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Neuflize OBC ABN AMRO\81 - Anglès - M. Rouanet\Dossier LBC\"/>
    </mc:Choice>
  </mc:AlternateContent>
  <bookViews>
    <workbookView xWindow="0" yWindow="0" windowWidth="20496" windowHeight="774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 a="1"/>
  <c r="F14" i="1" s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GR154" i="2" l="1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Q198" i="2"/>
  <c r="ER198" i="2"/>
  <c r="ES198" i="2"/>
  <c r="ET198" i="2"/>
  <c r="EU198" i="2"/>
  <c r="EG199" i="2"/>
  <c r="EH199" i="2"/>
  <c r="EI199" i="2" s="1" a="1"/>
  <c r="EI199" i="2" s="1"/>
  <c r="EQ199" i="2"/>
  <c r="ER199" i="2"/>
  <c r="ES199" i="2"/>
  <c r="ET199" i="2"/>
  <c r="EU199" i="2"/>
  <c r="EG200" i="2"/>
  <c r="EH200" i="2"/>
  <c r="EI200" i="2" s="1" a="1"/>
  <c r="EI200" i="2" s="1"/>
  <c r="EQ200" i="2"/>
  <c r="ER200" i="2"/>
  <c r="ES200" i="2"/>
  <c r="ET200" i="2"/>
  <c r="EU200" i="2"/>
  <c r="EG201" i="2"/>
  <c r="EH201" i="2"/>
  <c r="EQ201" i="2"/>
  <c r="ER201" i="2"/>
  <c r="ES201" i="2"/>
  <c r="ET201" i="2"/>
  <c r="EU201" i="2"/>
  <c r="EG202" i="2"/>
  <c r="EH202" i="2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N198" i="2" a="1"/>
  <c r="DN198" i="2" s="1"/>
  <c r="DV198" i="2"/>
  <c r="DW198" i="2"/>
  <c r="DX198" i="2"/>
  <c r="DY198" i="2"/>
  <c r="DZ198" i="2"/>
  <c r="DL199" i="2"/>
  <c r="DM199" i="2"/>
  <c r="DN199" i="2" a="1"/>
  <c r="DN199" i="2" s="1"/>
  <c r="DV199" i="2"/>
  <c r="DW199" i="2"/>
  <c r="DX199" i="2"/>
  <c r="DY199" i="2"/>
  <c r="DZ199" i="2"/>
  <c r="DL200" i="2"/>
  <c r="DM200" i="2"/>
  <c r="DV200" i="2"/>
  <c r="DW200" i="2"/>
  <c r="DX200" i="2"/>
  <c r="DY200" i="2"/>
  <c r="DZ200" i="2"/>
  <c r="DL201" i="2"/>
  <c r="DM201" i="2"/>
  <c r="DN201" i="2" s="1" a="1"/>
  <c r="DN201" i="2" s="1"/>
  <c r="DV201" i="2"/>
  <c r="DW201" i="2"/>
  <c r="DX201" i="2"/>
  <c r="DY201" i="2"/>
  <c r="DZ201" i="2"/>
  <c r="DL202" i="2"/>
  <c r="DM202" i="2"/>
  <c r="DN202" i="2" a="1"/>
  <c r="DN202" i="2" s="1"/>
  <c r="DV202" i="2"/>
  <c r="DW202" i="2"/>
  <c r="DX202" i="2"/>
  <c r="DY202" i="2"/>
  <c r="DZ202" i="2"/>
  <c r="DL203" i="2"/>
  <c r="DM203" i="2"/>
  <c r="DN203" i="2" a="1"/>
  <c r="DN203" i="2" s="1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CS202" i="2" s="1" a="1"/>
  <c r="CS202" i="2" s="1"/>
  <c r="DA202" i="2"/>
  <c r="DB202" i="2"/>
  <c r="DC202" i="2"/>
  <c r="DD202" i="2"/>
  <c r="DE202" i="2"/>
  <c r="CQ203" i="2"/>
  <c r="CR203" i="2"/>
  <c r="CS203" i="2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F203" i="2"/>
  <c r="AG203" i="2"/>
  <c r="AH203" i="2" s="1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AH202" i="2" l="1" a="1"/>
  <c r="AH202" i="2" s="1"/>
  <c r="M200" i="2" a="1"/>
  <c r="M200" i="2" s="1"/>
  <c r="M197" i="2" a="1"/>
  <c r="M197" i="2" s="1"/>
  <c r="FY202" i="2" a="1"/>
  <c r="FY202" i="2" s="1"/>
  <c r="EI201" i="2" a="1"/>
  <c r="EI201" i="2" s="1"/>
  <c r="EI202" i="2" a="1"/>
  <c r="EI202" i="2" s="1"/>
  <c r="EI196" i="2" a="1"/>
  <c r="EI196" i="2" s="1"/>
  <c r="EI186" i="2" a="1"/>
  <c r="EI186" i="2" s="1"/>
  <c r="EI197" i="2" a="1"/>
  <c r="EI197" i="2" s="1"/>
  <c r="EI198" i="2" a="1"/>
  <c r="EI198" i="2" s="1"/>
  <c r="EI164" i="2" a="1"/>
  <c r="EI164" i="2" s="1"/>
  <c r="DN182" i="2" a="1"/>
  <c r="DN182" i="2" s="1"/>
  <c r="DN189" i="2" a="1"/>
  <c r="DN189" i="2" s="1"/>
  <c r="DN194" i="2" a="1"/>
  <c r="DN194" i="2" s="1"/>
  <c r="DN176" i="2" a="1"/>
  <c r="DN176" i="2" s="1"/>
  <c r="DN196" i="2" a="1"/>
  <c r="DN196" i="2" s="1"/>
  <c r="DN186" i="2" a="1"/>
  <c r="DN186" i="2" s="1"/>
  <c r="DN170" i="2" a="1"/>
  <c r="DN170" i="2" s="1"/>
  <c r="BX184" i="2" a="1"/>
  <c r="BX184" i="2" s="1"/>
  <c r="BX185" i="2" a="1"/>
  <c r="BX185" i="2" s="1"/>
  <c r="BX176" i="2" a="1"/>
  <c r="BX176" i="2" s="1"/>
  <c r="BX170" i="2" a="1"/>
  <c r="BX170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156" i="2"/>
  <c r="GE164" i="2"/>
  <c r="GE172" i="2"/>
  <c r="GE180" i="2"/>
  <c r="GE188" i="2"/>
  <c r="GE196" i="2"/>
  <c r="GE107" i="2"/>
  <c r="GE187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19" i="2"/>
  <c r="GE43" i="2"/>
  <c r="GE75" i="2"/>
  <c r="GE131" i="2"/>
  <c r="GE171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59" i="2"/>
  <c r="GE99" i="2"/>
  <c r="GE155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11" i="2"/>
  <c r="GE35" i="2"/>
  <c r="GE67" i="2"/>
  <c r="GE123" i="2"/>
  <c r="GE163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5" i="2"/>
  <c r="GE179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61" i="2"/>
  <c r="GE169" i="2"/>
  <c r="GE177" i="2"/>
  <c r="GE185" i="2"/>
  <c r="GE193" i="2"/>
  <c r="GE201" i="2"/>
  <c r="GE27" i="2"/>
  <c r="GE83" i="2"/>
  <c r="GE139" i="2"/>
  <c r="GE195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170" i="2"/>
  <c r="GE178" i="2"/>
  <c r="GE186" i="2"/>
  <c r="GE194" i="2"/>
  <c r="GE202" i="2"/>
  <c r="GE51" i="2"/>
  <c r="GE91" i="2"/>
  <c r="GE147" i="2"/>
  <c r="GE203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43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2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51" i="2"/>
  <c r="GZ67" i="2"/>
  <c r="GZ83" i="2"/>
  <c r="GZ99" i="2"/>
  <c r="GZ115" i="2"/>
  <c r="GZ131" i="2"/>
  <c r="GZ147" i="2"/>
  <c r="GZ163" i="2"/>
  <c r="GZ179" i="2"/>
  <c r="GZ195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35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59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75" i="2"/>
  <c r="GZ91" i="2"/>
  <c r="GZ107" i="2"/>
  <c r="GZ123" i="2"/>
  <c r="GZ139" i="2"/>
  <c r="GZ155" i="2"/>
  <c r="GZ171" i="2"/>
  <c r="GZ187" i="2"/>
  <c r="GZ203" i="2"/>
  <c r="FJ4" i="2"/>
  <c r="FJ12" i="2"/>
  <c r="FJ20" i="2"/>
  <c r="FJ28" i="2"/>
  <c r="FJ36" i="2"/>
  <c r="FJ44" i="2"/>
  <c r="FJ52" i="2"/>
  <c r="FJ60" i="2"/>
  <c r="FJ68" i="2"/>
  <c r="FJ76" i="2"/>
  <c r="FJ84" i="2"/>
  <c r="FJ92" i="2"/>
  <c r="FJ100" i="2"/>
  <c r="FJ108" i="2"/>
  <c r="FJ116" i="2"/>
  <c r="FJ124" i="2"/>
  <c r="FJ132" i="2"/>
  <c r="FJ140" i="2"/>
  <c r="FJ148" i="2"/>
  <c r="FJ156" i="2"/>
  <c r="FJ164" i="2"/>
  <c r="FJ172" i="2"/>
  <c r="FJ180" i="2"/>
  <c r="FJ188" i="2"/>
  <c r="FJ196" i="2"/>
  <c r="FJ5" i="2"/>
  <c r="FJ13" i="2"/>
  <c r="FJ21" i="2"/>
  <c r="FJ29" i="2"/>
  <c r="FJ37" i="2"/>
  <c r="FJ45" i="2"/>
  <c r="FJ53" i="2"/>
  <c r="FJ61" i="2"/>
  <c r="FJ69" i="2"/>
  <c r="FJ77" i="2"/>
  <c r="FJ85" i="2"/>
  <c r="FJ93" i="2"/>
  <c r="FJ101" i="2"/>
  <c r="FJ109" i="2"/>
  <c r="FJ117" i="2"/>
  <c r="FJ125" i="2"/>
  <c r="FJ133" i="2"/>
  <c r="FJ141" i="2"/>
  <c r="FJ149" i="2"/>
  <c r="FJ157" i="2"/>
  <c r="FJ165" i="2"/>
  <c r="FJ173" i="2"/>
  <c r="FJ181" i="2"/>
  <c r="FJ189" i="2"/>
  <c r="FJ197" i="2"/>
  <c r="FJ6" i="2"/>
  <c r="FJ14" i="2"/>
  <c r="FJ22" i="2"/>
  <c r="FJ30" i="2"/>
  <c r="FJ38" i="2"/>
  <c r="FJ46" i="2"/>
  <c r="FJ54" i="2"/>
  <c r="FJ62" i="2"/>
  <c r="FJ70" i="2"/>
  <c r="FJ78" i="2"/>
  <c r="FJ86" i="2"/>
  <c r="FJ94" i="2"/>
  <c r="FJ102" i="2"/>
  <c r="FJ110" i="2"/>
  <c r="FJ118" i="2"/>
  <c r="FJ126" i="2"/>
  <c r="FJ134" i="2"/>
  <c r="FJ142" i="2"/>
  <c r="FJ150" i="2"/>
  <c r="FJ158" i="2"/>
  <c r="FJ166" i="2"/>
  <c r="FJ174" i="2"/>
  <c r="FJ182" i="2"/>
  <c r="FJ190" i="2"/>
  <c r="FJ198" i="2"/>
  <c r="FJ7" i="2"/>
  <c r="FJ15" i="2"/>
  <c r="FJ23" i="2"/>
  <c r="FJ31" i="2"/>
  <c r="FJ39" i="2"/>
  <c r="FJ47" i="2"/>
  <c r="FJ55" i="2"/>
  <c r="FJ63" i="2"/>
  <c r="FJ71" i="2"/>
  <c r="FJ79" i="2"/>
  <c r="FJ87" i="2"/>
  <c r="FJ95" i="2"/>
  <c r="FJ103" i="2"/>
  <c r="FJ111" i="2"/>
  <c r="FJ119" i="2"/>
  <c r="FJ127" i="2"/>
  <c r="FJ135" i="2"/>
  <c r="FJ143" i="2"/>
  <c r="FJ151" i="2"/>
  <c r="FJ159" i="2"/>
  <c r="FJ167" i="2"/>
  <c r="FJ175" i="2"/>
  <c r="FJ183" i="2"/>
  <c r="FJ191" i="2"/>
  <c r="FJ199" i="2"/>
  <c r="FJ8" i="2"/>
  <c r="FJ16" i="2"/>
  <c r="FJ24" i="2"/>
  <c r="FJ32" i="2"/>
  <c r="FJ40" i="2"/>
  <c r="FJ48" i="2"/>
  <c r="FJ56" i="2"/>
  <c r="FJ64" i="2"/>
  <c r="FJ72" i="2"/>
  <c r="FJ80" i="2"/>
  <c r="FJ88" i="2"/>
  <c r="FJ96" i="2"/>
  <c r="FJ104" i="2"/>
  <c r="FJ112" i="2"/>
  <c r="FJ120" i="2"/>
  <c r="FJ128" i="2"/>
  <c r="FJ136" i="2"/>
  <c r="FJ144" i="2"/>
  <c r="FJ152" i="2"/>
  <c r="FJ160" i="2"/>
  <c r="FJ168" i="2"/>
  <c r="FJ176" i="2"/>
  <c r="FJ184" i="2"/>
  <c r="FJ192" i="2"/>
  <c r="FJ200" i="2"/>
  <c r="FJ9" i="2"/>
  <c r="FJ17" i="2"/>
  <c r="FJ25" i="2"/>
  <c r="FJ33" i="2"/>
  <c r="FJ41" i="2"/>
  <c r="FJ49" i="2"/>
  <c r="FJ57" i="2"/>
  <c r="FJ65" i="2"/>
  <c r="FJ73" i="2"/>
  <c r="FJ81" i="2"/>
  <c r="FJ89" i="2"/>
  <c r="FJ97" i="2"/>
  <c r="FJ105" i="2"/>
  <c r="FJ113" i="2"/>
  <c r="FJ121" i="2"/>
  <c r="FJ129" i="2"/>
  <c r="FJ137" i="2"/>
  <c r="FJ145" i="2"/>
  <c r="FJ153" i="2"/>
  <c r="FJ161" i="2"/>
  <c r="FJ169" i="2"/>
  <c r="FJ177" i="2"/>
  <c r="FJ185" i="2"/>
  <c r="FJ193" i="2"/>
  <c r="FJ201" i="2"/>
  <c r="FJ10" i="2"/>
  <c r="FJ18" i="2"/>
  <c r="FJ26" i="2"/>
  <c r="FJ34" i="2"/>
  <c r="FJ42" i="2"/>
  <c r="FJ50" i="2"/>
  <c r="FJ58" i="2"/>
  <c r="FJ66" i="2"/>
  <c r="FJ74" i="2"/>
  <c r="FJ82" i="2"/>
  <c r="FJ90" i="2"/>
  <c r="FJ98" i="2"/>
  <c r="FJ106" i="2"/>
  <c r="FJ114" i="2"/>
  <c r="FJ122" i="2"/>
  <c r="FJ130" i="2"/>
  <c r="FJ138" i="2"/>
  <c r="FJ146" i="2"/>
  <c r="FJ154" i="2"/>
  <c r="FJ162" i="2"/>
  <c r="FJ170" i="2"/>
  <c r="FJ178" i="2"/>
  <c r="FJ186" i="2"/>
  <c r="FJ194" i="2"/>
  <c r="FJ202" i="2"/>
  <c r="FJ67" i="2"/>
  <c r="FJ131" i="2"/>
  <c r="FJ195" i="2"/>
  <c r="FJ11" i="2"/>
  <c r="FJ75" i="2"/>
  <c r="FJ139" i="2"/>
  <c r="FJ203" i="2"/>
  <c r="FJ19" i="2"/>
  <c r="FJ83" i="2"/>
  <c r="FJ147" i="2"/>
  <c r="FJ27" i="2"/>
  <c r="FJ91" i="2"/>
  <c r="FJ155" i="2"/>
  <c r="FJ35" i="2"/>
  <c r="FJ99" i="2"/>
  <c r="FJ163" i="2"/>
  <c r="FJ43" i="2"/>
  <c r="FJ107" i="2"/>
  <c r="FJ171" i="2"/>
  <c r="FJ51" i="2"/>
  <c r="FJ115" i="2"/>
  <c r="FJ179" i="2"/>
  <c r="FJ59" i="2"/>
  <c r="FJ123" i="2"/>
  <c r="FJ187" i="2"/>
  <c r="EO7" i="2"/>
  <c r="EO15" i="2"/>
  <c r="EO23" i="2"/>
  <c r="EO31" i="2"/>
  <c r="EO39" i="2"/>
  <c r="EO47" i="2"/>
  <c r="EO55" i="2"/>
  <c r="EO63" i="2"/>
  <c r="EO71" i="2"/>
  <c r="EO79" i="2"/>
  <c r="EO87" i="2"/>
  <c r="EO95" i="2"/>
  <c r="EO103" i="2"/>
  <c r="EO111" i="2"/>
  <c r="EO119" i="2"/>
  <c r="EO127" i="2"/>
  <c r="EO135" i="2"/>
  <c r="EO143" i="2"/>
  <c r="EO151" i="2"/>
  <c r="EO159" i="2"/>
  <c r="EO167" i="2"/>
  <c r="EO175" i="2"/>
  <c r="EO183" i="2"/>
  <c r="EO191" i="2"/>
  <c r="EO199" i="2"/>
  <c r="EO8" i="2"/>
  <c r="EO16" i="2"/>
  <c r="EO24" i="2"/>
  <c r="EO32" i="2"/>
  <c r="EO40" i="2"/>
  <c r="EO48" i="2"/>
  <c r="EO56" i="2"/>
  <c r="EO64" i="2"/>
  <c r="EO72" i="2"/>
  <c r="EO80" i="2"/>
  <c r="EO88" i="2"/>
  <c r="EO96" i="2"/>
  <c r="EO104" i="2"/>
  <c r="EO112" i="2"/>
  <c r="EO120" i="2"/>
  <c r="EO128" i="2"/>
  <c r="EO136" i="2"/>
  <c r="EO144" i="2"/>
  <c r="EO152" i="2"/>
  <c r="EO160" i="2"/>
  <c r="EO168" i="2"/>
  <c r="EO176" i="2"/>
  <c r="EO184" i="2"/>
  <c r="EO192" i="2"/>
  <c r="EO200" i="2"/>
  <c r="EO9" i="2"/>
  <c r="EO17" i="2"/>
  <c r="EO25" i="2"/>
  <c r="EO33" i="2"/>
  <c r="EO41" i="2"/>
  <c r="EO49" i="2"/>
  <c r="EO57" i="2"/>
  <c r="EO65" i="2"/>
  <c r="EO73" i="2"/>
  <c r="EO81" i="2"/>
  <c r="EO89" i="2"/>
  <c r="EO97" i="2"/>
  <c r="EO105" i="2"/>
  <c r="EO113" i="2"/>
  <c r="EO121" i="2"/>
  <c r="EO129" i="2"/>
  <c r="EO137" i="2"/>
  <c r="EO145" i="2"/>
  <c r="EO153" i="2"/>
  <c r="EO161" i="2"/>
  <c r="EO169" i="2"/>
  <c r="EO177" i="2"/>
  <c r="EO185" i="2"/>
  <c r="EO193" i="2"/>
  <c r="EO201" i="2"/>
  <c r="EO10" i="2"/>
  <c r="EO18" i="2"/>
  <c r="EO26" i="2"/>
  <c r="EO34" i="2"/>
  <c r="EO42" i="2"/>
  <c r="EO50" i="2"/>
  <c r="EO58" i="2"/>
  <c r="EO66" i="2"/>
  <c r="EO74" i="2"/>
  <c r="EO82" i="2"/>
  <c r="EO90" i="2"/>
  <c r="EO98" i="2"/>
  <c r="EO106" i="2"/>
  <c r="EO114" i="2"/>
  <c r="EO122" i="2"/>
  <c r="EO130" i="2"/>
  <c r="EO138" i="2"/>
  <c r="EO146" i="2"/>
  <c r="EO154" i="2"/>
  <c r="EO162" i="2"/>
  <c r="EO170" i="2"/>
  <c r="EO178" i="2"/>
  <c r="EO186" i="2"/>
  <c r="EO194" i="2"/>
  <c r="EO202" i="2"/>
  <c r="EO11" i="2"/>
  <c r="EO19" i="2"/>
  <c r="EO27" i="2"/>
  <c r="EO35" i="2"/>
  <c r="EO43" i="2"/>
  <c r="EO51" i="2"/>
  <c r="EO59" i="2"/>
  <c r="EO67" i="2"/>
  <c r="EO75" i="2"/>
  <c r="EO83" i="2"/>
  <c r="EO91" i="2"/>
  <c r="EO99" i="2"/>
  <c r="EO107" i="2"/>
  <c r="EO115" i="2"/>
  <c r="EO123" i="2"/>
  <c r="EO131" i="2"/>
  <c r="EO139" i="2"/>
  <c r="EO147" i="2"/>
  <c r="EO155" i="2"/>
  <c r="EO163" i="2"/>
  <c r="EO171" i="2"/>
  <c r="EO179" i="2"/>
  <c r="EO187" i="2"/>
  <c r="EO195" i="2"/>
  <c r="EO203" i="2"/>
  <c r="EO4" i="2"/>
  <c r="EO12" i="2"/>
  <c r="EO20" i="2"/>
  <c r="EO28" i="2"/>
  <c r="EO36" i="2"/>
  <c r="EO44" i="2"/>
  <c r="EO52" i="2"/>
  <c r="EO60" i="2"/>
  <c r="EO68" i="2"/>
  <c r="EO76" i="2"/>
  <c r="EO84" i="2"/>
  <c r="EO92" i="2"/>
  <c r="EO100" i="2"/>
  <c r="EO108" i="2"/>
  <c r="EO116" i="2"/>
  <c r="EO124" i="2"/>
  <c r="EO132" i="2"/>
  <c r="EO140" i="2"/>
  <c r="EO148" i="2"/>
  <c r="EO156" i="2"/>
  <c r="EO164" i="2"/>
  <c r="EO172" i="2"/>
  <c r="EO180" i="2"/>
  <c r="EO188" i="2"/>
  <c r="EO196" i="2"/>
  <c r="EO5" i="2"/>
  <c r="EO13" i="2"/>
  <c r="EO21" i="2"/>
  <c r="EO29" i="2"/>
  <c r="EO37" i="2"/>
  <c r="EO45" i="2"/>
  <c r="EO53" i="2"/>
  <c r="EO61" i="2"/>
  <c r="EO69" i="2"/>
  <c r="EO77" i="2"/>
  <c r="EO85" i="2"/>
  <c r="EO93" i="2"/>
  <c r="EO101" i="2"/>
  <c r="EO109" i="2"/>
  <c r="EO117" i="2"/>
  <c r="EO125" i="2"/>
  <c r="EO133" i="2"/>
  <c r="EO141" i="2"/>
  <c r="EO149" i="2"/>
  <c r="EO157" i="2"/>
  <c r="EO165" i="2"/>
  <c r="EO173" i="2"/>
  <c r="EO181" i="2"/>
  <c r="EO189" i="2"/>
  <c r="EO197" i="2"/>
  <c r="EO62" i="2"/>
  <c r="EO126" i="2"/>
  <c r="EO190" i="2"/>
  <c r="EO6" i="2"/>
  <c r="EO70" i="2"/>
  <c r="EO134" i="2"/>
  <c r="EO198" i="2"/>
  <c r="EO14" i="2"/>
  <c r="EO78" i="2"/>
  <c r="EO142" i="2"/>
  <c r="EO22" i="2"/>
  <c r="EO86" i="2"/>
  <c r="EO150" i="2"/>
  <c r="EO30" i="2"/>
  <c r="EO94" i="2"/>
  <c r="EO158" i="2"/>
  <c r="EO38" i="2"/>
  <c r="EO102" i="2"/>
  <c r="EO166" i="2"/>
  <c r="EO46" i="2"/>
  <c r="EO110" i="2"/>
  <c r="EO174" i="2"/>
  <c r="EO54" i="2"/>
  <c r="EO118" i="2"/>
  <c r="EO182" i="2"/>
  <c r="DT11" i="2"/>
  <c r="DT19" i="2"/>
  <c r="DT27" i="2"/>
  <c r="DT35" i="2"/>
  <c r="DT43" i="2"/>
  <c r="DT51" i="2"/>
  <c r="DT59" i="2"/>
  <c r="DT67" i="2"/>
  <c r="DT75" i="2"/>
  <c r="DT83" i="2"/>
  <c r="DT91" i="2"/>
  <c r="DT99" i="2"/>
  <c r="DT107" i="2"/>
  <c r="DT115" i="2"/>
  <c r="DT123" i="2"/>
  <c r="DT131" i="2"/>
  <c r="DT139" i="2"/>
  <c r="DT147" i="2"/>
  <c r="DT155" i="2"/>
  <c r="DT163" i="2"/>
  <c r="DT171" i="2"/>
  <c r="DT179" i="2"/>
  <c r="DT187" i="2"/>
  <c r="DT195" i="2"/>
  <c r="DT203" i="2"/>
  <c r="DT4" i="2"/>
  <c r="DT12" i="2"/>
  <c r="DT20" i="2"/>
  <c r="DT28" i="2"/>
  <c r="DT36" i="2"/>
  <c r="DT44" i="2"/>
  <c r="DT52" i="2"/>
  <c r="DT60" i="2"/>
  <c r="DT68" i="2"/>
  <c r="DT76" i="2"/>
  <c r="DT84" i="2"/>
  <c r="DT92" i="2"/>
  <c r="DT100" i="2"/>
  <c r="DT108" i="2"/>
  <c r="DT116" i="2"/>
  <c r="DT124" i="2"/>
  <c r="DT132" i="2"/>
  <c r="DT140" i="2"/>
  <c r="DT148" i="2"/>
  <c r="DT156" i="2"/>
  <c r="DT164" i="2"/>
  <c r="DT172" i="2"/>
  <c r="DT180" i="2"/>
  <c r="DT188" i="2"/>
  <c r="DT196" i="2"/>
  <c r="DT5" i="2"/>
  <c r="DT13" i="2"/>
  <c r="DT21" i="2"/>
  <c r="DT29" i="2"/>
  <c r="DT37" i="2"/>
  <c r="DT45" i="2"/>
  <c r="DT53" i="2"/>
  <c r="DT61" i="2"/>
  <c r="DT69" i="2"/>
  <c r="DT77" i="2"/>
  <c r="DT85" i="2"/>
  <c r="DT93" i="2"/>
  <c r="DT101" i="2"/>
  <c r="DT109" i="2"/>
  <c r="DT117" i="2"/>
  <c r="DT125" i="2"/>
  <c r="DT133" i="2"/>
  <c r="DT141" i="2"/>
  <c r="DT149" i="2"/>
  <c r="DT157" i="2"/>
  <c r="DT165" i="2"/>
  <c r="DT173" i="2"/>
  <c r="DT181" i="2"/>
  <c r="DT189" i="2"/>
  <c r="DT197" i="2"/>
  <c r="DT6" i="2"/>
  <c r="DT14" i="2"/>
  <c r="DT22" i="2"/>
  <c r="DT30" i="2"/>
  <c r="DT38" i="2"/>
  <c r="DT46" i="2"/>
  <c r="DT54" i="2"/>
  <c r="DT62" i="2"/>
  <c r="DT70" i="2"/>
  <c r="DT78" i="2"/>
  <c r="DT86" i="2"/>
  <c r="DT94" i="2"/>
  <c r="DT102" i="2"/>
  <c r="DT110" i="2"/>
  <c r="DT118" i="2"/>
  <c r="DT126" i="2"/>
  <c r="DT134" i="2"/>
  <c r="DT142" i="2"/>
  <c r="DT150" i="2"/>
  <c r="DT158" i="2"/>
  <c r="DT166" i="2"/>
  <c r="DT174" i="2"/>
  <c r="DT182" i="2"/>
  <c r="DT190" i="2"/>
  <c r="DT198" i="2"/>
  <c r="DT7" i="2"/>
  <c r="DT15" i="2"/>
  <c r="DT23" i="2"/>
  <c r="DT31" i="2"/>
  <c r="DT39" i="2"/>
  <c r="DT47" i="2"/>
  <c r="DT55" i="2"/>
  <c r="DT63" i="2"/>
  <c r="DT71" i="2"/>
  <c r="DT79" i="2"/>
  <c r="DT87" i="2"/>
  <c r="DT95" i="2"/>
  <c r="DT103" i="2"/>
  <c r="DT111" i="2"/>
  <c r="DT119" i="2"/>
  <c r="DT127" i="2"/>
  <c r="DT135" i="2"/>
  <c r="DT143" i="2"/>
  <c r="DT151" i="2"/>
  <c r="DT159" i="2"/>
  <c r="DT167" i="2"/>
  <c r="DT175" i="2"/>
  <c r="DT183" i="2"/>
  <c r="DT191" i="2"/>
  <c r="DT199" i="2"/>
  <c r="DT8" i="2"/>
  <c r="DT16" i="2"/>
  <c r="DT24" i="2"/>
  <c r="DT32" i="2"/>
  <c r="DT40" i="2"/>
  <c r="DT48" i="2"/>
  <c r="DT56" i="2"/>
  <c r="DT64" i="2"/>
  <c r="DT72" i="2"/>
  <c r="DT80" i="2"/>
  <c r="DT88" i="2"/>
  <c r="DT96" i="2"/>
  <c r="DT104" i="2"/>
  <c r="DT112" i="2"/>
  <c r="DT120" i="2"/>
  <c r="DT128" i="2"/>
  <c r="DT136" i="2"/>
  <c r="DT144" i="2"/>
  <c r="DT152" i="2"/>
  <c r="DT160" i="2"/>
  <c r="DT168" i="2"/>
  <c r="DT176" i="2"/>
  <c r="DT184" i="2"/>
  <c r="DT192" i="2"/>
  <c r="DT200" i="2"/>
  <c r="DT9" i="2"/>
  <c r="DT17" i="2"/>
  <c r="DT25" i="2"/>
  <c r="DT33" i="2"/>
  <c r="DT41" i="2"/>
  <c r="DT49" i="2"/>
  <c r="DT57" i="2"/>
  <c r="DT65" i="2"/>
  <c r="DT73" i="2"/>
  <c r="DT81" i="2"/>
  <c r="DT89" i="2"/>
  <c r="DT97" i="2"/>
  <c r="DT105" i="2"/>
  <c r="DT113" i="2"/>
  <c r="DT121" i="2"/>
  <c r="DT129" i="2"/>
  <c r="DT137" i="2"/>
  <c r="DT145" i="2"/>
  <c r="DT153" i="2"/>
  <c r="DT161" i="2"/>
  <c r="DT169" i="2"/>
  <c r="DT177" i="2"/>
  <c r="DT185" i="2"/>
  <c r="DT193" i="2"/>
  <c r="DT201" i="2"/>
  <c r="DT58" i="2"/>
  <c r="DT122" i="2"/>
  <c r="DT186" i="2"/>
  <c r="DT66" i="2"/>
  <c r="DT130" i="2"/>
  <c r="DT194" i="2"/>
  <c r="DT10" i="2"/>
  <c r="DT74" i="2"/>
  <c r="DT138" i="2"/>
  <c r="DT202" i="2"/>
  <c r="DT18" i="2"/>
  <c r="DT82" i="2"/>
  <c r="DT146" i="2"/>
  <c r="DT26" i="2"/>
  <c r="DT90" i="2"/>
  <c r="DT154" i="2"/>
  <c r="DT34" i="2"/>
  <c r="DT98" i="2"/>
  <c r="DT162" i="2"/>
  <c r="DT42" i="2"/>
  <c r="DT106" i="2"/>
  <c r="DT170" i="2"/>
  <c r="DT50" i="2"/>
  <c r="DT114" i="2"/>
  <c r="DT178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H84" i="2" l="1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H103" i="2" l="1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H155" i="2" l="1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H190" i="2" l="1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136" i="2" a="1"/>
  <c r="BC136" i="2" s="1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BC111" i="2" a="1"/>
  <c r="BC111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04" i="2" a="1"/>
  <c r="BC104" i="2" s="1"/>
  <c r="BC10" i="2" a="1"/>
  <c r="BC10" i="2" s="1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H192" i="2" l="1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CU4" i="2"/>
  <c r="CV4" i="2" s="1"/>
  <c r="CW4" i="2" s="1"/>
  <c r="CX4" i="2" s="1"/>
  <c r="BE4" i="2"/>
  <c r="BF4" i="2" s="1"/>
  <c r="BG4" i="2" s="1"/>
  <c r="BH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BZ4" i="2"/>
  <c r="CA4" i="2" s="1"/>
  <c r="CB4" i="2" s="1"/>
  <c r="CC4" i="2" s="1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U5" i="2" s="1"/>
  <c r="GU6" i="2" s="1"/>
  <c r="GU7" i="2" s="1"/>
  <c r="GU8" i="2" s="1"/>
  <c r="GU9" i="2" s="1"/>
  <c r="GU10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N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GU11" i="2" l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E9" i="2"/>
  <c r="FE10" i="2" s="1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EJ7" i="2"/>
  <c r="EJ8" i="2" s="1"/>
  <c r="EJ9" i="2" s="1"/>
  <c r="EJ10" i="2" s="1"/>
  <c r="EJ11" i="2" s="1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5" i="2"/>
  <c r="DO6" i="2" s="1"/>
  <c r="DO7" i="2" s="1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CT7" i="2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BY5" i="2"/>
  <c r="BY6" i="2" s="1"/>
  <c r="BY7" i="2" s="1"/>
  <c r="BY8" i="2" s="1"/>
  <c r="BY9" i="2" s="1"/>
  <c r="BY10" i="2" s="1"/>
  <c r="BY11" i="2" s="1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D21" i="2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O4" i="2"/>
  <c r="N5" i="2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DP5" i="2"/>
  <c r="DQ5" i="2" s="1"/>
  <c r="DR5" i="2" s="1"/>
  <c r="DS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O5" i="2" l="1"/>
  <c r="P5" i="2" s="1"/>
  <c r="Q5" i="2" s="1"/>
  <c r="R5" i="2" s="1"/>
  <c r="N6" i="2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O6" i="2" l="1"/>
  <c r="P6" i="2" s="1"/>
  <c r="Q6" i="2" s="1"/>
  <c r="R6" i="2" s="1"/>
  <c r="N7" i="2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O7" i="2" l="1"/>
  <c r="P7" i="2" s="1"/>
  <c r="Q7" i="2" s="1"/>
  <c r="R7" i="2" s="1"/>
  <c r="N8" i="2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O8" i="2" l="1"/>
  <c r="P8" i="2" s="1"/>
  <c r="Q8" i="2" s="1"/>
  <c r="R8" i="2" s="1"/>
  <c r="N9" i="2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O9" i="2" l="1"/>
  <c r="N10" i="2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O10" i="2" l="1"/>
  <c r="P10" i="2" s="1"/>
  <c r="Q10" i="2" s="1"/>
  <c r="R10" i="2" s="1"/>
  <c r="N11" i="2"/>
  <c r="P9" i="2"/>
  <c r="Q9" i="2" s="1"/>
  <c r="R9" i="2" s="1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O11" i="2" l="1"/>
  <c r="N12" i="2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O12" i="2" l="1"/>
  <c r="P12" i="2" s="1"/>
  <c r="Q12" i="2" s="1"/>
  <c r="R12" i="2" s="1"/>
  <c r="N13" i="2"/>
  <c r="P11" i="2"/>
  <c r="Q11" i="2" s="1"/>
  <c r="R11" i="2" s="1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O13" i="2" l="1"/>
  <c r="P13" i="2" s="1"/>
  <c r="Q13" i="2" s="1"/>
  <c r="R13" i="2" s="1"/>
  <c r="N14" i="2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O14" i="2" l="1"/>
  <c r="P14" i="2" s="1"/>
  <c r="Q14" i="2" s="1"/>
  <c r="R14" i="2" s="1"/>
  <c r="N15" i="2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O15" i="2" l="1"/>
  <c r="N16" i="2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O16" i="2" l="1"/>
  <c r="P16" i="2" s="1"/>
  <c r="Q16" i="2" s="1"/>
  <c r="R16" i="2" s="1"/>
  <c r="N17" i="2"/>
  <c r="P15" i="2"/>
  <c r="Q15" i="2" s="1"/>
  <c r="R15" i="2" s="1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O17" i="2" l="1"/>
  <c r="P17" i="2" s="1"/>
  <c r="Q17" i="2" s="1"/>
  <c r="R17" i="2" s="1"/>
  <c r="N18" i="2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O18" i="2" l="1"/>
  <c r="N19" i="2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O19" i="2" l="1"/>
  <c r="N20" i="2"/>
  <c r="P18" i="2"/>
  <c r="Q18" i="2"/>
  <c r="R18" i="2" s="1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O20" i="2" l="1"/>
  <c r="P20" i="2" s="1"/>
  <c r="Q20" i="2" s="1"/>
  <c r="R20" i="2" s="1"/>
  <c r="N21" i="2"/>
  <c r="P19" i="2"/>
  <c r="Q19" i="2" s="1"/>
  <c r="R19" i="2" s="1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22" i="2" l="1"/>
  <c r="O21" i="2"/>
  <c r="P21" i="2" s="1"/>
  <c r="Q21" i="2" s="1"/>
  <c r="R21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N23" i="2" l="1"/>
  <c r="O22" i="2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P22" i="2" l="1"/>
  <c r="Q22" i="2" s="1"/>
  <c r="R22" i="2" s="1"/>
  <c r="N24" i="2"/>
  <c r="O23" i="2"/>
  <c r="P23" i="2" s="1"/>
  <c r="Q23" i="2" s="1"/>
  <c r="R23" i="2" s="1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N25" i="2" l="1"/>
  <c r="O24" i="2"/>
  <c r="P24" i="2" s="1"/>
  <c r="Q24" i="2" s="1"/>
  <c r="R24" i="2" s="1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N26" i="2" l="1"/>
  <c r="O25" i="2"/>
  <c r="P25" i="2" s="1"/>
  <c r="Q25" i="2" s="1"/>
  <c r="R25" i="2" s="1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N27" i="2" l="1"/>
  <c r="O26" i="2"/>
  <c r="P26" i="2" s="1"/>
  <c r="Q26" i="2" s="1"/>
  <c r="R26" i="2" s="1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N28" i="2" l="1"/>
  <c r="O27" i="2"/>
  <c r="P27" i="2" s="1"/>
  <c r="Q27" i="2" s="1"/>
  <c r="R27" i="2" s="1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N29" i="2" l="1"/>
  <c r="O28" i="2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P28" i="2" l="1"/>
  <c r="Q28" i="2" s="1"/>
  <c r="R28" i="2" s="1"/>
  <c r="N30" i="2"/>
  <c r="O29" i="2"/>
  <c r="P29" i="2" s="1"/>
  <c r="Q29" i="2" s="1"/>
  <c r="R29" i="2" s="1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N31" i="2" l="1"/>
  <c r="O30" i="2"/>
  <c r="P30" i="2" s="1"/>
  <c r="Q30" i="2" s="1"/>
  <c r="R30" i="2" s="1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N32" i="2" l="1"/>
  <c r="O31" i="2"/>
  <c r="P31" i="2" s="1"/>
  <c r="Q31" i="2" s="1"/>
  <c r="R31" i="2" s="1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N33" i="2" l="1"/>
  <c r="O32" i="2"/>
  <c r="P32" i="2" s="1"/>
  <c r="Q32" i="2" s="1"/>
  <c r="R32" i="2" s="1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GF4" i="2" l="1"/>
  <c r="GF12" i="2"/>
  <c r="GF20" i="2"/>
  <c r="GF28" i="2"/>
  <c r="GF36" i="2"/>
  <c r="GF44" i="2"/>
  <c r="GF52" i="2"/>
  <c r="GF60" i="2"/>
  <c r="GF68" i="2"/>
  <c r="GF76" i="2"/>
  <c r="GF84" i="2"/>
  <c r="GF92" i="2"/>
  <c r="GF100" i="2"/>
  <c r="GF108" i="2"/>
  <c r="GF116" i="2"/>
  <c r="GF124" i="2"/>
  <c r="GF132" i="2"/>
  <c r="GF140" i="2"/>
  <c r="GF148" i="2"/>
  <c r="GF156" i="2"/>
  <c r="GF164" i="2"/>
  <c r="GF172" i="2"/>
  <c r="GF180" i="2"/>
  <c r="GF188" i="2"/>
  <c r="GF196" i="2"/>
  <c r="GF9" i="2"/>
  <c r="GF33" i="2"/>
  <c r="GF49" i="2"/>
  <c r="GF65" i="2"/>
  <c r="GF89" i="2"/>
  <c r="GF113" i="2"/>
  <c r="GF137" i="2"/>
  <c r="GF153" i="2"/>
  <c r="GF169" i="2"/>
  <c r="GF185" i="2"/>
  <c r="GF5" i="2"/>
  <c r="GF13" i="2"/>
  <c r="GF21" i="2"/>
  <c r="GF29" i="2"/>
  <c r="GF37" i="2"/>
  <c r="GF45" i="2"/>
  <c r="GF53" i="2"/>
  <c r="GF61" i="2"/>
  <c r="GF69" i="2"/>
  <c r="GF77" i="2"/>
  <c r="GF85" i="2"/>
  <c r="GF93" i="2"/>
  <c r="GF101" i="2"/>
  <c r="GF109" i="2"/>
  <c r="GF117" i="2"/>
  <c r="GF125" i="2"/>
  <c r="GF133" i="2"/>
  <c r="GF141" i="2"/>
  <c r="GF149" i="2"/>
  <c r="GF157" i="2"/>
  <c r="GF165" i="2"/>
  <c r="GF173" i="2"/>
  <c r="GF181" i="2"/>
  <c r="GF189" i="2"/>
  <c r="GF197" i="2"/>
  <c r="GF25" i="2"/>
  <c r="GF129" i="2"/>
  <c r="GF201" i="2"/>
  <c r="GF6" i="2"/>
  <c r="GF14" i="2"/>
  <c r="GF22" i="2"/>
  <c r="GF30" i="2"/>
  <c r="GF38" i="2"/>
  <c r="GF46" i="2"/>
  <c r="GF54" i="2"/>
  <c r="GF62" i="2"/>
  <c r="GF70" i="2"/>
  <c r="GF78" i="2"/>
  <c r="GF86" i="2"/>
  <c r="GF94" i="2"/>
  <c r="GF102" i="2"/>
  <c r="GF110" i="2"/>
  <c r="GF118" i="2"/>
  <c r="GF126" i="2"/>
  <c r="GF134" i="2"/>
  <c r="GF142" i="2"/>
  <c r="GF150" i="2"/>
  <c r="GF158" i="2"/>
  <c r="GF166" i="2"/>
  <c r="GF174" i="2"/>
  <c r="GF182" i="2"/>
  <c r="GF190" i="2"/>
  <c r="GF198" i="2"/>
  <c r="GF105" i="2"/>
  <c r="GF7" i="2"/>
  <c r="GF15" i="2"/>
  <c r="GF23" i="2"/>
  <c r="GF31" i="2"/>
  <c r="GF39" i="2"/>
  <c r="GF47" i="2"/>
  <c r="GF55" i="2"/>
  <c r="GF63" i="2"/>
  <c r="GF71" i="2"/>
  <c r="GF79" i="2"/>
  <c r="GF87" i="2"/>
  <c r="GF95" i="2"/>
  <c r="GF103" i="2"/>
  <c r="GF111" i="2"/>
  <c r="GF119" i="2"/>
  <c r="GF127" i="2"/>
  <c r="GF135" i="2"/>
  <c r="GF143" i="2"/>
  <c r="GF151" i="2"/>
  <c r="GF159" i="2"/>
  <c r="GF167" i="2"/>
  <c r="GF175" i="2"/>
  <c r="GF183" i="2"/>
  <c r="GF191" i="2"/>
  <c r="GF199" i="2"/>
  <c r="GF81" i="2"/>
  <c r="GF8" i="2"/>
  <c r="GF16" i="2"/>
  <c r="GF24" i="2"/>
  <c r="GF32" i="2"/>
  <c r="GF40" i="2"/>
  <c r="GF48" i="2"/>
  <c r="GF56" i="2"/>
  <c r="GF64" i="2"/>
  <c r="GF72" i="2"/>
  <c r="GF80" i="2"/>
  <c r="GF88" i="2"/>
  <c r="GF96" i="2"/>
  <c r="GF104" i="2"/>
  <c r="GF112" i="2"/>
  <c r="GF120" i="2"/>
  <c r="GF128" i="2"/>
  <c r="GF136" i="2"/>
  <c r="GF144" i="2"/>
  <c r="GF152" i="2"/>
  <c r="GF160" i="2"/>
  <c r="GF168" i="2"/>
  <c r="GF176" i="2"/>
  <c r="GF184" i="2"/>
  <c r="GF192" i="2"/>
  <c r="GF200" i="2"/>
  <c r="GF17" i="2"/>
  <c r="GF41" i="2"/>
  <c r="GF57" i="2"/>
  <c r="GF73" i="2"/>
  <c r="GF97" i="2"/>
  <c r="GF121" i="2"/>
  <c r="GF145" i="2"/>
  <c r="GF161" i="2"/>
  <c r="GF177" i="2"/>
  <c r="GF193" i="2"/>
  <c r="GF10" i="2"/>
  <c r="GF18" i="2"/>
  <c r="GF26" i="2"/>
  <c r="GF34" i="2"/>
  <c r="GF42" i="2"/>
  <c r="GF50" i="2"/>
  <c r="GF58" i="2"/>
  <c r="GF66" i="2"/>
  <c r="GF74" i="2"/>
  <c r="GF82" i="2"/>
  <c r="GF90" i="2"/>
  <c r="GF98" i="2"/>
  <c r="GF106" i="2"/>
  <c r="GF114" i="2"/>
  <c r="GF122" i="2"/>
  <c r="GF130" i="2"/>
  <c r="GF138" i="2"/>
  <c r="GF146" i="2"/>
  <c r="GF154" i="2"/>
  <c r="GF162" i="2"/>
  <c r="GF170" i="2"/>
  <c r="GF178" i="2"/>
  <c r="GF186" i="2"/>
  <c r="GF194" i="2"/>
  <c r="GF202" i="2"/>
  <c r="GF11" i="2"/>
  <c r="GF19" i="2"/>
  <c r="GF27" i="2"/>
  <c r="GF35" i="2"/>
  <c r="GF43" i="2"/>
  <c r="GF51" i="2"/>
  <c r="GF59" i="2"/>
  <c r="GF67" i="2"/>
  <c r="GF75" i="2"/>
  <c r="GF83" i="2"/>
  <c r="GF91" i="2"/>
  <c r="GF99" i="2"/>
  <c r="GF107" i="2"/>
  <c r="GF115" i="2"/>
  <c r="GF123" i="2"/>
  <c r="GF131" i="2"/>
  <c r="GF139" i="2"/>
  <c r="GF147" i="2"/>
  <c r="GF155" i="2"/>
  <c r="GF163" i="2"/>
  <c r="GF171" i="2"/>
  <c r="GF179" i="2"/>
  <c r="GF187" i="2"/>
  <c r="GF195" i="2"/>
  <c r="GF203" i="2"/>
  <c r="N34" i="2"/>
  <c r="O33" i="2"/>
  <c r="P33" i="2" s="1"/>
  <c r="Q33" i="2" s="1"/>
  <c r="R33" i="2" s="1"/>
  <c r="CE8" i="2"/>
  <c r="CE16" i="2"/>
  <c r="CE24" i="2"/>
  <c r="CE32" i="2"/>
  <c r="CE40" i="2"/>
  <c r="CE48" i="2"/>
  <c r="CE56" i="2"/>
  <c r="CE64" i="2"/>
  <c r="CE72" i="2"/>
  <c r="CE9" i="2"/>
  <c r="CE17" i="2"/>
  <c r="CE25" i="2"/>
  <c r="CE33" i="2"/>
  <c r="CE41" i="2"/>
  <c r="CE49" i="2"/>
  <c r="CE57" i="2"/>
  <c r="CE65" i="2"/>
  <c r="CE73" i="2"/>
  <c r="CE10" i="2"/>
  <c r="CE18" i="2"/>
  <c r="CE26" i="2"/>
  <c r="CE34" i="2"/>
  <c r="CE42" i="2"/>
  <c r="CE50" i="2"/>
  <c r="CE58" i="2"/>
  <c r="CE66" i="2"/>
  <c r="CE74" i="2"/>
  <c r="CE11" i="2"/>
  <c r="CE19" i="2"/>
  <c r="CE27" i="2"/>
  <c r="CE35" i="2"/>
  <c r="CE43" i="2"/>
  <c r="CE51" i="2"/>
  <c r="CE59" i="2"/>
  <c r="CE67" i="2"/>
  <c r="CE4" i="2"/>
  <c r="CE12" i="2"/>
  <c r="CE20" i="2"/>
  <c r="CE28" i="2"/>
  <c r="CE36" i="2"/>
  <c r="CE44" i="2"/>
  <c r="CE52" i="2"/>
  <c r="CE60" i="2"/>
  <c r="CE68" i="2"/>
  <c r="CE5" i="2"/>
  <c r="CE13" i="2"/>
  <c r="CE21" i="2"/>
  <c r="CE29" i="2"/>
  <c r="CE37" i="2"/>
  <c r="CE45" i="2"/>
  <c r="CE53" i="2"/>
  <c r="CE61" i="2"/>
  <c r="CE69" i="2"/>
  <c r="CE6" i="2"/>
  <c r="CE14" i="2"/>
  <c r="CE22" i="2"/>
  <c r="CE30" i="2"/>
  <c r="CE38" i="2"/>
  <c r="CE46" i="2"/>
  <c r="CE54" i="2"/>
  <c r="CE62" i="2"/>
  <c r="CE70" i="2"/>
  <c r="CE39" i="2"/>
  <c r="CE78" i="2"/>
  <c r="CE86" i="2"/>
  <c r="CE94" i="2"/>
  <c r="CE102" i="2"/>
  <c r="CE110" i="2"/>
  <c r="CE118" i="2"/>
  <c r="CE126" i="2"/>
  <c r="CE134" i="2"/>
  <c r="CE142" i="2"/>
  <c r="CE150" i="2"/>
  <c r="CE158" i="2"/>
  <c r="CE166" i="2"/>
  <c r="CE174" i="2"/>
  <c r="CE182" i="2"/>
  <c r="CE190" i="2"/>
  <c r="CE198" i="2"/>
  <c r="CE47" i="2"/>
  <c r="CE79" i="2"/>
  <c r="CE87" i="2"/>
  <c r="CE95" i="2"/>
  <c r="CE103" i="2"/>
  <c r="CE111" i="2"/>
  <c r="CE119" i="2"/>
  <c r="CE127" i="2"/>
  <c r="CE135" i="2"/>
  <c r="CE143" i="2"/>
  <c r="CE151" i="2"/>
  <c r="CE159" i="2"/>
  <c r="CE167" i="2"/>
  <c r="CE175" i="2"/>
  <c r="CE183" i="2"/>
  <c r="CE191" i="2"/>
  <c r="CE199" i="2"/>
  <c r="CE55" i="2"/>
  <c r="CE80" i="2"/>
  <c r="CE88" i="2"/>
  <c r="CE96" i="2"/>
  <c r="CE104" i="2"/>
  <c r="CE112" i="2"/>
  <c r="CE120" i="2"/>
  <c r="CE128" i="2"/>
  <c r="CE136" i="2"/>
  <c r="CE144" i="2"/>
  <c r="CE152" i="2"/>
  <c r="CE160" i="2"/>
  <c r="CE168" i="2"/>
  <c r="CE176" i="2"/>
  <c r="CE184" i="2"/>
  <c r="CE192" i="2"/>
  <c r="CE200" i="2"/>
  <c r="CE63" i="2"/>
  <c r="CE81" i="2"/>
  <c r="CE89" i="2"/>
  <c r="CE97" i="2"/>
  <c r="CE105" i="2"/>
  <c r="CE113" i="2"/>
  <c r="CE121" i="2"/>
  <c r="CE129" i="2"/>
  <c r="CE137" i="2"/>
  <c r="CE145" i="2"/>
  <c r="CE153" i="2"/>
  <c r="CE161" i="2"/>
  <c r="CE169" i="2"/>
  <c r="CE177" i="2"/>
  <c r="CE185" i="2"/>
  <c r="CE193" i="2"/>
  <c r="CE201" i="2"/>
  <c r="CE7" i="2"/>
  <c r="CE71" i="2"/>
  <c r="CE82" i="2"/>
  <c r="CE90" i="2"/>
  <c r="CE98" i="2"/>
  <c r="CE106" i="2"/>
  <c r="CE114" i="2"/>
  <c r="CE122" i="2"/>
  <c r="CE130" i="2"/>
  <c r="CE138" i="2"/>
  <c r="CE146" i="2"/>
  <c r="CE154" i="2"/>
  <c r="CE162" i="2"/>
  <c r="CE170" i="2"/>
  <c r="CE178" i="2"/>
  <c r="CE186" i="2"/>
  <c r="CE194" i="2"/>
  <c r="CE202" i="2"/>
  <c r="CE15" i="2"/>
  <c r="CE75" i="2"/>
  <c r="CE83" i="2"/>
  <c r="CE91" i="2"/>
  <c r="CE99" i="2"/>
  <c r="CE107" i="2"/>
  <c r="CE115" i="2"/>
  <c r="CE123" i="2"/>
  <c r="CE131" i="2"/>
  <c r="CE139" i="2"/>
  <c r="CE147" i="2"/>
  <c r="CE155" i="2"/>
  <c r="CE163" i="2"/>
  <c r="CE171" i="2"/>
  <c r="CE179" i="2"/>
  <c r="CE187" i="2"/>
  <c r="CE195" i="2"/>
  <c r="CE203" i="2"/>
  <c r="CE23" i="2"/>
  <c r="CE76" i="2"/>
  <c r="CE84" i="2"/>
  <c r="CE92" i="2"/>
  <c r="CE100" i="2"/>
  <c r="CE108" i="2"/>
  <c r="CE116" i="2"/>
  <c r="CE124" i="2"/>
  <c r="CE132" i="2"/>
  <c r="CE140" i="2"/>
  <c r="CE148" i="2"/>
  <c r="CE156" i="2"/>
  <c r="CE164" i="2"/>
  <c r="CE172" i="2"/>
  <c r="CE180" i="2"/>
  <c r="CE188" i="2"/>
  <c r="CE196" i="2"/>
  <c r="CE125" i="2"/>
  <c r="CE189" i="2"/>
  <c r="CE31" i="2"/>
  <c r="CE133" i="2"/>
  <c r="CE197" i="2"/>
  <c r="CE77" i="2"/>
  <c r="CE141" i="2"/>
  <c r="CE85" i="2"/>
  <c r="CE149" i="2"/>
  <c r="CE93" i="2"/>
  <c r="CE157" i="2"/>
  <c r="CE101" i="2"/>
  <c r="CE165" i="2"/>
  <c r="CE109" i="2"/>
  <c r="CE173" i="2"/>
  <c r="CE117" i="2"/>
  <c r="CE181" i="2"/>
  <c r="CZ11" i="2"/>
  <c r="CZ19" i="2"/>
  <c r="CZ27" i="2"/>
  <c r="CZ35" i="2"/>
  <c r="CZ43" i="2"/>
  <c r="CZ51" i="2"/>
  <c r="CZ59" i="2"/>
  <c r="CZ67" i="2"/>
  <c r="CZ75" i="2"/>
  <c r="CZ4" i="2"/>
  <c r="CZ12" i="2"/>
  <c r="CZ20" i="2"/>
  <c r="CZ28" i="2"/>
  <c r="CZ36" i="2"/>
  <c r="CZ44" i="2"/>
  <c r="CZ52" i="2"/>
  <c r="CZ60" i="2"/>
  <c r="CZ68" i="2"/>
  <c r="CZ76" i="2"/>
  <c r="CZ5" i="2"/>
  <c r="CZ13" i="2"/>
  <c r="CZ21" i="2"/>
  <c r="CZ29" i="2"/>
  <c r="CZ37" i="2"/>
  <c r="CZ45" i="2"/>
  <c r="CZ53" i="2"/>
  <c r="CZ61" i="2"/>
  <c r="CZ69" i="2"/>
  <c r="CZ6" i="2"/>
  <c r="CZ14" i="2"/>
  <c r="CZ22" i="2"/>
  <c r="CZ30" i="2"/>
  <c r="CZ38" i="2"/>
  <c r="CZ46" i="2"/>
  <c r="CZ54" i="2"/>
  <c r="CZ62" i="2"/>
  <c r="CZ70" i="2"/>
  <c r="CZ7" i="2"/>
  <c r="CZ15" i="2"/>
  <c r="CZ23" i="2"/>
  <c r="CZ31" i="2"/>
  <c r="CZ39" i="2"/>
  <c r="CZ47" i="2"/>
  <c r="CZ55" i="2"/>
  <c r="CZ63" i="2"/>
  <c r="CZ71" i="2"/>
  <c r="CZ8" i="2"/>
  <c r="CZ16" i="2"/>
  <c r="CZ24" i="2"/>
  <c r="CZ32" i="2"/>
  <c r="CZ40" i="2"/>
  <c r="CZ48" i="2"/>
  <c r="CZ56" i="2"/>
  <c r="CZ64" i="2"/>
  <c r="CZ72" i="2"/>
  <c r="CZ9" i="2"/>
  <c r="CZ17" i="2"/>
  <c r="CZ25" i="2"/>
  <c r="CZ33" i="2"/>
  <c r="CZ41" i="2"/>
  <c r="CZ49" i="2"/>
  <c r="CZ57" i="2"/>
  <c r="CZ65" i="2"/>
  <c r="CZ73" i="2"/>
  <c r="CZ42" i="2"/>
  <c r="CZ80" i="2"/>
  <c r="CZ88" i="2"/>
  <c r="CZ96" i="2"/>
  <c r="CZ104" i="2"/>
  <c r="CZ112" i="2"/>
  <c r="CZ120" i="2"/>
  <c r="CZ128" i="2"/>
  <c r="CZ136" i="2"/>
  <c r="CZ144" i="2"/>
  <c r="CZ152" i="2"/>
  <c r="CZ160" i="2"/>
  <c r="CZ168" i="2"/>
  <c r="CZ176" i="2"/>
  <c r="CZ184" i="2"/>
  <c r="CZ192" i="2"/>
  <c r="CZ200" i="2"/>
  <c r="CZ50" i="2"/>
  <c r="CZ81" i="2"/>
  <c r="CZ89" i="2"/>
  <c r="CZ97" i="2"/>
  <c r="CZ105" i="2"/>
  <c r="CZ113" i="2"/>
  <c r="CZ121" i="2"/>
  <c r="CZ129" i="2"/>
  <c r="CZ137" i="2"/>
  <c r="CZ145" i="2"/>
  <c r="CZ153" i="2"/>
  <c r="CZ161" i="2"/>
  <c r="CZ169" i="2"/>
  <c r="CZ177" i="2"/>
  <c r="CZ185" i="2"/>
  <c r="CZ193" i="2"/>
  <c r="CZ201" i="2"/>
  <c r="CZ58" i="2"/>
  <c r="CZ82" i="2"/>
  <c r="CZ90" i="2"/>
  <c r="CZ98" i="2"/>
  <c r="CZ106" i="2"/>
  <c r="CZ114" i="2"/>
  <c r="CZ122" i="2"/>
  <c r="CZ130" i="2"/>
  <c r="CZ138" i="2"/>
  <c r="CZ146" i="2"/>
  <c r="CZ154" i="2"/>
  <c r="CZ162" i="2"/>
  <c r="CZ170" i="2"/>
  <c r="CZ178" i="2"/>
  <c r="CZ186" i="2"/>
  <c r="CZ194" i="2"/>
  <c r="CZ202" i="2"/>
  <c r="CZ66" i="2"/>
  <c r="CZ83" i="2"/>
  <c r="CZ91" i="2"/>
  <c r="CZ99" i="2"/>
  <c r="CZ107" i="2"/>
  <c r="CZ115" i="2"/>
  <c r="CZ123" i="2"/>
  <c r="CZ131" i="2"/>
  <c r="CZ139" i="2"/>
  <c r="CZ147" i="2"/>
  <c r="CZ155" i="2"/>
  <c r="CZ163" i="2"/>
  <c r="CZ171" i="2"/>
  <c r="CZ179" i="2"/>
  <c r="CZ187" i="2"/>
  <c r="CZ195" i="2"/>
  <c r="CZ203" i="2"/>
  <c r="CZ10" i="2"/>
  <c r="CZ74" i="2"/>
  <c r="CZ84" i="2"/>
  <c r="CZ92" i="2"/>
  <c r="CZ100" i="2"/>
  <c r="CZ108" i="2"/>
  <c r="CZ116" i="2"/>
  <c r="CZ124" i="2"/>
  <c r="CZ132" i="2"/>
  <c r="CZ140" i="2"/>
  <c r="CZ148" i="2"/>
  <c r="CZ156" i="2"/>
  <c r="CZ164" i="2"/>
  <c r="CZ172" i="2"/>
  <c r="CZ180" i="2"/>
  <c r="CZ188" i="2"/>
  <c r="CZ196" i="2"/>
  <c r="CZ18" i="2"/>
  <c r="CZ77" i="2"/>
  <c r="CZ85" i="2"/>
  <c r="CZ93" i="2"/>
  <c r="CZ101" i="2"/>
  <c r="CZ109" i="2"/>
  <c r="CZ117" i="2"/>
  <c r="CZ125" i="2"/>
  <c r="CZ133" i="2"/>
  <c r="CZ141" i="2"/>
  <c r="CZ149" i="2"/>
  <c r="CZ157" i="2"/>
  <c r="CZ165" i="2"/>
  <c r="CZ173" i="2"/>
  <c r="CZ181" i="2"/>
  <c r="CZ189" i="2"/>
  <c r="CZ197" i="2"/>
  <c r="CZ26" i="2"/>
  <c r="CZ78" i="2"/>
  <c r="CZ86" i="2"/>
  <c r="CZ94" i="2"/>
  <c r="CZ102" i="2"/>
  <c r="CZ110" i="2"/>
  <c r="CZ118" i="2"/>
  <c r="CZ126" i="2"/>
  <c r="CZ134" i="2"/>
  <c r="CZ142" i="2"/>
  <c r="CZ150" i="2"/>
  <c r="CZ158" i="2"/>
  <c r="CZ166" i="2"/>
  <c r="CZ174" i="2"/>
  <c r="CZ182" i="2"/>
  <c r="CZ190" i="2"/>
  <c r="CZ198" i="2"/>
  <c r="CZ127" i="2"/>
  <c r="CZ191" i="2"/>
  <c r="CZ34" i="2"/>
  <c r="CZ135" i="2"/>
  <c r="CZ199" i="2"/>
  <c r="CZ79" i="2"/>
  <c r="CZ143" i="2"/>
  <c r="CZ87" i="2"/>
  <c r="CZ151" i="2"/>
  <c r="CZ95" i="2"/>
  <c r="CZ159" i="2"/>
  <c r="CZ103" i="2"/>
  <c r="CZ167" i="2"/>
  <c r="CZ111" i="2"/>
  <c r="CZ175" i="2"/>
  <c r="CZ119" i="2"/>
  <c r="CZ183" i="2"/>
  <c r="DU7" i="2"/>
  <c r="DU15" i="2"/>
  <c r="DU23" i="2"/>
  <c r="DU31" i="2"/>
  <c r="DU39" i="2"/>
  <c r="DU47" i="2"/>
  <c r="DU55" i="2"/>
  <c r="DU63" i="2"/>
  <c r="DU71" i="2"/>
  <c r="DU79" i="2"/>
  <c r="DU8" i="2"/>
  <c r="DU16" i="2"/>
  <c r="DU24" i="2"/>
  <c r="DU32" i="2"/>
  <c r="DU40" i="2"/>
  <c r="DU48" i="2"/>
  <c r="DU56" i="2"/>
  <c r="DU64" i="2"/>
  <c r="DU72" i="2"/>
  <c r="DU9" i="2"/>
  <c r="DU17" i="2"/>
  <c r="DU25" i="2"/>
  <c r="DU33" i="2"/>
  <c r="DU41" i="2"/>
  <c r="DU49" i="2"/>
  <c r="DU57" i="2"/>
  <c r="DU65" i="2"/>
  <c r="DU73" i="2"/>
  <c r="DU10" i="2"/>
  <c r="DU18" i="2"/>
  <c r="DU26" i="2"/>
  <c r="DU34" i="2"/>
  <c r="DU42" i="2"/>
  <c r="DU50" i="2"/>
  <c r="DU58" i="2"/>
  <c r="DU66" i="2"/>
  <c r="DU74" i="2"/>
  <c r="DU11" i="2"/>
  <c r="DU19" i="2"/>
  <c r="DU27" i="2"/>
  <c r="DU35" i="2"/>
  <c r="DU43" i="2"/>
  <c r="DU51" i="2"/>
  <c r="DU59" i="2"/>
  <c r="DU67" i="2"/>
  <c r="DU75" i="2"/>
  <c r="DU4" i="2"/>
  <c r="DU12" i="2"/>
  <c r="DU20" i="2"/>
  <c r="DU28" i="2"/>
  <c r="DU36" i="2"/>
  <c r="DU44" i="2"/>
  <c r="DU52" i="2"/>
  <c r="DU60" i="2"/>
  <c r="DU68" i="2"/>
  <c r="DU76" i="2"/>
  <c r="DU5" i="2"/>
  <c r="DU13" i="2"/>
  <c r="DU21" i="2"/>
  <c r="DU29" i="2"/>
  <c r="DU37" i="2"/>
  <c r="DU45" i="2"/>
  <c r="DU53" i="2"/>
  <c r="DU61" i="2"/>
  <c r="DU69" i="2"/>
  <c r="DU77" i="2"/>
  <c r="DU46" i="2"/>
  <c r="DU83" i="2"/>
  <c r="DU91" i="2"/>
  <c r="DU99" i="2"/>
  <c r="DU107" i="2"/>
  <c r="DU115" i="2"/>
  <c r="DU123" i="2"/>
  <c r="DU131" i="2"/>
  <c r="DU139" i="2"/>
  <c r="DU147" i="2"/>
  <c r="DU155" i="2"/>
  <c r="DU163" i="2"/>
  <c r="DU171" i="2"/>
  <c r="DU179" i="2"/>
  <c r="DU187" i="2"/>
  <c r="DU195" i="2"/>
  <c r="DU203" i="2"/>
  <c r="DU54" i="2"/>
  <c r="DU84" i="2"/>
  <c r="DU92" i="2"/>
  <c r="DU100" i="2"/>
  <c r="DU108" i="2"/>
  <c r="DU116" i="2"/>
  <c r="DU124" i="2"/>
  <c r="DU132" i="2"/>
  <c r="DU140" i="2"/>
  <c r="DU148" i="2"/>
  <c r="DU156" i="2"/>
  <c r="DU164" i="2"/>
  <c r="DU172" i="2"/>
  <c r="DU180" i="2"/>
  <c r="DU188" i="2"/>
  <c r="DU196" i="2"/>
  <c r="DU62" i="2"/>
  <c r="DU85" i="2"/>
  <c r="DU93" i="2"/>
  <c r="DU101" i="2"/>
  <c r="DU109" i="2"/>
  <c r="DU117" i="2"/>
  <c r="DU125" i="2"/>
  <c r="DU133" i="2"/>
  <c r="DU141" i="2"/>
  <c r="DU149" i="2"/>
  <c r="DU157" i="2"/>
  <c r="DU165" i="2"/>
  <c r="DU173" i="2"/>
  <c r="DU181" i="2"/>
  <c r="DU189" i="2"/>
  <c r="DU197" i="2"/>
  <c r="DU6" i="2"/>
  <c r="DU70" i="2"/>
  <c r="DU86" i="2"/>
  <c r="DU94" i="2"/>
  <c r="DU102" i="2"/>
  <c r="DU110" i="2"/>
  <c r="DU118" i="2"/>
  <c r="DU126" i="2"/>
  <c r="DU134" i="2"/>
  <c r="DU142" i="2"/>
  <c r="DU150" i="2"/>
  <c r="DU158" i="2"/>
  <c r="DU166" i="2"/>
  <c r="DU174" i="2"/>
  <c r="DU182" i="2"/>
  <c r="DU190" i="2"/>
  <c r="DU198" i="2"/>
  <c r="DU14" i="2"/>
  <c r="DU78" i="2"/>
  <c r="DU87" i="2"/>
  <c r="DU95" i="2"/>
  <c r="DU103" i="2"/>
  <c r="DU111" i="2"/>
  <c r="DU119" i="2"/>
  <c r="DU127" i="2"/>
  <c r="DU135" i="2"/>
  <c r="DU143" i="2"/>
  <c r="DU151" i="2"/>
  <c r="DU159" i="2"/>
  <c r="DU167" i="2"/>
  <c r="DU175" i="2"/>
  <c r="DU183" i="2"/>
  <c r="DU191" i="2"/>
  <c r="DU199" i="2"/>
  <c r="DU22" i="2"/>
  <c r="DU80" i="2"/>
  <c r="DU88" i="2"/>
  <c r="DU96" i="2"/>
  <c r="DU104" i="2"/>
  <c r="DU112" i="2"/>
  <c r="DU120" i="2"/>
  <c r="DU128" i="2"/>
  <c r="DU136" i="2"/>
  <c r="DU144" i="2"/>
  <c r="DU152" i="2"/>
  <c r="DU160" i="2"/>
  <c r="DU168" i="2"/>
  <c r="DU176" i="2"/>
  <c r="DU184" i="2"/>
  <c r="DU192" i="2"/>
  <c r="DU200" i="2"/>
  <c r="DU30" i="2"/>
  <c r="DU81" i="2"/>
  <c r="DU89" i="2"/>
  <c r="DU97" i="2"/>
  <c r="DU105" i="2"/>
  <c r="DU113" i="2"/>
  <c r="DU121" i="2"/>
  <c r="DU129" i="2"/>
  <c r="DU137" i="2"/>
  <c r="DU145" i="2"/>
  <c r="DU153" i="2"/>
  <c r="DU161" i="2"/>
  <c r="DU169" i="2"/>
  <c r="DU177" i="2"/>
  <c r="DU185" i="2"/>
  <c r="DU193" i="2"/>
  <c r="DU201" i="2"/>
  <c r="DU130" i="2"/>
  <c r="DU194" i="2"/>
  <c r="DU38" i="2"/>
  <c r="DU138" i="2"/>
  <c r="DU202" i="2"/>
  <c r="DU82" i="2"/>
  <c r="DU146" i="2"/>
  <c r="DU90" i="2"/>
  <c r="DU154" i="2"/>
  <c r="DU98" i="2"/>
  <c r="DU162" i="2"/>
  <c r="DU106" i="2"/>
  <c r="DU170" i="2"/>
  <c r="DU114" i="2"/>
  <c r="DU178" i="2"/>
  <c r="DU122" i="2"/>
  <c r="DU186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HA4" i="2" l="1"/>
  <c r="HA12" i="2"/>
  <c r="HA20" i="2"/>
  <c r="HA28" i="2"/>
  <c r="HA36" i="2"/>
  <c r="HA44" i="2"/>
  <c r="HA52" i="2"/>
  <c r="HA60" i="2"/>
  <c r="HA68" i="2"/>
  <c r="HA76" i="2"/>
  <c r="HA84" i="2"/>
  <c r="HA92" i="2"/>
  <c r="HA100" i="2"/>
  <c r="HA108" i="2"/>
  <c r="HA116" i="2"/>
  <c r="HA124" i="2"/>
  <c r="HA132" i="2"/>
  <c r="HA140" i="2"/>
  <c r="HA148" i="2"/>
  <c r="HA156" i="2"/>
  <c r="HA164" i="2"/>
  <c r="HA172" i="2"/>
  <c r="HA180" i="2"/>
  <c r="HA188" i="2"/>
  <c r="HA196" i="2"/>
  <c r="HA34" i="2"/>
  <c r="HA19" i="2"/>
  <c r="HA43" i="2"/>
  <c r="HA59" i="2"/>
  <c r="HA75" i="2"/>
  <c r="HA91" i="2"/>
  <c r="HA107" i="2"/>
  <c r="HA123" i="2"/>
  <c r="HA139" i="2"/>
  <c r="HA155" i="2"/>
  <c r="HA171" i="2"/>
  <c r="HA187" i="2"/>
  <c r="HA203" i="2"/>
  <c r="HA5" i="2"/>
  <c r="HA13" i="2"/>
  <c r="HA21" i="2"/>
  <c r="HA29" i="2"/>
  <c r="HA37" i="2"/>
  <c r="HA45" i="2"/>
  <c r="HA53" i="2"/>
  <c r="HA61" i="2"/>
  <c r="HA69" i="2"/>
  <c r="HA77" i="2"/>
  <c r="HA85" i="2"/>
  <c r="HA93" i="2"/>
  <c r="HA101" i="2"/>
  <c r="HA109" i="2"/>
  <c r="HA117" i="2"/>
  <c r="HA125" i="2"/>
  <c r="HA133" i="2"/>
  <c r="HA141" i="2"/>
  <c r="HA149" i="2"/>
  <c r="HA157" i="2"/>
  <c r="HA165" i="2"/>
  <c r="HA173" i="2"/>
  <c r="HA181" i="2"/>
  <c r="HA189" i="2"/>
  <c r="HA197" i="2"/>
  <c r="HA42" i="2"/>
  <c r="HA50" i="2"/>
  <c r="HA58" i="2"/>
  <c r="HA74" i="2"/>
  <c r="HA90" i="2"/>
  <c r="HA106" i="2"/>
  <c r="HA122" i="2"/>
  <c r="HA138" i="2"/>
  <c r="HA154" i="2"/>
  <c r="HA170" i="2"/>
  <c r="HA186" i="2"/>
  <c r="HA202" i="2"/>
  <c r="HA27" i="2"/>
  <c r="HA6" i="2"/>
  <c r="HA14" i="2"/>
  <c r="HA22" i="2"/>
  <c r="HA30" i="2"/>
  <c r="HA38" i="2"/>
  <c r="HA46" i="2"/>
  <c r="HA54" i="2"/>
  <c r="HA62" i="2"/>
  <c r="HA70" i="2"/>
  <c r="HA78" i="2"/>
  <c r="HA86" i="2"/>
  <c r="HA94" i="2"/>
  <c r="HA102" i="2"/>
  <c r="HA110" i="2"/>
  <c r="HA118" i="2"/>
  <c r="HA126" i="2"/>
  <c r="HA134" i="2"/>
  <c r="HA142" i="2"/>
  <c r="HA150" i="2"/>
  <c r="HA158" i="2"/>
  <c r="HA166" i="2"/>
  <c r="HA174" i="2"/>
  <c r="HA182" i="2"/>
  <c r="HA190" i="2"/>
  <c r="HA198" i="2"/>
  <c r="HA7" i="2"/>
  <c r="HA15" i="2"/>
  <c r="HA23" i="2"/>
  <c r="HA31" i="2"/>
  <c r="HA39" i="2"/>
  <c r="HA47" i="2"/>
  <c r="HA55" i="2"/>
  <c r="HA63" i="2"/>
  <c r="HA71" i="2"/>
  <c r="HA79" i="2"/>
  <c r="HA87" i="2"/>
  <c r="HA95" i="2"/>
  <c r="HA103" i="2"/>
  <c r="HA111" i="2"/>
  <c r="HA119" i="2"/>
  <c r="HA127" i="2"/>
  <c r="HA135" i="2"/>
  <c r="HA143" i="2"/>
  <c r="HA151" i="2"/>
  <c r="HA159" i="2"/>
  <c r="HA167" i="2"/>
  <c r="HA175" i="2"/>
  <c r="HA183" i="2"/>
  <c r="HA191" i="2"/>
  <c r="HA199" i="2"/>
  <c r="HA18" i="2"/>
  <c r="HA35" i="2"/>
  <c r="HA8" i="2"/>
  <c r="HA16" i="2"/>
  <c r="HA24" i="2"/>
  <c r="HA32" i="2"/>
  <c r="HA40" i="2"/>
  <c r="HA48" i="2"/>
  <c r="HA56" i="2"/>
  <c r="HA64" i="2"/>
  <c r="HA72" i="2"/>
  <c r="HA80" i="2"/>
  <c r="HA88" i="2"/>
  <c r="HA96" i="2"/>
  <c r="HA104" i="2"/>
  <c r="HA112" i="2"/>
  <c r="HA120" i="2"/>
  <c r="HA128" i="2"/>
  <c r="HA136" i="2"/>
  <c r="HA144" i="2"/>
  <c r="HA152" i="2"/>
  <c r="HA160" i="2"/>
  <c r="HA168" i="2"/>
  <c r="HA176" i="2"/>
  <c r="HA184" i="2"/>
  <c r="HA192" i="2"/>
  <c r="HA200" i="2"/>
  <c r="HA26" i="2"/>
  <c r="HA11" i="2"/>
  <c r="HA51" i="2"/>
  <c r="HA67" i="2"/>
  <c r="HA83" i="2"/>
  <c r="HA99" i="2"/>
  <c r="HA115" i="2"/>
  <c r="HA131" i="2"/>
  <c r="HA147" i="2"/>
  <c r="HA163" i="2"/>
  <c r="HA179" i="2"/>
  <c r="HA195" i="2"/>
  <c r="HA9" i="2"/>
  <c r="HA17" i="2"/>
  <c r="HA25" i="2"/>
  <c r="HA33" i="2"/>
  <c r="HA41" i="2"/>
  <c r="HA49" i="2"/>
  <c r="HA57" i="2"/>
  <c r="HA65" i="2"/>
  <c r="HA73" i="2"/>
  <c r="HA81" i="2"/>
  <c r="HA89" i="2"/>
  <c r="HA97" i="2"/>
  <c r="HA105" i="2"/>
  <c r="HA113" i="2"/>
  <c r="HA121" i="2"/>
  <c r="HA129" i="2"/>
  <c r="HA137" i="2"/>
  <c r="HA145" i="2"/>
  <c r="HA153" i="2"/>
  <c r="HA161" i="2"/>
  <c r="HA169" i="2"/>
  <c r="HA177" i="2"/>
  <c r="HA185" i="2"/>
  <c r="HA193" i="2"/>
  <c r="HA201" i="2"/>
  <c r="HA10" i="2"/>
  <c r="HA66" i="2"/>
  <c r="HA82" i="2"/>
  <c r="HA98" i="2"/>
  <c r="HA114" i="2"/>
  <c r="HA130" i="2"/>
  <c r="HA146" i="2"/>
  <c r="HA162" i="2"/>
  <c r="HA178" i="2"/>
  <c r="HA194" i="2"/>
  <c r="T3" i="2"/>
  <c r="T67" i="2"/>
  <c r="T60" i="2"/>
  <c r="T53" i="2"/>
  <c r="T46" i="2"/>
  <c r="T39" i="2"/>
  <c r="T32" i="2"/>
  <c r="T25" i="2"/>
  <c r="T26" i="2"/>
  <c r="T89" i="2"/>
  <c r="T153" i="2"/>
  <c r="T82" i="2"/>
  <c r="T146" i="2"/>
  <c r="T75" i="2"/>
  <c r="T139" i="2"/>
  <c r="T203" i="2"/>
  <c r="T132" i="2"/>
  <c r="T196" i="2"/>
  <c r="T133" i="2"/>
  <c r="T197" i="2"/>
  <c r="T134" i="2"/>
  <c r="T198" i="2"/>
  <c r="T135" i="2"/>
  <c r="T199" i="2"/>
  <c r="T160" i="2"/>
  <c r="T192" i="2"/>
  <c r="T11" i="2"/>
  <c r="T4" i="2"/>
  <c r="T68" i="2"/>
  <c r="T61" i="2"/>
  <c r="T54" i="2"/>
  <c r="T47" i="2"/>
  <c r="T40" i="2"/>
  <c r="T33" i="2"/>
  <c r="T34" i="2"/>
  <c r="T97" i="2"/>
  <c r="T161" i="2"/>
  <c r="T90" i="2"/>
  <c r="T154" i="2"/>
  <c r="T83" i="2"/>
  <c r="T147" i="2"/>
  <c r="T76" i="2"/>
  <c r="T140" i="2"/>
  <c r="T77" i="2"/>
  <c r="T141" i="2"/>
  <c r="T78" i="2"/>
  <c r="T142" i="2"/>
  <c r="T79" i="2"/>
  <c r="T143" i="2"/>
  <c r="T136" i="2"/>
  <c r="T104" i="2"/>
  <c r="T19" i="2"/>
  <c r="T12" i="2"/>
  <c r="T5" i="2"/>
  <c r="T69" i="2"/>
  <c r="T62" i="2"/>
  <c r="T55" i="2"/>
  <c r="T48" i="2"/>
  <c r="T41" i="2"/>
  <c r="T42" i="2"/>
  <c r="T105" i="2"/>
  <c r="T169" i="2"/>
  <c r="T98" i="2"/>
  <c r="T162" i="2"/>
  <c r="T91" i="2"/>
  <c r="T155" i="2"/>
  <c r="T84" i="2"/>
  <c r="T148" i="2"/>
  <c r="T85" i="2"/>
  <c r="T149" i="2"/>
  <c r="T86" i="2"/>
  <c r="T150" i="2"/>
  <c r="T87" i="2"/>
  <c r="T151" i="2"/>
  <c r="T200" i="2"/>
  <c r="T168" i="2"/>
  <c r="T27" i="2"/>
  <c r="T20" i="2"/>
  <c r="T13" i="2"/>
  <c r="T6" i="2"/>
  <c r="T70" i="2"/>
  <c r="T63" i="2"/>
  <c r="T56" i="2"/>
  <c r="T49" i="2"/>
  <c r="T50" i="2"/>
  <c r="T113" i="2"/>
  <c r="T177" i="2"/>
  <c r="T106" i="2"/>
  <c r="T170" i="2"/>
  <c r="T99" i="2"/>
  <c r="T163" i="2"/>
  <c r="T92" i="2"/>
  <c r="T156" i="2"/>
  <c r="T93" i="2"/>
  <c r="T157" i="2"/>
  <c r="T94" i="2"/>
  <c r="T158" i="2"/>
  <c r="T95" i="2"/>
  <c r="T159" i="2"/>
  <c r="T80" i="2"/>
  <c r="T112" i="2"/>
  <c r="T35" i="2"/>
  <c r="T28" i="2"/>
  <c r="T21" i="2"/>
  <c r="T14" i="2"/>
  <c r="T7" i="2"/>
  <c r="T71" i="2"/>
  <c r="T64" i="2"/>
  <c r="T57" i="2"/>
  <c r="T58" i="2"/>
  <c r="T121" i="2"/>
  <c r="T185" i="2"/>
  <c r="T114" i="2"/>
  <c r="T178" i="2"/>
  <c r="T107" i="2"/>
  <c r="T171" i="2"/>
  <c r="T100" i="2"/>
  <c r="T164" i="2"/>
  <c r="T101" i="2"/>
  <c r="T165" i="2"/>
  <c r="T102" i="2"/>
  <c r="T166" i="2"/>
  <c r="T103" i="2"/>
  <c r="T167" i="2"/>
  <c r="T144" i="2"/>
  <c r="T176" i="2"/>
  <c r="T43" i="2"/>
  <c r="T36" i="2"/>
  <c r="T29" i="2"/>
  <c r="T22" i="2"/>
  <c r="T15" i="2"/>
  <c r="T8" i="2"/>
  <c r="T72" i="2"/>
  <c r="T65" i="2"/>
  <c r="T66" i="2"/>
  <c r="T129" i="2"/>
  <c r="T193" i="2"/>
  <c r="T122" i="2"/>
  <c r="T186" i="2"/>
  <c r="T115" i="2"/>
  <c r="T179" i="2"/>
  <c r="T108" i="2"/>
  <c r="T172" i="2"/>
  <c r="T109" i="2"/>
  <c r="T173" i="2"/>
  <c r="T110" i="2"/>
  <c r="T174" i="2"/>
  <c r="T111" i="2"/>
  <c r="T175" i="2"/>
  <c r="T88" i="2"/>
  <c r="T120" i="2"/>
  <c r="T51" i="2"/>
  <c r="T44" i="2"/>
  <c r="T37" i="2"/>
  <c r="T30" i="2"/>
  <c r="T23" i="2"/>
  <c r="T16" i="2"/>
  <c r="T9" i="2"/>
  <c r="T10" i="2"/>
  <c r="T73" i="2"/>
  <c r="T137" i="2"/>
  <c r="T201" i="2"/>
  <c r="T130" i="2"/>
  <c r="T194" i="2"/>
  <c r="T123" i="2"/>
  <c r="T187" i="2"/>
  <c r="T116" i="2"/>
  <c r="T180" i="2"/>
  <c r="T117" i="2"/>
  <c r="T181" i="2"/>
  <c r="T118" i="2"/>
  <c r="T182" i="2"/>
  <c r="T119" i="2"/>
  <c r="T183" i="2"/>
  <c r="T152" i="2"/>
  <c r="T184" i="2"/>
  <c r="T59" i="2"/>
  <c r="T52" i="2"/>
  <c r="T45" i="2"/>
  <c r="T38" i="2"/>
  <c r="T31" i="2"/>
  <c r="T24" i="2"/>
  <c r="T17" i="2"/>
  <c r="T18" i="2"/>
  <c r="T81" i="2"/>
  <c r="T145" i="2"/>
  <c r="T74" i="2"/>
  <c r="T138" i="2"/>
  <c r="T202" i="2"/>
  <c r="T131" i="2"/>
  <c r="T195" i="2"/>
  <c r="T124" i="2"/>
  <c r="T188" i="2"/>
  <c r="T125" i="2"/>
  <c r="T189" i="2"/>
  <c r="T126" i="2"/>
  <c r="T190" i="2"/>
  <c r="T127" i="2"/>
  <c r="T191" i="2"/>
  <c r="T96" i="2"/>
  <c r="T128" i="2"/>
  <c r="N35" i="2"/>
  <c r="O34" i="2"/>
  <c r="P34" i="2" s="1"/>
  <c r="Q34" i="2" s="1"/>
  <c r="R34" i="2" s="1"/>
  <c r="EP4" i="2"/>
  <c r="EP12" i="2"/>
  <c r="EP20" i="2"/>
  <c r="EP28" i="2"/>
  <c r="EP36" i="2"/>
  <c r="EP44" i="2"/>
  <c r="EP52" i="2"/>
  <c r="EP60" i="2"/>
  <c r="EP68" i="2"/>
  <c r="EP76" i="2"/>
  <c r="EP5" i="2"/>
  <c r="EP13" i="2"/>
  <c r="EP21" i="2"/>
  <c r="EP29" i="2"/>
  <c r="EP37" i="2"/>
  <c r="EP45" i="2"/>
  <c r="EP53" i="2"/>
  <c r="EP61" i="2"/>
  <c r="EP69" i="2"/>
  <c r="EP77" i="2"/>
  <c r="EP6" i="2"/>
  <c r="EP14" i="2"/>
  <c r="EP22" i="2"/>
  <c r="EP30" i="2"/>
  <c r="EP38" i="2"/>
  <c r="EP46" i="2"/>
  <c r="EP54" i="2"/>
  <c r="EP62" i="2"/>
  <c r="EP70" i="2"/>
  <c r="EP78" i="2"/>
  <c r="EP7" i="2"/>
  <c r="EP15" i="2"/>
  <c r="EP23" i="2"/>
  <c r="EP31" i="2"/>
  <c r="EP39" i="2"/>
  <c r="EP47" i="2"/>
  <c r="EP55" i="2"/>
  <c r="EP63" i="2"/>
  <c r="EP71" i="2"/>
  <c r="EP79" i="2"/>
  <c r="EP8" i="2"/>
  <c r="EP16" i="2"/>
  <c r="EP24" i="2"/>
  <c r="EP32" i="2"/>
  <c r="EP40" i="2"/>
  <c r="EP48" i="2"/>
  <c r="EP56" i="2"/>
  <c r="EP64" i="2"/>
  <c r="EP72" i="2"/>
  <c r="EP80" i="2"/>
  <c r="EP9" i="2"/>
  <c r="EP17" i="2"/>
  <c r="EP25" i="2"/>
  <c r="EP33" i="2"/>
  <c r="EP41" i="2"/>
  <c r="EP49" i="2"/>
  <c r="EP57" i="2"/>
  <c r="EP65" i="2"/>
  <c r="EP73" i="2"/>
  <c r="EP81" i="2"/>
  <c r="EP10" i="2"/>
  <c r="EP18" i="2"/>
  <c r="EP26" i="2"/>
  <c r="EP34" i="2"/>
  <c r="EP42" i="2"/>
  <c r="EP50" i="2"/>
  <c r="EP58" i="2"/>
  <c r="EP66" i="2"/>
  <c r="EP74" i="2"/>
  <c r="EP82" i="2"/>
  <c r="EP51" i="2"/>
  <c r="EP87" i="2"/>
  <c r="EP95" i="2"/>
  <c r="EP103" i="2"/>
  <c r="EP111" i="2"/>
  <c r="EP119" i="2"/>
  <c r="EP127" i="2"/>
  <c r="EP135" i="2"/>
  <c r="EP143" i="2"/>
  <c r="EP151" i="2"/>
  <c r="EP159" i="2"/>
  <c r="EP167" i="2"/>
  <c r="EP175" i="2"/>
  <c r="EP183" i="2"/>
  <c r="EP191" i="2"/>
  <c r="EP199" i="2"/>
  <c r="EP59" i="2"/>
  <c r="EP88" i="2"/>
  <c r="EP96" i="2"/>
  <c r="EP104" i="2"/>
  <c r="EP112" i="2"/>
  <c r="EP120" i="2"/>
  <c r="EP128" i="2"/>
  <c r="EP136" i="2"/>
  <c r="EP144" i="2"/>
  <c r="EP152" i="2"/>
  <c r="EP160" i="2"/>
  <c r="EP168" i="2"/>
  <c r="EP176" i="2"/>
  <c r="EP184" i="2"/>
  <c r="EP192" i="2"/>
  <c r="EP200" i="2"/>
  <c r="EP67" i="2"/>
  <c r="EP89" i="2"/>
  <c r="EP97" i="2"/>
  <c r="EP105" i="2"/>
  <c r="EP113" i="2"/>
  <c r="EP121" i="2"/>
  <c r="EP129" i="2"/>
  <c r="EP137" i="2"/>
  <c r="EP145" i="2"/>
  <c r="EP153" i="2"/>
  <c r="EP161" i="2"/>
  <c r="EP169" i="2"/>
  <c r="EP177" i="2"/>
  <c r="EP185" i="2"/>
  <c r="EP193" i="2"/>
  <c r="EP201" i="2"/>
  <c r="EP11" i="2"/>
  <c r="EP75" i="2"/>
  <c r="EP90" i="2"/>
  <c r="EP98" i="2"/>
  <c r="EP106" i="2"/>
  <c r="EP114" i="2"/>
  <c r="EP122" i="2"/>
  <c r="EP130" i="2"/>
  <c r="EP138" i="2"/>
  <c r="EP146" i="2"/>
  <c r="EP154" i="2"/>
  <c r="EP162" i="2"/>
  <c r="EP170" i="2"/>
  <c r="EP178" i="2"/>
  <c r="EP186" i="2"/>
  <c r="EP194" i="2"/>
  <c r="EP202" i="2"/>
  <c r="EP19" i="2"/>
  <c r="EP83" i="2"/>
  <c r="EP91" i="2"/>
  <c r="EP99" i="2"/>
  <c r="EP107" i="2"/>
  <c r="EP115" i="2"/>
  <c r="EP123" i="2"/>
  <c r="EP131" i="2"/>
  <c r="EP139" i="2"/>
  <c r="EP147" i="2"/>
  <c r="EP155" i="2"/>
  <c r="EP163" i="2"/>
  <c r="EP171" i="2"/>
  <c r="EP179" i="2"/>
  <c r="EP187" i="2"/>
  <c r="EP195" i="2"/>
  <c r="EP203" i="2"/>
  <c r="EP27" i="2"/>
  <c r="EP84" i="2"/>
  <c r="EP92" i="2"/>
  <c r="EP100" i="2"/>
  <c r="EP108" i="2"/>
  <c r="EP116" i="2"/>
  <c r="EP124" i="2"/>
  <c r="EP132" i="2"/>
  <c r="EP140" i="2"/>
  <c r="EP148" i="2"/>
  <c r="EP156" i="2"/>
  <c r="EP164" i="2"/>
  <c r="EP172" i="2"/>
  <c r="EP180" i="2"/>
  <c r="EP188" i="2"/>
  <c r="EP196" i="2"/>
  <c r="EP35" i="2"/>
  <c r="EP85" i="2"/>
  <c r="EP93" i="2"/>
  <c r="EP101" i="2"/>
  <c r="EP109" i="2"/>
  <c r="EP117" i="2"/>
  <c r="EP125" i="2"/>
  <c r="EP133" i="2"/>
  <c r="EP141" i="2"/>
  <c r="EP149" i="2"/>
  <c r="EP157" i="2"/>
  <c r="EP165" i="2"/>
  <c r="EP173" i="2"/>
  <c r="EP181" i="2"/>
  <c r="EP189" i="2"/>
  <c r="EP197" i="2"/>
  <c r="EP134" i="2"/>
  <c r="EP198" i="2"/>
  <c r="EP43" i="2"/>
  <c r="EP142" i="2"/>
  <c r="EP86" i="2"/>
  <c r="EP150" i="2"/>
  <c r="EP94" i="2"/>
  <c r="EP158" i="2"/>
  <c r="EP102" i="2"/>
  <c r="EP166" i="2"/>
  <c r="EP110" i="2"/>
  <c r="EP174" i="2"/>
  <c r="EP118" i="2"/>
  <c r="EP182" i="2"/>
  <c r="EP126" i="2"/>
  <c r="EP190" i="2"/>
  <c r="FK4" i="2"/>
  <c r="FK12" i="2"/>
  <c r="FK20" i="2"/>
  <c r="FK28" i="2"/>
  <c r="FK36" i="2"/>
  <c r="FK44" i="2"/>
  <c r="FK52" i="2"/>
  <c r="FK60" i="2"/>
  <c r="FK68" i="2"/>
  <c r="FK76" i="2"/>
  <c r="FK84" i="2"/>
  <c r="FK92" i="2"/>
  <c r="FK100" i="2"/>
  <c r="FK108" i="2"/>
  <c r="FK116" i="2"/>
  <c r="FK124" i="2"/>
  <c r="FK132" i="2"/>
  <c r="FK140" i="2"/>
  <c r="FK148" i="2"/>
  <c r="FK156" i="2"/>
  <c r="FK164" i="2"/>
  <c r="FK172" i="2"/>
  <c r="FK180" i="2"/>
  <c r="FK188" i="2"/>
  <c r="FK196" i="2"/>
  <c r="FK5" i="2"/>
  <c r="FK13" i="2"/>
  <c r="FK21" i="2"/>
  <c r="FK29" i="2"/>
  <c r="FK37" i="2"/>
  <c r="FK45" i="2"/>
  <c r="FK53" i="2"/>
  <c r="FK61" i="2"/>
  <c r="FK69" i="2"/>
  <c r="FK77" i="2"/>
  <c r="FK85" i="2"/>
  <c r="FK93" i="2"/>
  <c r="FK101" i="2"/>
  <c r="FK109" i="2"/>
  <c r="FK117" i="2"/>
  <c r="FK125" i="2"/>
  <c r="FK133" i="2"/>
  <c r="FK141" i="2"/>
  <c r="FK149" i="2"/>
  <c r="FK157" i="2"/>
  <c r="FK165" i="2"/>
  <c r="FK173" i="2"/>
  <c r="FK181" i="2"/>
  <c r="FK189" i="2"/>
  <c r="FK197" i="2"/>
  <c r="FK6" i="2"/>
  <c r="FK14" i="2"/>
  <c r="FK22" i="2"/>
  <c r="FK30" i="2"/>
  <c r="FK38" i="2"/>
  <c r="FK46" i="2"/>
  <c r="FK54" i="2"/>
  <c r="FK62" i="2"/>
  <c r="FK70" i="2"/>
  <c r="FK78" i="2"/>
  <c r="FK86" i="2"/>
  <c r="FK94" i="2"/>
  <c r="FK102" i="2"/>
  <c r="FK110" i="2"/>
  <c r="FK118" i="2"/>
  <c r="FK126" i="2"/>
  <c r="FK134" i="2"/>
  <c r="FK142" i="2"/>
  <c r="FK150" i="2"/>
  <c r="FK158" i="2"/>
  <c r="FK166" i="2"/>
  <c r="FK174" i="2"/>
  <c r="FK182" i="2"/>
  <c r="FK190" i="2"/>
  <c r="FK198" i="2"/>
  <c r="FK7" i="2"/>
  <c r="FK15" i="2"/>
  <c r="FK23" i="2"/>
  <c r="FK31" i="2"/>
  <c r="FK39" i="2"/>
  <c r="FK47" i="2"/>
  <c r="FK55" i="2"/>
  <c r="FK63" i="2"/>
  <c r="FK71" i="2"/>
  <c r="FK79" i="2"/>
  <c r="FK87" i="2"/>
  <c r="FK95" i="2"/>
  <c r="FK103" i="2"/>
  <c r="FK111" i="2"/>
  <c r="FK119" i="2"/>
  <c r="FK127" i="2"/>
  <c r="FK135" i="2"/>
  <c r="FK143" i="2"/>
  <c r="FK151" i="2"/>
  <c r="FK159" i="2"/>
  <c r="FK167" i="2"/>
  <c r="FK175" i="2"/>
  <c r="FK183" i="2"/>
  <c r="FK191" i="2"/>
  <c r="FK199" i="2"/>
  <c r="FK8" i="2"/>
  <c r="FK16" i="2"/>
  <c r="FK24" i="2"/>
  <c r="FK32" i="2"/>
  <c r="FK40" i="2"/>
  <c r="FK48" i="2"/>
  <c r="FK56" i="2"/>
  <c r="FK64" i="2"/>
  <c r="FK72" i="2"/>
  <c r="FK80" i="2"/>
  <c r="FK88" i="2"/>
  <c r="FK96" i="2"/>
  <c r="FK104" i="2"/>
  <c r="FK112" i="2"/>
  <c r="FK120" i="2"/>
  <c r="FK128" i="2"/>
  <c r="FK136" i="2"/>
  <c r="FK144" i="2"/>
  <c r="FK152" i="2"/>
  <c r="FK160" i="2"/>
  <c r="FK168" i="2"/>
  <c r="FK176" i="2"/>
  <c r="FK184" i="2"/>
  <c r="FK192" i="2"/>
  <c r="FK200" i="2"/>
  <c r="FK9" i="2"/>
  <c r="FK17" i="2"/>
  <c r="FK25" i="2"/>
  <c r="FK33" i="2"/>
  <c r="FK41" i="2"/>
  <c r="FK49" i="2"/>
  <c r="FK57" i="2"/>
  <c r="FK65" i="2"/>
  <c r="FK73" i="2"/>
  <c r="FK81" i="2"/>
  <c r="FK89" i="2"/>
  <c r="FK97" i="2"/>
  <c r="FK105" i="2"/>
  <c r="FK113" i="2"/>
  <c r="FK121" i="2"/>
  <c r="FK129" i="2"/>
  <c r="FK137" i="2"/>
  <c r="FK145" i="2"/>
  <c r="FK153" i="2"/>
  <c r="FK161" i="2"/>
  <c r="FK169" i="2"/>
  <c r="FK177" i="2"/>
  <c r="FK185" i="2"/>
  <c r="FK193" i="2"/>
  <c r="FK201" i="2"/>
  <c r="FK10" i="2"/>
  <c r="FK18" i="2"/>
  <c r="FK26" i="2"/>
  <c r="FK34" i="2"/>
  <c r="FK42" i="2"/>
  <c r="FK50" i="2"/>
  <c r="FK58" i="2"/>
  <c r="FK66" i="2"/>
  <c r="FK74" i="2"/>
  <c r="FK82" i="2"/>
  <c r="FK90" i="2"/>
  <c r="FK98" i="2"/>
  <c r="FK106" i="2"/>
  <c r="FK114" i="2"/>
  <c r="FK122" i="2"/>
  <c r="FK130" i="2"/>
  <c r="FK138" i="2"/>
  <c r="FK146" i="2"/>
  <c r="FK154" i="2"/>
  <c r="FK162" i="2"/>
  <c r="FK170" i="2"/>
  <c r="FK178" i="2"/>
  <c r="FK186" i="2"/>
  <c r="FK194" i="2"/>
  <c r="FK202" i="2"/>
  <c r="FK11" i="2"/>
  <c r="FK75" i="2"/>
  <c r="FK139" i="2"/>
  <c r="FK203" i="2"/>
  <c r="FK19" i="2"/>
  <c r="FK83" i="2"/>
  <c r="FK147" i="2"/>
  <c r="FK27" i="2"/>
  <c r="FK91" i="2"/>
  <c r="FK155" i="2"/>
  <c r="FK35" i="2"/>
  <c r="FK99" i="2"/>
  <c r="FK163" i="2"/>
  <c r="FK43" i="2"/>
  <c r="FK107" i="2"/>
  <c r="FK171" i="2"/>
  <c r="FK51" i="2"/>
  <c r="FK115" i="2"/>
  <c r="FK179" i="2"/>
  <c r="FK59" i="2"/>
  <c r="FK123" i="2"/>
  <c r="FK187" i="2"/>
  <c r="FK67" i="2"/>
  <c r="FK131" i="2"/>
  <c r="FK195" i="2"/>
  <c r="AO5" i="2"/>
  <c r="AO13" i="2"/>
  <c r="AO21" i="2"/>
  <c r="AO29" i="2"/>
  <c r="AO37" i="2"/>
  <c r="AO45" i="2"/>
  <c r="AO53" i="2"/>
  <c r="AO61" i="2"/>
  <c r="AO69" i="2"/>
  <c r="AO6" i="2"/>
  <c r="AO14" i="2"/>
  <c r="AO22" i="2"/>
  <c r="AO30" i="2"/>
  <c r="AO38" i="2"/>
  <c r="AO46" i="2"/>
  <c r="AO54" i="2"/>
  <c r="AO62" i="2"/>
  <c r="AO70" i="2"/>
  <c r="AO7" i="2"/>
  <c r="AO15" i="2"/>
  <c r="AO23" i="2"/>
  <c r="AO31" i="2"/>
  <c r="AO39" i="2"/>
  <c r="AO47" i="2"/>
  <c r="AO55" i="2"/>
  <c r="AO63" i="2"/>
  <c r="AO71" i="2"/>
  <c r="AO8" i="2"/>
  <c r="AO16" i="2"/>
  <c r="AO24" i="2"/>
  <c r="AO32" i="2"/>
  <c r="AO40" i="2"/>
  <c r="AO48" i="2"/>
  <c r="AO56" i="2"/>
  <c r="AO64" i="2"/>
  <c r="AO72" i="2"/>
  <c r="AO9" i="2"/>
  <c r="AO17" i="2"/>
  <c r="AO25" i="2"/>
  <c r="AO33" i="2"/>
  <c r="AO41" i="2"/>
  <c r="AO49" i="2"/>
  <c r="AO57" i="2"/>
  <c r="AO65" i="2"/>
  <c r="AO73" i="2"/>
  <c r="AO10" i="2"/>
  <c r="AO18" i="2"/>
  <c r="AO26" i="2"/>
  <c r="AO34" i="2"/>
  <c r="AO42" i="2"/>
  <c r="AO50" i="2"/>
  <c r="AO58" i="2"/>
  <c r="AO66" i="2"/>
  <c r="AO11" i="2"/>
  <c r="AO19" i="2"/>
  <c r="AO27" i="2"/>
  <c r="AO35" i="2"/>
  <c r="AO43" i="2"/>
  <c r="AO51" i="2"/>
  <c r="AO59" i="2"/>
  <c r="AO67" i="2"/>
  <c r="AO36" i="2"/>
  <c r="AO77" i="2"/>
  <c r="AO85" i="2"/>
  <c r="AO93" i="2"/>
  <c r="AO101" i="2"/>
  <c r="AO109" i="2"/>
  <c r="AO117" i="2"/>
  <c r="AO125" i="2"/>
  <c r="AO133" i="2"/>
  <c r="AO141" i="2"/>
  <c r="AO149" i="2"/>
  <c r="AO157" i="2"/>
  <c r="AO165" i="2"/>
  <c r="AO173" i="2"/>
  <c r="AO181" i="2"/>
  <c r="AO189" i="2"/>
  <c r="AO197" i="2"/>
  <c r="AO44" i="2"/>
  <c r="AO78" i="2"/>
  <c r="AO86" i="2"/>
  <c r="AO94" i="2"/>
  <c r="AO102" i="2"/>
  <c r="AO110" i="2"/>
  <c r="AO118" i="2"/>
  <c r="AO126" i="2"/>
  <c r="AO134" i="2"/>
  <c r="AO142" i="2"/>
  <c r="AO150" i="2"/>
  <c r="AO158" i="2"/>
  <c r="AO166" i="2"/>
  <c r="AO174" i="2"/>
  <c r="AO182" i="2"/>
  <c r="AO190" i="2"/>
  <c r="AO198" i="2"/>
  <c r="AO52" i="2"/>
  <c r="AO79" i="2"/>
  <c r="AO87" i="2"/>
  <c r="AO95" i="2"/>
  <c r="AO103" i="2"/>
  <c r="AO111" i="2"/>
  <c r="AO119" i="2"/>
  <c r="AO127" i="2"/>
  <c r="AO135" i="2"/>
  <c r="AO143" i="2"/>
  <c r="AO151" i="2"/>
  <c r="AO159" i="2"/>
  <c r="AO167" i="2"/>
  <c r="AO175" i="2"/>
  <c r="AO183" i="2"/>
  <c r="AO191" i="2"/>
  <c r="AO199" i="2"/>
  <c r="AO60" i="2"/>
  <c r="AO80" i="2"/>
  <c r="AO88" i="2"/>
  <c r="AO96" i="2"/>
  <c r="AO104" i="2"/>
  <c r="AO112" i="2"/>
  <c r="AO120" i="2"/>
  <c r="AO128" i="2"/>
  <c r="AO136" i="2"/>
  <c r="AO144" i="2"/>
  <c r="AO152" i="2"/>
  <c r="AO160" i="2"/>
  <c r="AO168" i="2"/>
  <c r="AO176" i="2"/>
  <c r="AO184" i="2"/>
  <c r="AO192" i="2"/>
  <c r="AO200" i="2"/>
  <c r="AO4" i="2"/>
  <c r="AO68" i="2"/>
  <c r="AO81" i="2"/>
  <c r="AO89" i="2"/>
  <c r="AO97" i="2"/>
  <c r="AO105" i="2"/>
  <c r="AO113" i="2"/>
  <c r="AO121" i="2"/>
  <c r="AO129" i="2"/>
  <c r="AO137" i="2"/>
  <c r="AO145" i="2"/>
  <c r="AO153" i="2"/>
  <c r="AO161" i="2"/>
  <c r="AO169" i="2"/>
  <c r="AO177" i="2"/>
  <c r="AO185" i="2"/>
  <c r="AO193" i="2"/>
  <c r="AO201" i="2"/>
  <c r="AO12" i="2"/>
  <c r="AO74" i="2"/>
  <c r="AO82" i="2"/>
  <c r="AO90" i="2"/>
  <c r="AO98" i="2"/>
  <c r="AO106" i="2"/>
  <c r="AO114" i="2"/>
  <c r="AO122" i="2"/>
  <c r="AO130" i="2"/>
  <c r="AO138" i="2"/>
  <c r="AO146" i="2"/>
  <c r="AO154" i="2"/>
  <c r="AO162" i="2"/>
  <c r="AO170" i="2"/>
  <c r="AO178" i="2"/>
  <c r="AO186" i="2"/>
  <c r="AO194" i="2"/>
  <c r="AO202" i="2"/>
  <c r="AO20" i="2"/>
  <c r="AO75" i="2"/>
  <c r="AO83" i="2"/>
  <c r="AO91" i="2"/>
  <c r="AO99" i="2"/>
  <c r="AO107" i="2"/>
  <c r="AO115" i="2"/>
  <c r="AO123" i="2"/>
  <c r="AO131" i="2"/>
  <c r="AO139" i="2"/>
  <c r="AO147" i="2"/>
  <c r="AO155" i="2"/>
  <c r="AO163" i="2"/>
  <c r="AO171" i="2"/>
  <c r="AO179" i="2"/>
  <c r="AO187" i="2"/>
  <c r="AO195" i="2"/>
  <c r="AO203" i="2"/>
  <c r="AO28" i="2"/>
  <c r="AO76" i="2"/>
  <c r="AO84" i="2"/>
  <c r="AO92" i="2"/>
  <c r="AO100" i="2"/>
  <c r="AO108" i="2"/>
  <c r="AO116" i="2"/>
  <c r="AO124" i="2"/>
  <c r="AO132" i="2"/>
  <c r="AO140" i="2"/>
  <c r="AO148" i="2"/>
  <c r="AO156" i="2"/>
  <c r="AO164" i="2"/>
  <c r="AO172" i="2"/>
  <c r="AO180" i="2"/>
  <c r="AO188" i="2"/>
  <c r="AO196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N36" i="2" l="1"/>
  <c r="O35" i="2"/>
  <c r="P35" i="2" s="1"/>
  <c r="Q35" i="2" s="1"/>
  <c r="R35" i="2" s="1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N37" i="2" l="1"/>
  <c r="O36" i="2"/>
  <c r="P36" i="2" s="1"/>
  <c r="Q36" i="2" s="1"/>
  <c r="R36" i="2" s="1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N38" i="2" l="1"/>
  <c r="O37" i="2"/>
  <c r="P37" i="2" s="1"/>
  <c r="Q37" i="2" s="1"/>
  <c r="R37" i="2" s="1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N39" i="2" l="1"/>
  <c r="O38" i="2"/>
  <c r="P38" i="2" s="1"/>
  <c r="Q38" i="2" s="1"/>
  <c r="R38" i="2" s="1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N40" i="2" l="1"/>
  <c r="O39" i="2"/>
  <c r="P39" i="2" s="1"/>
  <c r="Q39" i="2" s="1"/>
  <c r="R39" i="2" s="1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N41" i="2" l="1"/>
  <c r="O40" i="2"/>
  <c r="P40" i="2" s="1"/>
  <c r="Q40" i="2" s="1"/>
  <c r="R40" i="2" s="1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N42" i="2" l="1"/>
  <c r="O41" i="2"/>
  <c r="P41" i="2" s="1"/>
  <c r="Q41" i="2" s="1"/>
  <c r="R41" i="2" s="1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N43" i="2" l="1"/>
  <c r="O42" i="2"/>
  <c r="P42" i="2" s="1"/>
  <c r="Q42" i="2" s="1"/>
  <c r="R42" i="2" s="1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N44" i="2" l="1"/>
  <c r="O43" i="2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P43" i="2" l="1"/>
  <c r="Q43" i="2" s="1"/>
  <c r="R43" i="2" s="1"/>
  <c r="N45" i="2"/>
  <c r="O44" i="2"/>
  <c r="P44" i="2" s="1"/>
  <c r="Q44" i="2" s="1"/>
  <c r="R44" i="2" s="1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N46" i="2" l="1"/>
  <c r="O45" i="2"/>
  <c r="P45" i="2" s="1"/>
  <c r="Q45" i="2" s="1"/>
  <c r="R45" i="2" s="1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N47" i="2" l="1"/>
  <c r="O46" i="2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P46" i="2" l="1"/>
  <c r="Q46" i="2" s="1"/>
  <c r="R46" i="2" s="1"/>
  <c r="N48" i="2"/>
  <c r="O47" i="2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P47" i="2" l="1"/>
  <c r="Q47" i="2" s="1"/>
  <c r="R47" i="2" s="1"/>
  <c r="N49" i="2"/>
  <c r="O48" i="2"/>
  <c r="P48" i="2" s="1"/>
  <c r="Q48" i="2" s="1"/>
  <c r="R48" i="2" s="1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N50" i="2" l="1"/>
  <c r="O49" i="2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P49" i="2" l="1"/>
  <c r="Q49" i="2" s="1"/>
  <c r="R49" i="2" s="1"/>
  <c r="N51" i="2"/>
  <c r="O50" i="2"/>
  <c r="P50" i="2" s="1"/>
  <c r="Q50" i="2" s="1"/>
  <c r="R50" i="2" s="1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N52" i="2" l="1"/>
  <c r="O51" i="2"/>
  <c r="P51" i="2" s="1"/>
  <c r="Q51" i="2" s="1"/>
  <c r="R51" i="2" s="1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N53" i="2" l="1"/>
  <c r="O52" i="2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P52" i="2" l="1"/>
  <c r="Q52" i="2" s="1"/>
  <c r="R52" i="2" s="1"/>
  <c r="N54" i="2"/>
  <c r="O53" i="2"/>
  <c r="P53" i="2" s="1"/>
  <c r="Q53" i="2" s="1"/>
  <c r="R53" i="2" s="1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N55" i="2" l="1"/>
  <c r="O54" i="2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P54" i="2" l="1"/>
  <c r="Q54" i="2" s="1"/>
  <c r="R54" i="2" s="1"/>
  <c r="N56" i="2"/>
  <c r="O55" i="2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P55" i="2" l="1"/>
  <c r="Q55" i="2" s="1"/>
  <c r="R55" i="2" s="1"/>
  <c r="N57" i="2"/>
  <c r="O56" i="2"/>
  <c r="P56" i="2" s="1"/>
  <c r="Q56" i="2" s="1"/>
  <c r="R56" i="2" s="1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N58" i="2" l="1"/>
  <c r="O57" i="2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P57" i="2" l="1"/>
  <c r="Q57" i="2" s="1"/>
  <c r="R57" i="2" s="1"/>
  <c r="N59" i="2"/>
  <c r="O58" i="2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P58" i="2" l="1"/>
  <c r="Q58" i="2" s="1"/>
  <c r="R58" i="2" s="1"/>
  <c r="N60" i="2"/>
  <c r="O59" i="2"/>
  <c r="P59" i="2" s="1"/>
  <c r="Q59" i="2" s="1"/>
  <c r="R59" i="2" s="1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N61" i="2" l="1"/>
  <c r="O60" i="2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P60" i="2" l="1"/>
  <c r="Q60" i="2" s="1"/>
  <c r="R60" i="2" s="1"/>
  <c r="N62" i="2"/>
  <c r="O61" i="2"/>
  <c r="P61" i="2" s="1"/>
  <c r="Q61" i="2" s="1"/>
  <c r="R61" i="2" s="1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N63" i="2" l="1"/>
  <c r="O62" i="2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P62" i="2" l="1"/>
  <c r="Q62" i="2" s="1"/>
  <c r="R62" i="2" s="1"/>
  <c r="N64" i="2"/>
  <c r="O63" i="2"/>
  <c r="P63" i="2" s="1"/>
  <c r="Q63" i="2" s="1"/>
  <c r="R63" i="2" s="1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N65" i="2" l="1"/>
  <c r="O64" i="2"/>
  <c r="P64" i="2" s="1"/>
  <c r="Q64" i="2" s="1"/>
  <c r="R64" i="2" s="1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N66" i="2" l="1"/>
  <c r="O65" i="2"/>
  <c r="P65" i="2" s="1"/>
  <c r="Q65" i="2" s="1"/>
  <c r="R65" i="2" s="1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N67" i="2" l="1"/>
  <c r="O66" i="2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P66" i="2" l="1"/>
  <c r="Q66" i="2" s="1"/>
  <c r="R66" i="2" s="1"/>
  <c r="N68" i="2"/>
  <c r="O67" i="2"/>
  <c r="P67" i="2" s="1"/>
  <c r="Q67" i="2" s="1"/>
  <c r="R67" i="2" s="1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N69" i="2" l="1"/>
  <c r="O68" i="2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P68" i="2" l="1"/>
  <c r="Q68" i="2" s="1"/>
  <c r="R68" i="2" s="1"/>
  <c r="N70" i="2"/>
  <c r="O69" i="2"/>
  <c r="P69" i="2" s="1"/>
  <c r="Q69" i="2" s="1"/>
  <c r="R69" i="2" s="1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N71" i="2" l="1"/>
  <c r="O70" i="2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P70" i="2" l="1"/>
  <c r="Q70" i="2" s="1"/>
  <c r="R70" i="2" s="1"/>
  <c r="N72" i="2"/>
  <c r="O71" i="2"/>
  <c r="P71" i="2" s="1"/>
  <c r="Q71" i="2" s="1"/>
  <c r="R71" i="2" s="1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N73" i="2" l="1"/>
  <c r="O72" i="2"/>
  <c r="P72" i="2" s="1"/>
  <c r="Q72" i="2" s="1"/>
  <c r="R72" i="2" s="1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N74" i="2" l="1"/>
  <c r="O73" i="2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P73" i="2" l="1"/>
  <c r="Q73" i="2" s="1"/>
  <c r="R73" i="2" s="1"/>
  <c r="N75" i="2"/>
  <c r="O74" i="2"/>
  <c r="P74" i="2" s="1"/>
  <c r="Q74" i="2" s="1"/>
  <c r="R74" i="2" s="1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N76" i="2" l="1"/>
  <c r="O75" i="2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P75" i="2" l="1"/>
  <c r="Q75" i="2" s="1"/>
  <c r="R75" i="2" s="1"/>
  <c r="N77" i="2"/>
  <c r="O76" i="2"/>
  <c r="P76" i="2" s="1"/>
  <c r="Q76" i="2" s="1"/>
  <c r="R76" i="2" s="1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N78" i="2" l="1"/>
  <c r="O77" i="2"/>
  <c r="P77" i="2" s="1"/>
  <c r="Q77" i="2" s="1"/>
  <c r="R77" i="2" s="1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N79" i="2" l="1"/>
  <c r="O78" i="2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P78" i="2" l="1"/>
  <c r="Q78" i="2" s="1"/>
  <c r="R78" i="2" s="1"/>
  <c r="N80" i="2"/>
  <c r="O79" i="2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P79" i="2" l="1"/>
  <c r="Q79" i="2" s="1"/>
  <c r="R79" i="2" s="1"/>
  <c r="N81" i="2"/>
  <c r="O80" i="2"/>
  <c r="P80" i="2" s="1"/>
  <c r="Q80" i="2" s="1"/>
  <c r="R80" i="2" s="1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N82" i="2" l="1"/>
  <c r="O81" i="2"/>
  <c r="P81" i="2" s="1"/>
  <c r="Q81" i="2" s="1"/>
  <c r="R81" i="2" s="1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N83" i="2" l="1"/>
  <c r="O82" i="2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P82" i="2" l="1"/>
  <c r="Q82" i="2" s="1"/>
  <c r="R82" i="2" s="1"/>
  <c r="N84" i="2"/>
  <c r="O83" i="2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P83" i="2" l="1"/>
  <c r="Q83" i="2" s="1"/>
  <c r="R83" i="2" s="1"/>
  <c r="N85" i="2"/>
  <c r="O84" i="2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P84" i="2" l="1"/>
  <c r="Q84" i="2" s="1"/>
  <c r="R84" i="2" s="1"/>
  <c r="N86" i="2"/>
  <c r="O85" i="2"/>
  <c r="P85" i="2" s="1"/>
  <c r="Q85" i="2" s="1"/>
  <c r="R85" i="2" s="1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N87" i="2" l="1"/>
  <c r="O86" i="2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P86" i="2" l="1"/>
  <c r="Q86" i="2" s="1"/>
  <c r="R86" i="2" s="1"/>
  <c r="N88" i="2"/>
  <c r="O87" i="2"/>
  <c r="P87" i="2" s="1"/>
  <c r="Q87" i="2" s="1"/>
  <c r="R87" i="2" s="1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N89" i="2" l="1"/>
  <c r="O88" i="2"/>
  <c r="P88" i="2" s="1"/>
  <c r="Q88" i="2" s="1"/>
  <c r="R88" i="2" s="1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N90" i="2" l="1"/>
  <c r="O89" i="2"/>
  <c r="P89" i="2" s="1"/>
  <c r="Q89" i="2" s="1"/>
  <c r="R89" i="2" s="1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N91" i="2" l="1"/>
  <c r="O90" i="2"/>
  <c r="P90" i="2" s="1"/>
  <c r="Q90" i="2" s="1"/>
  <c r="R90" i="2" s="1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N92" i="2" l="1"/>
  <c r="O91" i="2"/>
  <c r="P91" i="2" s="1"/>
  <c r="Q91" i="2" s="1"/>
  <c r="R91" i="2" s="1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N93" i="2" l="1"/>
  <c r="O92" i="2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CD162" i="2" l="1"/>
  <c r="CD9" i="2"/>
  <c r="CD57" i="2"/>
  <c r="CD147" i="2"/>
  <c r="CD100" i="2"/>
  <c r="CD3" i="2"/>
  <c r="C9" i="4" s="1"/>
  <c r="E9" i="4" s="1"/>
  <c r="F9" i="4" s="1"/>
  <c r="G9" i="4" s="1"/>
  <c r="L9" i="4" s="1"/>
  <c r="CD4" i="2"/>
  <c r="CD161" i="2"/>
  <c r="CD105" i="2"/>
  <c r="CD159" i="2"/>
  <c r="CD112" i="2"/>
  <c r="CD24" i="2"/>
  <c r="CD52" i="2"/>
  <c r="CD8" i="2"/>
  <c r="CD44" i="2"/>
  <c r="CD119" i="2"/>
  <c r="CD45" i="2"/>
  <c r="CD192" i="2"/>
  <c r="CD197" i="2"/>
  <c r="CD164" i="2"/>
  <c r="CD53" i="2"/>
  <c r="CD20" i="2"/>
  <c r="CD156" i="2"/>
  <c r="CD29" i="2"/>
  <c r="CD101" i="2"/>
  <c r="CD63" i="2"/>
  <c r="CD79" i="2"/>
  <c r="CD140" i="2"/>
  <c r="CD182" i="2"/>
  <c r="CD121" i="2"/>
  <c r="CD124" i="2"/>
  <c r="CD6" i="2"/>
  <c r="CD202" i="2"/>
  <c r="CD180" i="2"/>
  <c r="CD109" i="2"/>
  <c r="CD137" i="2"/>
  <c r="CD87" i="2"/>
  <c r="CD13" i="2"/>
  <c r="CD198" i="2"/>
  <c r="CD12" i="2"/>
  <c r="CD199" i="2"/>
  <c r="CD114" i="2"/>
  <c r="CD56" i="2"/>
  <c r="CD19" i="2"/>
  <c r="CD42" i="2"/>
  <c r="CD89" i="2"/>
  <c r="CD75" i="2"/>
  <c r="CD154" i="2"/>
  <c r="CD99" i="2"/>
  <c r="CD33" i="2"/>
  <c r="CD113" i="2"/>
  <c r="CD98" i="2"/>
  <c r="CD28" i="2"/>
  <c r="CD110" i="2"/>
  <c r="CD38" i="2"/>
  <c r="CD30" i="2"/>
  <c r="CD69" i="2"/>
  <c r="CD93" i="2"/>
  <c r="CD106" i="2"/>
  <c r="CD80" i="2"/>
  <c r="CD94" i="2"/>
  <c r="CD90" i="2"/>
  <c r="CD188" i="2"/>
  <c r="CD158" i="2"/>
  <c r="CD86" i="2"/>
  <c r="CD65" i="2"/>
  <c r="CD81" i="2"/>
  <c r="CD26" i="2"/>
  <c r="CD21" i="2"/>
  <c r="CD195" i="2"/>
  <c r="CD153" i="2"/>
  <c r="CD181" i="2"/>
  <c r="CD88" i="2"/>
  <c r="CD183" i="2"/>
  <c r="CD173" i="2"/>
  <c r="CD200" i="2"/>
  <c r="CD15" i="2"/>
  <c r="CD203" i="2"/>
  <c r="CD84" i="2"/>
  <c r="CD167" i="2"/>
  <c r="CD36" i="2"/>
  <c r="CD118" i="2"/>
  <c r="CD25" i="2"/>
  <c r="CD59" i="2"/>
  <c r="CD134" i="2"/>
  <c r="CD136" i="2"/>
  <c r="CD191" i="2"/>
  <c r="CD82" i="2"/>
  <c r="CD179" i="2"/>
  <c r="CD138" i="2"/>
  <c r="CD135" i="2"/>
  <c r="CD27" i="2"/>
  <c r="CD148" i="2"/>
  <c r="CD23" i="2"/>
  <c r="CD129" i="2"/>
  <c r="CD39" i="2"/>
  <c r="CD166" i="2"/>
  <c r="CD131" i="2"/>
  <c r="CD175" i="2"/>
  <c r="CD187" i="2"/>
  <c r="CD142" i="2"/>
  <c r="CD186" i="2"/>
  <c r="CD165" i="2"/>
  <c r="CD185" i="2"/>
  <c r="CD184" i="2"/>
  <c r="CD70" i="2"/>
  <c r="CD145" i="2"/>
  <c r="CD128" i="2"/>
  <c r="CD102" i="2"/>
  <c r="CD47" i="2"/>
  <c r="CD46" i="2"/>
  <c r="CD41" i="2"/>
  <c r="CD133" i="2"/>
  <c r="CD104" i="2"/>
  <c r="CD51" i="2"/>
  <c r="CD143" i="2"/>
  <c r="CD155" i="2"/>
  <c r="CD160" i="2"/>
  <c r="CD76" i="2"/>
  <c r="CD117" i="2"/>
  <c r="CD176" i="2"/>
  <c r="CD174" i="2"/>
  <c r="CD201" i="2"/>
  <c r="CD7" i="2"/>
  <c r="CD177" i="2"/>
  <c r="CD196" i="2"/>
  <c r="CD96" i="2"/>
  <c r="CD123" i="2"/>
  <c r="CD194" i="2"/>
  <c r="CD92" i="2"/>
  <c r="CD77" i="2"/>
  <c r="CD60" i="2"/>
  <c r="CD74" i="2"/>
  <c r="CD141" i="2"/>
  <c r="CD115" i="2"/>
  <c r="CD85" i="2"/>
  <c r="CD152" i="2"/>
  <c r="CD151" i="2"/>
  <c r="CD146" i="2"/>
  <c r="CD73" i="2"/>
  <c r="CD190" i="2"/>
  <c r="CD149" i="2"/>
  <c r="CD58" i="2"/>
  <c r="CD144" i="2"/>
  <c r="CD122" i="2"/>
  <c r="CD67" i="2"/>
  <c r="CD163" i="2"/>
  <c r="CD61" i="2"/>
  <c r="CD116" i="2"/>
  <c r="CD54" i="2"/>
  <c r="CD50" i="2"/>
  <c r="CD17" i="2"/>
  <c r="CD178" i="2"/>
  <c r="CD97" i="2"/>
  <c r="CD171" i="2"/>
  <c r="CD18" i="2"/>
  <c r="CD37" i="2"/>
  <c r="CD22" i="2"/>
  <c r="CD139" i="2"/>
  <c r="CD10" i="2"/>
  <c r="CD11" i="2"/>
  <c r="CD49" i="2"/>
  <c r="CD72" i="2"/>
  <c r="CD16" i="2"/>
  <c r="CD5" i="2"/>
  <c r="CD14" i="2"/>
  <c r="CD91" i="2"/>
  <c r="CD193" i="2"/>
  <c r="CD95" i="2"/>
  <c r="CD43" i="2"/>
  <c r="CD172" i="2"/>
  <c r="CD107" i="2"/>
  <c r="CD78" i="2"/>
  <c r="CD111" i="2"/>
  <c r="CD170" i="2"/>
  <c r="CD189" i="2"/>
  <c r="CD168" i="2"/>
  <c r="CD103" i="2"/>
  <c r="CD127" i="2"/>
  <c r="CD48" i="2"/>
  <c r="CD169" i="2"/>
  <c r="CD125" i="2"/>
  <c r="CD108" i="2"/>
  <c r="CD31" i="2"/>
  <c r="CD132" i="2"/>
  <c r="CD68" i="2"/>
  <c r="CD32" i="2"/>
  <c r="CD35" i="2"/>
  <c r="CD71" i="2"/>
  <c r="CD157" i="2"/>
  <c r="CD126" i="2"/>
  <c r="CD130" i="2"/>
  <c r="CD55" i="2"/>
  <c r="CD64" i="2"/>
  <c r="CD120" i="2"/>
  <c r="CD83" i="2"/>
  <c r="CD34" i="2"/>
  <c r="CD150" i="2"/>
  <c r="CD62" i="2"/>
  <c r="CD40" i="2"/>
  <c r="CD66" i="2"/>
  <c r="P92" i="2"/>
  <c r="Q92" i="2" s="1"/>
  <c r="R92" i="2" s="1"/>
  <c r="N94" i="2"/>
  <c r="O93" i="2"/>
  <c r="P93" i="2" s="1"/>
  <c r="Q93" i="2" s="1"/>
  <c r="R93" i="2" s="1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N95" i="2" l="1"/>
  <c r="O94" i="2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P94" i="2" l="1"/>
  <c r="Q94" i="2"/>
  <c r="R94" i="2" s="1"/>
  <c r="N96" i="2"/>
  <c r="O95" i="2"/>
  <c r="P95" i="2" s="1"/>
  <c r="Q95" i="2" s="1"/>
  <c r="R95" i="2" s="1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N97" i="2" l="1"/>
  <c r="O96" i="2"/>
  <c r="P96" i="2" s="1"/>
  <c r="Q96" i="2" s="1"/>
  <c r="R96" i="2" s="1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N98" i="2" l="1"/>
  <c r="O97" i="2"/>
  <c r="P97" i="2" s="1"/>
  <c r="Q97" i="2" s="1"/>
  <c r="R97" i="2" s="1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N99" i="2" l="1"/>
  <c r="O98" i="2"/>
  <c r="P98" i="2" s="1"/>
  <c r="Q98" i="2" s="1"/>
  <c r="R98" i="2" s="1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N100" i="2" l="1"/>
  <c r="O99" i="2"/>
  <c r="P99" i="2" s="1"/>
  <c r="Q99" i="2" s="1"/>
  <c r="R99" i="2" s="1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N101" i="2" l="1"/>
  <c r="O100" i="2"/>
  <c r="P100" i="2" s="1"/>
  <c r="Q100" i="2" s="1"/>
  <c r="R100" i="2" s="1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N102" i="2" l="1"/>
  <c r="O101" i="2"/>
  <c r="P101" i="2" s="1"/>
  <c r="Q101" i="2" s="1"/>
  <c r="R101" i="2" s="1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N103" i="2" l="1"/>
  <c r="O102" i="2"/>
  <c r="P102" i="2" s="1"/>
  <c r="Q102" i="2" s="1"/>
  <c r="R102" i="2" s="1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N104" i="2" l="1"/>
  <c r="O103" i="2"/>
  <c r="P103" i="2" s="1"/>
  <c r="Q103" i="2" s="1"/>
  <c r="R103" i="2" s="1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N105" i="2" l="1"/>
  <c r="O104" i="2"/>
  <c r="P104" i="2" s="1"/>
  <c r="Q104" i="2" s="1"/>
  <c r="R104" i="2" s="1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N106" i="2" l="1"/>
  <c r="O105" i="2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P105" i="2" l="1"/>
  <c r="Q105" i="2" s="1"/>
  <c r="R105" i="2" s="1"/>
  <c r="N107" i="2"/>
  <c r="O106" i="2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P106" i="2" l="1"/>
  <c r="Q106" i="2" s="1"/>
  <c r="R106" i="2" s="1"/>
  <c r="N108" i="2"/>
  <c r="O107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P107" i="2" l="1"/>
  <c r="Q107" i="2" s="1"/>
  <c r="R107" i="2" s="1"/>
  <c r="N109" i="2"/>
  <c r="O108" i="2"/>
  <c r="P108" i="2" s="1"/>
  <c r="Q108" i="2" s="1"/>
  <c r="R108" i="2" s="1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N110" i="2" l="1"/>
  <c r="O109" i="2"/>
  <c r="P109" i="2" s="1"/>
  <c r="Q109" i="2" s="1"/>
  <c r="R109" i="2" s="1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N111" i="2" l="1"/>
  <c r="O110" i="2"/>
  <c r="P110" i="2" s="1"/>
  <c r="Q110" i="2" s="1"/>
  <c r="R110" i="2" s="1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N112" i="2" l="1"/>
  <c r="O111" i="2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P111" i="2" l="1"/>
  <c r="Q111" i="2" s="1"/>
  <c r="R111" i="2" s="1"/>
  <c r="N113" i="2"/>
  <c r="O112" i="2"/>
  <c r="P112" i="2" s="1"/>
  <c r="Q112" i="2" s="1"/>
  <c r="R112" i="2" s="1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N114" i="2" l="1"/>
  <c r="O113" i="2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P113" i="2" l="1"/>
  <c r="Q113" i="2" s="1"/>
  <c r="R113" i="2" s="1"/>
  <c r="N115" i="2"/>
  <c r="O114" i="2"/>
  <c r="P114" i="2" s="1"/>
  <c r="Q114" i="2" s="1"/>
  <c r="R114" i="2" s="1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N116" i="2" l="1"/>
  <c r="O115" i="2"/>
  <c r="P115" i="2" s="1"/>
  <c r="Q115" i="2" s="1"/>
  <c r="R115" i="2" s="1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N117" i="2" l="1"/>
  <c r="O116" i="2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P116" i="2" l="1"/>
  <c r="Q116" i="2" s="1"/>
  <c r="R116" i="2" s="1"/>
  <c r="N118" i="2"/>
  <c r="O117" i="2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P117" i="2" l="1"/>
  <c r="Q117" i="2" s="1"/>
  <c r="R117" i="2" s="1"/>
  <c r="N119" i="2"/>
  <c r="O118" i="2"/>
  <c r="P118" i="2" s="1"/>
  <c r="Q118" i="2" s="1"/>
  <c r="R118" i="2" s="1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N120" i="2" l="1"/>
  <c r="O119" i="2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P119" i="2" l="1"/>
  <c r="Q119" i="2"/>
  <c r="R119" i="2" s="1"/>
  <c r="N121" i="2"/>
  <c r="O120" i="2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P120" i="2" l="1"/>
  <c r="Q120" i="2" s="1"/>
  <c r="R120" i="2" s="1"/>
  <c r="N122" i="2"/>
  <c r="O121" i="2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P121" i="2" l="1"/>
  <c r="Q121" i="2" s="1"/>
  <c r="R121" i="2" s="1"/>
  <c r="N123" i="2"/>
  <c r="O122" i="2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P122" i="2" l="1"/>
  <c r="Q122" i="2" s="1"/>
  <c r="R122" i="2" s="1"/>
  <c r="N124" i="2"/>
  <c r="O123" i="2"/>
  <c r="P123" i="2" s="1"/>
  <c r="Q123" i="2" s="1"/>
  <c r="R123" i="2" s="1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N125" i="2" l="1"/>
  <c r="O124" i="2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P124" i="2" l="1"/>
  <c r="Q124" i="2" s="1"/>
  <c r="R124" i="2" s="1"/>
  <c r="N126" i="2"/>
  <c r="O125" i="2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P125" i="2" l="1"/>
  <c r="Q125" i="2"/>
  <c r="R125" i="2" s="1"/>
  <c r="N127" i="2"/>
  <c r="O126" i="2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P126" i="2" l="1"/>
  <c r="Q126" i="2" s="1"/>
  <c r="R126" i="2" s="1"/>
  <c r="N128" i="2"/>
  <c r="O127" i="2"/>
  <c r="P127" i="2" s="1"/>
  <c r="Q127" i="2" s="1"/>
  <c r="R127" i="2" s="1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N129" i="2" l="1"/>
  <c r="O128" i="2"/>
  <c r="P128" i="2" s="1"/>
  <c r="Q128" i="2" s="1"/>
  <c r="R128" i="2" s="1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N130" i="2" l="1"/>
  <c r="O129" i="2"/>
  <c r="P129" i="2" s="1"/>
  <c r="Q129" i="2" s="1"/>
  <c r="R129" i="2" s="1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N131" i="2" l="1"/>
  <c r="O130" i="2"/>
  <c r="P130" i="2" s="1"/>
  <c r="Q130" i="2" s="1"/>
  <c r="R130" i="2" s="1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N132" i="2" l="1"/>
  <c r="O131" i="2"/>
  <c r="P131" i="2" s="1"/>
  <c r="Q131" i="2" s="1"/>
  <c r="R131" i="2" s="1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N133" i="2" l="1"/>
  <c r="O132" i="2"/>
  <c r="P132" i="2" s="1"/>
  <c r="Q132" i="2" s="1"/>
  <c r="R132" i="2" s="1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N134" i="2" l="1"/>
  <c r="O133" i="2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P133" i="2" l="1"/>
  <c r="Q133" i="2" s="1"/>
  <c r="R133" i="2" s="1"/>
  <c r="N135" i="2"/>
  <c r="O134" i="2"/>
  <c r="P134" i="2" s="1"/>
  <c r="Q134" i="2" s="1"/>
  <c r="R134" i="2" s="1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N136" i="2" l="1"/>
  <c r="O135" i="2"/>
  <c r="P135" i="2" s="1"/>
  <c r="Q135" i="2" s="1"/>
  <c r="R135" i="2" s="1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N137" i="2" l="1"/>
  <c r="O136" i="2"/>
  <c r="P136" i="2" s="1"/>
  <c r="Q136" i="2" s="1"/>
  <c r="R136" i="2" s="1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N138" i="2" l="1"/>
  <c r="O137" i="2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P137" i="2" l="1"/>
  <c r="Q137" i="2" s="1"/>
  <c r="R137" i="2" s="1"/>
  <c r="N139" i="2"/>
  <c r="O138" i="2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P138" i="2" l="1"/>
  <c r="Q138" i="2" s="1"/>
  <c r="R138" i="2" s="1"/>
  <c r="N140" i="2"/>
  <c r="O139" i="2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P139" i="2" l="1"/>
  <c r="Q139" i="2" s="1"/>
  <c r="R139" i="2" s="1"/>
  <c r="N141" i="2"/>
  <c r="O140" i="2"/>
  <c r="P140" i="2" s="1"/>
  <c r="Q140" i="2" s="1"/>
  <c r="R140" i="2" s="1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N142" i="2" l="1"/>
  <c r="O141" i="2"/>
  <c r="P141" i="2" s="1"/>
  <c r="Q141" i="2" s="1"/>
  <c r="R141" i="2" s="1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N143" i="2" l="1"/>
  <c r="O142" i="2"/>
  <c r="P142" i="2" s="1"/>
  <c r="Q142" i="2" s="1"/>
  <c r="R142" i="2" s="1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N144" i="2" l="1"/>
  <c r="O143" i="2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P143" i="2" l="1"/>
  <c r="Q143" i="2" s="1"/>
  <c r="R143" i="2" s="1"/>
  <c r="N145" i="2"/>
  <c r="O144" i="2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P144" i="2" l="1"/>
  <c r="Q144" i="2" s="1"/>
  <c r="R144" i="2" s="1"/>
  <c r="N146" i="2"/>
  <c r="O145" i="2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P145" i="2" l="1"/>
  <c r="Q145" i="2" s="1"/>
  <c r="R145" i="2" s="1"/>
  <c r="N147" i="2"/>
  <c r="O146" i="2"/>
  <c r="P146" i="2" s="1"/>
  <c r="Q146" i="2" s="1"/>
  <c r="R146" i="2" s="1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N148" i="2" l="1"/>
  <c r="O147" i="2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P147" i="2" l="1"/>
  <c r="Q147" i="2" s="1"/>
  <c r="R147" i="2" s="1"/>
  <c r="N149" i="2"/>
  <c r="O148" i="2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P148" i="2" l="1"/>
  <c r="Q148" i="2" s="1"/>
  <c r="R148" i="2" s="1"/>
  <c r="N150" i="2"/>
  <c r="O149" i="2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P149" i="2" l="1"/>
  <c r="Q149" i="2" s="1"/>
  <c r="R149" i="2" s="1"/>
  <c r="N151" i="2"/>
  <c r="O150" i="2"/>
  <c r="P150" i="2" s="1"/>
  <c r="Q150" i="2" s="1"/>
  <c r="R150" i="2" s="1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N152" i="2" l="1"/>
  <c r="O151" i="2"/>
  <c r="P151" i="2" s="1"/>
  <c r="Q151" i="2" s="1"/>
  <c r="R151" i="2" s="1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CY182" i="2" l="1"/>
  <c r="CY118" i="2"/>
  <c r="CY8" i="2"/>
  <c r="CY39" i="2"/>
  <c r="CY84" i="2"/>
  <c r="CY88" i="2"/>
  <c r="CY184" i="2"/>
  <c r="CY49" i="2"/>
  <c r="CY203" i="2"/>
  <c r="CY17" i="2"/>
  <c r="CY27" i="2"/>
  <c r="CY34" i="2"/>
  <c r="CY81" i="2"/>
  <c r="CY96" i="2"/>
  <c r="CY10" i="2"/>
  <c r="CY45" i="2"/>
  <c r="CY100" i="2"/>
  <c r="CY160" i="2"/>
  <c r="CY109" i="2"/>
  <c r="CY202" i="2"/>
  <c r="CY170" i="2"/>
  <c r="CY119" i="2"/>
  <c r="CY201" i="2"/>
  <c r="CY72" i="2"/>
  <c r="CY31" i="2"/>
  <c r="CY37" i="2"/>
  <c r="CY200" i="2"/>
  <c r="CY77" i="2"/>
  <c r="CY7" i="2"/>
  <c r="CY187" i="2"/>
  <c r="CY138" i="2"/>
  <c r="CY168" i="2"/>
  <c r="CY64" i="2"/>
  <c r="CY18" i="2"/>
  <c r="CY144" i="2"/>
  <c r="CY40" i="2"/>
  <c r="CY145" i="2"/>
  <c r="CY193" i="2"/>
  <c r="CY161" i="2"/>
  <c r="CY79" i="2"/>
  <c r="CY36" i="2"/>
  <c r="CY124" i="2"/>
  <c r="CY25" i="2"/>
  <c r="CY78" i="2"/>
  <c r="CY135" i="2"/>
  <c r="CY56" i="2"/>
  <c r="CY143" i="2"/>
  <c r="CY178" i="2"/>
  <c r="CY151" i="2"/>
  <c r="CY93" i="2"/>
  <c r="CY57" i="2"/>
  <c r="CY19" i="2"/>
  <c r="CY101" i="2"/>
  <c r="CY197" i="2"/>
  <c r="CY85" i="2"/>
  <c r="CY154" i="2"/>
  <c r="CY74" i="2"/>
  <c r="CY20" i="2"/>
  <c r="CY112" i="2"/>
  <c r="CY134" i="2"/>
  <c r="CY128" i="2"/>
  <c r="CY179" i="2"/>
  <c r="CY51" i="2"/>
  <c r="CY33" i="2"/>
  <c r="CY102" i="2"/>
  <c r="CY55" i="2"/>
  <c r="CY80" i="2"/>
  <c r="CY176" i="2"/>
  <c r="CY133" i="2"/>
  <c r="CY152" i="2"/>
  <c r="CY70" i="2"/>
  <c r="CY50" i="2"/>
  <c r="CY65" i="2"/>
  <c r="CY60" i="2"/>
  <c r="CY98" i="2"/>
  <c r="CY194" i="2"/>
  <c r="CY117" i="2"/>
  <c r="CY5" i="2"/>
  <c r="CY16" i="2"/>
  <c r="CY125" i="2"/>
  <c r="CY69" i="2"/>
  <c r="CY150" i="2"/>
  <c r="CY32" i="2"/>
  <c r="CY30" i="2"/>
  <c r="CY42" i="2"/>
  <c r="CY23" i="2"/>
  <c r="CY4" i="2"/>
  <c r="CY28" i="2"/>
  <c r="CY141" i="2"/>
  <c r="CY75" i="2"/>
  <c r="CY199" i="2"/>
  <c r="CY127" i="2"/>
  <c r="CY149" i="2"/>
  <c r="CY155" i="2"/>
  <c r="CY157" i="2"/>
  <c r="CY114" i="2"/>
  <c r="CY97" i="2"/>
  <c r="CY91" i="2"/>
  <c r="CY44" i="2"/>
  <c r="CY107" i="2"/>
  <c r="CY137" i="2"/>
  <c r="CY11" i="2"/>
  <c r="CY14" i="2"/>
  <c r="CY173" i="2"/>
  <c r="CY136" i="2"/>
  <c r="CY3" i="2"/>
  <c r="C10" i="4" s="1"/>
  <c r="E10" i="4" s="1"/>
  <c r="F10" i="4" s="1"/>
  <c r="G10" i="4" s="1"/>
  <c r="L10" i="4" s="1"/>
  <c r="CY126" i="2"/>
  <c r="CY189" i="2"/>
  <c r="CY15" i="2"/>
  <c r="CY87" i="2"/>
  <c r="CY47" i="2"/>
  <c r="CY174" i="2"/>
  <c r="CY59" i="2"/>
  <c r="CY163" i="2"/>
  <c r="CY169" i="2"/>
  <c r="CY73" i="2"/>
  <c r="CY52" i="2"/>
  <c r="CY159" i="2"/>
  <c r="CY62" i="2"/>
  <c r="CY183" i="2"/>
  <c r="CY146" i="2"/>
  <c r="CY41" i="2"/>
  <c r="CY63" i="2"/>
  <c r="CY95" i="2"/>
  <c r="CY139" i="2"/>
  <c r="CY188" i="2"/>
  <c r="CY166" i="2"/>
  <c r="CY132" i="2"/>
  <c r="CY12" i="2"/>
  <c r="CY106" i="2"/>
  <c r="CY172" i="2"/>
  <c r="CY131" i="2"/>
  <c r="CY167" i="2"/>
  <c r="CY177" i="2"/>
  <c r="CY92" i="2"/>
  <c r="CY186" i="2"/>
  <c r="CY185" i="2"/>
  <c r="CY66" i="2"/>
  <c r="CY67" i="2"/>
  <c r="CY156" i="2"/>
  <c r="CY68" i="2"/>
  <c r="CY83" i="2"/>
  <c r="CY191" i="2"/>
  <c r="CY148" i="2"/>
  <c r="CY181" i="2"/>
  <c r="CY90" i="2"/>
  <c r="CY190" i="2"/>
  <c r="CY110" i="2"/>
  <c r="CY129" i="2"/>
  <c r="CY94" i="2"/>
  <c r="CY89" i="2"/>
  <c r="CY196" i="2"/>
  <c r="CY108" i="2"/>
  <c r="CY175" i="2"/>
  <c r="CY120" i="2"/>
  <c r="CY22" i="2"/>
  <c r="CY122" i="2"/>
  <c r="CY115" i="2"/>
  <c r="CY54" i="2"/>
  <c r="CY162" i="2"/>
  <c r="CY111" i="2"/>
  <c r="CY192" i="2"/>
  <c r="CY61" i="2"/>
  <c r="CY48" i="2"/>
  <c r="CY29" i="2"/>
  <c r="CY116" i="2"/>
  <c r="CY82" i="2"/>
  <c r="CY26" i="2"/>
  <c r="CY180" i="2"/>
  <c r="CY171" i="2"/>
  <c r="CY6" i="2"/>
  <c r="CY21" i="2"/>
  <c r="CY103" i="2"/>
  <c r="CY9" i="2"/>
  <c r="CY86" i="2"/>
  <c r="CY43" i="2"/>
  <c r="CY158" i="2"/>
  <c r="CY71" i="2"/>
  <c r="CY142" i="2"/>
  <c r="CY198" i="2"/>
  <c r="CY121" i="2"/>
  <c r="CY105" i="2"/>
  <c r="CY58" i="2"/>
  <c r="CY147" i="2"/>
  <c r="CY113" i="2"/>
  <c r="CY195" i="2"/>
  <c r="CY46" i="2"/>
  <c r="CY153" i="2"/>
  <c r="CY24" i="2"/>
  <c r="CY165" i="2"/>
  <c r="CY76" i="2"/>
  <c r="CY53" i="2"/>
  <c r="CY35" i="2"/>
  <c r="CY164" i="2"/>
  <c r="CY13" i="2"/>
  <c r="CY123" i="2"/>
  <c r="CY140" i="2"/>
  <c r="CY130" i="2"/>
  <c r="CY99" i="2"/>
  <c r="CY38" i="2"/>
  <c r="CY104" i="2"/>
  <c r="N153" i="2"/>
  <c r="O152" i="2"/>
  <c r="P152" i="2" s="1"/>
  <c r="Q152" i="2" s="1"/>
  <c r="R152" i="2" s="1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AN5" i="2" l="1"/>
  <c r="AN156" i="2"/>
  <c r="AN181" i="2"/>
  <c r="AN52" i="2"/>
  <c r="AN192" i="2"/>
  <c r="AN183" i="2"/>
  <c r="AN116" i="2"/>
  <c r="AN78" i="2"/>
  <c r="AN203" i="2"/>
  <c r="AN179" i="2"/>
  <c r="AN195" i="2"/>
  <c r="AN202" i="2"/>
  <c r="AN35" i="2"/>
  <c r="AN158" i="2"/>
  <c r="AN126" i="2"/>
  <c r="AN157" i="2"/>
  <c r="AN132" i="2"/>
  <c r="AN125" i="2"/>
  <c r="AN100" i="2"/>
  <c r="AN40" i="2"/>
  <c r="AN75" i="2"/>
  <c r="AN110" i="2"/>
  <c r="AN54" i="2"/>
  <c r="AN45" i="2"/>
  <c r="AN11" i="2"/>
  <c r="AN131" i="2"/>
  <c r="AN190" i="2"/>
  <c r="AN87" i="2"/>
  <c r="AN39" i="2"/>
  <c r="AN111" i="2"/>
  <c r="AN98" i="2"/>
  <c r="AN80" i="2"/>
  <c r="AN37" i="2"/>
  <c r="AN66" i="2"/>
  <c r="AN59" i="2"/>
  <c r="AN20" i="2"/>
  <c r="AN57" i="2"/>
  <c r="AN149" i="2"/>
  <c r="AN175" i="2"/>
  <c r="AN101" i="2"/>
  <c r="AN160" i="2"/>
  <c r="AN71" i="2"/>
  <c r="AN113" i="2"/>
  <c r="AN96" i="2"/>
  <c r="AN146" i="2"/>
  <c r="AN31" i="2"/>
  <c r="AN200" i="2"/>
  <c r="AN143" i="2"/>
  <c r="AN166" i="2"/>
  <c r="AN12" i="2"/>
  <c r="AN92" i="2"/>
  <c r="AN178" i="2"/>
  <c r="AN21" i="2"/>
  <c r="AN89" i="2"/>
  <c r="AN189" i="2"/>
  <c r="AN28" i="2"/>
  <c r="AN188" i="2"/>
  <c r="AN108" i="2"/>
  <c r="AN107" i="2"/>
  <c r="AN48" i="2"/>
  <c r="AN103" i="2"/>
  <c r="AN106" i="2"/>
  <c r="AN109" i="2"/>
  <c r="AN151" i="2"/>
  <c r="AN187" i="2"/>
  <c r="AN49" i="2"/>
  <c r="AN68" i="2"/>
  <c r="AN26" i="2"/>
  <c r="AN79" i="2"/>
  <c r="AN67" i="2"/>
  <c r="AN97" i="2"/>
  <c r="AN129" i="2"/>
  <c r="AN14" i="2"/>
  <c r="AN171" i="2"/>
  <c r="AN55" i="2"/>
  <c r="AN8" i="2"/>
  <c r="AN140" i="2"/>
  <c r="AN184" i="2"/>
  <c r="AN90" i="2"/>
  <c r="AN199" i="2"/>
  <c r="AN9" i="2"/>
  <c r="AN148" i="2"/>
  <c r="AN124" i="2"/>
  <c r="AN51" i="2"/>
  <c r="AN141" i="2"/>
  <c r="AN120" i="2"/>
  <c r="AN62" i="2"/>
  <c r="AN145" i="2"/>
  <c r="AN53" i="2"/>
  <c r="AN91" i="2"/>
  <c r="AN191" i="2"/>
  <c r="AN34" i="2"/>
  <c r="AN41" i="2"/>
  <c r="AN201" i="2"/>
  <c r="AN46" i="2"/>
  <c r="AN167" i="2"/>
  <c r="AN70" i="2"/>
  <c r="AN73" i="2"/>
  <c r="AN163" i="2"/>
  <c r="AN32" i="2"/>
  <c r="AN161" i="2"/>
  <c r="AN127" i="2"/>
  <c r="AN44" i="2"/>
  <c r="AN133" i="2"/>
  <c r="AN42" i="2"/>
  <c r="AN186" i="2"/>
  <c r="AN150" i="2"/>
  <c r="AN63" i="2"/>
  <c r="AN24" i="2"/>
  <c r="AN76" i="2"/>
  <c r="AN162" i="2"/>
  <c r="AN172" i="2"/>
  <c r="AN72" i="2"/>
  <c r="AN173" i="2"/>
  <c r="AN38" i="2"/>
  <c r="AN147" i="2"/>
  <c r="AN102" i="2"/>
  <c r="AN197" i="2"/>
  <c r="AN193" i="2"/>
  <c r="AN137" i="2"/>
  <c r="AN128" i="2"/>
  <c r="AN16" i="2"/>
  <c r="AN94" i="2"/>
  <c r="AN93" i="2"/>
  <c r="AN88" i="2"/>
  <c r="AN50" i="2"/>
  <c r="AN82" i="2"/>
  <c r="AN30" i="2"/>
  <c r="AN174" i="2"/>
  <c r="AN138" i="2"/>
  <c r="AN135" i="2"/>
  <c r="AN180" i="2"/>
  <c r="AN154" i="2"/>
  <c r="AN164" i="2"/>
  <c r="AN95" i="2"/>
  <c r="AN43" i="2"/>
  <c r="AN6" i="2"/>
  <c r="AN77" i="2"/>
  <c r="AN22" i="2"/>
  <c r="AN170" i="2"/>
  <c r="AN136" i="2"/>
  <c r="AN29" i="2"/>
  <c r="AN58" i="2"/>
  <c r="AN17" i="2"/>
  <c r="AN23" i="2"/>
  <c r="AN56" i="2"/>
  <c r="AN61" i="2"/>
  <c r="AN134" i="2"/>
  <c r="AN7" i="2"/>
  <c r="AN25" i="2"/>
  <c r="AN112" i="2"/>
  <c r="AN114" i="2"/>
  <c r="AN194" i="2"/>
  <c r="AN123" i="2"/>
  <c r="AN105" i="2"/>
  <c r="AN47" i="2"/>
  <c r="AN169" i="2"/>
  <c r="AN177" i="2"/>
  <c r="AN196" i="2"/>
  <c r="AN64" i="2"/>
  <c r="AN4" i="2"/>
  <c r="AN36" i="2"/>
  <c r="AN84" i="2"/>
  <c r="AN81" i="2"/>
  <c r="AN86" i="2"/>
  <c r="AN65" i="2"/>
  <c r="AN104" i="2"/>
  <c r="AN121" i="2"/>
  <c r="AN115" i="2"/>
  <c r="AN117" i="2"/>
  <c r="AN144" i="2"/>
  <c r="AN159" i="2"/>
  <c r="AN155" i="2"/>
  <c r="AN10" i="2"/>
  <c r="AN33" i="2"/>
  <c r="AN85" i="2"/>
  <c r="AN15" i="2"/>
  <c r="AN182" i="2"/>
  <c r="AN139" i="2"/>
  <c r="AN118" i="2"/>
  <c r="AN168" i="2"/>
  <c r="AN74" i="2"/>
  <c r="AN19" i="2"/>
  <c r="AN27" i="2"/>
  <c r="AN165" i="2"/>
  <c r="AN13" i="2"/>
  <c r="AN153" i="2"/>
  <c r="AN99" i="2"/>
  <c r="AN18" i="2"/>
  <c r="AN83" i="2"/>
  <c r="AN152" i="2"/>
  <c r="AN185" i="2"/>
  <c r="AN198" i="2"/>
  <c r="AN142" i="2"/>
  <c r="AN69" i="2"/>
  <c r="AN122" i="2"/>
  <c r="AN130" i="2"/>
  <c r="AN119" i="2"/>
  <c r="AN60" i="2"/>
  <c r="AN176" i="2"/>
  <c r="N154" i="2"/>
  <c r="O153" i="2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P153" i="2" l="1"/>
  <c r="Q153" i="2" s="1"/>
  <c r="R153" i="2" s="1"/>
  <c r="N155" i="2"/>
  <c r="O154" i="2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P154" i="2" l="1"/>
  <c r="Q154" i="2"/>
  <c r="R154" i="2" s="1"/>
  <c r="N156" i="2"/>
  <c r="O155" i="2"/>
  <c r="P155" i="2" s="1"/>
  <c r="Q155" i="2" s="1"/>
  <c r="R155" i="2" s="1"/>
  <c r="BG20" i="2"/>
  <c r="BH20" i="2" s="1"/>
  <c r="BS20" i="2"/>
  <c r="BP21" i="2"/>
  <c r="BE22" i="2"/>
  <c r="BF21" i="2"/>
  <c r="BG21" i="2" s="1"/>
  <c r="BH21" i="2" s="1"/>
  <c r="N157" i="2" l="1"/>
  <c r="O156" i="2"/>
  <c r="BS21" i="2"/>
  <c r="BP22" i="2"/>
  <c r="BF22" i="2"/>
  <c r="BG22" i="2" s="1"/>
  <c r="BH22" i="2" s="1"/>
  <c r="BE23" i="2"/>
  <c r="P156" i="2" l="1"/>
  <c r="Q156" i="2"/>
  <c r="R156" i="2" s="1"/>
  <c r="N158" i="2"/>
  <c r="O157" i="2"/>
  <c r="BS22" i="2"/>
  <c r="BP23" i="2"/>
  <c r="BE24" i="2"/>
  <c r="BF23" i="2"/>
  <c r="BG23" i="2" s="1"/>
  <c r="BH23" i="2" s="1"/>
  <c r="P157" i="2" l="1"/>
  <c r="Q157" i="2"/>
  <c r="R157" i="2" s="1"/>
  <c r="N159" i="2"/>
  <c r="O158" i="2"/>
  <c r="BE25" i="2"/>
  <c r="BS23" i="2"/>
  <c r="BP24" i="2"/>
  <c r="BF24" i="2"/>
  <c r="BG24" i="2" s="1"/>
  <c r="BH24" i="2" s="1"/>
  <c r="P158" i="2" l="1"/>
  <c r="Q158" i="2"/>
  <c r="R158" i="2" s="1"/>
  <c r="N160" i="2"/>
  <c r="O159" i="2"/>
  <c r="BS24" i="2"/>
  <c r="BP25" i="2"/>
  <c r="BE26" i="2"/>
  <c r="BF25" i="2"/>
  <c r="BG25" i="2" s="1"/>
  <c r="BH25" i="2" s="1"/>
  <c r="P159" i="2" l="1"/>
  <c r="Q159" i="2"/>
  <c r="R159" i="2" s="1"/>
  <c r="N161" i="2"/>
  <c r="O160" i="2"/>
  <c r="P160" i="2" s="1"/>
  <c r="Q160" i="2" s="1"/>
  <c r="R160" i="2" s="1"/>
  <c r="BE27" i="2"/>
  <c r="BS25" i="2"/>
  <c r="BP26" i="2"/>
  <c r="BF26" i="2"/>
  <c r="BG26" i="2" s="1"/>
  <c r="BH26" i="2" s="1"/>
  <c r="N162" i="2" l="1"/>
  <c r="O161" i="2"/>
  <c r="BS26" i="2"/>
  <c r="BP27" i="2"/>
  <c r="BE28" i="2"/>
  <c r="BF27" i="2"/>
  <c r="BG27" i="2" s="1"/>
  <c r="BH27" i="2" s="1"/>
  <c r="P161" i="2" l="1"/>
  <c r="Q161" i="2"/>
  <c r="R161" i="2" s="1"/>
  <c r="N163" i="2"/>
  <c r="O162" i="2"/>
  <c r="BE29" i="2"/>
  <c r="BS27" i="2"/>
  <c r="BP28" i="2"/>
  <c r="BF28" i="2"/>
  <c r="BG28" i="2" s="1"/>
  <c r="BH28" i="2" s="1"/>
  <c r="P162" i="2" l="1"/>
  <c r="Q162" i="2" s="1"/>
  <c r="R162" i="2" s="1"/>
  <c r="N164" i="2"/>
  <c r="O163" i="2"/>
  <c r="BS28" i="2"/>
  <c r="BP29" i="2"/>
  <c r="BE30" i="2"/>
  <c r="BF29" i="2"/>
  <c r="BG29" i="2" s="1"/>
  <c r="BH29" i="2" s="1"/>
  <c r="P163" i="2" l="1"/>
  <c r="Q163" i="2" s="1"/>
  <c r="R163" i="2" s="1"/>
  <c r="N165" i="2"/>
  <c r="O164" i="2"/>
  <c r="BF30" i="2"/>
  <c r="BG30" i="2" s="1"/>
  <c r="BH30" i="2" s="1"/>
  <c r="BE31" i="2"/>
  <c r="BS29" i="2"/>
  <c r="BP30" i="2"/>
  <c r="P164" i="2" l="1"/>
  <c r="Q164" i="2" s="1"/>
  <c r="R164" i="2" s="1"/>
  <c r="N166" i="2"/>
  <c r="O165" i="2"/>
  <c r="BF31" i="2"/>
  <c r="BG31" i="2" s="1"/>
  <c r="BH31" i="2" s="1"/>
  <c r="BS30" i="2"/>
  <c r="BP31" i="2"/>
  <c r="BE32" i="2"/>
  <c r="P165" i="2" l="1"/>
  <c r="Q165" i="2" s="1"/>
  <c r="R165" i="2" s="1"/>
  <c r="N167" i="2"/>
  <c r="O166" i="2"/>
  <c r="BF32" i="2"/>
  <c r="BG32" i="2" s="1"/>
  <c r="BH32" i="2" s="1"/>
  <c r="BE33" i="2"/>
  <c r="BS31" i="2"/>
  <c r="BP32" i="2"/>
  <c r="P166" i="2" l="1"/>
  <c r="Q166" i="2" s="1"/>
  <c r="R166" i="2" s="1"/>
  <c r="N168" i="2"/>
  <c r="O167" i="2"/>
  <c r="BS32" i="2"/>
  <c r="BP33" i="2"/>
  <c r="BE34" i="2"/>
  <c r="BF33" i="2"/>
  <c r="BG33" i="2" s="1"/>
  <c r="BH33" i="2" s="1"/>
  <c r="P167" i="2" l="1"/>
  <c r="Q167" i="2"/>
  <c r="R167" i="2" s="1"/>
  <c r="N169" i="2"/>
  <c r="O168" i="2"/>
  <c r="P168" i="2" s="1"/>
  <c r="Q168" i="2" s="1"/>
  <c r="R168" i="2" s="1"/>
  <c r="BJ6" i="2"/>
  <c r="BJ14" i="2"/>
  <c r="BJ22" i="2"/>
  <c r="BJ30" i="2"/>
  <c r="BJ38" i="2"/>
  <c r="BJ46" i="2"/>
  <c r="BJ54" i="2"/>
  <c r="BJ62" i="2"/>
  <c r="BJ70" i="2"/>
  <c r="BJ7" i="2"/>
  <c r="BJ15" i="2"/>
  <c r="BJ23" i="2"/>
  <c r="BJ31" i="2"/>
  <c r="BJ39" i="2"/>
  <c r="BJ47" i="2"/>
  <c r="BJ55" i="2"/>
  <c r="BJ63" i="2"/>
  <c r="BJ71" i="2"/>
  <c r="BJ8" i="2"/>
  <c r="BJ16" i="2"/>
  <c r="BJ24" i="2"/>
  <c r="BJ32" i="2"/>
  <c r="BJ40" i="2"/>
  <c r="BJ48" i="2"/>
  <c r="BJ56" i="2"/>
  <c r="BJ64" i="2"/>
  <c r="BJ72" i="2"/>
  <c r="BJ9" i="2"/>
  <c r="BJ17" i="2"/>
  <c r="BJ25" i="2"/>
  <c r="BJ33" i="2"/>
  <c r="BJ41" i="2"/>
  <c r="BJ49" i="2"/>
  <c r="BJ57" i="2"/>
  <c r="BJ65" i="2"/>
  <c r="BJ73" i="2"/>
  <c r="BJ10" i="2"/>
  <c r="BJ18" i="2"/>
  <c r="BJ26" i="2"/>
  <c r="BJ34" i="2"/>
  <c r="BJ42" i="2"/>
  <c r="BJ50" i="2"/>
  <c r="BJ58" i="2"/>
  <c r="BJ66" i="2"/>
  <c r="BJ11" i="2"/>
  <c r="BJ19" i="2"/>
  <c r="BJ27" i="2"/>
  <c r="BJ35" i="2"/>
  <c r="BJ43" i="2"/>
  <c r="BJ51" i="2"/>
  <c r="BJ59" i="2"/>
  <c r="BJ67" i="2"/>
  <c r="BJ4" i="2"/>
  <c r="BJ12" i="2"/>
  <c r="BJ20" i="2"/>
  <c r="BJ28" i="2"/>
  <c r="BJ36" i="2"/>
  <c r="BJ44" i="2"/>
  <c r="BJ52" i="2"/>
  <c r="BJ60" i="2"/>
  <c r="BJ68" i="2"/>
  <c r="BJ37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45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53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61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5" i="2"/>
  <c r="BJ69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3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21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124" i="2"/>
  <c r="BJ188" i="2"/>
  <c r="BJ29" i="2"/>
  <c r="BJ132" i="2"/>
  <c r="BJ196" i="2"/>
  <c r="BJ76" i="2"/>
  <c r="BJ140" i="2"/>
  <c r="BJ84" i="2"/>
  <c r="BJ148" i="2"/>
  <c r="BJ92" i="2"/>
  <c r="BJ156" i="2"/>
  <c r="BJ100" i="2"/>
  <c r="BJ164" i="2"/>
  <c r="BJ108" i="2"/>
  <c r="BJ172" i="2"/>
  <c r="BJ116" i="2"/>
  <c r="BJ180" i="2"/>
  <c r="BJ3" i="2"/>
  <c r="D8" i="4" s="1"/>
  <c r="BF34" i="2"/>
  <c r="BG34" i="2" s="1"/>
  <c r="BH34" i="2" s="1"/>
  <c r="BE35" i="2"/>
  <c r="BS33" i="2"/>
  <c r="H8" i="4" s="1"/>
  <c r="H16" i="4" s="1"/>
  <c r="BP34" i="2"/>
  <c r="N170" i="2" l="1"/>
  <c r="O169" i="2"/>
  <c r="I8" i="4"/>
  <c r="BS34" i="2"/>
  <c r="BP35" i="2"/>
  <c r="BE36" i="2"/>
  <c r="BF35" i="2"/>
  <c r="BG35" i="2" s="1"/>
  <c r="BH35" i="2" s="1"/>
  <c r="P169" i="2" l="1"/>
  <c r="Q169" i="2" s="1"/>
  <c r="R169" i="2" s="1"/>
  <c r="N171" i="2"/>
  <c r="O170" i="2"/>
  <c r="I16" i="4"/>
  <c r="BE37" i="2"/>
  <c r="BS35" i="2"/>
  <c r="BP36" i="2"/>
  <c r="BF36" i="2"/>
  <c r="BG36" i="2" s="1"/>
  <c r="BH36" i="2" s="1"/>
  <c r="P170" i="2" l="1"/>
  <c r="Q170" i="2" s="1"/>
  <c r="R170" i="2" s="1"/>
  <c r="N172" i="2"/>
  <c r="O171" i="2"/>
  <c r="BS36" i="2"/>
  <c r="BP37" i="2"/>
  <c r="BE38" i="2"/>
  <c r="BF37" i="2"/>
  <c r="BG37" i="2" s="1"/>
  <c r="BH37" i="2" s="1"/>
  <c r="P171" i="2" l="1"/>
  <c r="Q171" i="2" s="1"/>
  <c r="R171" i="2" s="1"/>
  <c r="N173" i="2"/>
  <c r="O172" i="2"/>
  <c r="BS37" i="2"/>
  <c r="BP38" i="2"/>
  <c r="BE39" i="2"/>
  <c r="BF38" i="2"/>
  <c r="BG38" i="2" s="1"/>
  <c r="BH38" i="2" s="1"/>
  <c r="P172" i="2" l="1"/>
  <c r="Q172" i="2" s="1"/>
  <c r="R172" i="2" s="1"/>
  <c r="N174" i="2"/>
  <c r="O173" i="2"/>
  <c r="BS38" i="2"/>
  <c r="BP39" i="2"/>
  <c r="BE40" i="2"/>
  <c r="BF39" i="2"/>
  <c r="BG39" i="2" s="1"/>
  <c r="BH39" i="2" s="1"/>
  <c r="P173" i="2" l="1"/>
  <c r="Q173" i="2" s="1"/>
  <c r="R173" i="2" s="1"/>
  <c r="N175" i="2"/>
  <c r="O174" i="2"/>
  <c r="BS39" i="2"/>
  <c r="BP40" i="2"/>
  <c r="BE41" i="2"/>
  <c r="BF40" i="2"/>
  <c r="BG40" i="2" s="1"/>
  <c r="BH40" i="2" s="1"/>
  <c r="P174" i="2" l="1"/>
  <c r="Q174" i="2" s="1"/>
  <c r="R174" i="2" s="1"/>
  <c r="N176" i="2"/>
  <c r="O175" i="2"/>
  <c r="BS40" i="2"/>
  <c r="BP41" i="2"/>
  <c r="BE42" i="2"/>
  <c r="BF41" i="2"/>
  <c r="BG41" i="2" s="1"/>
  <c r="BH41" i="2" s="1"/>
  <c r="P175" i="2" l="1"/>
  <c r="Q175" i="2" s="1"/>
  <c r="R175" i="2" s="1"/>
  <c r="N177" i="2"/>
  <c r="O176" i="2"/>
  <c r="P176" i="2" s="1"/>
  <c r="Q176" i="2" s="1"/>
  <c r="R176" i="2" s="1"/>
  <c r="BS41" i="2"/>
  <c r="BP42" i="2"/>
  <c r="BE43" i="2"/>
  <c r="BF42" i="2"/>
  <c r="BG42" i="2" s="1"/>
  <c r="BH42" i="2" s="1"/>
  <c r="N178" i="2" l="1"/>
  <c r="O177" i="2"/>
  <c r="BS42" i="2"/>
  <c r="BP43" i="2"/>
  <c r="BE44" i="2"/>
  <c r="BF43" i="2"/>
  <c r="BG43" i="2" s="1"/>
  <c r="BH43" i="2" s="1"/>
  <c r="P177" i="2" l="1"/>
  <c r="Q177" i="2" s="1"/>
  <c r="R177" i="2" s="1"/>
  <c r="N179" i="2"/>
  <c r="O178" i="2"/>
  <c r="BS43" i="2"/>
  <c r="BP44" i="2"/>
  <c r="BE45" i="2"/>
  <c r="BF44" i="2"/>
  <c r="BG44" i="2" s="1"/>
  <c r="BH44" i="2" s="1"/>
  <c r="P178" i="2" l="1"/>
  <c r="Q178" i="2" s="1"/>
  <c r="R178" i="2" s="1"/>
  <c r="N180" i="2"/>
  <c r="O179" i="2"/>
  <c r="BS44" i="2"/>
  <c r="BP45" i="2"/>
  <c r="BE46" i="2"/>
  <c r="BF45" i="2"/>
  <c r="BG45" i="2" s="1"/>
  <c r="BH45" i="2" s="1"/>
  <c r="P179" i="2" l="1"/>
  <c r="Q179" i="2" s="1"/>
  <c r="R179" i="2" s="1"/>
  <c r="N181" i="2"/>
  <c r="O180" i="2"/>
  <c r="BS45" i="2"/>
  <c r="BP46" i="2"/>
  <c r="BE47" i="2"/>
  <c r="BF46" i="2"/>
  <c r="BG46" i="2" s="1"/>
  <c r="BH46" i="2" s="1"/>
  <c r="P180" i="2" l="1"/>
  <c r="Q180" i="2" s="1"/>
  <c r="R180" i="2" s="1"/>
  <c r="N182" i="2"/>
  <c r="O181" i="2"/>
  <c r="BS46" i="2"/>
  <c r="BP47" i="2"/>
  <c r="BE48" i="2"/>
  <c r="BF47" i="2"/>
  <c r="BG47" i="2" s="1"/>
  <c r="BH47" i="2" s="1"/>
  <c r="P181" i="2" l="1"/>
  <c r="Q181" i="2" s="1"/>
  <c r="R181" i="2" s="1"/>
  <c r="N183" i="2"/>
  <c r="O182" i="2"/>
  <c r="BE49" i="2"/>
  <c r="BS47" i="2"/>
  <c r="BP48" i="2"/>
  <c r="BF48" i="2"/>
  <c r="BG48" i="2" s="1"/>
  <c r="BH48" i="2" s="1"/>
  <c r="P182" i="2" l="1"/>
  <c r="Q182" i="2" s="1"/>
  <c r="R182" i="2" s="1"/>
  <c r="N184" i="2"/>
  <c r="O183" i="2"/>
  <c r="BS48" i="2"/>
  <c r="BP49" i="2"/>
  <c r="BE50" i="2"/>
  <c r="BF49" i="2"/>
  <c r="BG49" i="2" s="1"/>
  <c r="BH49" i="2" s="1"/>
  <c r="P183" i="2" l="1"/>
  <c r="Q183" i="2" s="1"/>
  <c r="R183" i="2" s="1"/>
  <c r="N185" i="2"/>
  <c r="O184" i="2"/>
  <c r="BE51" i="2"/>
  <c r="BS49" i="2"/>
  <c r="BP50" i="2"/>
  <c r="BF50" i="2"/>
  <c r="BG50" i="2" s="1"/>
  <c r="BH50" i="2" s="1"/>
  <c r="P184" i="2" l="1"/>
  <c r="Q184" i="2" s="1"/>
  <c r="R184" i="2" s="1"/>
  <c r="N186" i="2"/>
  <c r="O185" i="2"/>
  <c r="BS50" i="2"/>
  <c r="BP51" i="2"/>
  <c r="BE52" i="2"/>
  <c r="BF51" i="2"/>
  <c r="BG51" i="2" s="1"/>
  <c r="BH51" i="2" s="1"/>
  <c r="P185" i="2" l="1"/>
  <c r="Q185" i="2"/>
  <c r="R185" i="2" s="1"/>
  <c r="N187" i="2"/>
  <c r="O186" i="2"/>
  <c r="BE53" i="2"/>
  <c r="BS51" i="2"/>
  <c r="BP52" i="2"/>
  <c r="BF52" i="2"/>
  <c r="BG52" i="2" s="1"/>
  <c r="BH52" i="2" s="1"/>
  <c r="P186" i="2" l="1"/>
  <c r="Q186" i="2" s="1"/>
  <c r="R186" i="2" s="1"/>
  <c r="N188" i="2"/>
  <c r="O187" i="2"/>
  <c r="BS52" i="2"/>
  <c r="BP53" i="2"/>
  <c r="BE54" i="2"/>
  <c r="BF53" i="2"/>
  <c r="BG53" i="2" s="1"/>
  <c r="BH53" i="2" s="1"/>
  <c r="P187" i="2" l="1"/>
  <c r="Q187" i="2" s="1"/>
  <c r="R187" i="2" s="1"/>
  <c r="N189" i="2"/>
  <c r="O188" i="2"/>
  <c r="BE55" i="2"/>
  <c r="BS53" i="2"/>
  <c r="BP54" i="2"/>
  <c r="BF54" i="2"/>
  <c r="BG54" i="2" s="1"/>
  <c r="BH54" i="2" s="1"/>
  <c r="P188" i="2" l="1"/>
  <c r="Q188" i="2"/>
  <c r="R188" i="2" s="1"/>
  <c r="N190" i="2"/>
  <c r="O189" i="2"/>
  <c r="BS54" i="2"/>
  <c r="BP55" i="2"/>
  <c r="BE56" i="2"/>
  <c r="BF55" i="2"/>
  <c r="BG55" i="2" s="1"/>
  <c r="BH55" i="2" s="1"/>
  <c r="P189" i="2" l="1"/>
  <c r="Q189" i="2" s="1"/>
  <c r="R189" i="2" s="1"/>
  <c r="N191" i="2"/>
  <c r="O190" i="2"/>
  <c r="BE57" i="2"/>
  <c r="BS55" i="2"/>
  <c r="BP56" i="2"/>
  <c r="BF56" i="2"/>
  <c r="BG56" i="2" s="1"/>
  <c r="BH56" i="2" s="1"/>
  <c r="P190" i="2" l="1"/>
  <c r="Q190" i="2" s="1"/>
  <c r="R190" i="2" s="1"/>
  <c r="N192" i="2"/>
  <c r="O191" i="2"/>
  <c r="BS56" i="2"/>
  <c r="BP57" i="2"/>
  <c r="BE58" i="2"/>
  <c r="BF57" i="2"/>
  <c r="BG57" i="2" s="1"/>
  <c r="BH57" i="2" s="1"/>
  <c r="P191" i="2" l="1"/>
  <c r="Q191" i="2" s="1"/>
  <c r="R191" i="2" s="1"/>
  <c r="N193" i="2"/>
  <c r="O192" i="2"/>
  <c r="BE59" i="2"/>
  <c r="BS57" i="2"/>
  <c r="BP58" i="2"/>
  <c r="BF58" i="2"/>
  <c r="BG58" i="2" s="1"/>
  <c r="BH58" i="2" s="1"/>
  <c r="P192" i="2" l="1"/>
  <c r="Q192" i="2" s="1"/>
  <c r="R192" i="2" s="1"/>
  <c r="N194" i="2"/>
  <c r="O193" i="2"/>
  <c r="BS58" i="2"/>
  <c r="BP59" i="2"/>
  <c r="BE60" i="2"/>
  <c r="BF59" i="2"/>
  <c r="BG59" i="2" s="1"/>
  <c r="BH59" i="2" s="1"/>
  <c r="P193" i="2" l="1"/>
  <c r="Q193" i="2" s="1"/>
  <c r="R193" i="2" s="1"/>
  <c r="N195" i="2"/>
  <c r="O194" i="2"/>
  <c r="BE61" i="2"/>
  <c r="BS59" i="2"/>
  <c r="BP60" i="2"/>
  <c r="BF60" i="2"/>
  <c r="BG60" i="2" s="1"/>
  <c r="BH60" i="2" s="1"/>
  <c r="P194" i="2" l="1"/>
  <c r="Q194" i="2" s="1"/>
  <c r="R194" i="2" s="1"/>
  <c r="N196" i="2"/>
  <c r="O195" i="2"/>
  <c r="BS60" i="2"/>
  <c r="BP61" i="2"/>
  <c r="BE62" i="2"/>
  <c r="BF61" i="2"/>
  <c r="BG61" i="2" s="1"/>
  <c r="BH61" i="2" s="1"/>
  <c r="P195" i="2" l="1"/>
  <c r="Q195" i="2" s="1"/>
  <c r="R195" i="2" s="1"/>
  <c r="N197" i="2"/>
  <c r="O196" i="2"/>
  <c r="BE63" i="2"/>
  <c r="BS61" i="2"/>
  <c r="BP62" i="2"/>
  <c r="BF62" i="2"/>
  <c r="BG62" i="2" s="1"/>
  <c r="BH62" i="2" s="1"/>
  <c r="P196" i="2" l="1"/>
  <c r="Q196" i="2"/>
  <c r="R196" i="2" s="1"/>
  <c r="N198" i="2"/>
  <c r="O197" i="2"/>
  <c r="BS62" i="2"/>
  <c r="BP63" i="2"/>
  <c r="BE64" i="2"/>
  <c r="BF63" i="2"/>
  <c r="BG63" i="2" s="1"/>
  <c r="BH63" i="2" s="1"/>
  <c r="P197" i="2" l="1"/>
  <c r="Q197" i="2"/>
  <c r="R197" i="2" s="1"/>
  <c r="N199" i="2"/>
  <c r="O198" i="2"/>
  <c r="BE65" i="2"/>
  <c r="BS63" i="2"/>
  <c r="BP64" i="2"/>
  <c r="BF64" i="2"/>
  <c r="BG64" i="2" s="1"/>
  <c r="BH64" i="2" s="1"/>
  <c r="P198" i="2" l="1"/>
  <c r="Q198" i="2" s="1"/>
  <c r="R198" i="2" s="1"/>
  <c r="N200" i="2"/>
  <c r="O199" i="2"/>
  <c r="BS64" i="2"/>
  <c r="BP65" i="2"/>
  <c r="BE66" i="2"/>
  <c r="BF65" i="2"/>
  <c r="BG65" i="2" s="1"/>
  <c r="BH65" i="2" s="1"/>
  <c r="P199" i="2" l="1"/>
  <c r="Q199" i="2" s="1"/>
  <c r="R199" i="2" s="1"/>
  <c r="N201" i="2"/>
  <c r="O200" i="2"/>
  <c r="BE67" i="2"/>
  <c r="BS65" i="2"/>
  <c r="BP66" i="2"/>
  <c r="BF66" i="2"/>
  <c r="BG66" i="2" s="1"/>
  <c r="BH66" i="2" s="1"/>
  <c r="P200" i="2" l="1"/>
  <c r="Q200" i="2"/>
  <c r="R200" i="2" s="1"/>
  <c r="N202" i="2"/>
  <c r="O201" i="2"/>
  <c r="BS66" i="2"/>
  <c r="BP67" i="2"/>
  <c r="BE68" i="2"/>
  <c r="BF67" i="2"/>
  <c r="BG67" i="2" s="1"/>
  <c r="BH67" i="2" s="1"/>
  <c r="P201" i="2" l="1"/>
  <c r="Q201" i="2"/>
  <c r="R201" i="2" s="1"/>
  <c r="N203" i="2"/>
  <c r="O203" i="2" s="1"/>
  <c r="O202" i="2"/>
  <c r="BE69" i="2"/>
  <c r="BS67" i="2"/>
  <c r="BP68" i="2"/>
  <c r="BF68" i="2"/>
  <c r="BG68" i="2" s="1"/>
  <c r="BH68" i="2" s="1"/>
  <c r="P202" i="2" l="1"/>
  <c r="Q202" i="2"/>
  <c r="R202" i="2" s="1"/>
  <c r="P203" i="2"/>
  <c r="Q203" i="2" s="1"/>
  <c r="R203" i="2" s="1"/>
  <c r="BS68" i="2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I80" i="2" l="1"/>
  <c r="BI112" i="2"/>
  <c r="BI150" i="2"/>
  <c r="BI190" i="2"/>
  <c r="BI65" i="2"/>
  <c r="BI72" i="2"/>
  <c r="BI115" i="2"/>
  <c r="BI57" i="2"/>
  <c r="BI34" i="2"/>
  <c r="BI184" i="2"/>
  <c r="BI63" i="2"/>
  <c r="BI39" i="2"/>
  <c r="BI156" i="2"/>
  <c r="BI49" i="2"/>
  <c r="BI24" i="2"/>
  <c r="BI98" i="2"/>
  <c r="BI105" i="2"/>
  <c r="BI8" i="2"/>
  <c r="BI18" i="2"/>
  <c r="BI126" i="2"/>
  <c r="BI131" i="2"/>
  <c r="BI103" i="2"/>
  <c r="BI47" i="2"/>
  <c r="BI141" i="2"/>
  <c r="BI88" i="2"/>
  <c r="BI129" i="2"/>
  <c r="BI41" i="2"/>
  <c r="BI77" i="2"/>
  <c r="BI136" i="2"/>
  <c r="BI195" i="2"/>
  <c r="BI171" i="2"/>
  <c r="BI89" i="2"/>
  <c r="BI33" i="2"/>
  <c r="BI102" i="2"/>
  <c r="BI124" i="2"/>
  <c r="BI161" i="2"/>
  <c r="BI70" i="2"/>
  <c r="BI162" i="2"/>
  <c r="BI13" i="2"/>
  <c r="BI110" i="2"/>
  <c r="BI48" i="2"/>
  <c r="BI122" i="2"/>
  <c r="BI148" i="2"/>
  <c r="BI107" i="2"/>
  <c r="BI25" i="2"/>
  <c r="BI193" i="2"/>
  <c r="BI53" i="2"/>
  <c r="BI170" i="2"/>
  <c r="BI151" i="2"/>
  <c r="BI93" i="2"/>
  <c r="BI9" i="2"/>
  <c r="BI179" i="2"/>
  <c r="BI51" i="2"/>
  <c r="BI58" i="2"/>
  <c r="BI165" i="2"/>
  <c r="BI35" i="2"/>
  <c r="BI176" i="2"/>
  <c r="BI94" i="2"/>
  <c r="BI54" i="2"/>
  <c r="BI7" i="2"/>
  <c r="BI50" i="2"/>
  <c r="BI191" i="2"/>
  <c r="BI201" i="2"/>
  <c r="BI119" i="2"/>
  <c r="BI138" i="2"/>
  <c r="BI169" i="2"/>
  <c r="BI127" i="2"/>
  <c r="BI68" i="2"/>
  <c r="BI153" i="2"/>
  <c r="BI46" i="2"/>
  <c r="BI199" i="2"/>
  <c r="BI174" i="2"/>
  <c r="BI12" i="2"/>
  <c r="BI56" i="2"/>
  <c r="BI99" i="2"/>
  <c r="BI17" i="2"/>
  <c r="BI132" i="2"/>
  <c r="BI155" i="2"/>
  <c r="BI30" i="2"/>
  <c r="BI186" i="2"/>
  <c r="BI139" i="2"/>
  <c r="BI182" i="2"/>
  <c r="BI175" i="2"/>
  <c r="BI52" i="2"/>
  <c r="BI71" i="2"/>
  <c r="BI60" i="2"/>
  <c r="BI106" i="2"/>
  <c r="BI90" i="2"/>
  <c r="BI20" i="2"/>
  <c r="BI91" i="2"/>
  <c r="BI154" i="2"/>
  <c r="BI100" i="2"/>
  <c r="BI75" i="2"/>
  <c r="BI85" i="2"/>
  <c r="BI135" i="2"/>
  <c r="BI21" i="2"/>
  <c r="BI108" i="2"/>
  <c r="BI61" i="2"/>
  <c r="BI120" i="2"/>
  <c r="BI38" i="2"/>
  <c r="BI19" i="2"/>
  <c r="BI160" i="2"/>
  <c r="BI143" i="2"/>
  <c r="BI140" i="2"/>
  <c r="BI144" i="2"/>
  <c r="BI203" i="2"/>
  <c r="BI101" i="2"/>
  <c r="BI185" i="2"/>
  <c r="BI192" i="2"/>
  <c r="BI76" i="2"/>
  <c r="BI81" i="2"/>
  <c r="BI111" i="2"/>
  <c r="BI29" i="2"/>
  <c r="BI137" i="2"/>
  <c r="BI113" i="2"/>
  <c r="BI14" i="2"/>
  <c r="BI177" i="2"/>
  <c r="BI16" i="2"/>
  <c r="BI189" i="2"/>
  <c r="BI40" i="2"/>
  <c r="BI142" i="2"/>
  <c r="BI152" i="2"/>
  <c r="BI168" i="2"/>
  <c r="BI67" i="2"/>
  <c r="BI42" i="2"/>
  <c r="BI159" i="2"/>
  <c r="BI123" i="2"/>
  <c r="BI166" i="2"/>
  <c r="BI117" i="2"/>
  <c r="BI66" i="2"/>
  <c r="BI118" i="2"/>
  <c r="BI125" i="2"/>
  <c r="BI130" i="2"/>
  <c r="BI97" i="2"/>
  <c r="BI114" i="2"/>
  <c r="BI121" i="2"/>
  <c r="BI28" i="2"/>
  <c r="BI164" i="2"/>
  <c r="BI59" i="2"/>
  <c r="BI69" i="2"/>
  <c r="BI181" i="2"/>
  <c r="BI6" i="2"/>
  <c r="BI37" i="2"/>
  <c r="BI194" i="2"/>
  <c r="BI45" i="2"/>
  <c r="BI83" i="2"/>
  <c r="BI197" i="2"/>
  <c r="BI32" i="2"/>
  <c r="BI64" i="2"/>
  <c r="BI172" i="2"/>
  <c r="BI133" i="2"/>
  <c r="BI128" i="2"/>
  <c r="BI187" i="2"/>
  <c r="BI22" i="2"/>
  <c r="BI145" i="2"/>
  <c r="BI23" i="2"/>
  <c r="BI198" i="2"/>
  <c r="BI202" i="2"/>
  <c r="BI95" i="2"/>
  <c r="BI78" i="2"/>
  <c r="BI43" i="2"/>
  <c r="BI79" i="2"/>
  <c r="BI55" i="2"/>
  <c r="BI163" i="2"/>
  <c r="BI147" i="2"/>
  <c r="BI157" i="2"/>
  <c r="BI183" i="2"/>
  <c r="BI158" i="2"/>
  <c r="BI73" i="2"/>
  <c r="BI92" i="2"/>
  <c r="BI104" i="2"/>
  <c r="BI62" i="2"/>
  <c r="BI44" i="2"/>
  <c r="BI149" i="2"/>
  <c r="BI173" i="2"/>
  <c r="BI10" i="2"/>
  <c r="BI15" i="2"/>
  <c r="BI146" i="2"/>
  <c r="BI167" i="2"/>
  <c r="BI109" i="2"/>
  <c r="BI27" i="2"/>
  <c r="BI31" i="2"/>
  <c r="BI180" i="2"/>
  <c r="BI11" i="2"/>
  <c r="BI84" i="2"/>
  <c r="BI134" i="2"/>
  <c r="BI188" i="2"/>
  <c r="BI116" i="2"/>
  <c r="BI36" i="2"/>
  <c r="BI4" i="2"/>
  <c r="BI200" i="2"/>
  <c r="BI86" i="2"/>
  <c r="BI178" i="2"/>
  <c r="BI96" i="2"/>
  <c r="BI5" i="2"/>
  <c r="BI87" i="2"/>
  <c r="BI82" i="2"/>
  <c r="BI196" i="2"/>
  <c r="BI26" i="2"/>
  <c r="BI74" i="2"/>
  <c r="BI3" i="2"/>
  <c r="BF84" i="2"/>
  <c r="BG84" i="2" s="1"/>
  <c r="BH84" i="2" s="1"/>
  <c r="BE85" i="2"/>
  <c r="BS83" i="2"/>
  <c r="BP84" i="2"/>
  <c r="C8" i="4" l="1"/>
  <c r="E8" i="4" s="1"/>
  <c r="F8" i="4" s="1"/>
  <c r="G8" i="4" s="1"/>
  <c r="L8" i="4" s="1"/>
  <c r="BF85" i="2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F104" i="2" l="1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9" i="2" l="1"/>
  <c r="S73" i="2"/>
  <c r="S137" i="2"/>
  <c r="S201" i="2"/>
  <c r="S66" i="2"/>
  <c r="S130" i="2"/>
  <c r="S194" i="2"/>
  <c r="S59" i="2"/>
  <c r="S123" i="2"/>
  <c r="S187" i="2"/>
  <c r="S44" i="2"/>
  <c r="S108" i="2"/>
  <c r="S172" i="2"/>
  <c r="S37" i="2"/>
  <c r="S101" i="2"/>
  <c r="S165" i="2"/>
  <c r="S30" i="2"/>
  <c r="S94" i="2"/>
  <c r="S158" i="2"/>
  <c r="S23" i="2"/>
  <c r="S87" i="2"/>
  <c r="S151" i="2"/>
  <c r="S128" i="2"/>
  <c r="S144" i="2"/>
  <c r="S104" i="2"/>
  <c r="S17" i="2"/>
  <c r="S81" i="2"/>
  <c r="S145" i="2"/>
  <c r="S10" i="2"/>
  <c r="S74" i="2"/>
  <c r="S138" i="2"/>
  <c r="S202" i="2"/>
  <c r="S67" i="2"/>
  <c r="S131" i="2"/>
  <c r="S195" i="2"/>
  <c r="S52" i="2"/>
  <c r="S116" i="2"/>
  <c r="S180" i="2"/>
  <c r="S45" i="2"/>
  <c r="S109" i="2"/>
  <c r="S173" i="2"/>
  <c r="S38" i="2"/>
  <c r="S102" i="2"/>
  <c r="S166" i="2"/>
  <c r="S31" i="2"/>
  <c r="S95" i="2"/>
  <c r="S159" i="2"/>
  <c r="S192" i="2"/>
  <c r="S24" i="2"/>
  <c r="S168" i="2"/>
  <c r="S25" i="2"/>
  <c r="S89" i="2"/>
  <c r="S153" i="2"/>
  <c r="S18" i="2"/>
  <c r="S82" i="2"/>
  <c r="S146" i="2"/>
  <c r="S11" i="2"/>
  <c r="S75" i="2"/>
  <c r="S139" i="2"/>
  <c r="S203" i="2"/>
  <c r="S60" i="2"/>
  <c r="S124" i="2"/>
  <c r="S188" i="2"/>
  <c r="S53" i="2"/>
  <c r="S117" i="2"/>
  <c r="S181" i="2"/>
  <c r="S46" i="2"/>
  <c r="S110" i="2"/>
  <c r="S174" i="2"/>
  <c r="S39" i="2"/>
  <c r="S103" i="2"/>
  <c r="S167" i="2"/>
  <c r="S8" i="2"/>
  <c r="S88" i="2"/>
  <c r="S48" i="2"/>
  <c r="S33" i="2"/>
  <c r="S97" i="2"/>
  <c r="S161" i="2"/>
  <c r="S26" i="2"/>
  <c r="S90" i="2"/>
  <c r="S154" i="2"/>
  <c r="S19" i="2"/>
  <c r="S83" i="2"/>
  <c r="S147" i="2"/>
  <c r="S4" i="2"/>
  <c r="S68" i="2"/>
  <c r="S132" i="2"/>
  <c r="S196" i="2"/>
  <c r="S61" i="2"/>
  <c r="S125" i="2"/>
  <c r="S189" i="2"/>
  <c r="S54" i="2"/>
  <c r="S118" i="2"/>
  <c r="S182" i="2"/>
  <c r="S47" i="2"/>
  <c r="S111" i="2"/>
  <c r="S175" i="2"/>
  <c r="S72" i="2"/>
  <c r="S152" i="2"/>
  <c r="S112" i="2"/>
  <c r="S41" i="2"/>
  <c r="S105" i="2"/>
  <c r="S169" i="2"/>
  <c r="S34" i="2"/>
  <c r="S98" i="2"/>
  <c r="S162" i="2"/>
  <c r="S27" i="2"/>
  <c r="S91" i="2"/>
  <c r="S155" i="2"/>
  <c r="S12" i="2"/>
  <c r="S76" i="2"/>
  <c r="S140" i="2"/>
  <c r="S5" i="2"/>
  <c r="S69" i="2"/>
  <c r="S133" i="2"/>
  <c r="S197" i="2"/>
  <c r="S62" i="2"/>
  <c r="S126" i="2"/>
  <c r="S190" i="2"/>
  <c r="S55" i="2"/>
  <c r="S119" i="2"/>
  <c r="S183" i="2"/>
  <c r="S136" i="2"/>
  <c r="S32" i="2"/>
  <c r="S176" i="2"/>
  <c r="S49" i="2"/>
  <c r="S113" i="2"/>
  <c r="S177" i="2"/>
  <c r="S42" i="2"/>
  <c r="S106" i="2"/>
  <c r="S170" i="2"/>
  <c r="S35" i="2"/>
  <c r="S99" i="2"/>
  <c r="S163" i="2"/>
  <c r="S20" i="2"/>
  <c r="S84" i="2"/>
  <c r="S148" i="2"/>
  <c r="S13" i="2"/>
  <c r="S77" i="2"/>
  <c r="S141" i="2"/>
  <c r="S6" i="2"/>
  <c r="S70" i="2"/>
  <c r="S134" i="2"/>
  <c r="S198" i="2"/>
  <c r="S63" i="2"/>
  <c r="S127" i="2"/>
  <c r="S191" i="2"/>
  <c r="S200" i="2"/>
  <c r="S96" i="2"/>
  <c r="S56" i="2"/>
  <c r="S57" i="2"/>
  <c r="S121" i="2"/>
  <c r="S185" i="2"/>
  <c r="S50" i="2"/>
  <c r="S114" i="2"/>
  <c r="S178" i="2"/>
  <c r="S43" i="2"/>
  <c r="S107" i="2"/>
  <c r="S171" i="2"/>
  <c r="S28" i="2"/>
  <c r="S92" i="2"/>
  <c r="S156" i="2"/>
  <c r="S21" i="2"/>
  <c r="S85" i="2"/>
  <c r="S149" i="2"/>
  <c r="S14" i="2"/>
  <c r="S78" i="2"/>
  <c r="S142" i="2"/>
  <c r="S7" i="2"/>
  <c r="S71" i="2"/>
  <c r="S135" i="2"/>
  <c r="S199" i="2"/>
  <c r="S16" i="2"/>
  <c r="S160" i="2"/>
  <c r="S120" i="2"/>
  <c r="S65" i="2"/>
  <c r="S129" i="2"/>
  <c r="S193" i="2"/>
  <c r="S58" i="2"/>
  <c r="S122" i="2"/>
  <c r="S186" i="2"/>
  <c r="S51" i="2"/>
  <c r="S115" i="2"/>
  <c r="S179" i="2"/>
  <c r="S36" i="2"/>
  <c r="S100" i="2"/>
  <c r="S164" i="2"/>
  <c r="S29" i="2"/>
  <c r="S93" i="2"/>
  <c r="S157" i="2"/>
  <c r="S22" i="2"/>
  <c r="S86" i="2"/>
  <c r="S150" i="2"/>
  <c r="S15" i="2"/>
  <c r="S79" i="2"/>
  <c r="S143" i="2"/>
  <c r="S64" i="2"/>
  <c r="S80" i="2"/>
  <c r="S40" i="2"/>
  <c r="S184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<sst xmlns="http://schemas.openxmlformats.org/spreadsheetml/2006/main" count="971" uniqueCount="311">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</sst>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1.9213293993423692</c:v>
                </c:pt>
                <c:pt idx="2">
                  <c:v>2.5400366962644214</c:v>
                </c:pt>
                <c:pt idx="3">
                  <c:v>3.3588064080670592</c:v>
                </c:pt>
                <c:pt idx="4">
                  <c:v>4.4425817365538443</c:v>
                </c:pt>
                <c:pt idx="5">
                  <c:v>5.8774639124377606</c:v>
                </c:pt>
                <c:pt idx="6">
                  <c:v>7.7776284764180508</c:v>
                </c:pt>
                <c:pt idx="7">
                  <c:v>10.29450937898582</c:v>
                </c:pt>
                <c:pt idx="8">
                  <c:v>13.628996603205188</c:v>
                </c:pt>
                <c:pt idx="9">
                  <c:v>18.047638845067148</c:v>
                </c:pt>
                <c:pt idx="10">
                  <c:v>23.904169844804329</c:v>
                </c:pt>
                <c:pt idx="11">
                  <c:v>31.668112145540061</c:v>
                </c:pt>
                <c:pt idx="12">
                  <c:v>41.962791180698389</c:v>
                </c:pt>
                <c:pt idx="13">
                  <c:v>55.615863363381429</c:v>
                </c:pt>
                <c:pt idx="14">
                  <c:v>73.726487812081828</c:v>
                </c:pt>
                <c:pt idx="15">
                  <c:v>97.754637144809763</c:v>
                </c:pt>
                <c:pt idx="16">
                  <c:v>117.54887857492908</c:v>
                </c:pt>
                <c:pt idx="17">
                  <c:v>137.26155654265912</c:v>
                </c:pt>
                <c:pt idx="18">
                  <c:v>156.9060614631984</c:v>
                </c:pt>
                <c:pt idx="19">
                  <c:v>176.49214118745522</c:v>
                </c:pt>
                <c:pt idx="20">
                  <c:v>196.02719651382031</c:v>
                </c:pt>
                <c:pt idx="21">
                  <c:v>222.39015273489659</c:v>
                </c:pt>
                <c:pt idx="22">
                  <c:v>248.68138150189176</c:v>
                </c:pt>
                <c:pt idx="23">
                  <c:v>274.9095314048829</c:v>
                </c:pt>
                <c:pt idx="24">
                  <c:v>301.08146417700749</c:v>
                </c:pt>
                <c:pt idx="25">
                  <c:v>327.20275057246363</c:v>
                </c:pt>
                <c:pt idx="26">
                  <c:v>350.89196376937258</c:v>
                </c:pt>
                <c:pt idx="27">
                  <c:v>374.54611669409718</c:v>
                </c:pt>
                <c:pt idx="28">
                  <c:v>398.16773316809827</c:v>
                </c:pt>
                <c:pt idx="29">
                  <c:v>421.75901327558864</c:v>
                </c:pt>
                <c:pt idx="30">
                  <c:v>445.32189104673097</c:v>
                </c:pt>
                <c:pt idx="31">
                  <c:v>438.62635897857064</c:v>
                </c:pt>
                <c:pt idx="32">
                  <c:v>462.07508995866169</c:v>
                </c:pt>
                <c:pt idx="33">
                  <c:v>485.49844146622257</c:v>
                </c:pt>
                <c:pt idx="34">
                  <c:v>508.89780900584509</c:v>
                </c:pt>
                <c:pt idx="35">
                  <c:v>532.27444939757709</c:v>
                </c:pt>
                <c:pt idx="36">
                  <c:v>501.36897178035707</c:v>
                </c:pt>
                <c:pt idx="37">
                  <c:v>525.36786027211508</c:v>
                </c:pt>
                <c:pt idx="38">
                  <c:v>549.34366529861211</c:v>
                </c:pt>
                <c:pt idx="39">
                  <c:v>573.29753494671274</c:v>
                </c:pt>
                <c:pt idx="40">
                  <c:v>597.23051364095727</c:v>
                </c:pt>
                <c:pt idx="41">
                  <c:v>555.93666429166217</c:v>
                </c:pt>
                <c:pt idx="42">
                  <c:v>578.98760333263886</c:v>
                </c:pt>
                <c:pt idx="43">
                  <c:v>602.01940560599735</c:v>
                </c:pt>
                <c:pt idx="44">
                  <c:v>625.03290544537288</c:v>
                </c:pt>
                <c:pt idx="45">
                  <c:v>648.02887080282289</c:v>
                </c:pt>
                <c:pt idx="46">
                  <c:v>601.68916268918474</c:v>
                </c:pt>
                <c:pt idx="47">
                  <c:v>620.76637948719133</c:v>
                </c:pt>
                <c:pt idx="48">
                  <c:v>639.83145539285306</c:v>
                </c:pt>
                <c:pt idx="49">
                  <c:v>658.88480277719327</c:v>
                </c:pt>
                <c:pt idx="50">
                  <c:v>677.92680823929993</c:v>
                </c:pt>
                <c:pt idx="51">
                  <c:v>624.04293673626535</c:v>
                </c:pt>
                <c:pt idx="52">
                  <c:v>643.17663804192171</c:v>
                </c:pt>
                <c:pt idx="53">
                  <c:v>662.29859383510427</c:v>
                </c:pt>
                <c:pt idx="54">
                  <c:v>681.40919066284448</c:v>
                </c:pt>
                <c:pt idx="55">
                  <c:v>700.50879164342507</c:v>
                </c:pt>
                <c:pt idx="56">
                  <c:v>645.97971865119712</c:v>
                </c:pt>
                <c:pt idx="57">
                  <c:v>663.82879627807358</c:v>
                </c:pt>
                <c:pt idx="58">
                  <c:v>681.66800177555649</c:v>
                </c:pt>
                <c:pt idx="59">
                  <c:v>699.49762965187256</c:v>
                </c:pt>
                <c:pt idx="60">
                  <c:v>717.31795819134652</c:v>
                </c:pt>
                <c:pt idx="61">
                  <c:v>664.32315385281606</c:v>
                </c:pt>
                <c:pt idx="62">
                  <c:v>682.13856226886628</c:v>
                </c:pt>
                <c:pt idx="63">
                  <c:v>699.94442584653734</c:v>
                </c:pt>
                <c:pt idx="64">
                  <c:v>717.74102137153079</c:v>
                </c:pt>
                <c:pt idx="65">
                  <c:v>735.52861079741626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31488"/>
        <c:axId val="688032032"/>
      </c:scatterChart>
      <c:valAx>
        <c:axId val="688031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8032032"/>
        <c:crosses val="autoZero"/>
        <c:crossBetween val="midCat"/>
      </c:valAx>
      <c:valAx>
        <c:axId val="68803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8031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5413600"/>
        <c:axId val="465408160"/>
      </c:scatterChart>
      <c:valAx>
        <c:axId val="465413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5408160"/>
        <c:crosses val="autoZero"/>
        <c:crossBetween val="midCat"/>
      </c:valAx>
      <c:valAx>
        <c:axId val="46540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5413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2.5306217639403932</c:v>
                </c:pt>
                <c:pt idx="2">
                  <c:v>2.9172207570325672</c:v>
                </c:pt>
                <c:pt idx="3">
                  <c:v>3.3630927689110268</c:v>
                </c:pt>
                <c:pt idx="4">
                  <c:v>3.8773563467113861</c:v>
                </c:pt>
                <c:pt idx="5">
                  <c:v>4.4705372894252715</c:v>
                </c:pt>
                <c:pt idx="6">
                  <c:v>5.1547864684478117</c:v>
                </c:pt>
                <c:pt idx="7">
                  <c:v>5.9441314553665761</c:v>
                </c:pt>
                <c:pt idx="8">
                  <c:v>6.8547672172727552</c:v>
                </c:pt>
                <c:pt idx="9">
                  <c:v>7.9053919602337386</c:v>
                </c:pt>
                <c:pt idx="10">
                  <c:v>9.117595150129306</c:v>
                </c:pt>
                <c:pt idx="11">
                  <c:v>10.516305836895535</c:v>
                </c:pt>
                <c:pt idx="12">
                  <c:v>12.130310676562779</c:v>
                </c:pt>
                <c:pt idx="13">
                  <c:v>13.992852512182466</c:v>
                </c:pt>
                <c:pt idx="14">
                  <c:v>16.142322070891733</c:v>
                </c:pt>
                <c:pt idx="15">
                  <c:v>18.623057295923864</c:v>
                </c:pt>
                <c:pt idx="16">
                  <c:v>21.486267100938448</c:v>
                </c:pt>
                <c:pt idx="17">
                  <c:v>24.7910989577524</c:v>
                </c:pt>
                <c:pt idx="18">
                  <c:v>28.605872763094592</c:v>
                </c:pt>
                <c:pt idx="19">
                  <c:v>33.009506939823325</c:v>
                </c:pt>
                <c:pt idx="20">
                  <c:v>38.093166787700049</c:v>
                </c:pt>
                <c:pt idx="21">
                  <c:v>43.962169794584405</c:v>
                </c:pt>
                <c:pt idx="22">
                  <c:v>50.738188050641945</c:v>
                </c:pt>
                <c:pt idx="23">
                  <c:v>58.561794191367277</c:v>
                </c:pt>
                <c:pt idx="24">
                  <c:v>67.595404563615133</c:v>
                </c:pt>
                <c:pt idx="25">
                  <c:v>78.026681717112226</c:v>
                </c:pt>
                <c:pt idx="26">
                  <c:v>90.526413145957463</c:v>
                </c:pt>
                <c:pt idx="27">
                  <c:v>102.98287489084596</c:v>
                </c:pt>
                <c:pt idx="28">
                  <c:v>115.40204957981786</c:v>
                </c:pt>
                <c:pt idx="29">
                  <c:v>127.78852186744196</c:v>
                </c:pt>
                <c:pt idx="30">
                  <c:v>140.14591229472146</c:v>
                </c:pt>
                <c:pt idx="31">
                  <c:v>131.16146937116449</c:v>
                </c:pt>
                <c:pt idx="32">
                  <c:v>144.63288785558254</c:v>
                </c:pt>
                <c:pt idx="33">
                  <c:v>158.07427982969338</c:v>
                </c:pt>
                <c:pt idx="34">
                  <c:v>171.48856021442305</c:v>
                </c:pt>
                <c:pt idx="35">
                  <c:v>184.87814990346817</c:v>
                </c:pt>
                <c:pt idx="36">
                  <c:v>199.35803580001891</c:v>
                </c:pt>
                <c:pt idx="37">
                  <c:v>213.81353867190262</c:v>
                </c:pt>
                <c:pt idx="38">
                  <c:v>228.24653971138068</c:v>
                </c:pt>
                <c:pt idx="39">
                  <c:v>242.65866258523189</c:v>
                </c:pt>
                <c:pt idx="40">
                  <c:v>257.05132222059115</c:v>
                </c:pt>
                <c:pt idx="41">
                  <c:v>194.16304064471566</c:v>
                </c:pt>
                <c:pt idx="42">
                  <c:v>208.99762497430501</c:v>
                </c:pt>
                <c:pt idx="43">
                  <c:v>223.80791091839103</c:v>
                </c:pt>
                <c:pt idx="44">
                  <c:v>238.59573324490535</c:v>
                </c:pt>
                <c:pt idx="45">
                  <c:v>253.36268056439772</c:v>
                </c:pt>
                <c:pt idx="46">
                  <c:v>268.47858881189217</c:v>
                </c:pt>
                <c:pt idx="47">
                  <c:v>283.57533816627682</c:v>
                </c:pt>
                <c:pt idx="48">
                  <c:v>298.6540922734967</c:v>
                </c:pt>
                <c:pt idx="49">
                  <c:v>313.71588765661983</c:v>
                </c:pt>
                <c:pt idx="50">
                  <c:v>328.76165316889802</c:v>
                </c:pt>
                <c:pt idx="51">
                  <c:v>267.37321139326588</c:v>
                </c:pt>
                <c:pt idx="52">
                  <c:v>283.20734332387497</c:v>
                </c:pt>
                <c:pt idx="53">
                  <c:v>299.02165093044317</c:v>
                </c:pt>
                <c:pt idx="54">
                  <c:v>314.81733022074974</c:v>
                </c:pt>
                <c:pt idx="55">
                  <c:v>330.59544737419026</c:v>
                </c:pt>
                <c:pt idx="56">
                  <c:v>345.99059370647996</c:v>
                </c:pt>
                <c:pt idx="57">
                  <c:v>361.37070184043199</c:v>
                </c:pt>
                <c:pt idx="58">
                  <c:v>376.73650185143856</c:v>
                </c:pt>
                <c:pt idx="59">
                  <c:v>392.08865940549907</c:v>
                </c:pt>
                <c:pt idx="60">
                  <c:v>407.42778379371663</c:v>
                </c:pt>
                <c:pt idx="61">
                  <c:v>345.62422040265614</c:v>
                </c:pt>
                <c:pt idx="62">
                  <c:v>360.63864570434475</c:v>
                </c:pt>
                <c:pt idx="63">
                  <c:v>375.63940468104903</c:v>
                </c:pt>
                <c:pt idx="64">
                  <c:v>390.62711987431993</c:v>
                </c:pt>
                <c:pt idx="65">
                  <c:v>405.60236216041091</c:v>
                </c:pt>
                <c:pt idx="66">
                  <c:v>420.56565682711158</c:v>
                </c:pt>
                <c:pt idx="67">
                  <c:v>435.51748874062383</c:v>
                </c:pt>
                <c:pt idx="68">
                  <c:v>450.45830676592914</c:v>
                </c:pt>
                <c:pt idx="69">
                  <c:v>465.38852757017963</c:v>
                </c:pt>
                <c:pt idx="70">
                  <c:v>480.30853891265775</c:v>
                </c:pt>
                <c:pt idx="71">
                  <c:v>417.64690431825011</c:v>
                </c:pt>
                <c:pt idx="72">
                  <c:v>431.50712073862775</c:v>
                </c:pt>
                <c:pt idx="73">
                  <c:v>445.35777581895212</c:v>
                </c:pt>
                <c:pt idx="74">
                  <c:v>459.19920876443263</c:v>
                </c:pt>
                <c:pt idx="75">
                  <c:v>473.03173666651475</c:v>
                </c:pt>
                <c:pt idx="76">
                  <c:v>486.49197709231652</c:v>
                </c:pt>
                <c:pt idx="77">
                  <c:v>499.94431424130948</c:v>
                </c:pt>
                <c:pt idx="78">
                  <c:v>513.38899068788419</c:v>
                </c:pt>
                <c:pt idx="79">
                  <c:v>526.82623526820373</c:v>
                </c:pt>
                <c:pt idx="80">
                  <c:v>540.2562641961664</c:v>
                </c:pt>
                <c:pt idx="81">
                  <c:v>476.30659022233925</c:v>
                </c:pt>
                <c:pt idx="82">
                  <c:v>488.67396750423922</c:v>
                </c:pt>
                <c:pt idx="83">
                  <c:v>501.03470537275592</c:v>
                </c:pt>
                <c:pt idx="84">
                  <c:v>513.38899068788419</c:v>
                </c:pt>
                <c:pt idx="85">
                  <c:v>525.73700058417546</c:v>
                </c:pt>
                <c:pt idx="86">
                  <c:v>538.07890319825981</c:v>
                </c:pt>
                <c:pt idx="87">
                  <c:v>550.41485832616081</c:v>
                </c:pt>
                <c:pt idx="88">
                  <c:v>562.74501801863096</c:v>
                </c:pt>
                <c:pt idx="89">
                  <c:v>575.06952712161171</c:v>
                </c:pt>
                <c:pt idx="90">
                  <c:v>587.38852376796467</c:v>
                </c:pt>
                <c:pt idx="91">
                  <c:v>522.28744323037404</c:v>
                </c:pt>
                <c:pt idx="92">
                  <c:v>533.36065122872662</c:v>
                </c:pt>
                <c:pt idx="93">
                  <c:v>544.42902489691699</c:v>
                </c:pt>
                <c:pt idx="94">
                  <c:v>555.49267636229206</c:v>
                </c:pt>
                <c:pt idx="95">
                  <c:v>566.55171292202692</c:v>
                </c:pt>
                <c:pt idx="96">
                  <c:v>577.60623734341618</c:v>
                </c:pt>
                <c:pt idx="97">
                  <c:v>588.6563481399902</c:v>
                </c:pt>
                <c:pt idx="98">
                  <c:v>599.70213982582175</c:v>
                </c:pt>
                <c:pt idx="99">
                  <c:v>610.74370315013027</c:v>
                </c:pt>
                <c:pt idx="100">
                  <c:v>621.78112531404179</c:v>
                </c:pt>
                <c:pt idx="101">
                  <c:v>560.93211702073961</c:v>
                </c:pt>
                <c:pt idx="102">
                  <c:v>570.72033680560946</c:v>
                </c:pt>
                <c:pt idx="103">
                  <c:v>580.50505015445844</c:v>
                </c:pt>
                <c:pt idx="104">
                  <c:v>590.28632449918848</c:v>
                </c:pt>
                <c:pt idx="105">
                  <c:v>600.06422485487678</c:v>
                </c:pt>
                <c:pt idx="106">
                  <c:v>609.83881394520915</c:v>
                </c:pt>
                <c:pt idx="107">
                  <c:v>619.61015231945055</c:v>
                </c:pt>
                <c:pt idx="108">
                  <c:v>629.37829846165971</c:v>
                </c:pt>
                <c:pt idx="109">
                  <c:v>639.14330889277005</c:v>
                </c:pt>
                <c:pt idx="110">
                  <c:v>648.90523826610968</c:v>
                </c:pt>
                <c:pt idx="111">
                  <c:v>592.45948058080194</c:v>
                </c:pt>
                <c:pt idx="112">
                  <c:v>601.15045270282633</c:v>
                </c:pt>
                <c:pt idx="113">
                  <c:v>609.83881394520893</c:v>
                </c:pt>
                <c:pt idx="114">
                  <c:v>618.52460674908536</c:v>
                </c:pt>
                <c:pt idx="115">
                  <c:v>627.2078722664487</c:v>
                </c:pt>
                <c:pt idx="116">
                  <c:v>635.8886504169941</c:v>
                </c:pt>
                <c:pt idx="117">
                  <c:v>644.56697994169917</c:v>
                </c:pt>
                <c:pt idx="118">
                  <c:v>653.24289845337114</c:v>
                </c:pt>
                <c:pt idx="119">
                  <c:v>661.91644248436648</c:v>
                </c:pt>
                <c:pt idx="120">
                  <c:v>670.58764753168191</c:v>
                </c:pt>
                <c:pt idx="121">
                  <c:v>618.34367865045544</c:v>
                </c:pt>
                <c:pt idx="122">
                  <c:v>625.76083514390416</c:v>
                </c:pt>
                <c:pt idx="123">
                  <c:v>633.17617207882051</c:v>
                </c:pt>
                <c:pt idx="124">
                  <c:v>640.58971377058072</c:v>
                </c:pt>
                <c:pt idx="125">
                  <c:v>648.00148392584265</c:v>
                </c:pt>
                <c:pt idx="126">
                  <c:v>655.41150566472436</c:v>
                </c:pt>
                <c:pt idx="127">
                  <c:v>662.81980154192615</c:v>
                </c:pt>
                <c:pt idx="128">
                  <c:v>670.2263935668592</c:v>
                </c:pt>
                <c:pt idx="129">
                  <c:v>677.63130322283928</c:v>
                </c:pt>
                <c:pt idx="130">
                  <c:v>685.03455148539808</c:v>
                </c:pt>
                <c:pt idx="131">
                  <c:v>633.89952308174304</c:v>
                </c:pt>
                <c:pt idx="132">
                  <c:v>640.58971377058094</c:v>
                </c:pt>
                <c:pt idx="133">
                  <c:v>647.27846173422597</c:v>
                </c:pt>
                <c:pt idx="134">
                  <c:v>653.96578398494614</c:v>
                </c:pt>
                <c:pt idx="135">
                  <c:v>660.65169715868331</c:v>
                </c:pt>
                <c:pt idx="136">
                  <c:v>667.33621752718705</c:v>
                </c:pt>
                <c:pt idx="137">
                  <c:v>674.01936100963246</c:v>
                </c:pt>
                <c:pt idx="138">
                  <c:v>680.70114318375704</c:v>
                </c:pt>
                <c:pt idx="139">
                  <c:v>687.38157929653505</c:v>
                </c:pt>
                <c:pt idx="140">
                  <c:v>694.06068427441789</c:v>
                </c:pt>
                <c:pt idx="141">
                  <c:v>646.01313279204771</c:v>
                </c:pt>
                <c:pt idx="142">
                  <c:v>652.15853923289092</c:v>
                </c:pt>
                <c:pt idx="143">
                  <c:v>658.30275207037221</c:v>
                </c:pt>
                <c:pt idx="144">
                  <c:v>664.4457840171641</c:v>
                </c:pt>
                <c:pt idx="145">
                  <c:v>670.58764753168191</c:v>
                </c:pt>
                <c:pt idx="146">
                  <c:v>675.64478408137404</c:v>
                </c:pt>
                <c:pt idx="147">
                  <c:v>680.7011431837567</c:v>
                </c:pt>
                <c:pt idx="148">
                  <c:v>685.7567314292013</c:v>
                </c:pt>
                <c:pt idx="149">
                  <c:v>690.81155530296849</c:v>
                </c:pt>
                <c:pt idx="150">
                  <c:v>695.86562118765926</c:v>
                </c:pt>
                <c:pt idx="151">
                  <c:v>1.4722807076609983E-12</c:v>
                </c:pt>
                <c:pt idx="152">
                  <c:v>1.4722807076609983E-12</c:v>
                </c:pt>
                <c:pt idx="153">
                  <c:v>1.4722807076609983E-12</c:v>
                </c:pt>
                <c:pt idx="154">
                  <c:v>1.4722807076609983E-12</c:v>
                </c:pt>
                <c:pt idx="155">
                  <c:v>1.4722807076609983E-12</c:v>
                </c:pt>
                <c:pt idx="156">
                  <c:v>1.4722807076609983E-12</c:v>
                </c:pt>
                <c:pt idx="157">
                  <c:v>1.4722807076609983E-12</c:v>
                </c:pt>
                <c:pt idx="158">
                  <c:v>1.4722807076609983E-12</c:v>
                </c:pt>
                <c:pt idx="159">
                  <c:v>1.4722807076609983E-12</c:v>
                </c:pt>
                <c:pt idx="160">
                  <c:v>1.4722807076609983E-12</c:v>
                </c:pt>
                <c:pt idx="161">
                  <c:v>1.4722807076609983E-12</c:v>
                </c:pt>
                <c:pt idx="162">
                  <c:v>1.4722807076609983E-12</c:v>
                </c:pt>
                <c:pt idx="163">
                  <c:v>1.4722807076609983E-12</c:v>
                </c:pt>
                <c:pt idx="164">
                  <c:v>1.4722807076609983E-12</c:v>
                </c:pt>
                <c:pt idx="165">
                  <c:v>1.4722807076609983E-12</c:v>
                </c:pt>
                <c:pt idx="166">
                  <c:v>1.4722807076609983E-12</c:v>
                </c:pt>
                <c:pt idx="167">
                  <c:v>1.4722807076609983E-12</c:v>
                </c:pt>
                <c:pt idx="168">
                  <c:v>1.4722807076609983E-12</c:v>
                </c:pt>
                <c:pt idx="169">
                  <c:v>1.4722807076609983E-12</c:v>
                </c:pt>
                <c:pt idx="170">
                  <c:v>1.4722807076609983E-12</c:v>
                </c:pt>
                <c:pt idx="171">
                  <c:v>1.4722807076609983E-12</c:v>
                </c:pt>
                <c:pt idx="172">
                  <c:v>1.4722807076609983E-12</c:v>
                </c:pt>
                <c:pt idx="173">
                  <c:v>1.4722807076609983E-12</c:v>
                </c:pt>
                <c:pt idx="174">
                  <c:v>1.4722807076609983E-12</c:v>
                </c:pt>
                <c:pt idx="175">
                  <c:v>1.4722807076609983E-12</c:v>
                </c:pt>
                <c:pt idx="176">
                  <c:v>1.4722807076609983E-12</c:v>
                </c:pt>
                <c:pt idx="177">
                  <c:v>1.4722807076609983E-12</c:v>
                </c:pt>
                <c:pt idx="178">
                  <c:v>1.4722807076609983E-12</c:v>
                </c:pt>
                <c:pt idx="179">
                  <c:v>1.4722807076609983E-12</c:v>
                </c:pt>
                <c:pt idx="180">
                  <c:v>1.4722807076609983E-12</c:v>
                </c:pt>
                <c:pt idx="181">
                  <c:v>1.4722807076609983E-12</c:v>
                </c:pt>
                <c:pt idx="182">
                  <c:v>1.4722807076609983E-12</c:v>
                </c:pt>
                <c:pt idx="183">
                  <c:v>1.4722807076609983E-12</c:v>
                </c:pt>
                <c:pt idx="184">
                  <c:v>1.4722807076609983E-12</c:v>
                </c:pt>
                <c:pt idx="185">
                  <c:v>1.4722807076609983E-12</c:v>
                </c:pt>
                <c:pt idx="186">
                  <c:v>1.4722807076609983E-12</c:v>
                </c:pt>
                <c:pt idx="187">
                  <c:v>1.4722807076609983E-12</c:v>
                </c:pt>
                <c:pt idx="188">
                  <c:v>1.4722807076609983E-12</c:v>
                </c:pt>
                <c:pt idx="189">
                  <c:v>1.4722807076609983E-12</c:v>
                </c:pt>
                <c:pt idx="190">
                  <c:v>1.4722807076609983E-12</c:v>
                </c:pt>
                <c:pt idx="191">
                  <c:v>1.4722807076609983E-12</c:v>
                </c:pt>
                <c:pt idx="192">
                  <c:v>1.4722807076609983E-12</c:v>
                </c:pt>
                <c:pt idx="193">
                  <c:v>1.4722807076609983E-12</c:v>
                </c:pt>
                <c:pt idx="194">
                  <c:v>1.4722807076609983E-12</c:v>
                </c:pt>
                <c:pt idx="195">
                  <c:v>1.4722807076609983E-12</c:v>
                </c:pt>
                <c:pt idx="196">
                  <c:v>1.4722807076609983E-12</c:v>
                </c:pt>
                <c:pt idx="197">
                  <c:v>1.4722807076609983E-12</c:v>
                </c:pt>
                <c:pt idx="198">
                  <c:v>1.4722807076609983E-12</c:v>
                </c:pt>
                <c:pt idx="199">
                  <c:v>1.4722807076609983E-12</c:v>
                </c:pt>
                <c:pt idx="200">
                  <c:v>1.4722807076609983E-12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36928"/>
        <c:axId val="688022240"/>
      </c:scatterChart>
      <c:valAx>
        <c:axId val="688036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8022240"/>
        <c:crosses val="autoZero"/>
        <c:crossBetween val="midCat"/>
      </c:valAx>
      <c:valAx>
        <c:axId val="68802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8036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1.9494583820190385</c:v>
                </c:pt>
                <c:pt idx="2">
                  <c:v>2.450543027329656</c:v>
                </c:pt>
                <c:pt idx="3">
                  <c:v>3.0809350668689408</c:v>
                </c:pt>
                <c:pt idx="4">
                  <c:v>3.8741271425815405</c:v>
                </c:pt>
                <c:pt idx="5">
                  <c:v>4.8723171742012008</c:v>
                </c:pt>
                <c:pt idx="6">
                  <c:v>6.1286782959787525</c:v>
                </c:pt>
                <c:pt idx="7">
                  <c:v>7.7102224469678591</c:v>
                </c:pt>
                <c:pt idx="8">
                  <c:v>9.7014132947530829</c:v>
                </c:pt>
                <c:pt idx="9">
                  <c:v>12.208725099243305</c:v>
                </c:pt>
                <c:pt idx="10">
                  <c:v>15.366395833313092</c:v>
                </c:pt>
                <c:pt idx="11">
                  <c:v>19.343688217644395</c:v>
                </c:pt>
                <c:pt idx="12">
                  <c:v>24.354054898108668</c:v>
                </c:pt>
                <c:pt idx="13">
                  <c:v>30.666708347958139</c:v>
                </c:pt>
                <c:pt idx="14">
                  <c:v>38.621227971426876</c:v>
                </c:pt>
                <c:pt idx="15">
                  <c:v>48.646003601895991</c:v>
                </c:pt>
                <c:pt idx="16">
                  <c:v>61.281525336932532</c:v>
                </c:pt>
                <c:pt idx="17">
                  <c:v>77.209796084742905</c:v>
                </c:pt>
                <c:pt idx="18">
                  <c:v>97.291480049853348</c:v>
                </c:pt>
                <c:pt idx="19">
                  <c:v>117.23525468168926</c:v>
                </c:pt>
                <c:pt idx="20">
                  <c:v>137.09597959969219</c:v>
                </c:pt>
                <c:pt idx="21">
                  <c:v>156.88740899092934</c:v>
                </c:pt>
                <c:pt idx="22">
                  <c:v>176.61952675124917</c:v>
                </c:pt>
                <c:pt idx="23">
                  <c:v>196.29989659034709</c:v>
                </c:pt>
                <c:pt idx="24">
                  <c:v>220.06265042528548</c:v>
                </c:pt>
                <c:pt idx="25">
                  <c:v>243.76646443655656</c:v>
                </c:pt>
                <c:pt idx="26">
                  <c:v>267.41787510049454</c:v>
                </c:pt>
                <c:pt idx="27">
                  <c:v>291.02216724571252</c:v>
                </c:pt>
                <c:pt idx="28">
                  <c:v>314.58369804007611</c:v>
                </c:pt>
                <c:pt idx="29">
                  <c:v>269.98575654902902</c:v>
                </c:pt>
                <c:pt idx="30">
                  <c:v>297.17261714760798</c:v>
                </c:pt>
                <c:pt idx="31">
                  <c:v>324.3040332290023</c:v>
                </c:pt>
                <c:pt idx="32">
                  <c:v>351.38529181133845</c:v>
                </c:pt>
                <c:pt idx="33">
                  <c:v>378.42079852394363</c:v>
                </c:pt>
                <c:pt idx="34">
                  <c:v>404.6508599148242</c:v>
                </c:pt>
                <c:pt idx="35">
                  <c:v>430.84417307897934</c:v>
                </c:pt>
                <c:pt idx="36">
                  <c:v>457.00328390581143</c:v>
                </c:pt>
                <c:pt idx="37">
                  <c:v>483.1304232880255</c:v>
                </c:pt>
                <c:pt idx="38">
                  <c:v>509.22756136675434</c:v>
                </c:pt>
                <c:pt idx="39">
                  <c:v>392.17723375565879</c:v>
                </c:pt>
                <c:pt idx="40">
                  <c:v>417.37048455983518</c:v>
                </c:pt>
                <c:pt idx="41">
                  <c:v>442.5309697558821</c:v>
                </c:pt>
                <c:pt idx="42">
                  <c:v>467.66081233567996</c:v>
                </c:pt>
                <c:pt idx="43">
                  <c:v>492.76188870967695</c:v>
                </c:pt>
                <c:pt idx="44">
                  <c:v>515.81065829469196</c:v>
                </c:pt>
                <c:pt idx="45">
                  <c:v>538.83770149584541</c:v>
                </c:pt>
                <c:pt idx="46">
                  <c:v>561.84407646026739</c:v>
                </c:pt>
                <c:pt idx="47">
                  <c:v>584.83074769601308</c:v>
                </c:pt>
                <c:pt idx="48">
                  <c:v>607.7985977870967</c:v>
                </c:pt>
                <c:pt idx="49">
                  <c:v>493.77549350591312</c:v>
                </c:pt>
                <c:pt idx="50">
                  <c:v>515.05116115992075</c:v>
                </c:pt>
                <c:pt idx="51">
                  <c:v>536.3082863114613</c:v>
                </c:pt>
                <c:pt idx="52">
                  <c:v>557.54770667491982</c:v>
                </c:pt>
                <c:pt idx="53">
                  <c:v>578.77019099216204</c:v>
                </c:pt>
                <c:pt idx="54">
                  <c:v>598.20986261732503</c:v>
                </c:pt>
                <c:pt idx="55">
                  <c:v>617.6364037334771</c:v>
                </c:pt>
                <c:pt idx="56">
                  <c:v>637.05028510900036</c:v>
                </c:pt>
                <c:pt idx="57">
                  <c:v>656.45194650605083</c:v>
                </c:pt>
                <c:pt idx="58">
                  <c:v>675.8417995973042</c:v>
                </c:pt>
                <c:pt idx="59">
                  <c:v>589.37530551237808</c:v>
                </c:pt>
                <c:pt idx="60">
                  <c:v>607.54630312553354</c:v>
                </c:pt>
                <c:pt idx="61">
                  <c:v>625.70602177114745</c:v>
                </c:pt>
                <c:pt idx="62">
                  <c:v>643.85483462223078</c:v>
                </c:pt>
                <c:pt idx="63">
                  <c:v>661.99309211643788</c:v>
                </c:pt>
                <c:pt idx="64">
                  <c:v>678.35911636872618</c:v>
                </c:pt>
                <c:pt idx="65">
                  <c:v>694.71703608163682</c:v>
                </c:pt>
                <c:pt idx="66">
                  <c:v>711.06706881276114</c:v>
                </c:pt>
                <c:pt idx="67">
                  <c:v>727.4094213074269</c:v>
                </c:pt>
                <c:pt idx="68">
                  <c:v>743.74429027186079</c:v>
                </c:pt>
                <c:pt idx="69">
                  <c:v>678.86255668089996</c:v>
                </c:pt>
                <c:pt idx="70">
                  <c:v>693.20740791257549</c:v>
                </c:pt>
                <c:pt idx="71">
                  <c:v>707.5461791777135</c:v>
                </c:pt>
                <c:pt idx="72">
                  <c:v>721.87901096599251</c:v>
                </c:pt>
                <c:pt idx="73">
                  <c:v>736.20603773738048</c:v>
                </c:pt>
                <c:pt idx="74">
                  <c:v>748.2664946822191</c:v>
                </c:pt>
                <c:pt idx="75">
                  <c:v>760.32300046320131</c:v>
                </c:pt>
                <c:pt idx="76">
                  <c:v>772.375626526068</c:v>
                </c:pt>
                <c:pt idx="77">
                  <c:v>784.4244419064047</c:v>
                </c:pt>
                <c:pt idx="78">
                  <c:v>796.46951334748883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24960"/>
        <c:axId val="688025504"/>
      </c:scatterChart>
      <c:valAx>
        <c:axId val="688024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8025504"/>
        <c:crosses val="autoZero"/>
        <c:crossBetween val="midCat"/>
      </c:valAx>
      <c:valAx>
        <c:axId val="68802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8024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276.98994403187243</c:v>
                </c:pt>
                <c:pt idx="22">
                  <c:v>299.83692694209088</c:v>
                </c:pt>
                <c:pt idx="23">
                  <c:v>322.64514262468737</c:v>
                </c:pt>
                <c:pt idx="24">
                  <c:v>345.41771532694003</c:v>
                </c:pt>
                <c:pt idx="25">
                  <c:v>368.15732380156078</c:v>
                </c:pt>
                <c:pt idx="26">
                  <c:v>389.37807388667073</c:v>
                </c:pt>
                <c:pt idx="27">
                  <c:v>410.57373258133993</c:v>
                </c:pt>
                <c:pt idx="28">
                  <c:v>431.74577653680234</c:v>
                </c:pt>
                <c:pt idx="29">
                  <c:v>452.89552584845791</c:v>
                </c:pt>
                <c:pt idx="30">
                  <c:v>474.02416733906404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302.45616879398881</c:v>
                </c:pt>
                <c:pt idx="34">
                  <c:v>322.27153269112586</c:v>
                </c:pt>
                <c:pt idx="35">
                  <c:v>342.05996063814388</c:v>
                </c:pt>
                <c:pt idx="36">
                  <c:v>359.9598009685954</c:v>
                </c:pt>
                <c:pt idx="37">
                  <c:v>377.84017788163402</c:v>
                </c:pt>
                <c:pt idx="38">
                  <c:v>395.70214171866616</c:v>
                </c:pt>
                <c:pt idx="39">
                  <c:v>413.54664028818576</c:v>
                </c:pt>
                <c:pt idx="40">
                  <c:v>431.37453295867726</c:v>
                </c:pt>
                <c:pt idx="41">
                  <c:v>318.90861058050905</c:v>
                </c:pt>
                <c:pt idx="42">
                  <c:v>334.96897652893739</c:v>
                </c:pt>
                <c:pt idx="43">
                  <c:v>351.01238382795623</c:v>
                </c:pt>
                <c:pt idx="44">
                  <c:v>367.03971658708957</c:v>
                </c:pt>
                <c:pt idx="45">
                  <c:v>383.05177541071203</c:v>
                </c:pt>
                <c:pt idx="46">
                  <c:v>397.56174311317301</c:v>
                </c:pt>
                <c:pt idx="47">
                  <c:v>412.06024430985235</c:v>
                </c:pt>
                <c:pt idx="48">
                  <c:v>426.54773922354406</c:v>
                </c:pt>
                <c:pt idx="49">
                  <c:v>441.02465426855321</c:v>
                </c:pt>
                <c:pt idx="50">
                  <c:v>455.49138558575515</c:v>
                </c:pt>
                <c:pt idx="51">
                  <c:v>358.46890629665103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396.4460049513109</c:v>
                </c:pt>
                <c:pt idx="55">
                  <c:v>409.0871046234933</c:v>
                </c:pt>
                <c:pt idx="56">
                  <c:v>420.23400244347675</c:v>
                </c:pt>
                <c:pt idx="57">
                  <c:v>431.37453295867743</c:v>
                </c:pt>
                <c:pt idx="58">
                  <c:v>442.50888381337427</c:v>
                </c:pt>
                <c:pt idx="59">
                  <c:v>453.63723243721915</c:v>
                </c:pt>
                <c:pt idx="60">
                  <c:v>464.75974684356009</c:v>
                </c:pt>
                <c:pt idx="61">
                  <c:v>387.14551950995383</c:v>
                </c:pt>
                <c:pt idx="62">
                  <c:v>396.81792522211185</c:v>
                </c:pt>
                <c:pt idx="63">
                  <c:v>406.48522456571499</c:v>
                </c:pt>
                <c:pt idx="64">
                  <c:v>416.14755615430448</c:v>
                </c:pt>
                <c:pt idx="65">
                  <c:v>425.80505163704908</c:v>
                </c:pt>
                <c:pt idx="66">
                  <c:v>434.34428991912688</c:v>
                </c:pt>
                <c:pt idx="67">
                  <c:v>442.87992451288648</c:v>
                </c:pt>
                <c:pt idx="68">
                  <c:v>451.41203469669313</c:v>
                </c:pt>
                <c:pt idx="69">
                  <c:v>459.94069650633168</c:v>
                </c:pt>
                <c:pt idx="70">
                  <c:v>468.4659829266057</c:v>
                </c:pt>
                <c:pt idx="71">
                  <c:v>407.22865549260888</c:v>
                </c:pt>
                <c:pt idx="72">
                  <c:v>414.66136159701676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436.94246952460412</c:v>
                </c:pt>
                <c:pt idx="76">
                  <c:v>443.25095855050762</c:v>
                </c:pt>
                <c:pt idx="77">
                  <c:v>449.55752405148456</c:v>
                </c:pt>
                <c:pt idx="78">
                  <c:v>455.86219683685005</c:v>
                </c:pt>
                <c:pt idx="79">
                  <c:v>462.16500679362099</c:v>
                </c:pt>
                <c:pt idx="80">
                  <c:v>468.46598292660588</c:v>
                </c:pt>
                <c:pt idx="81">
                  <c:v>422.091194503304</c:v>
                </c:pt>
                <c:pt idx="82">
                  <c:v>427.66171846396469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449.55752405148456</c:v>
                </c:pt>
                <c:pt idx="87">
                  <c:v>454.74974372300727</c:v>
                </c:pt>
                <c:pt idx="88">
                  <c:v>459.94069650633179</c:v>
                </c:pt>
                <c:pt idx="89">
                  <c:v>465.13039872863197</c:v>
                </c:pt>
                <c:pt idx="90">
                  <c:v>470.3188663227283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611424"/>
        <c:axId val="466605440"/>
      </c:scatterChart>
      <c:valAx>
        <c:axId val="466611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6605440"/>
        <c:crosses val="autoZero"/>
        <c:crossBetween val="midCat"/>
      </c:valAx>
      <c:valAx>
        <c:axId val="46660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661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612512"/>
        <c:axId val="466608160"/>
      </c:scatterChart>
      <c:valAx>
        <c:axId val="466612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6608160"/>
        <c:crosses val="autoZero"/>
        <c:crossBetween val="midCat"/>
      </c:valAx>
      <c:valAx>
        <c:axId val="46660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6612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608704"/>
        <c:axId val="466601632"/>
      </c:scatterChart>
      <c:valAx>
        <c:axId val="466608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6601632"/>
        <c:crosses val="autoZero"/>
        <c:crossBetween val="midCat"/>
      </c:valAx>
      <c:valAx>
        <c:axId val="46660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6608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603264"/>
        <c:axId val="829295056"/>
      </c:scatterChart>
      <c:valAx>
        <c:axId val="466603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9295056"/>
        <c:crosses val="autoZero"/>
        <c:crossBetween val="midCat"/>
      </c:valAx>
      <c:valAx>
        <c:axId val="82929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6603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9290704"/>
        <c:axId val="829291248"/>
      </c:scatterChart>
      <c:valAx>
        <c:axId val="829290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9291248"/>
        <c:crosses val="autoZero"/>
        <c:crossBetween val="midCat"/>
      </c:valAx>
      <c:valAx>
        <c:axId val="82929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9290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9293968"/>
        <c:axId val="829294512"/>
      </c:scatterChart>
      <c:valAx>
        <c:axId val="829293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9294512"/>
        <c:crosses val="autoZero"/>
        <c:crossBetween val="midCat"/>
      </c:valAx>
      <c:valAx>
        <c:axId val="8292945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929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45" t="s">
        <v>295</v>
      </c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</row>
    <row r="13" spans="2:13" ht="15" customHeight="1" x14ac:dyDescent="0.3"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</row>
    <row r="14" spans="2:13" ht="15" customHeight="1" x14ac:dyDescent="0.3"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</row>
    <row r="15" spans="2:13" ht="18.75" customHeight="1" x14ac:dyDescent="0.3"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</row>
    <row r="16" spans="2:13" ht="18.75" customHeight="1" x14ac:dyDescent="0.3"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</row>
    <row r="18" spans="2:13" ht="12" customHeight="1" x14ac:dyDescent="0.3">
      <c r="B18" s="245" t="s">
        <v>296</v>
      </c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</row>
    <row r="19" spans="2:13" ht="12" customHeight="1" x14ac:dyDescent="0.3"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</row>
    <row r="20" spans="2:13" ht="12" customHeight="1" x14ac:dyDescent="0.3"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</row>
    <row r="21" spans="2:13" ht="12" customHeight="1" x14ac:dyDescent="0.3"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</row>
    <row r="22" spans="2:13" ht="12" customHeight="1" x14ac:dyDescent="0.3"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</row>
    <row r="23" spans="2:13" ht="12" customHeight="1" x14ac:dyDescent="0.3"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</row>
    <row r="24" spans="2:13" ht="12" customHeight="1" x14ac:dyDescent="0.3"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</row>
    <row r="25" spans="2:13" ht="12" customHeight="1" x14ac:dyDescent="0.3"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</row>
    <row r="26" spans="2:13" ht="12" customHeight="1" x14ac:dyDescent="0.3"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</row>
    <row r="27" spans="2:13" ht="12" customHeight="1" x14ac:dyDescent="0.3"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</row>
    <row r="28" spans="2:13" ht="12" customHeight="1" x14ac:dyDescent="0.3"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</row>
    <row r="29" spans="2:13" ht="12" customHeight="1" x14ac:dyDescent="0.3"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</row>
    <row r="30" spans="2:13" ht="12" customHeight="1" x14ac:dyDescent="0.3"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</row>
    <row r="31" spans="2:13" ht="12" customHeight="1" x14ac:dyDescent="0.3"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Normal="100" workbookViewId="0">
      <selection activeCell="E6" sqref="E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46" t="s">
        <v>190</v>
      </c>
      <c r="D1" s="246"/>
      <c r="E1" s="24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51" t="s">
        <v>192</v>
      </c>
      <c r="C3" s="252"/>
      <c r="D3" s="252"/>
      <c r="E3" s="252"/>
      <c r="F3" s="253"/>
      <c r="G3" s="94"/>
      <c r="H3" s="95"/>
      <c r="I3" s="95"/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97"/>
      <c r="H4" s="95"/>
      <c r="I4" s="95"/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57" t="s">
        <v>231</v>
      </c>
      <c r="B5" s="257"/>
      <c r="C5" s="26">
        <v>5.94</v>
      </c>
      <c r="D5" s="258" t="s">
        <v>229</v>
      </c>
      <c r="E5" s="259"/>
      <c r="F5" s="97"/>
      <c r="G5" s="97"/>
      <c r="H5" s="95"/>
      <c r="I5" s="95"/>
      <c r="J5" s="9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1"/>
      <c r="E6" s="91"/>
      <c r="F6" s="29"/>
      <c r="G6" s="29"/>
      <c r="H6" s="100"/>
      <c r="I6" s="100"/>
      <c r="J6" s="101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55" t="s">
        <v>226</v>
      </c>
      <c r="B7" s="255"/>
      <c r="C7" s="97"/>
      <c r="D7" s="97"/>
      <c r="E7" s="5"/>
      <c r="F7" s="97"/>
      <c r="G7" s="97"/>
      <c r="H7" s="95"/>
      <c r="I7" s="95"/>
      <c r="J7" s="9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2"/>
      <c r="J8" s="9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0.25009999999999999</v>
      </c>
      <c r="D9" s="36">
        <f t="shared" ref="D9:D18" si="0">C9*$C$5</f>
        <v>1.4855940000000001</v>
      </c>
      <c r="E9" s="37">
        <v>65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09"/>
      <c r="J9" s="9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25</v>
      </c>
      <c r="C10" s="35">
        <v>0.21790000000000001</v>
      </c>
      <c r="D10" s="36">
        <f t="shared" si="0"/>
        <v>1.2943260000000001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09"/>
      <c r="J10" s="9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35</v>
      </c>
      <c r="C11" s="35">
        <v>0.28499999999999998</v>
      </c>
      <c r="D11" s="36">
        <f t="shared" si="0"/>
        <v>1.6929000000000001</v>
      </c>
      <c r="E11" s="37">
        <v>78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0"/>
      <c r="I11" s="109"/>
      <c r="J11" s="9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13</v>
      </c>
      <c r="C12" s="35">
        <v>0.1956</v>
      </c>
      <c r="D12" s="36">
        <f t="shared" si="0"/>
        <v>1.161864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G12" s="5"/>
      <c r="H12" s="70"/>
      <c r="I12" s="109"/>
      <c r="J12" s="9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14</v>
      </c>
      <c r="C13" s="35">
        <v>5.1299999999999998E-2</v>
      </c>
      <c r="D13" s="36">
        <f t="shared" si="0"/>
        <v>0.30472199999999999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G13" s="5"/>
      <c r="H13" s="70"/>
      <c r="I13" s="109"/>
      <c r="J13" s="96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0"/>
      <c r="I14" s="109"/>
      <c r="J14" s="9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0"/>
      <c r="I15" s="109"/>
      <c r="J15" s="9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0"/>
      <c r="I16" s="109"/>
      <c r="J16" s="9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0"/>
      <c r="I17" s="109"/>
      <c r="J17" s="9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0"/>
      <c r="I18" s="109"/>
      <c r="J18" s="9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3"/>
      <c r="B19" s="39" t="s">
        <v>175</v>
      </c>
      <c r="C19" s="40">
        <f>SUM(C9:C18)</f>
        <v>0.9998999999999999</v>
      </c>
      <c r="D19" s="41">
        <f>SUM(D9:D18)</f>
        <v>5.939406</v>
      </c>
      <c r="E19" s="5"/>
      <c r="F19" s="104"/>
      <c r="G19" s="104"/>
      <c r="H19" s="105"/>
      <c r="I19" s="104"/>
      <c r="J19" s="9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3"/>
      <c r="B20" s="42" t="s">
        <v>230</v>
      </c>
      <c r="C20" s="43" t="str">
        <f>IF(C19&gt;100%,"Erreur : corrigez","OK")</f>
        <v>OK</v>
      </c>
      <c r="D20" s="106"/>
      <c r="E20" s="5"/>
      <c r="F20" s="100"/>
      <c r="G20" s="100"/>
      <c r="H20" s="105"/>
      <c r="I20" s="104"/>
      <c r="J20" s="96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D21" s="5"/>
      <c r="E21" s="5"/>
      <c r="F21" s="5"/>
      <c r="G21" s="5"/>
      <c r="H21" s="107"/>
      <c r="I21" s="108"/>
      <c r="J21" s="96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54" t="s">
        <v>232</v>
      </c>
      <c r="B22" s="254"/>
      <c r="C22" s="99"/>
      <c r="D22" s="99"/>
      <c r="E22" s="99"/>
      <c r="F22" s="99"/>
      <c r="G22" s="99"/>
      <c r="H22" s="110"/>
      <c r="I22" s="101"/>
      <c r="J22" s="101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D23" s="5"/>
      <c r="E23" s="5"/>
      <c r="F23" s="5"/>
      <c r="G23" s="5"/>
      <c r="H23" s="111"/>
      <c r="I23" s="96"/>
      <c r="J23" s="96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12"/>
      <c r="F24" s="112"/>
      <c r="G24" s="112"/>
      <c r="H24" s="70"/>
      <c r="I24" s="112"/>
      <c r="J24" s="113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14"/>
      <c r="E25" s="5"/>
      <c r="F25" s="114"/>
      <c r="G25" s="113"/>
      <c r="H25" s="70"/>
      <c r="I25" s="113"/>
      <c r="J25" s="113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12"/>
      <c r="F26" s="112"/>
      <c r="G26" s="112"/>
      <c r="H26" s="5"/>
      <c r="I26" s="112"/>
      <c r="J26" s="11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12"/>
      <c r="F27" s="112"/>
      <c r="G27" s="112"/>
      <c r="H27" s="5"/>
      <c r="I27" s="112"/>
      <c r="J27" s="112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C28" s="5"/>
      <c r="D28" s="5"/>
      <c r="E28" s="5"/>
      <c r="F28" s="5"/>
      <c r="G28" s="5"/>
      <c r="H28" s="96"/>
      <c r="I28" s="96"/>
      <c r="J28" s="96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C29" s="5"/>
      <c r="D29" s="5"/>
      <c r="E29" s="5"/>
      <c r="F29" s="5"/>
      <c r="G29" s="5"/>
      <c r="H29" s="96"/>
      <c r="I29" s="96"/>
      <c r="J29" s="9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56" t="s">
        <v>227</v>
      </c>
      <c r="B30" s="256"/>
      <c r="C30" s="99"/>
      <c r="D30" s="99"/>
      <c r="E30" s="99"/>
      <c r="F30" s="99"/>
      <c r="G30" s="99"/>
      <c r="H30" s="101"/>
      <c r="I30" s="101"/>
      <c r="J30" s="101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C31" s="5"/>
      <c r="D31" s="5"/>
      <c r="E31" s="5"/>
      <c r="F31" s="5"/>
      <c r="G31" s="5"/>
      <c r="H31" s="96"/>
      <c r="I31" s="96"/>
      <c r="J31" s="9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47" t="s">
        <v>186</v>
      </c>
      <c r="D34" s="247"/>
      <c r="E34" s="248" t="s">
        <v>187</v>
      </c>
      <c r="F34" s="249"/>
      <c r="G34" s="249"/>
      <c r="H34" s="250"/>
      <c r="I34" s="115"/>
      <c r="J34" s="116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7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53">
        <v>77.400000000000006</v>
      </c>
      <c r="C36" s="53"/>
      <c r="D36" s="53"/>
      <c r="E36" s="54"/>
      <c r="F36" s="54"/>
      <c r="G36" s="54"/>
      <c r="H36" s="54"/>
      <c r="I36" s="52">
        <f>IFERROR(B36/A36,"")</f>
        <v>5.16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53">
        <v>158.1</v>
      </c>
      <c r="C37" s="53"/>
      <c r="D37" s="53"/>
      <c r="E37" s="54"/>
      <c r="F37" s="54"/>
      <c r="G37" s="54"/>
      <c r="H37" s="54"/>
      <c r="I37" s="56">
        <f t="shared" ref="I37:I55" si="1">IF(A37&lt;&gt;0,(B37-(B36-D36))/(A37-A36),"")</f>
        <v>16.139999999999997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53">
        <v>267.3</v>
      </c>
      <c r="C38" s="53"/>
      <c r="D38" s="53"/>
      <c r="E38" s="54"/>
      <c r="F38" s="54"/>
      <c r="G38" s="54"/>
      <c r="H38" s="54"/>
      <c r="I38" s="56">
        <f t="shared" si="1"/>
        <v>21.840000000000003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53">
        <v>366.5</v>
      </c>
      <c r="C39" s="53">
        <v>1</v>
      </c>
      <c r="D39" s="53">
        <v>25.4</v>
      </c>
      <c r="E39" s="54">
        <v>0.5</v>
      </c>
      <c r="F39" s="54"/>
      <c r="G39" s="54">
        <v>0.5</v>
      </c>
      <c r="H39" s="54"/>
      <c r="I39" s="52">
        <f t="shared" si="1"/>
        <v>19.839999999999996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53">
        <v>439.9</v>
      </c>
      <c r="C40" s="53">
        <v>2</v>
      </c>
      <c r="D40" s="53">
        <v>46.4</v>
      </c>
      <c r="E40" s="54"/>
      <c r="F40" s="54"/>
      <c r="G40" s="54"/>
      <c r="H40" s="54"/>
      <c r="I40" s="52">
        <f t="shared" si="1"/>
        <v>19.759999999999991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53">
        <v>494.9</v>
      </c>
      <c r="C41" s="53">
        <v>3</v>
      </c>
      <c r="D41" s="53">
        <v>54.5</v>
      </c>
      <c r="E41" s="54"/>
      <c r="F41" s="54"/>
      <c r="G41" s="54"/>
      <c r="H41" s="54"/>
      <c r="I41" s="56">
        <f t="shared" si="1"/>
        <v>20.279999999999994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53">
        <v>538</v>
      </c>
      <c r="C42" s="53">
        <v>4</v>
      </c>
      <c r="D42" s="53">
        <v>55.5</v>
      </c>
      <c r="E42" s="54"/>
      <c r="F42" s="54"/>
      <c r="G42" s="54"/>
      <c r="H42" s="54"/>
      <c r="I42" s="56">
        <f t="shared" si="1"/>
        <v>19.520000000000003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50</v>
      </c>
      <c r="B43" s="53">
        <v>563.4</v>
      </c>
      <c r="C43" s="53">
        <v>5</v>
      </c>
      <c r="D43" s="53">
        <v>62</v>
      </c>
      <c r="E43" s="54"/>
      <c r="F43" s="54"/>
      <c r="G43" s="54"/>
      <c r="H43" s="54"/>
      <c r="I43" s="52">
        <f t="shared" si="1"/>
        <v>16.179999999999996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55</v>
      </c>
      <c r="B44" s="53">
        <v>582.6</v>
      </c>
      <c r="C44" s="53">
        <v>6</v>
      </c>
      <c r="D44" s="53">
        <v>61.5</v>
      </c>
      <c r="E44" s="54"/>
      <c r="F44" s="54"/>
      <c r="G44" s="54"/>
      <c r="H44" s="54"/>
      <c r="I44" s="52">
        <f t="shared" si="1"/>
        <v>16.240000000000009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60</v>
      </c>
      <c r="B45" s="53">
        <v>596.9</v>
      </c>
      <c r="C45" s="53">
        <v>7</v>
      </c>
      <c r="D45" s="53">
        <v>60.2</v>
      </c>
      <c r="E45" s="54"/>
      <c r="F45" s="54"/>
      <c r="G45" s="54"/>
      <c r="H45" s="54"/>
      <c r="I45" s="52">
        <f t="shared" si="1"/>
        <v>15.159999999999991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65</v>
      </c>
      <c r="B46" s="53">
        <v>612.4</v>
      </c>
      <c r="C46" s="53">
        <v>8</v>
      </c>
      <c r="D46" s="53">
        <v>612.4</v>
      </c>
      <c r="E46" s="54"/>
      <c r="F46" s="54"/>
      <c r="G46" s="54"/>
      <c r="H46" s="54"/>
      <c r="I46" s="52">
        <f t="shared" si="1"/>
        <v>15.140000000000009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62"/>
      <c r="C47" s="62"/>
      <c r="D47" s="62"/>
      <c r="E47" s="54"/>
      <c r="F47" s="54"/>
      <c r="G47" s="54"/>
      <c r="H47" s="54"/>
      <c r="I47" s="52" t="str">
        <f t="shared" si="1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2"/>
      <c r="C48" s="62"/>
      <c r="D48" s="62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2"/>
      <c r="C49" s="62"/>
      <c r="D49" s="62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Hêtre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18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47" t="s">
        <v>186</v>
      </c>
      <c r="D60" s="247"/>
      <c r="E60" s="248" t="s">
        <v>187</v>
      </c>
      <c r="F60" s="249"/>
      <c r="G60" s="249"/>
      <c r="H60" s="250"/>
      <c r="I60" s="115"/>
      <c r="J60" s="116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7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53">
        <v>40</v>
      </c>
      <c r="C62" s="53"/>
      <c r="D62" s="53"/>
      <c r="E62" s="54"/>
      <c r="F62" s="54"/>
      <c r="G62" s="54"/>
      <c r="H62" s="54"/>
      <c r="I62" s="56">
        <f>IFERROR(B62/A62,"")</f>
        <v>1.6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53">
        <v>73</v>
      </c>
      <c r="C63" s="53">
        <v>1</v>
      </c>
      <c r="D63" s="53">
        <v>12</v>
      </c>
      <c r="E63" s="54"/>
      <c r="F63" s="54"/>
      <c r="G63" s="54"/>
      <c r="H63" s="54">
        <v>1</v>
      </c>
      <c r="I63" s="52">
        <f t="shared" ref="I63:I81" si="2">IF(A63&lt;&gt;0,(B63-(B62-D62))/(A63-A62),"")</f>
        <v>6.6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53">
        <v>97</v>
      </c>
      <c r="C64" s="53"/>
      <c r="D64" s="53"/>
      <c r="E64" s="54"/>
      <c r="F64" s="54"/>
      <c r="G64" s="54"/>
      <c r="H64" s="54"/>
      <c r="I64" s="52">
        <f t="shared" si="2"/>
        <v>7.2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53">
        <v>136</v>
      </c>
      <c r="C65" s="53">
        <v>2</v>
      </c>
      <c r="D65" s="53">
        <v>42</v>
      </c>
      <c r="E65" s="54"/>
      <c r="F65" s="54"/>
      <c r="G65" s="54"/>
      <c r="H65" s="54"/>
      <c r="I65" s="52">
        <f t="shared" si="2"/>
        <v>7.8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53">
        <v>134</v>
      </c>
      <c r="C66" s="53"/>
      <c r="D66" s="53"/>
      <c r="E66" s="54"/>
      <c r="F66" s="54"/>
      <c r="G66" s="54"/>
      <c r="H66" s="54"/>
      <c r="I66" s="52">
        <f t="shared" si="2"/>
        <v>8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53">
        <v>175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8.1999999999999993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53">
        <v>176</v>
      </c>
      <c r="C68" s="53"/>
      <c r="D68" s="53"/>
      <c r="E68" s="54"/>
      <c r="F68" s="54"/>
      <c r="G68" s="54"/>
      <c r="H68" s="54"/>
      <c r="I68" s="52">
        <f t="shared" si="2"/>
        <v>8.6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8.4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217</v>
      </c>
      <c r="C70" s="53"/>
      <c r="D70" s="53"/>
      <c r="E70" s="54"/>
      <c r="F70" s="54"/>
      <c r="G70" s="54"/>
      <c r="H70" s="54"/>
      <c r="I70" s="52">
        <f t="shared" si="2"/>
        <v>8.1999999999999993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258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8.1999999999999993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254</v>
      </c>
      <c r="C72" s="53"/>
      <c r="D72" s="53"/>
      <c r="E72" s="54"/>
      <c r="F72" s="54"/>
      <c r="G72" s="54"/>
      <c r="H72" s="54"/>
      <c r="I72" s="52">
        <f t="shared" si="2"/>
        <v>7.6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53">
        <v>291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7.4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90</v>
      </c>
      <c r="B74" s="53">
        <v>317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6.8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100</v>
      </c>
      <c r="B75" s="53">
        <v>336</v>
      </c>
      <c r="C75" s="53">
        <v>8</v>
      </c>
      <c r="D75" s="53">
        <v>39</v>
      </c>
      <c r="E75" s="54"/>
      <c r="F75" s="54"/>
      <c r="G75" s="54"/>
      <c r="H75" s="54"/>
      <c r="I75" s="52">
        <f t="shared" si="2"/>
        <v>6.1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110</v>
      </c>
      <c r="B76" s="53">
        <v>351</v>
      </c>
      <c r="C76" s="53">
        <v>9</v>
      </c>
      <c r="D76" s="53">
        <v>36</v>
      </c>
      <c r="E76" s="54"/>
      <c r="F76" s="54"/>
      <c r="G76" s="54"/>
      <c r="H76" s="54"/>
      <c r="I76" s="52">
        <f t="shared" si="2"/>
        <v>5.4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120</v>
      </c>
      <c r="B77" s="53">
        <v>363</v>
      </c>
      <c r="C77" s="53">
        <v>10</v>
      </c>
      <c r="D77" s="53">
        <v>33</v>
      </c>
      <c r="E77" s="54"/>
      <c r="F77" s="54"/>
      <c r="G77" s="54"/>
      <c r="H77" s="54"/>
      <c r="I77" s="52">
        <f t="shared" si="2"/>
        <v>4.8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130</v>
      </c>
      <c r="B78" s="53">
        <v>371</v>
      </c>
      <c r="C78" s="53">
        <v>11</v>
      </c>
      <c r="D78" s="53">
        <v>32</v>
      </c>
      <c r="E78" s="54"/>
      <c r="F78" s="54"/>
      <c r="G78" s="54"/>
      <c r="H78" s="54"/>
      <c r="I78" s="52">
        <f t="shared" si="2"/>
        <v>4.0999999999999996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140</v>
      </c>
      <c r="B79" s="53">
        <v>376</v>
      </c>
      <c r="C79" s="53">
        <v>12</v>
      </c>
      <c r="D79" s="53">
        <v>30</v>
      </c>
      <c r="E79" s="54"/>
      <c r="F79" s="54"/>
      <c r="G79" s="54"/>
      <c r="H79" s="54"/>
      <c r="I79" s="52">
        <f t="shared" si="2"/>
        <v>3.7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145</v>
      </c>
      <c r="B80" s="53">
        <v>363</v>
      </c>
      <c r="C80" s="53"/>
      <c r="D80" s="53"/>
      <c r="E80" s="54"/>
      <c r="F80" s="54"/>
      <c r="G80" s="54"/>
      <c r="H80" s="54"/>
      <c r="I80" s="52">
        <f t="shared" si="2"/>
        <v>3.4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377</v>
      </c>
      <c r="C81" s="53">
        <v>13</v>
      </c>
      <c r="D81" s="53">
        <v>377</v>
      </c>
      <c r="E81" s="54"/>
      <c r="F81" s="54"/>
      <c r="G81" s="54"/>
      <c r="H81" s="54"/>
      <c r="I81" s="52">
        <f t="shared" si="2"/>
        <v>2.8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laricio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18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47" t="s">
        <v>186</v>
      </c>
      <c r="D86" s="247"/>
      <c r="E86" s="248" t="s">
        <v>187</v>
      </c>
      <c r="F86" s="249"/>
      <c r="G86" s="249"/>
      <c r="H86" s="250"/>
      <c r="I86" s="11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18</v>
      </c>
      <c r="B88" s="53">
        <v>72</v>
      </c>
      <c r="C88" s="53"/>
      <c r="D88" s="53"/>
      <c r="E88" s="65"/>
      <c r="F88" s="65"/>
      <c r="G88" s="65"/>
      <c r="H88" s="65"/>
      <c r="I88" s="56">
        <f>IFERROR(B88/A88,"")</f>
        <v>4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23</v>
      </c>
      <c r="B89" s="53">
        <v>148</v>
      </c>
      <c r="C89" s="53"/>
      <c r="D89" s="53"/>
      <c r="E89" s="65"/>
      <c r="F89" s="65"/>
      <c r="G89" s="65"/>
      <c r="H89" s="65"/>
      <c r="I89" s="56">
        <f t="shared" ref="I89:I107" si="3">IF(A89&lt;&gt;0,(B89-(B88-D88))/(A89-A88),"")</f>
        <v>15.2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28</v>
      </c>
      <c r="B90" s="53">
        <v>240</v>
      </c>
      <c r="C90" s="53">
        <v>1</v>
      </c>
      <c r="D90" s="53">
        <v>56</v>
      </c>
      <c r="E90" s="65"/>
      <c r="F90" s="65"/>
      <c r="G90" s="65"/>
      <c r="H90" s="65">
        <v>1</v>
      </c>
      <c r="I90" s="56">
        <f t="shared" si="3"/>
        <v>18.399999999999999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33</v>
      </c>
      <c r="B91" s="53">
        <v>290</v>
      </c>
      <c r="C91" s="53"/>
      <c r="D91" s="53"/>
      <c r="E91" s="65"/>
      <c r="F91" s="65"/>
      <c r="G91" s="65"/>
      <c r="H91" s="65"/>
      <c r="I91" s="56">
        <f t="shared" si="3"/>
        <v>21.2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38</v>
      </c>
      <c r="B92" s="53">
        <v>393</v>
      </c>
      <c r="C92" s="53">
        <v>2</v>
      </c>
      <c r="D92" s="53">
        <v>112</v>
      </c>
      <c r="E92" s="65"/>
      <c r="F92" s="65"/>
      <c r="G92" s="65"/>
      <c r="H92" s="65"/>
      <c r="I92" s="56">
        <f t="shared" si="3"/>
        <v>20.6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43</v>
      </c>
      <c r="B93" s="53">
        <v>380</v>
      </c>
      <c r="C93" s="53"/>
      <c r="D93" s="53"/>
      <c r="E93" s="65"/>
      <c r="F93" s="65"/>
      <c r="G93" s="65"/>
      <c r="H93" s="65"/>
      <c r="I93" s="56">
        <f t="shared" si="3"/>
        <v>19.8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48</v>
      </c>
      <c r="B94" s="53">
        <v>471</v>
      </c>
      <c r="C94" s="53">
        <v>3</v>
      </c>
      <c r="D94" s="53">
        <v>107</v>
      </c>
      <c r="E94" s="65"/>
      <c r="F94" s="65"/>
      <c r="G94" s="65"/>
      <c r="H94" s="65"/>
      <c r="I94" s="56">
        <f t="shared" si="3"/>
        <v>18.2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53</v>
      </c>
      <c r="B95" s="53">
        <v>448</v>
      </c>
      <c r="C95" s="53"/>
      <c r="D95" s="53"/>
      <c r="E95" s="65"/>
      <c r="F95" s="65"/>
      <c r="G95" s="65"/>
      <c r="H95" s="65"/>
      <c r="I95" s="56">
        <f t="shared" si="3"/>
        <v>16.8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58</v>
      </c>
      <c r="B96" s="53">
        <v>525</v>
      </c>
      <c r="C96" s="53">
        <v>4</v>
      </c>
      <c r="D96" s="53">
        <v>83</v>
      </c>
      <c r="E96" s="65"/>
      <c r="F96" s="65"/>
      <c r="G96" s="65"/>
      <c r="H96" s="65"/>
      <c r="I96" s="56">
        <f t="shared" si="3"/>
        <v>15.4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63</v>
      </c>
      <c r="B97" s="53">
        <v>514</v>
      </c>
      <c r="C97" s="53"/>
      <c r="D97" s="53"/>
      <c r="E97" s="65"/>
      <c r="F97" s="65"/>
      <c r="G97" s="65"/>
      <c r="H97" s="65"/>
      <c r="I97" s="56">
        <f t="shared" si="3"/>
        <v>14.4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68</v>
      </c>
      <c r="B98" s="53">
        <v>579</v>
      </c>
      <c r="C98" s="53">
        <v>5</v>
      </c>
      <c r="D98" s="53">
        <v>63</v>
      </c>
      <c r="E98" s="65"/>
      <c r="F98" s="65"/>
      <c r="G98" s="65"/>
      <c r="H98" s="65"/>
      <c r="I98" s="56">
        <f t="shared" si="3"/>
        <v>13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73</v>
      </c>
      <c r="B99" s="53">
        <v>573</v>
      </c>
      <c r="C99" s="53"/>
      <c r="D99" s="53"/>
      <c r="E99" s="65"/>
      <c r="F99" s="65"/>
      <c r="G99" s="65"/>
      <c r="H99" s="65"/>
      <c r="I99" s="56">
        <f t="shared" si="3"/>
        <v>11.4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78</v>
      </c>
      <c r="B100" s="53">
        <v>621</v>
      </c>
      <c r="C100" s="53">
        <v>6</v>
      </c>
      <c r="D100" s="53">
        <v>621</v>
      </c>
      <c r="E100" s="66"/>
      <c r="F100" s="66"/>
      <c r="G100" s="66"/>
      <c r="H100" s="66"/>
      <c r="I100" s="56">
        <f t="shared" si="3"/>
        <v>9.6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2"/>
      <c r="B101" s="62"/>
      <c r="C101" s="62"/>
      <c r="D101" s="62"/>
      <c r="E101" s="67"/>
      <c r="F101" s="67"/>
      <c r="G101" s="67"/>
      <c r="H101" s="67"/>
      <c r="I101" s="56" t="str">
        <f t="shared" si="3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rouge d'Amérique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1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47" t="s">
        <v>186</v>
      </c>
      <c r="D112" s="247"/>
      <c r="E112" s="248" t="s">
        <v>187</v>
      </c>
      <c r="F112" s="249"/>
      <c r="G112" s="249"/>
      <c r="H112" s="250"/>
      <c r="I112" s="11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8">
        <v>20</v>
      </c>
      <c r="B114" s="58">
        <v>132</v>
      </c>
      <c r="C114" s="58"/>
      <c r="D114" s="58"/>
      <c r="E114" s="65"/>
      <c r="F114" s="65"/>
      <c r="G114" s="65"/>
      <c r="H114" s="65"/>
      <c r="I114" s="56">
        <f>IFERROR(B114/A114,"")</f>
        <v>6.6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8">
        <v>25</v>
      </c>
      <c r="B115" s="58">
        <v>193</v>
      </c>
      <c r="C115" s="58"/>
      <c r="D115" s="58"/>
      <c r="E115" s="65"/>
      <c r="F115" s="65"/>
      <c r="G115" s="65"/>
      <c r="H115" s="65"/>
      <c r="I115" s="56">
        <f t="shared" ref="I115:I133" si="4">IF(A115&lt;&gt;0,(B115-(B114-D114))/(A115-A114),"")</f>
        <v>12.2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8">
        <v>30</v>
      </c>
      <c r="B116" s="58">
        <v>250</v>
      </c>
      <c r="C116" s="58">
        <v>1</v>
      </c>
      <c r="D116" s="58">
        <v>124</v>
      </c>
      <c r="E116" s="65"/>
      <c r="F116" s="65"/>
      <c r="G116" s="65"/>
      <c r="H116" s="65">
        <v>1</v>
      </c>
      <c r="I116" s="56">
        <f t="shared" si="4"/>
        <v>11.4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8">
        <v>35</v>
      </c>
      <c r="B117" s="58">
        <v>179</v>
      </c>
      <c r="C117" s="58"/>
      <c r="D117" s="58"/>
      <c r="E117" s="65"/>
      <c r="F117" s="65"/>
      <c r="G117" s="65"/>
      <c r="H117" s="65"/>
      <c r="I117" s="56">
        <f t="shared" si="4"/>
        <v>10.6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8">
        <v>40</v>
      </c>
      <c r="B118" s="58">
        <v>227</v>
      </c>
      <c r="C118" s="58">
        <v>2</v>
      </c>
      <c r="D118" s="58">
        <v>69</v>
      </c>
      <c r="E118" s="65"/>
      <c r="F118" s="65"/>
      <c r="G118" s="65"/>
      <c r="H118" s="65"/>
      <c r="I118" s="56">
        <f t="shared" si="4"/>
        <v>9.6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8">
        <v>45</v>
      </c>
      <c r="B119" s="58">
        <v>201</v>
      </c>
      <c r="C119" s="58"/>
      <c r="D119" s="58"/>
      <c r="E119" s="65"/>
      <c r="F119" s="65"/>
      <c r="G119" s="65"/>
      <c r="H119" s="65"/>
      <c r="I119" s="56">
        <f t="shared" si="4"/>
        <v>8.6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8">
        <v>50</v>
      </c>
      <c r="B120" s="58">
        <v>240</v>
      </c>
      <c r="C120" s="58">
        <v>3</v>
      </c>
      <c r="D120" s="58">
        <v>59</v>
      </c>
      <c r="E120" s="65"/>
      <c r="F120" s="65"/>
      <c r="G120" s="65"/>
      <c r="H120" s="65"/>
      <c r="I120" s="56">
        <f t="shared" si="4"/>
        <v>7.8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8">
        <v>55</v>
      </c>
      <c r="B121" s="58">
        <v>215</v>
      </c>
      <c r="C121" s="58"/>
      <c r="D121" s="58"/>
      <c r="E121" s="65"/>
      <c r="F121" s="65"/>
      <c r="G121" s="65"/>
      <c r="H121" s="65"/>
      <c r="I121" s="56">
        <f t="shared" si="4"/>
        <v>6.8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8">
        <v>60</v>
      </c>
      <c r="B122" s="58">
        <v>245</v>
      </c>
      <c r="C122" s="58">
        <v>4</v>
      </c>
      <c r="D122" s="58">
        <v>47</v>
      </c>
      <c r="E122" s="65"/>
      <c r="F122" s="65"/>
      <c r="G122" s="65"/>
      <c r="H122" s="65"/>
      <c r="I122" s="56">
        <f t="shared" si="4"/>
        <v>6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8">
        <v>65</v>
      </c>
      <c r="B123" s="58">
        <v>224</v>
      </c>
      <c r="C123" s="58"/>
      <c r="D123" s="58"/>
      <c r="E123" s="65"/>
      <c r="F123" s="65"/>
      <c r="G123" s="65"/>
      <c r="H123" s="65"/>
      <c r="I123" s="56">
        <f t="shared" si="4"/>
        <v>5.2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8">
        <v>70</v>
      </c>
      <c r="B124" s="58">
        <v>247</v>
      </c>
      <c r="C124" s="58">
        <v>5</v>
      </c>
      <c r="D124" s="58">
        <v>37</v>
      </c>
      <c r="E124" s="65"/>
      <c r="F124" s="65"/>
      <c r="G124" s="65"/>
      <c r="H124" s="65"/>
      <c r="I124" s="56">
        <f t="shared" si="4"/>
        <v>4.5999999999999996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8">
        <v>75</v>
      </c>
      <c r="B125" s="58">
        <v>230</v>
      </c>
      <c r="C125" s="58"/>
      <c r="D125" s="58"/>
      <c r="E125" s="65"/>
      <c r="F125" s="65"/>
      <c r="G125" s="65"/>
      <c r="H125" s="65"/>
      <c r="I125" s="56">
        <f t="shared" si="4"/>
        <v>4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8">
        <v>80</v>
      </c>
      <c r="B126" s="58">
        <v>247</v>
      </c>
      <c r="C126" s="58">
        <v>6</v>
      </c>
      <c r="D126" s="58">
        <v>28</v>
      </c>
      <c r="E126" s="66"/>
      <c r="F126" s="66"/>
      <c r="G126" s="66"/>
      <c r="H126" s="66"/>
      <c r="I126" s="56">
        <f t="shared" si="4"/>
        <v>3.4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8">
        <v>85</v>
      </c>
      <c r="B127" s="58">
        <v>234</v>
      </c>
      <c r="C127" s="58"/>
      <c r="D127" s="58"/>
      <c r="E127" s="66"/>
      <c r="F127" s="66"/>
      <c r="G127" s="66"/>
      <c r="H127" s="66"/>
      <c r="I127" s="56">
        <f t="shared" si="4"/>
        <v>3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8">
        <v>90</v>
      </c>
      <c r="B128" s="58">
        <v>248</v>
      </c>
      <c r="C128" s="58">
        <v>7</v>
      </c>
      <c r="D128" s="58">
        <v>248</v>
      </c>
      <c r="E128" s="66"/>
      <c r="F128" s="66"/>
      <c r="G128" s="66"/>
      <c r="H128" s="66"/>
      <c r="I128" s="56">
        <f t="shared" si="4"/>
        <v>2.8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8"/>
      <c r="B129" s="58"/>
      <c r="C129" s="58"/>
      <c r="D129" s="58"/>
      <c r="E129" s="66"/>
      <c r="F129" s="66"/>
      <c r="G129" s="66"/>
      <c r="H129" s="66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8"/>
      <c r="B130" s="58"/>
      <c r="C130" s="58"/>
      <c r="D130" s="58"/>
      <c r="E130" s="66"/>
      <c r="F130" s="66"/>
      <c r="G130" s="66"/>
      <c r="H130" s="66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8"/>
      <c r="B131" s="58"/>
      <c r="C131" s="58"/>
      <c r="D131" s="58"/>
      <c r="E131" s="66"/>
      <c r="F131" s="66"/>
      <c r="G131" s="66"/>
      <c r="H131" s="66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sessile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18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47" t="s">
        <v>186</v>
      </c>
      <c r="D138" s="247"/>
      <c r="E138" s="248" t="s">
        <v>187</v>
      </c>
      <c r="F138" s="249"/>
      <c r="G138" s="249"/>
      <c r="H138" s="250"/>
      <c r="I138" s="11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8">
        <v>20</v>
      </c>
      <c r="B140" s="59">
        <v>42</v>
      </c>
      <c r="C140" s="58"/>
      <c r="D140" s="58"/>
      <c r="E140" s="65"/>
      <c r="F140" s="65"/>
      <c r="G140" s="65"/>
      <c r="H140" s="65"/>
      <c r="I140" s="60">
        <f>IFERROR(B140/A140,"")</f>
        <v>2.1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8">
        <v>25</v>
      </c>
      <c r="B141" s="59">
        <v>70</v>
      </c>
      <c r="C141" s="59">
        <v>1</v>
      </c>
      <c r="D141" s="58">
        <v>8</v>
      </c>
      <c r="E141" s="65"/>
      <c r="F141" s="65"/>
      <c r="G141" s="65"/>
      <c r="H141" s="65">
        <v>1</v>
      </c>
      <c r="I141" s="60">
        <f t="shared" ref="I141:I159" si="5">IF(A141&lt;&gt;0,(B141-(B140-D140))/(A141-A140),"")</f>
        <v>5.6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8">
        <v>30</v>
      </c>
      <c r="B142" s="59">
        <v>97</v>
      </c>
      <c r="C142" s="59"/>
      <c r="D142" s="58"/>
      <c r="E142" s="65"/>
      <c r="F142" s="65"/>
      <c r="G142" s="65"/>
      <c r="H142" s="65"/>
      <c r="I142" s="60">
        <f t="shared" si="5"/>
        <v>7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8">
        <v>35</v>
      </c>
      <c r="B143" s="59">
        <v>137</v>
      </c>
      <c r="C143" s="59">
        <v>2</v>
      </c>
      <c r="D143" s="58">
        <v>42</v>
      </c>
      <c r="E143" s="65"/>
      <c r="F143" s="65"/>
      <c r="G143" s="65"/>
      <c r="H143" s="65"/>
      <c r="I143" s="60">
        <f t="shared" si="5"/>
        <v>8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8">
        <v>40</v>
      </c>
      <c r="B144" s="59">
        <v>137</v>
      </c>
      <c r="C144" s="59"/>
      <c r="D144" s="58"/>
      <c r="E144" s="65"/>
      <c r="F144" s="65"/>
      <c r="G144" s="65"/>
      <c r="H144" s="65"/>
      <c r="I144" s="60">
        <f t="shared" si="5"/>
        <v>8.4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8">
        <v>45</v>
      </c>
      <c r="B145" s="59">
        <v>179</v>
      </c>
      <c r="C145" s="59">
        <v>3</v>
      </c>
      <c r="D145" s="58">
        <v>42</v>
      </c>
      <c r="E145" s="65"/>
      <c r="F145" s="65"/>
      <c r="G145" s="65"/>
      <c r="H145" s="65"/>
      <c r="I145" s="60">
        <f t="shared" si="5"/>
        <v>8.4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8">
        <v>50</v>
      </c>
      <c r="B146" s="59">
        <v>178</v>
      </c>
      <c r="C146" s="59"/>
      <c r="D146" s="58"/>
      <c r="E146" s="65"/>
      <c r="F146" s="65"/>
      <c r="G146" s="65"/>
      <c r="H146" s="65"/>
      <c r="I146" s="60">
        <f t="shared" si="5"/>
        <v>8.1999999999999993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>
        <v>55</v>
      </c>
      <c r="B147" s="59">
        <v>218</v>
      </c>
      <c r="C147" s="59">
        <v>4</v>
      </c>
      <c r="D147" s="58">
        <v>42</v>
      </c>
      <c r="E147" s="65"/>
      <c r="F147" s="65"/>
      <c r="G147" s="65"/>
      <c r="H147" s="65"/>
      <c r="I147" s="60">
        <f>IF(A147&lt;&gt;0,(B147-(B146-D146))/(A147-A146),"")</f>
        <v>8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>
        <v>60</v>
      </c>
      <c r="B148" s="59">
        <v>214</v>
      </c>
      <c r="C148" s="59"/>
      <c r="D148" s="58"/>
      <c r="E148" s="65"/>
      <c r="F148" s="65"/>
      <c r="G148" s="65"/>
      <c r="H148" s="65"/>
      <c r="I148" s="60">
        <f t="shared" si="5"/>
        <v>7.6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>
        <v>65</v>
      </c>
      <c r="B149" s="59">
        <v>250</v>
      </c>
      <c r="C149" s="59">
        <v>5</v>
      </c>
      <c r="D149" s="58">
        <v>42</v>
      </c>
      <c r="E149" s="65"/>
      <c r="F149" s="65"/>
      <c r="G149" s="65"/>
      <c r="H149" s="65"/>
      <c r="I149" s="60">
        <f t="shared" si="5"/>
        <v>7.2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>
        <v>70</v>
      </c>
      <c r="B150" s="59">
        <v>242</v>
      </c>
      <c r="C150" s="59"/>
      <c r="D150" s="58"/>
      <c r="E150" s="65"/>
      <c r="F150" s="65"/>
      <c r="G150" s="65"/>
      <c r="H150" s="65"/>
      <c r="I150" s="60">
        <f t="shared" si="5"/>
        <v>6.8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>
        <v>75</v>
      </c>
      <c r="B151" s="59">
        <v>273</v>
      </c>
      <c r="C151" s="59">
        <v>6</v>
      </c>
      <c r="D151" s="58">
        <v>42</v>
      </c>
      <c r="E151" s="65"/>
      <c r="F151" s="65"/>
      <c r="G151" s="65"/>
      <c r="H151" s="65"/>
      <c r="I151" s="60">
        <f t="shared" si="5"/>
        <v>6.2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>
        <v>85</v>
      </c>
      <c r="B152" s="59">
        <v>290</v>
      </c>
      <c r="C152" s="59">
        <v>7</v>
      </c>
      <c r="D152" s="58">
        <v>42</v>
      </c>
      <c r="E152" s="66"/>
      <c r="F152" s="66"/>
      <c r="G152" s="66"/>
      <c r="H152" s="66"/>
      <c r="I152" s="60">
        <f t="shared" si="5"/>
        <v>5.9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8">
        <v>95</v>
      </c>
      <c r="B153" s="59">
        <v>300</v>
      </c>
      <c r="C153" s="59">
        <v>8</v>
      </c>
      <c r="D153" s="58">
        <v>42</v>
      </c>
      <c r="E153" s="66"/>
      <c r="F153" s="66"/>
      <c r="G153" s="66"/>
      <c r="H153" s="66"/>
      <c r="I153" s="60">
        <f t="shared" si="5"/>
        <v>5.2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>
        <v>105</v>
      </c>
      <c r="B154" s="59">
        <v>305</v>
      </c>
      <c r="C154" s="59">
        <v>9</v>
      </c>
      <c r="D154" s="58">
        <v>41</v>
      </c>
      <c r="E154" s="66"/>
      <c r="F154" s="66"/>
      <c r="G154" s="66"/>
      <c r="H154" s="66"/>
      <c r="I154" s="60">
        <f t="shared" si="5"/>
        <v>4.7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>
        <v>115</v>
      </c>
      <c r="B155" s="59">
        <v>304</v>
      </c>
      <c r="C155" s="59">
        <v>10</v>
      </c>
      <c r="D155" s="58">
        <v>37</v>
      </c>
      <c r="E155" s="66"/>
      <c r="F155" s="66"/>
      <c r="G155" s="66"/>
      <c r="H155" s="66"/>
      <c r="I155" s="60">
        <f t="shared" si="5"/>
        <v>4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>
        <v>125</v>
      </c>
      <c r="B156" s="59">
        <v>301</v>
      </c>
      <c r="C156" s="59">
        <v>11</v>
      </c>
      <c r="D156" s="58">
        <v>33</v>
      </c>
      <c r="E156" s="66"/>
      <c r="F156" s="66"/>
      <c r="G156" s="66"/>
      <c r="H156" s="66"/>
      <c r="I156" s="60">
        <f t="shared" si="5"/>
        <v>3.4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>
        <v>135</v>
      </c>
      <c r="B157" s="59">
        <v>298</v>
      </c>
      <c r="C157" s="59">
        <v>12</v>
      </c>
      <c r="D157" s="58">
        <v>29</v>
      </c>
      <c r="E157" s="66"/>
      <c r="F157" s="66"/>
      <c r="G157" s="66"/>
      <c r="H157" s="66"/>
      <c r="I157" s="60">
        <f t="shared" si="5"/>
        <v>3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>
        <v>145</v>
      </c>
      <c r="B158" s="59">
        <v>295</v>
      </c>
      <c r="C158" s="59"/>
      <c r="D158" s="58"/>
      <c r="E158" s="66"/>
      <c r="F158" s="66"/>
      <c r="G158" s="66"/>
      <c r="H158" s="66"/>
      <c r="I158" s="60">
        <f t="shared" si="5"/>
        <v>2.6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>
        <v>150</v>
      </c>
      <c r="B159" s="59">
        <v>306</v>
      </c>
      <c r="C159" s="59">
        <v>13</v>
      </c>
      <c r="D159" s="59">
        <v>306</v>
      </c>
      <c r="E159" s="66"/>
      <c r="F159" s="66"/>
      <c r="G159" s="66"/>
      <c r="H159" s="66"/>
      <c r="I159" s="60">
        <f t="shared" si="5"/>
        <v>2.2000000000000002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18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47" t="s">
        <v>186</v>
      </c>
      <c r="D164" s="247"/>
      <c r="E164" s="248" t="s">
        <v>187</v>
      </c>
      <c r="F164" s="249"/>
      <c r="G164" s="249"/>
      <c r="H164" s="250"/>
      <c r="I164" s="11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18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47" t="s">
        <v>186</v>
      </c>
      <c r="D190" s="247"/>
      <c r="E190" s="248" t="s">
        <v>187</v>
      </c>
      <c r="F190" s="249"/>
      <c r="G190" s="249"/>
      <c r="H190" s="250"/>
      <c r="I190" s="11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18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47" t="s">
        <v>186</v>
      </c>
      <c r="D216" s="247"/>
      <c r="E216" s="248" t="s">
        <v>187</v>
      </c>
      <c r="F216" s="249"/>
      <c r="G216" s="249"/>
      <c r="H216" s="250"/>
      <c r="I216" s="11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5"/>
      <c r="F218" s="65"/>
      <c r="G218" s="65"/>
      <c r="H218" s="65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5"/>
      <c r="F219" s="65"/>
      <c r="G219" s="65"/>
      <c r="H219" s="65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5"/>
      <c r="F220" s="65"/>
      <c r="G220" s="65"/>
      <c r="H220" s="65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5"/>
      <c r="F221" s="65"/>
      <c r="G221" s="65"/>
      <c r="H221" s="65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5"/>
      <c r="F222" s="65"/>
      <c r="G222" s="65"/>
      <c r="H222" s="65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5"/>
      <c r="F223" s="65"/>
      <c r="G223" s="65"/>
      <c r="H223" s="65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5"/>
      <c r="F224" s="65"/>
      <c r="G224" s="65"/>
      <c r="H224" s="65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5"/>
      <c r="F225" s="65"/>
      <c r="G225" s="65"/>
      <c r="H225" s="65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5"/>
      <c r="F226" s="65"/>
      <c r="G226" s="65"/>
      <c r="H226" s="65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5"/>
      <c r="F227" s="65"/>
      <c r="G227" s="65"/>
      <c r="H227" s="65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5"/>
      <c r="F228" s="65"/>
      <c r="G228" s="65"/>
      <c r="H228" s="65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5"/>
      <c r="F229" s="65"/>
      <c r="G229" s="65"/>
      <c r="H229" s="65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6"/>
      <c r="F230" s="66"/>
      <c r="G230" s="66"/>
      <c r="H230" s="66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3"/>
      <c r="B231" s="62"/>
      <c r="C231" s="93"/>
      <c r="D231" s="62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18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47" t="s">
        <v>186</v>
      </c>
      <c r="D242" s="247"/>
      <c r="E242" s="248" t="s">
        <v>187</v>
      </c>
      <c r="F242" s="249"/>
      <c r="G242" s="249"/>
      <c r="H242" s="250"/>
      <c r="I242" s="11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8"/>
      <c r="B244" s="58"/>
      <c r="C244" s="58"/>
      <c r="D244" s="58"/>
      <c r="E244" s="65"/>
      <c r="F244" s="65"/>
      <c r="G244" s="65"/>
      <c r="H244" s="65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8"/>
      <c r="B245" s="58"/>
      <c r="C245" s="58"/>
      <c r="D245" s="58"/>
      <c r="E245" s="65"/>
      <c r="F245" s="65"/>
      <c r="G245" s="65"/>
      <c r="H245" s="65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5"/>
      <c r="F246" s="65"/>
      <c r="G246" s="65"/>
      <c r="H246" s="65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5"/>
      <c r="F247" s="65"/>
      <c r="G247" s="65"/>
      <c r="H247" s="65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5"/>
      <c r="F248" s="65"/>
      <c r="G248" s="65"/>
      <c r="H248" s="65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5"/>
      <c r="F249" s="65"/>
      <c r="G249" s="65"/>
      <c r="H249" s="65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5"/>
      <c r="F250" s="65"/>
      <c r="G250" s="65"/>
      <c r="H250" s="65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5"/>
      <c r="F251" s="65"/>
      <c r="G251" s="65"/>
      <c r="H251" s="65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5"/>
      <c r="F252" s="65"/>
      <c r="G252" s="65"/>
      <c r="H252" s="65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5"/>
      <c r="F253" s="65"/>
      <c r="G253" s="65"/>
      <c r="H253" s="65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5"/>
      <c r="F254" s="65"/>
      <c r="G254" s="65"/>
      <c r="H254" s="65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5"/>
      <c r="F255" s="65"/>
      <c r="G255" s="65"/>
      <c r="H255" s="65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6"/>
      <c r="F256" s="66"/>
      <c r="G256" s="66"/>
      <c r="H256" s="66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3"/>
      <c r="B257" s="62"/>
      <c r="C257" s="93"/>
      <c r="D257" s="62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18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47" t="s">
        <v>186</v>
      </c>
      <c r="D268" s="247"/>
      <c r="E268" s="248" t="s">
        <v>187</v>
      </c>
      <c r="F268" s="249"/>
      <c r="G268" s="249"/>
      <c r="H268" s="250"/>
      <c r="I268" s="11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8"/>
      <c r="B270" s="58"/>
      <c r="C270" s="58"/>
      <c r="D270" s="58"/>
      <c r="E270" s="65"/>
      <c r="F270" s="65"/>
      <c r="G270" s="65"/>
      <c r="H270" s="65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8"/>
      <c r="B271" s="58"/>
      <c r="C271" s="58"/>
      <c r="D271" s="58"/>
      <c r="E271" s="65"/>
      <c r="F271" s="65"/>
      <c r="G271" s="65"/>
      <c r="H271" s="65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8"/>
      <c r="B272" s="58"/>
      <c r="C272" s="58"/>
      <c r="D272" s="58"/>
      <c r="E272" s="65"/>
      <c r="F272" s="65"/>
      <c r="G272" s="65"/>
      <c r="H272" s="65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8"/>
      <c r="B273" s="58"/>
      <c r="C273" s="58"/>
      <c r="D273" s="58"/>
      <c r="E273" s="65"/>
      <c r="F273" s="65"/>
      <c r="G273" s="65"/>
      <c r="H273" s="65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8"/>
      <c r="B274" s="58"/>
      <c r="C274" s="58"/>
      <c r="D274" s="58"/>
      <c r="E274" s="65"/>
      <c r="F274" s="65"/>
      <c r="G274" s="65"/>
      <c r="H274" s="65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5"/>
      <c r="F275" s="65"/>
      <c r="G275" s="65"/>
      <c r="H275" s="65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5"/>
      <c r="F276" s="65"/>
      <c r="G276" s="65"/>
      <c r="H276" s="65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5"/>
      <c r="F277" s="65"/>
      <c r="G277" s="65"/>
      <c r="H277" s="65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5"/>
      <c r="F278" s="65"/>
      <c r="G278" s="65"/>
      <c r="H278" s="65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5"/>
      <c r="F279" s="65"/>
      <c r="G279" s="65"/>
      <c r="H279" s="65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5"/>
      <c r="F280" s="65"/>
      <c r="G280" s="65"/>
      <c r="H280" s="65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5"/>
      <c r="F281" s="65"/>
      <c r="G281" s="65"/>
      <c r="H281" s="65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6"/>
      <c r="F282" s="66"/>
      <c r="G282" s="66"/>
      <c r="H282" s="66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3"/>
      <c r="B283" s="62"/>
      <c r="C283" s="93"/>
      <c r="D283" s="62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19"/>
      <c r="K1" s="119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61" t="s">
        <v>191</v>
      </c>
      <c r="C2" s="262"/>
      <c r="D2" s="262"/>
      <c r="E2" s="262"/>
      <c r="F2" s="262"/>
      <c r="G2" s="26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60"/>
      <c r="C4" s="260"/>
      <c r="D4" s="260"/>
      <c r="E4" s="260"/>
      <c r="F4" s="260"/>
      <c r="G4" s="260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20" t="s">
        <v>301</v>
      </c>
      <c r="C5" s="120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5"/>
      <c r="B6" s="120"/>
      <c r="C6" s="120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21"/>
      <c r="B7" s="29" t="s">
        <v>300</v>
      </c>
      <c r="C7" s="122" t="s">
        <v>214</v>
      </c>
      <c r="D7" s="123"/>
      <c r="E7" s="123"/>
      <c r="F7" s="29" t="s">
        <v>300</v>
      </c>
      <c r="G7" s="122" t="s">
        <v>215</v>
      </c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</row>
    <row r="8" spans="1:38" ht="17.25" customHeight="1" x14ac:dyDescent="0.3">
      <c r="A8" s="127">
        <v>1</v>
      </c>
      <c r="B8" s="63">
        <v>0</v>
      </c>
      <c r="C8" s="52" t="s">
        <v>177</v>
      </c>
      <c r="D8" s="5"/>
      <c r="E8" s="127">
        <v>4</v>
      </c>
      <c r="F8" s="63">
        <v>0</v>
      </c>
      <c r="G8" s="124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27">
        <v>2</v>
      </c>
      <c r="B9" s="63">
        <v>1</v>
      </c>
      <c r="C9" s="130" t="s">
        <v>216</v>
      </c>
      <c r="D9" s="5"/>
      <c r="E9" s="127">
        <v>5</v>
      </c>
      <c r="F9" s="63">
        <v>0</v>
      </c>
      <c r="G9" s="125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27">
        <v>3</v>
      </c>
      <c r="B10" s="63">
        <v>0</v>
      </c>
      <c r="C10" s="131" t="s">
        <v>217</v>
      </c>
      <c r="D10" s="5"/>
      <c r="E10" s="5"/>
      <c r="F10" s="128">
        <f>SUM(F7:F9)</f>
        <v>0</v>
      </c>
      <c r="G10" s="126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5"/>
      <c r="B11" s="128">
        <v>0</v>
      </c>
      <c r="C11" s="126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121"/>
      <c r="B13" s="129"/>
      <c r="C13" s="120" t="s">
        <v>274</v>
      </c>
      <c r="D13" s="121"/>
      <c r="E13" s="121"/>
      <c r="F13" s="129"/>
      <c r="G13" s="120" t="s">
        <v>307</v>
      </c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</row>
    <row r="14" spans="1:38" s="4" customFormat="1" ht="21" customHeight="1" x14ac:dyDescent="0.3">
      <c r="A14" s="121"/>
      <c r="B14" s="129"/>
      <c r="C14" s="120" t="s">
        <v>306</v>
      </c>
      <c r="D14" s="121"/>
      <c r="E14" s="121"/>
      <c r="F14" s="129"/>
      <c r="G14" s="120" t="s">
        <v>299</v>
      </c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</row>
    <row r="15" spans="1:38" x14ac:dyDescent="0.3">
      <c r="A15" s="5"/>
      <c r="B15" s="29" t="s">
        <v>300</v>
      </c>
      <c r="C15" s="5"/>
      <c r="D15" s="5"/>
      <c r="E15" s="5"/>
      <c r="F15" s="5"/>
      <c r="G15" s="2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5"/>
      <c r="B16" s="63">
        <v>0</v>
      </c>
      <c r="C16" s="132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5"/>
      <c r="B17" s="63">
        <v>0</v>
      </c>
      <c r="C17" s="132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5"/>
      <c r="B18" s="63">
        <v>0</v>
      </c>
      <c r="C18" s="132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5"/>
      <c r="B19" s="128">
        <f>SUM(B16:B18)</f>
        <v>0</v>
      </c>
      <c r="C19" s="126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99"/>
      <c r="C24" s="99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5"/>
      <c r="C25" s="5"/>
      <c r="D25" s="99"/>
      <c r="E25" s="99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267" t="s">
        <v>176</v>
      </c>
      <c r="C1" s="268"/>
      <c r="D1" s="268"/>
      <c r="E1" s="268"/>
      <c r="F1" s="268"/>
      <c r="G1" s="268"/>
      <c r="H1" s="269"/>
      <c r="I1" s="264" t="str">
        <f>IF('Données projet'!$B$9="","",'Données projet'!$B$9)</f>
        <v>Douglas</v>
      </c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6"/>
      <c r="AD1" s="265" t="str">
        <f>IF('Données projet'!$B$10="","",'Données projet'!$B$10)</f>
        <v>Hêtre</v>
      </c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6"/>
      <c r="AY1" s="264" t="str">
        <f>IF('Données projet'!$B$11="","",'Données projet'!$B$11)</f>
        <v>Pin laricio</v>
      </c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6"/>
      <c r="BT1" s="264" t="str">
        <f>IF('Données projet'!$B$12="","",'Données projet'!$B$12)</f>
        <v>Chêne rouge d'Amérique</v>
      </c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6"/>
      <c r="CO1" s="264" t="str">
        <f>IF('Données projet'!$B$13="","",'Données projet'!$B$13)</f>
        <v>Chêne sessile</v>
      </c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6"/>
      <c r="DJ1" s="264" t="str">
        <f>IF('Données projet'!$B$14="","",'Données projet'!$B$14)</f>
        <v/>
      </c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6"/>
      <c r="EE1" s="264" t="str">
        <f>IF('Données projet'!$B$15="","",'Données projet'!$B$15)</f>
        <v/>
      </c>
      <c r="EF1" s="265"/>
      <c r="EG1" s="265"/>
      <c r="EH1" s="265"/>
      <c r="EI1" s="265"/>
      <c r="EJ1" s="265"/>
      <c r="EK1" s="265"/>
      <c r="EL1" s="265"/>
      <c r="EM1" s="265"/>
      <c r="EN1" s="265"/>
      <c r="EO1" s="265"/>
      <c r="EP1" s="265"/>
      <c r="EQ1" s="265"/>
      <c r="ER1" s="265"/>
      <c r="ES1" s="265"/>
      <c r="ET1" s="265"/>
      <c r="EU1" s="265"/>
      <c r="EV1" s="265"/>
      <c r="EW1" s="265"/>
      <c r="EX1" s="265"/>
      <c r="EY1" s="266"/>
      <c r="EZ1" s="264" t="str">
        <f>IF('Données projet'!$B$16="","",'Données projet'!$B$16)</f>
        <v/>
      </c>
      <c r="FA1" s="265"/>
      <c r="FB1" s="265"/>
      <c r="FC1" s="265"/>
      <c r="FD1" s="265"/>
      <c r="FE1" s="265"/>
      <c r="FF1" s="265"/>
      <c r="FG1" s="265"/>
      <c r="FH1" s="265"/>
      <c r="FI1" s="265"/>
      <c r="FJ1" s="265"/>
      <c r="FK1" s="265"/>
      <c r="FL1" s="265"/>
      <c r="FM1" s="265"/>
      <c r="FN1" s="265"/>
      <c r="FO1" s="265"/>
      <c r="FP1" s="265"/>
      <c r="FQ1" s="265"/>
      <c r="FR1" s="265"/>
      <c r="FS1" s="265"/>
      <c r="FT1" s="266"/>
      <c r="FU1" s="264" t="str">
        <f>IF('Données projet'!$B$17="","",'Données projet'!$B$17)</f>
        <v/>
      </c>
      <c r="FV1" s="265"/>
      <c r="FW1" s="265"/>
      <c r="FX1" s="265"/>
      <c r="FY1" s="265"/>
      <c r="FZ1" s="265"/>
      <c r="GA1" s="265"/>
      <c r="GB1" s="265"/>
      <c r="GC1" s="265"/>
      <c r="GD1" s="265"/>
      <c r="GE1" s="265"/>
      <c r="GF1" s="265"/>
      <c r="GG1" s="265"/>
      <c r="GH1" s="265"/>
      <c r="GI1" s="265"/>
      <c r="GJ1" s="265"/>
      <c r="GK1" s="265"/>
      <c r="GL1" s="265"/>
      <c r="GM1" s="265"/>
      <c r="GN1" s="265"/>
      <c r="GO1" s="266"/>
      <c r="GP1" s="264" t="str">
        <f>IF('Données projet'!$B$18="","",'Données projet'!$B$18)</f>
        <v/>
      </c>
      <c r="GQ1" s="265"/>
      <c r="GR1" s="265"/>
      <c r="GS1" s="265"/>
      <c r="GT1" s="265"/>
      <c r="GU1" s="265"/>
      <c r="GV1" s="265"/>
      <c r="GW1" s="265"/>
      <c r="GX1" s="265"/>
      <c r="GY1" s="265"/>
      <c r="GZ1" s="265"/>
      <c r="HA1" s="265"/>
      <c r="HB1" s="265"/>
      <c r="HC1" s="265"/>
      <c r="HD1" s="265"/>
      <c r="HE1" s="265"/>
      <c r="HF1" s="265"/>
      <c r="HG1" s="265"/>
      <c r="HH1" s="265"/>
      <c r="HI1" s="265"/>
      <c r="HJ1" s="266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8" t="s">
        <v>304</v>
      </c>
      <c r="I2" s="71" t="s">
        <v>303</v>
      </c>
      <c r="J2" s="72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303</v>
      </c>
      <c r="AE2" s="72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303</v>
      </c>
      <c r="AZ2" s="72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303</v>
      </c>
      <c r="BU2" s="72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303</v>
      </c>
      <c r="CP2" s="72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303</v>
      </c>
      <c r="DK2" s="72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303</v>
      </c>
      <c r="EF2" s="72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303</v>
      </c>
      <c r="FA2" s="72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303</v>
      </c>
      <c r="FV2" s="72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303</v>
      </c>
      <c r="GQ2" s="72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1">
        <f t="shared" ref="R3:R66" si="0">Q3+(I3+J3)*44/12</f>
        <v>256.66666666666669</v>
      </c>
      <c r="S3" s="61">
        <f ca="1">AVERAGE(OFFSET($R$3,0,0,'Données projet'!$E$9+1,1))-AVERAGE(OFFSET($H$3,0,0,'Données projet'!$E$9+1,1))</f>
        <v>383.30146648843129</v>
      </c>
      <c r="T3" s="61">
        <f>$R$33-$H$33</f>
        <v>443.96527862325644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1">
        <f>AL3+(AD3+AE3)*44/12</f>
        <v>256.66666666666669</v>
      </c>
      <c r="AN3" s="61">
        <f ca="1">AVERAGE(OFFSET($AM$3,0,0,'Données projet'!$E$10+1,1))-AVERAGE(OFFSET($H$3,0,0,'Données projet'!$E$10+1,1))</f>
        <v>346.47171669298569</v>
      </c>
      <c r="AO3" s="61">
        <f>$AM$33-$H$33</f>
        <v>138.7892998712469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1">
        <f>BG3+(AY3+AZ3)*44/12</f>
        <v>256.66666666666669</v>
      </c>
      <c r="BI3" s="61">
        <f ca="1">AVERAGE(OFFSET($BH$3,0,0,'Données projet'!$E$11+1,1))-AVERAGE(OFFSET($H$3,0,0,'Données projet'!$E$11+1,1))</f>
        <v>378.93986671710053</v>
      </c>
      <c r="BJ3" s="61">
        <f>$BH$33-$H$33</f>
        <v>295.81600472413339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1">
        <f>CB3+(BT3+BU3)*44/12</f>
        <v>256.66666666666669</v>
      </c>
      <c r="CD3" s="61">
        <f ca="1">AVERAGE(OFFSET($CC$3,0,0,'Données projet'!$E$12+1,1))-AVERAGE(OFFSET($H$3,0,0,'Données projet'!$E$12+1,1))</f>
        <v>299.79515984901849</v>
      </c>
      <c r="CE3" s="61">
        <f>$CC$33-$H$33</f>
        <v>472.66755491558951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1">
        <f>CW3+(CO3+CP3)*44/12</f>
        <v>256.66666666666669</v>
      </c>
      <c r="CY3" s="61">
        <f ca="1">AVERAGE(OFFSET($CX$3,0,0,'Données projet'!$E$13+1,1))-AVERAGE(OFFSET($H$3,0,0,'Données projet'!$E$13+1,1))</f>
        <v>338.00040608689147</v>
      </c>
      <c r="CZ3" s="61">
        <f>$CX$33-$H$33</f>
        <v>193.3463168944657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1" t="e">
        <f>DR3+(DJ3+DK3)*44/12</f>
        <v>#N/A</v>
      </c>
      <c r="DT3" s="61" t="e">
        <f ca="1">AVERAGE(OFFSET($DS$3,0,0,'Données projet'!$E$14+1,1))-AVERAGE(OFFSET($H$3,0,0,'Données projet'!$E$14+1,1))</f>
        <v>#N/A</v>
      </c>
      <c r="DU3" s="61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1" t="e">
        <f>EM3+(EE3+EF3)*44/12</f>
        <v>#N/A</v>
      </c>
      <c r="EO3" s="61" t="e">
        <f ca="1">AVERAGE(OFFSET($EN$3,0,0,'Données projet'!$E$15+1,1))-AVERAGE(OFFSET($H$3,0,0,'Données projet'!$E$15+1,1))</f>
        <v>#N/A</v>
      </c>
      <c r="EP3" s="61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1" t="e">
        <f>FH3+(EZ3+FA3)*44/12</f>
        <v>#N/A</v>
      </c>
      <c r="FJ3" s="61" t="e">
        <f ca="1">AVERAGE(OFFSET($FI$3,0,0,'Données projet'!$E$16+1,1))-AVERAGE(OFFSET($H$3,0,0,'Données projet'!$E$16+1,1))</f>
        <v>#N/A</v>
      </c>
      <c r="FK3" s="61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1" t="e">
        <f>GC3+(FU3+FV3)*44/12</f>
        <v>#N/A</v>
      </c>
      <c r="GE3" s="61" t="e">
        <f ca="1">AVERAGE(OFFSET($GD$3,0,0,'Données projet'!$E$17+1,1))-AVERAGE(OFFSET($H$3,0,0,'Données projet'!$E$17+1,1))</f>
        <v>#N/A</v>
      </c>
      <c r="GF3" s="61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1" t="e">
        <f>GX3+(GP3+GQ3)*44/12</f>
        <v>#N/A</v>
      </c>
      <c r="GZ3" s="61" t="e">
        <f ca="1">AVERAGE(OFFSET($GY$3,0,0,'Données projet'!$E$18+1,1))-AVERAGE(OFFSET($H$3,0,0,'Données projet'!$E$18+1,1))</f>
        <v>#N/A</v>
      </c>
      <c r="HA3" s="61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9">
        <f t="shared" ref="H4:H67" si="1">(B4+E4+F4)*44/12+(C4+D4)*0.475*44/12</f>
        <v>258.08783604613262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5.16</v>
      </c>
      <c r="N4" s="14">
        <f>IF(A4&lt;'Données projet'!$A$36,$K$205^A4,IF(A4='Données projet'!$A$36,'Données projet'!$B$36,N3+M4-V3))</f>
        <v>1.3363372181233915</v>
      </c>
      <c r="O4" s="14">
        <f>N4*VLOOKUP('Données projet'!$B$9,Paramètres!$A$1:$I$88,3,0)*VLOOKUP('Données projet'!$B$9,Paramètres!$A$1:$I$88,5,0)</f>
        <v>0.74701250493097593</v>
      </c>
      <c r="P4" s="14">
        <f>EXP(-1.0587+0.8836*LN(O4)+0.284)</f>
        <v>0.3561431310550735</v>
      </c>
      <c r="Q4" s="22">
        <f t="shared" ref="Q4:Q34" si="2">(O4+P4)*0.475*44/12</f>
        <v>1.9213293993423692</v>
      </c>
      <c r="R4" s="61">
        <f t="shared" si="0"/>
        <v>259.81021828823123</v>
      </c>
      <c r="S4" s="61">
        <f ca="1">AVERAGE(OFFSET($R$3,0,0,'Données projet'!$E$9+1,1))-AVERAGE(OFFSET($H$3,0,0,'Données projet'!$E$9+1,1))</f>
        <v>383.30146648843129</v>
      </c>
      <c r="T4" s="61">
        <f t="shared" ref="T4:T66" si="3">$R$33-$H$33</f>
        <v>443.96527862325644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1.6</v>
      </c>
      <c r="AI4" s="14">
        <f>IF(A4&lt;'Données projet'!$A$62,$AF$205^A4,IF(A4='Données projet'!$A$62,'Données projet'!$B$62,AI3+AH4-AQ3))</f>
        <v>1.1589972344055464</v>
      </c>
      <c r="AJ4" s="14">
        <f>AI4*VLOOKUP('Données projet'!$B$10,Paramètres!$A$1:$I$88,3,0)*VLOOKUP('Données projet'!$B$10,Paramètres!$A$1:$I$88,5,0)</f>
        <v>0.9944196271199589</v>
      </c>
      <c r="AK4" s="14">
        <f>EXP(-1.0587+0.8836*LN(AJ4)+0.284)</f>
        <v>0.4585689454773958</v>
      </c>
      <c r="AL4" s="22">
        <f t="shared" ref="AL4:AL67" si="5">(AJ4+AK4)*0.475*44/12</f>
        <v>2.5306217639403932</v>
      </c>
      <c r="AM4" s="61">
        <f t="shared" ref="AM4:AM67" si="6">AL4+(AD4+AE4)*44/12</f>
        <v>260.41951065282927</v>
      </c>
      <c r="AN4" s="61">
        <f ca="1">AVERAGE(OFFSET($AM$3,0,0,'Données projet'!$E$10+1,1))-AVERAGE(OFFSET($H$3,0,0,'Données projet'!$E$10+1,1))</f>
        <v>346.47171669298569</v>
      </c>
      <c r="AO4" s="61">
        <f t="shared" ref="AO4:AO67" si="7">$AM$33-$H$33</f>
        <v>138.7892998712469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</v>
      </c>
      <c r="BD4" s="13">
        <f>IF(A4&lt;'Données projet'!$A$88,$BA$205^A4,IF(A4='Données projet'!$A$88,'Données projet'!$B$88,BD3+BC4-BL3))</f>
        <v>1.2681923779934947</v>
      </c>
      <c r="BE4" s="14">
        <f>BD4*VLOOKUP('Données projet'!$B$11,Paramètres!$A$1:$I$88,3,0)*VLOOKUP('Données projet'!$B$11,Paramètres!$A$1:$I$88,5,0)</f>
        <v>0.75837904204010997</v>
      </c>
      <c r="BF4" s="14">
        <f>EXP(-1.0587+0.8836*LN(BE4)+0.284)</f>
        <v>0.36092720600909861</v>
      </c>
      <c r="BG4" s="22">
        <f t="shared" ref="BG4:BG67" si="9">(BE4+BF4)*0.475*44/12</f>
        <v>1.9494583820190385</v>
      </c>
      <c r="BH4" s="61">
        <f t="shared" ref="BH4:BH67" si="10">BG4+(AY4+AZ4)*44/12</f>
        <v>259.83834727090789</v>
      </c>
      <c r="BI4" s="61">
        <f ca="1">AVERAGE(OFFSET($BH$3,0,0,'Données projet'!$E$11+1,1))-AVERAGE(OFFSET($H$3,0,0,'Données projet'!$E$11+1,1))</f>
        <v>378.93986671710053</v>
      </c>
      <c r="BJ4" s="61">
        <f t="shared" ref="BJ4:BJ67" si="11">$BH$33-$H$33</f>
        <v>295.81600472413339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6.6</v>
      </c>
      <c r="BY4" s="13">
        <f>IF(A4&lt;'Données projet'!$A$114,$BV$205^A4,IF(A4='Données projet'!$A$114,'Données projet'!$B$114,BY3+BX4-CG3))</f>
        <v>1.2765231539157764</v>
      </c>
      <c r="BZ4" s="14">
        <f>BY4*VLOOKUP('Données projet'!$B$12,Paramètres!$A$1:$I$88,3,0)*VLOOKUP('Données projet'!$B$12,Paramètres!$A$1:$I$88,5,0)</f>
        <v>1.1151706272608224</v>
      </c>
      <c r="CA4" s="14">
        <f>EXP(-1.0587+0.8836*LN(BZ4)+0.284)</f>
        <v>0.50743784838663863</v>
      </c>
      <c r="CB4" s="22">
        <f t="shared" ref="CB4:CB67" si="13">(BZ4+CA4)*0.475*44/12</f>
        <v>2.8260430950859945</v>
      </c>
      <c r="CC4" s="61">
        <f t="shared" ref="CC4:CC67" si="14">CB4+(BT4+BU4)*44/12</f>
        <v>260.71493198397485</v>
      </c>
      <c r="CD4" s="61">
        <f ca="1">AVERAGE(OFFSET($CC$3,0,0,'Données projet'!$E$12+1,1))-AVERAGE(OFFSET($H$3,0,0,'Données projet'!$E$12+1,1))</f>
        <v>299.79515984901849</v>
      </c>
      <c r="CE4" s="61">
        <f t="shared" ref="CE4:CE67" si="15">$CC$33-$H$33</f>
        <v>472.66755491558951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IF(A4&lt;'Données projet'!$A$140,$CQ$205^A4,IF(A4='Données projet'!$A$140,'Données projet'!$B$140,CT3+CS4-DB3))</f>
        <v>1.2054868146447177</v>
      </c>
      <c r="CU4" s="18">
        <f>CT4*VLOOKUP('Données projet'!$B$13,Paramètres!$A$1:$I$88,3,0)*VLOOKUP('Données projet'!$B$13,Paramètres!$A$1:$I$88,5,0)</f>
        <v>1.0907244698905405</v>
      </c>
      <c r="CV4" s="14">
        <f>EXP(-1.0587+0.8836*LN(CU4)+0.284)</f>
        <v>0.49759623852608204</v>
      </c>
      <c r="CW4" s="22">
        <f t="shared" ref="CW4:CW67" si="17">(CU4+CV4)*0.475*44/12</f>
        <v>2.7663252338256172</v>
      </c>
      <c r="CX4" s="61">
        <f t="shared" ref="CX4:CX67" si="18">CW4+(CO4+CP4)*44/12</f>
        <v>260.65521412271448</v>
      </c>
      <c r="CY4" s="61">
        <f ca="1">AVERAGE(OFFSET($CX$3,0,0,'Données projet'!$E$13+1,1))-AVERAGE(OFFSET($H$3,0,0,'Données projet'!$E$13+1,1))</f>
        <v>338.00040608689147</v>
      </c>
      <c r="CZ4" s="61">
        <f t="shared" ref="CZ4:CZ67" si="19">$CX$33-$H$33</f>
        <v>193.3463168944657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1" t="e">
        <f t="shared" ref="DS4:DS67" si="22">DR4+(DJ4+DK4)*44/12</f>
        <v>#N/A</v>
      </c>
      <c r="DT4" s="61" t="e">
        <f ca="1">AVERAGE(OFFSET($DS$3,0,0,'Données projet'!$E$14+1,1))-AVERAGE(OFFSET($H$3,0,0,'Données projet'!$E$14+1,1))</f>
        <v>#N/A</v>
      </c>
      <c r="DU4" s="61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1" t="e">
        <f t="shared" ref="EN4:EN67" si="26">EM4+(EE4+EF4)*44/12</f>
        <v>#N/A</v>
      </c>
      <c r="EO4" s="61" t="e">
        <f ca="1">AVERAGE(OFFSET($EN$3,0,0,'Données projet'!$E$15+1,1))-AVERAGE(OFFSET($H$3,0,0,'Données projet'!$E$15+1,1))</f>
        <v>#N/A</v>
      </c>
      <c r="EP4" s="61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1" t="e">
        <f t="shared" ref="FI4:FI67" si="30">FH4+(EZ4+FA4)*44/12</f>
        <v>#N/A</v>
      </c>
      <c r="FJ4" s="61" t="e">
        <f ca="1">AVERAGE(OFFSET($FI$3,0,0,'Données projet'!$E$16+1,1))-AVERAGE(OFFSET($H$3,0,0,'Données projet'!$E$16+1,1))</f>
        <v>#N/A</v>
      </c>
      <c r="FK4" s="61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1" t="e">
        <f t="shared" ref="GD4:GD67" si="34">GC4+(FU4+FV4)*44/12</f>
        <v>#N/A</v>
      </c>
      <c r="GE4" s="61" t="e">
        <f ca="1">AVERAGE(OFFSET($GD$3,0,0,'Données projet'!$E$17+1,1))-AVERAGE(OFFSET($H$3,0,0,'Données projet'!$E$17+1,1))</f>
        <v>#N/A</v>
      </c>
      <c r="GF4" s="61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1" t="e">
        <f t="shared" ref="GY4:GY67" si="38">GX4+(GP4+GQ4)*44/12</f>
        <v>#N/A</v>
      </c>
      <c r="GZ4" s="61" t="e">
        <f ca="1">AVERAGE(OFFSET($GY$3,0,0,'Données projet'!$E$18+1,1))-AVERAGE(OFFSET($H$3,0,0,'Données projet'!$E$18+1,1))</f>
        <v>#N/A</v>
      </c>
      <c r="HA4" s="61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">
      <c r="A5" s="11">
        <f t="shared" ref="A5:A68" si="4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1.0920000000000001</v>
      </c>
      <c r="D5" s="12">
        <f t="shared" ref="D5:D68" si="4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9">
        <f t="shared" si="1"/>
        <v>259.43610890414124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5.16</v>
      </c>
      <c r="N5" s="14">
        <f>IF(A5&lt;'Données projet'!$A$36,$K$205^A5,IF(A5='Données projet'!$A$36,'Données projet'!$B$36,N4+M5-V4))</f>
        <v>1.7857971605417646</v>
      </c>
      <c r="O5" s="14">
        <f>N5*VLOOKUP('Données projet'!$B$9,Paramètres!$A$1:$I$88,3,0)*VLOOKUP('Données projet'!$B$9,Paramètres!$A$1:$I$88,5,0)</f>
        <v>0.9982606127428465</v>
      </c>
      <c r="P5" s="14">
        <f t="shared" ref="P5:P68" si="43">EXP(-1.0587+0.8836*LN(O5)+0.284)</f>
        <v>0.46013366262428534</v>
      </c>
      <c r="Q5" s="22">
        <f t="shared" si="2"/>
        <v>2.5400366962644214</v>
      </c>
      <c r="R5" s="61">
        <f t="shared" si="0"/>
        <v>261.65114780737554</v>
      </c>
      <c r="S5" s="61">
        <f ca="1">AVERAGE(OFFSET($R$3,0,0,'Données projet'!$E$9+1,1))-AVERAGE(OFFSET($H$3,0,0,'Données projet'!$E$9+1,1))</f>
        <v>383.30146648843129</v>
      </c>
      <c r="T5" s="61">
        <f t="shared" si="3"/>
        <v>443.96527862325644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1.6</v>
      </c>
      <c r="AI5" s="14">
        <f>IF(A5&lt;'Données projet'!$A$62,$AF$205^A5,IF(A5='Données projet'!$A$62,'Données projet'!$B$62,AI4+AH5-AQ4))</f>
        <v>1.3432745893597049</v>
      </c>
      <c r="AJ5" s="14">
        <f>AI5*VLOOKUP('Données projet'!$B$10,Paramètres!$A$1:$I$88,3,0)*VLOOKUP('Données projet'!$B$10,Paramètres!$A$1:$I$88,5,0)</f>
        <v>1.1525295976706269</v>
      </c>
      <c r="AK5" s="14">
        <f t="shared" ref="AK5:AK68" si="44">EXP(-1.0587+0.8836*LN(AJ5)+0.284)</f>
        <v>0.52242968866386141</v>
      </c>
      <c r="AL5" s="22">
        <f t="shared" si="5"/>
        <v>2.9172207570325672</v>
      </c>
      <c r="AM5" s="61">
        <f t="shared" si="6"/>
        <v>262.02833186814371</v>
      </c>
      <c r="AN5" s="61">
        <f ca="1">AVERAGE(OFFSET($AM$3,0,0,'Données projet'!$E$10+1,1))-AVERAGE(OFFSET($H$3,0,0,'Données projet'!$E$10+1,1))</f>
        <v>346.47171669298569</v>
      </c>
      <c r="AO5" s="61">
        <f t="shared" si="7"/>
        <v>138.7892998712469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</v>
      </c>
      <c r="BD5" s="13">
        <f>IF(A5&lt;'Données projet'!$A$88,$BA$205^A5,IF(A5='Données projet'!$A$88,'Données projet'!$B$88,BD4+BC5-BL4))</f>
        <v>1.608311907600795</v>
      </c>
      <c r="BE5" s="14">
        <f>BD5*VLOOKUP('Données projet'!$B$11,Paramètres!$A$1:$I$88,3,0)*VLOOKUP('Données projet'!$B$11,Paramètres!$A$1:$I$88,5,0)</f>
        <v>0.96177052074527558</v>
      </c>
      <c r="BF5" s="14">
        <f t="shared" ref="BF5:BF68" si="45">EXP(-1.0587+0.8836*LN(BE5)+0.284)</f>
        <v>0.44523982987462274</v>
      </c>
      <c r="BG5" s="22">
        <f t="shared" si="9"/>
        <v>2.450543027329656</v>
      </c>
      <c r="BH5" s="61">
        <f t="shared" si="10"/>
        <v>261.56165413844082</v>
      </c>
      <c r="BI5" s="61">
        <f ca="1">AVERAGE(OFFSET($BH$3,0,0,'Données projet'!$E$11+1,1))-AVERAGE(OFFSET($H$3,0,0,'Données projet'!$E$11+1,1))</f>
        <v>378.93986671710053</v>
      </c>
      <c r="BJ5" s="61">
        <f t="shared" si="11"/>
        <v>295.81600472413339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6.6</v>
      </c>
      <c r="BY5" s="13">
        <f>IF(A5&lt;'Données projet'!$A$114,$BV$205^A5,IF(A5='Données projet'!$A$114,'Données projet'!$B$114,BY4+BX5-CG4))</f>
        <v>1.629511362483081</v>
      </c>
      <c r="BZ5" s="14">
        <f>BY5*VLOOKUP('Données projet'!$B$12,Paramètres!$A$1:$I$88,3,0)*VLOOKUP('Données projet'!$B$12,Paramètres!$A$1:$I$88,5,0)</f>
        <v>1.4235411262652198</v>
      </c>
      <c r="CA5" s="14">
        <f t="shared" ref="CA5:CA68" si="46">EXP(-1.0587+0.8836*LN(BZ5)+0.284)</f>
        <v>0.62960738463416654</v>
      </c>
      <c r="CB5" s="22">
        <f t="shared" si="13"/>
        <v>3.5759003231497637</v>
      </c>
      <c r="CC5" s="61">
        <f t="shared" si="14"/>
        <v>262.68701143426091</v>
      </c>
      <c r="CD5" s="61">
        <f ca="1">AVERAGE(OFFSET($CC$3,0,0,'Données projet'!$E$12+1,1))-AVERAGE(OFFSET($H$3,0,0,'Données projet'!$E$12+1,1))</f>
        <v>299.79515984901849</v>
      </c>
      <c r="CE5" s="61">
        <f t="shared" si="15"/>
        <v>472.66755491558951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IF(A5&lt;'Données projet'!$A$140,$CQ$205^A5,IF(A5='Données projet'!$A$140,'Données projet'!$B$140,CT4+CS5-DB4))</f>
        <v>1.4531984602822681</v>
      </c>
      <c r="CU5" s="18">
        <f>CT5*VLOOKUP('Données projet'!$B$13,Paramètres!$A$1:$I$88,3,0)*VLOOKUP('Données projet'!$B$13,Paramètres!$A$1:$I$88,5,0)</f>
        <v>1.3148539668633961</v>
      </c>
      <c r="CV5" s="14">
        <f t="shared" ref="CV5:CV68" si="47">EXP(-1.0587+0.8836*LN(CU5)+0.284)</f>
        <v>0.58693801963664449</v>
      </c>
      <c r="CW5" s="22">
        <f t="shared" si="17"/>
        <v>3.3122877098209038</v>
      </c>
      <c r="CX5" s="61">
        <f t="shared" si="18"/>
        <v>262.42339882093205</v>
      </c>
      <c r="CY5" s="61">
        <f ca="1">AVERAGE(OFFSET($CX$3,0,0,'Données projet'!$E$13+1,1))-AVERAGE(OFFSET($H$3,0,0,'Données projet'!$E$13+1,1))</f>
        <v>338.00040608689147</v>
      </c>
      <c r="CZ5" s="61">
        <f t="shared" si="19"/>
        <v>193.3463168944657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1" t="e">
        <f t="shared" si="22"/>
        <v>#N/A</v>
      </c>
      <c r="DT5" s="61" t="e">
        <f ca="1">AVERAGE(OFFSET($DS$3,0,0,'Données projet'!$E$14+1,1))-AVERAGE(OFFSET($H$3,0,0,'Données projet'!$E$14+1,1))</f>
        <v>#N/A</v>
      </c>
      <c r="DU5" s="61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1" t="e">
        <f t="shared" si="26"/>
        <v>#N/A</v>
      </c>
      <c r="EO5" s="61" t="e">
        <f ca="1">AVERAGE(OFFSET($EN$3,0,0,'Données projet'!$E$15+1,1))-AVERAGE(OFFSET($H$3,0,0,'Données projet'!$E$15+1,1))</f>
        <v>#N/A</v>
      </c>
      <c r="EP5" s="61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1" t="e">
        <f t="shared" si="30"/>
        <v>#N/A</v>
      </c>
      <c r="FJ5" s="61" t="e">
        <f ca="1">AVERAGE(OFFSET($FI$3,0,0,'Données projet'!$E$16+1,1))-AVERAGE(OFFSET($H$3,0,0,'Données projet'!$E$16+1,1))</f>
        <v>#N/A</v>
      </c>
      <c r="FK5" s="61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1" t="e">
        <f t="shared" si="34"/>
        <v>#N/A</v>
      </c>
      <c r="GE5" s="61" t="e">
        <f ca="1">AVERAGE(OFFSET($GD$3,0,0,'Données projet'!$E$17+1,1))-AVERAGE(OFFSET($H$3,0,0,'Données projet'!$E$17+1,1))</f>
        <v>#N/A</v>
      </c>
      <c r="GF5" s="61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1" t="e">
        <f t="shared" si="38"/>
        <v>#N/A</v>
      </c>
      <c r="GZ5" s="61" t="e">
        <f ca="1">AVERAGE(OFFSET($GY$3,0,0,'Données projet'!$E$18+1,1))-AVERAGE(OFFSET($H$3,0,0,'Données projet'!$E$18+1,1))</f>
        <v>#N/A</v>
      </c>
      <c r="HA5" s="61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">
      <c r="A6" s="11">
        <f t="shared" si="4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1.6380000000000001</v>
      </c>
      <c r="D6" s="12">
        <f t="shared" si="4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9">
        <f t="shared" si="1"/>
        <v>260.7608398448956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5.16</v>
      </c>
      <c r="N6" s="14">
        <f>IF(A6&lt;'Données projet'!$A$36,$K$205^A6,IF(A6='Données projet'!$A$36,'Données projet'!$B$36,N5+M6-V5))</f>
        <v>2.3864272096510333</v>
      </c>
      <c r="O6" s="14">
        <f>N6*VLOOKUP('Données projet'!$B$9,Paramètres!$A$1:$I$88,3,0)*VLOOKUP('Données projet'!$B$9,Paramètres!$A$1:$I$88,5,0)</f>
        <v>1.3340128101949278</v>
      </c>
      <c r="P6" s="14">
        <f t="shared" si="43"/>
        <v>0.59448847673352745</v>
      </c>
      <c r="Q6" s="22">
        <f t="shared" si="2"/>
        <v>3.3588064080670592</v>
      </c>
      <c r="R6" s="61">
        <f t="shared" si="0"/>
        <v>263.69213974140035</v>
      </c>
      <c r="S6" s="61">
        <f ca="1">AVERAGE(OFFSET($R$3,0,0,'Données projet'!$E$9+1,1))-AVERAGE(OFFSET($H$3,0,0,'Données projet'!$E$9+1,1))</f>
        <v>383.30146648843129</v>
      </c>
      <c r="T6" s="61">
        <f t="shared" si="3"/>
        <v>443.96527862325644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1.6</v>
      </c>
      <c r="AI6" s="14">
        <f>IF(A6&lt;'Données projet'!$A$62,$AF$205^A6,IF(A6='Données projet'!$A$62,'Données projet'!$B$62,AI5+AH6-AQ5))</f>
        <v>1.5568515341151439</v>
      </c>
      <c r="AJ6" s="14">
        <f>AI6*VLOOKUP('Données projet'!$B$10,Paramètres!$A$1:$I$88,3,0)*VLOOKUP('Données projet'!$B$10,Paramètres!$A$1:$I$88,5,0)</f>
        <v>1.3357786162707936</v>
      </c>
      <c r="AK6" s="14">
        <f t="shared" si="44"/>
        <v>0.5951837390848197</v>
      </c>
      <c r="AL6" s="22">
        <f t="shared" si="5"/>
        <v>3.3630927689110268</v>
      </c>
      <c r="AM6" s="61">
        <f t="shared" si="6"/>
        <v>263.69642610224435</v>
      </c>
      <c r="AN6" s="61">
        <f ca="1">AVERAGE(OFFSET($AM$3,0,0,'Données projet'!$E$10+1,1))-AVERAGE(OFFSET($H$3,0,0,'Données projet'!$E$10+1,1))</f>
        <v>346.47171669298569</v>
      </c>
      <c r="AO6" s="61">
        <f t="shared" si="7"/>
        <v>138.7892998712469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</v>
      </c>
      <c r="BD6" s="13">
        <f>IF(A6&lt;'Données projet'!$A$88,$BA$205^A6,IF(A6='Données projet'!$A$88,'Données projet'!$B$88,BD5+BC6-BL5))</f>
        <v>2.039648902655506</v>
      </c>
      <c r="BE6" s="14">
        <f>BD6*VLOOKUP('Données projet'!$B$11,Paramètres!$A$1:$I$88,3,0)*VLOOKUP('Données projet'!$B$11,Paramètres!$A$1:$I$88,5,0)</f>
        <v>1.2197100437879926</v>
      </c>
      <c r="BF6" s="14">
        <f t="shared" si="45"/>
        <v>0.54924788934249968</v>
      </c>
      <c r="BG6" s="22">
        <f t="shared" si="9"/>
        <v>3.0809350668689408</v>
      </c>
      <c r="BH6" s="61">
        <f t="shared" si="10"/>
        <v>263.41426840020227</v>
      </c>
      <c r="BI6" s="61">
        <f ca="1">AVERAGE(OFFSET($BH$3,0,0,'Données projet'!$E$11+1,1))-AVERAGE(OFFSET($H$3,0,0,'Données projet'!$E$11+1,1))</f>
        <v>378.93986671710053</v>
      </c>
      <c r="BJ6" s="61">
        <f t="shared" si="11"/>
        <v>295.81600472413339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6.6</v>
      </c>
      <c r="BY6" s="13">
        <f>IF(A6&lt;'Données projet'!$A$114,$BV$205^A6,IF(A6='Données projet'!$A$114,'Données projet'!$B$114,BY5+BX6-CG5))</f>
        <v>2.0801089837784965</v>
      </c>
      <c r="BZ6" s="14">
        <f>BY6*VLOOKUP('Données projet'!$B$12,Paramètres!$A$1:$I$88,3,0)*VLOOKUP('Données projet'!$B$12,Paramètres!$A$1:$I$88,5,0)</f>
        <v>1.8171832082288948</v>
      </c>
      <c r="CA6" s="14">
        <f t="shared" si="46"/>
        <v>0.7811901694881791</v>
      </c>
      <c r="CB6" s="22">
        <f t="shared" si="13"/>
        <v>4.5255002995239044</v>
      </c>
      <c r="CC6" s="61">
        <f t="shared" si="14"/>
        <v>264.85883363285723</v>
      </c>
      <c r="CD6" s="61">
        <f ca="1">AVERAGE(OFFSET($CC$3,0,0,'Données projet'!$E$12+1,1))-AVERAGE(OFFSET($H$3,0,0,'Données projet'!$E$12+1,1))</f>
        <v>299.79515984901849</v>
      </c>
      <c r="CE6" s="61">
        <f t="shared" si="15"/>
        <v>472.66755491558951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IF(A6&lt;'Données projet'!$A$140,$CQ$205^A6,IF(A6='Données projet'!$A$140,'Données projet'!$B$140,CT5+CS6-DB5))</f>
        <v>1.7518115829322798</v>
      </c>
      <c r="CU6" s="18">
        <f>CT6*VLOOKUP('Données projet'!$B$13,Paramètres!$A$1:$I$88,3,0)*VLOOKUP('Données projet'!$B$13,Paramètres!$A$1:$I$88,5,0)</f>
        <v>1.5850391202371266</v>
      </c>
      <c r="CV6" s="14">
        <f t="shared" si="47"/>
        <v>0.69232082604846479</v>
      </c>
      <c r="CW6" s="22">
        <f t="shared" si="17"/>
        <v>3.966401906447405</v>
      </c>
      <c r="CX6" s="61">
        <f t="shared" si="18"/>
        <v>264.29973523978072</v>
      </c>
      <c r="CY6" s="61">
        <f ca="1">AVERAGE(OFFSET($CX$3,0,0,'Données projet'!$E$13+1,1))-AVERAGE(OFFSET($H$3,0,0,'Données projet'!$E$13+1,1))</f>
        <v>338.00040608689147</v>
      </c>
      <c r="CZ6" s="61">
        <f t="shared" si="19"/>
        <v>193.3463168944657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1" t="e">
        <f t="shared" si="22"/>
        <v>#N/A</v>
      </c>
      <c r="DT6" s="61" t="e">
        <f ca="1">AVERAGE(OFFSET($DS$3,0,0,'Données projet'!$E$14+1,1))-AVERAGE(OFFSET($H$3,0,0,'Données projet'!$E$14+1,1))</f>
        <v>#N/A</v>
      </c>
      <c r="DU6" s="61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1" t="e">
        <f t="shared" si="26"/>
        <v>#N/A</v>
      </c>
      <c r="EO6" s="61" t="e">
        <f ca="1">AVERAGE(OFFSET($EN$3,0,0,'Données projet'!$E$15+1,1))-AVERAGE(OFFSET($H$3,0,0,'Données projet'!$E$15+1,1))</f>
        <v>#N/A</v>
      </c>
      <c r="EP6" s="61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1" t="e">
        <f t="shared" si="30"/>
        <v>#N/A</v>
      </c>
      <c r="FJ6" s="61" t="e">
        <f ca="1">AVERAGE(OFFSET($FI$3,0,0,'Données projet'!$E$16+1,1))-AVERAGE(OFFSET($H$3,0,0,'Données projet'!$E$16+1,1))</f>
        <v>#N/A</v>
      </c>
      <c r="FK6" s="61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1" t="e">
        <f t="shared" si="34"/>
        <v>#N/A</v>
      </c>
      <c r="GE6" s="61" t="e">
        <f ca="1">AVERAGE(OFFSET($GD$3,0,0,'Données projet'!$E$17+1,1))-AVERAGE(OFFSET($H$3,0,0,'Données projet'!$E$17+1,1))</f>
        <v>#N/A</v>
      </c>
      <c r="GF6" s="61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1" t="e">
        <f t="shared" si="38"/>
        <v>#N/A</v>
      </c>
      <c r="GZ6" s="61" t="e">
        <f ca="1">AVERAGE(OFFSET($GY$3,0,0,'Données projet'!$E$18+1,1))-AVERAGE(OFFSET($H$3,0,0,'Données projet'!$E$18+1,1))</f>
        <v>#N/A</v>
      </c>
      <c r="HA6" s="61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">
      <c r="A7" s="11">
        <f t="shared" si="4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2.1840000000000002</v>
      </c>
      <c r="D7" s="12">
        <f t="shared" si="4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9">
        <f t="shared" si="1"/>
        <v>262.07105900009446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5.16</v>
      </c>
      <c r="N7" s="14">
        <f>IF(A7&lt;'Données projet'!$A$36,$K$205^A7,IF(A7='Données projet'!$A$36,'Données projet'!$B$36,N6+M7-V6))</f>
        <v>3.1890714985990289</v>
      </c>
      <c r="O7" s="14">
        <f>N7*VLOOKUP('Données projet'!$B$9,Paramètres!$A$1:$I$88,3,0)*VLOOKUP('Données projet'!$B$9,Paramètres!$A$1:$I$88,5,0)</f>
        <v>1.7826909677168572</v>
      </c>
      <c r="P7" s="14">
        <f t="shared" si="43"/>
        <v>0.76807366571118751</v>
      </c>
      <c r="Q7" s="22">
        <f t="shared" si="2"/>
        <v>4.4425817365538443</v>
      </c>
      <c r="R7" s="61">
        <f t="shared" si="0"/>
        <v>265.99813729210939</v>
      </c>
      <c r="S7" s="61">
        <f ca="1">AVERAGE(OFFSET($R$3,0,0,'Données projet'!$E$9+1,1))-AVERAGE(OFFSET($H$3,0,0,'Données projet'!$E$9+1,1))</f>
        <v>383.30146648843129</v>
      </c>
      <c r="T7" s="61">
        <f t="shared" si="3"/>
        <v>443.96527862325644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1.6</v>
      </c>
      <c r="AI7" s="14">
        <f>IF(A7&lt;'Données projet'!$A$62,$AF$205^A7,IF(A7='Données projet'!$A$62,'Données projet'!$B$62,AI6+AH7-AQ6))</f>
        <v>1.8043866224194838</v>
      </c>
      <c r="AJ7" s="14">
        <f>AI7*VLOOKUP('Données projet'!$B$10,Paramètres!$A$1:$I$88,3,0)*VLOOKUP('Données projet'!$B$10,Paramètres!$A$1:$I$88,5,0)</f>
        <v>1.5481637220359172</v>
      </c>
      <c r="AK7" s="14">
        <f t="shared" si="44"/>
        <v>0.67806958708066833</v>
      </c>
      <c r="AL7" s="22">
        <f t="shared" si="5"/>
        <v>3.8773563467113861</v>
      </c>
      <c r="AM7" s="61">
        <f t="shared" si="6"/>
        <v>265.43291190226694</v>
      </c>
      <c r="AN7" s="61">
        <f ca="1">AVERAGE(OFFSET($AM$3,0,0,'Données projet'!$E$10+1,1))-AVERAGE(OFFSET($H$3,0,0,'Données projet'!$E$10+1,1))</f>
        <v>346.47171669298569</v>
      </c>
      <c r="AO7" s="61">
        <f t="shared" si="7"/>
        <v>138.7892998712469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</v>
      </c>
      <c r="BD7" s="13">
        <f>IF(A7&lt;'Données projet'!$A$88,$BA$205^A7,IF(A7='Données projet'!$A$88,'Données projet'!$B$88,BD6+BC7-BL6))</f>
        <v>2.5866671921305082</v>
      </c>
      <c r="BE7" s="14">
        <f>BD7*VLOOKUP('Données projet'!$B$11,Paramètres!$A$1:$I$88,3,0)*VLOOKUP('Données projet'!$B$11,Paramètres!$A$1:$I$88,5,0)</f>
        <v>1.5468269808940438</v>
      </c>
      <c r="BF7" s="14">
        <f t="shared" si="45"/>
        <v>0.67755223972693635</v>
      </c>
      <c r="BG7" s="22">
        <f t="shared" si="9"/>
        <v>3.8741271425815405</v>
      </c>
      <c r="BH7" s="61">
        <f t="shared" si="10"/>
        <v>265.42968269813707</v>
      </c>
      <c r="BI7" s="61">
        <f ca="1">AVERAGE(OFFSET($BH$3,0,0,'Données projet'!$E$11+1,1))-AVERAGE(OFFSET($H$3,0,0,'Données projet'!$E$11+1,1))</f>
        <v>378.93986671710053</v>
      </c>
      <c r="BJ7" s="61">
        <f t="shared" si="11"/>
        <v>295.81600472413339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6.6</v>
      </c>
      <c r="BY7" s="13">
        <f>IF(A7&lt;'Données projet'!$A$114,$BV$205^A7,IF(A7='Données projet'!$A$114,'Données projet'!$B$114,BY6+BX7-CG6))</f>
        <v>2.655307280461467</v>
      </c>
      <c r="BZ7" s="14">
        <f>BY7*VLOOKUP('Données projet'!$B$12,Paramètres!$A$1:$I$88,3,0)*VLOOKUP('Données projet'!$B$12,Paramètres!$A$1:$I$88,5,0)</f>
        <v>2.3196764402111376</v>
      </c>
      <c r="CA7" s="14">
        <f t="shared" si="46"/>
        <v>0.96926766711854973</v>
      </c>
      <c r="CB7" s="22">
        <f t="shared" si="13"/>
        <v>5.7282443202658717</v>
      </c>
      <c r="CC7" s="61">
        <f t="shared" si="14"/>
        <v>267.28379987582139</v>
      </c>
      <c r="CD7" s="61">
        <f ca="1">AVERAGE(OFFSET($CC$3,0,0,'Données projet'!$E$12+1,1))-AVERAGE(OFFSET($H$3,0,0,'Données projet'!$E$12+1,1))</f>
        <v>299.79515984901849</v>
      </c>
      <c r="CE7" s="61">
        <f t="shared" si="15"/>
        <v>472.66755491558951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IF(A7&lt;'Données projet'!$A$140,$CQ$205^A7,IF(A7='Données projet'!$A$140,'Données projet'!$B$140,CT6+CS7-DB6))</f>
        <v>2.1117857649667546</v>
      </c>
      <c r="CU7" s="18">
        <f>CT7*VLOOKUP('Données projet'!$B$13,Paramètres!$A$1:$I$88,3,0)*VLOOKUP('Données projet'!$B$13,Paramètres!$A$1:$I$88,5,0)</f>
        <v>1.9107437601419195</v>
      </c>
      <c r="CV7" s="14">
        <f t="shared" si="47"/>
        <v>0.81662477151702284</v>
      </c>
      <c r="CW7" s="22">
        <f t="shared" si="17"/>
        <v>4.7501668593059909</v>
      </c>
      <c r="CX7" s="61">
        <f t="shared" si="18"/>
        <v>266.30572241486152</v>
      </c>
      <c r="CY7" s="61">
        <f ca="1">AVERAGE(OFFSET($CX$3,0,0,'Données projet'!$E$13+1,1))-AVERAGE(OFFSET($H$3,0,0,'Données projet'!$E$13+1,1))</f>
        <v>338.00040608689147</v>
      </c>
      <c r="CZ7" s="61">
        <f t="shared" si="19"/>
        <v>193.3463168944657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1" t="e">
        <f t="shared" si="22"/>
        <v>#N/A</v>
      </c>
      <c r="DT7" s="61" t="e">
        <f ca="1">AVERAGE(OFFSET($DS$3,0,0,'Données projet'!$E$14+1,1))-AVERAGE(OFFSET($H$3,0,0,'Données projet'!$E$14+1,1))</f>
        <v>#N/A</v>
      </c>
      <c r="DU7" s="61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1" t="e">
        <f t="shared" si="26"/>
        <v>#N/A</v>
      </c>
      <c r="EO7" s="61" t="e">
        <f ca="1">AVERAGE(OFFSET($EN$3,0,0,'Données projet'!$E$15+1,1))-AVERAGE(OFFSET($H$3,0,0,'Données projet'!$E$15+1,1))</f>
        <v>#N/A</v>
      </c>
      <c r="EP7" s="61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1" t="e">
        <f t="shared" si="30"/>
        <v>#N/A</v>
      </c>
      <c r="FJ7" s="61" t="e">
        <f ca="1">AVERAGE(OFFSET($FI$3,0,0,'Données projet'!$E$16+1,1))-AVERAGE(OFFSET($H$3,0,0,'Données projet'!$E$16+1,1))</f>
        <v>#N/A</v>
      </c>
      <c r="FK7" s="61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1" t="e">
        <f t="shared" si="34"/>
        <v>#N/A</v>
      </c>
      <c r="GE7" s="61" t="e">
        <f ca="1">AVERAGE(OFFSET($GD$3,0,0,'Données projet'!$E$17+1,1))-AVERAGE(OFFSET($H$3,0,0,'Données projet'!$E$17+1,1))</f>
        <v>#N/A</v>
      </c>
      <c r="GF7" s="61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1" t="e">
        <f t="shared" si="38"/>
        <v>#N/A</v>
      </c>
      <c r="GZ7" s="61" t="e">
        <f ca="1">AVERAGE(OFFSET($GY$3,0,0,'Données projet'!$E$18+1,1))-AVERAGE(OFFSET($H$3,0,0,'Données projet'!$E$18+1,1))</f>
        <v>#N/A</v>
      </c>
      <c r="HA7" s="61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">
      <c r="A8" s="11">
        <f t="shared" si="4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2.7300000000000004</v>
      </c>
      <c r="D8" s="12">
        <f t="shared" si="4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9">
        <f t="shared" si="1"/>
        <v>263.37085912145096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5.16</v>
      </c>
      <c r="N8" s="14">
        <f>IF(A8&lt;'Données projet'!$A$36,$K$205^A8,IF(A8='Données projet'!$A$36,'Données projet'!$B$36,N7+M8-V7))</f>
        <v>4.2616749348344216</v>
      </c>
      <c r="O8" s="14">
        <f>N8*VLOOKUP('Données projet'!$B$9,Paramètres!$A$1:$I$88,3,0)*VLOOKUP('Données projet'!$B$9,Paramètres!$A$1:$I$88,5,0)</f>
        <v>2.3822762885724416</v>
      </c>
      <c r="P8" s="14">
        <f t="shared" si="43"/>
        <v>0.99234413962148793</v>
      </c>
      <c r="Q8" s="22">
        <f t="shared" si="2"/>
        <v>5.8774639124377606</v>
      </c>
      <c r="R8" s="61">
        <f t="shared" si="0"/>
        <v>268.65524169021552</v>
      </c>
      <c r="S8" s="61">
        <f ca="1">AVERAGE(OFFSET($R$3,0,0,'Données projet'!$E$9+1,1))-AVERAGE(OFFSET($H$3,0,0,'Données projet'!$E$9+1,1))</f>
        <v>383.30146648843129</v>
      </c>
      <c r="T8" s="61">
        <f t="shared" si="3"/>
        <v>443.96527862325644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1.6</v>
      </c>
      <c r="AI8" s="14">
        <f>IF(A8&lt;'Données projet'!$A$62,$AF$205^A8,IF(A8='Données projet'!$A$62,'Données projet'!$B$62,AI7+AH8-AQ7))</f>
        <v>2.0912791051825463</v>
      </c>
      <c r="AJ8" s="14">
        <f>AI8*VLOOKUP('Données projet'!$B$10,Paramètres!$A$1:$I$88,3,0)*VLOOKUP('Données projet'!$B$10,Paramètres!$A$1:$I$88,5,0)</f>
        <v>1.7943174722466249</v>
      </c>
      <c r="AK8" s="14">
        <f t="shared" si="44"/>
        <v>0.77249819632290906</v>
      </c>
      <c r="AL8" s="22">
        <f t="shared" si="5"/>
        <v>4.4705372894252715</v>
      </c>
      <c r="AM8" s="61">
        <f t="shared" si="6"/>
        <v>267.24831506720307</v>
      </c>
      <c r="AN8" s="61">
        <f ca="1">AVERAGE(OFFSET($AM$3,0,0,'Données projet'!$E$10+1,1))-AVERAGE(OFFSET($H$3,0,0,'Données projet'!$E$10+1,1))</f>
        <v>346.47171669298569</v>
      </c>
      <c r="AO8" s="61">
        <f t="shared" si="7"/>
        <v>138.7892998712469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</v>
      </c>
      <c r="BD8" s="13">
        <f>IF(A8&lt;'Données projet'!$A$88,$BA$205^A8,IF(A8='Données projet'!$A$88,'Données projet'!$B$88,BD7+BC8-BL7))</f>
        <v>3.280391617465745</v>
      </c>
      <c r="BE8" s="14">
        <f>BD8*VLOOKUP('Données projet'!$B$11,Paramètres!$A$1:$I$88,3,0)*VLOOKUP('Données projet'!$B$11,Paramètres!$A$1:$I$88,5,0)</f>
        <v>1.9616741872445156</v>
      </c>
      <c r="BF8" s="14">
        <f t="shared" si="45"/>
        <v>0.83582849650737012</v>
      </c>
      <c r="BG8" s="22">
        <f t="shared" si="9"/>
        <v>4.8723171742012008</v>
      </c>
      <c r="BH8" s="61">
        <f t="shared" si="10"/>
        <v>267.65009495197899</v>
      </c>
      <c r="BI8" s="61">
        <f ca="1">AVERAGE(OFFSET($BH$3,0,0,'Données projet'!$E$11+1,1))-AVERAGE(OFFSET($H$3,0,0,'Données projet'!$E$11+1,1))</f>
        <v>378.93986671710053</v>
      </c>
      <c r="BJ8" s="61">
        <f t="shared" si="11"/>
        <v>295.81600472413339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6.6</v>
      </c>
      <c r="BY8" s="13">
        <f>IF(A8&lt;'Données projet'!$A$114,$BV$205^A8,IF(A8='Données projet'!$A$114,'Données projet'!$B$114,BY7+BX8-CG7))</f>
        <v>3.3895612242701949</v>
      </c>
      <c r="BZ8" s="14">
        <f>BY8*VLOOKUP('Données projet'!$B$12,Paramètres!$A$1:$I$88,3,0)*VLOOKUP('Données projet'!$B$12,Paramètres!$A$1:$I$88,5,0)</f>
        <v>2.9611206855224426</v>
      </c>
      <c r="CA8" s="14">
        <f t="shared" si="46"/>
        <v>1.2026262582604759</v>
      </c>
      <c r="CB8" s="22">
        <f t="shared" si="13"/>
        <v>7.2518592604219156</v>
      </c>
      <c r="CC8" s="61">
        <f t="shared" si="14"/>
        <v>270.02963703819967</v>
      </c>
      <c r="CD8" s="61">
        <f ca="1">AVERAGE(OFFSET($CC$3,0,0,'Données projet'!$E$12+1,1))-AVERAGE(OFFSET($H$3,0,0,'Données projet'!$E$12+1,1))</f>
        <v>299.79515984901849</v>
      </c>
      <c r="CE8" s="61">
        <f t="shared" si="15"/>
        <v>472.66755491558951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IF(A8&lt;'Données projet'!$A$140,$CQ$205^A8,IF(A8='Données projet'!$A$140,'Données projet'!$B$140,CT7+CS8-DB7))</f>
        <v>2.5457298950218314</v>
      </c>
      <c r="CU8" s="18">
        <f>CT8*VLOOKUP('Données projet'!$B$13,Paramètres!$A$1:$I$88,3,0)*VLOOKUP('Données projet'!$B$13,Paramètres!$A$1:$I$88,5,0)</f>
        <v>2.3033764090157529</v>
      </c>
      <c r="CV8" s="14">
        <f t="shared" si="47"/>
        <v>0.96324708482559218</v>
      </c>
      <c r="CW8" s="22">
        <f t="shared" si="17"/>
        <v>5.6893692517736758</v>
      </c>
      <c r="CX8" s="61">
        <f t="shared" si="18"/>
        <v>268.46714702955143</v>
      </c>
      <c r="CY8" s="61">
        <f ca="1">AVERAGE(OFFSET($CX$3,0,0,'Données projet'!$E$13+1,1))-AVERAGE(OFFSET($H$3,0,0,'Données projet'!$E$13+1,1))</f>
        <v>338.00040608689147</v>
      </c>
      <c r="CZ8" s="61">
        <f t="shared" si="19"/>
        <v>193.3463168944657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1" t="e">
        <f t="shared" si="22"/>
        <v>#N/A</v>
      </c>
      <c r="DT8" s="61" t="e">
        <f ca="1">AVERAGE(OFFSET($DS$3,0,0,'Données projet'!$E$14+1,1))-AVERAGE(OFFSET($H$3,0,0,'Données projet'!$E$14+1,1))</f>
        <v>#N/A</v>
      </c>
      <c r="DU8" s="61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1" t="e">
        <f t="shared" si="26"/>
        <v>#N/A</v>
      </c>
      <c r="EO8" s="61" t="e">
        <f ca="1">AVERAGE(OFFSET($EN$3,0,0,'Données projet'!$E$15+1,1))-AVERAGE(OFFSET($H$3,0,0,'Données projet'!$E$15+1,1))</f>
        <v>#N/A</v>
      </c>
      <c r="EP8" s="61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1" t="e">
        <f t="shared" si="30"/>
        <v>#N/A</v>
      </c>
      <c r="FJ8" s="61" t="e">
        <f ca="1">AVERAGE(OFFSET($FI$3,0,0,'Données projet'!$E$16+1,1))-AVERAGE(OFFSET($H$3,0,0,'Données projet'!$E$16+1,1))</f>
        <v>#N/A</v>
      </c>
      <c r="FK8" s="61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1" t="e">
        <f t="shared" si="34"/>
        <v>#N/A</v>
      </c>
      <c r="GE8" s="61" t="e">
        <f ca="1">AVERAGE(OFFSET($GD$3,0,0,'Données projet'!$E$17+1,1))-AVERAGE(OFFSET($H$3,0,0,'Données projet'!$E$17+1,1))</f>
        <v>#N/A</v>
      </c>
      <c r="GF8" s="61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1" t="e">
        <f t="shared" si="38"/>
        <v>#N/A</v>
      </c>
      <c r="GZ8" s="61" t="e">
        <f ca="1">AVERAGE(OFFSET($GY$3,0,0,'Données projet'!$E$18+1,1))-AVERAGE(OFFSET($H$3,0,0,'Données projet'!$E$18+1,1))</f>
        <v>#N/A</v>
      </c>
      <c r="HA8" s="61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">
      <c r="A9" s="11">
        <f t="shared" si="4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3.2760000000000007</v>
      </c>
      <c r="D9" s="12">
        <f t="shared" si="4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9">
        <f t="shared" si="1"/>
        <v>264.66257488541947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5.16</v>
      </c>
      <c r="N9" s="14">
        <f>IF(A9&lt;'Données projet'!$A$36,$K$205^A9,IF(A9='Données projet'!$A$36,'Données projet'!$B$36,N8+M9-V8))</f>
        <v>5.6950348269628162</v>
      </c>
      <c r="O9" s="14">
        <f>N9*VLOOKUP('Données projet'!$B$9,Paramètres!$A$1:$I$88,3,0)*VLOOKUP('Données projet'!$B$9,Paramètres!$A$1:$I$88,5,0)</f>
        <v>3.1835244682722141</v>
      </c>
      <c r="P9" s="14">
        <f t="shared" si="43"/>
        <v>1.2820995373266677</v>
      </c>
      <c r="Q9" s="22">
        <f t="shared" si="2"/>
        <v>7.7776284764180508</v>
      </c>
      <c r="R9" s="61">
        <f t="shared" si="0"/>
        <v>271.77762847641804</v>
      </c>
      <c r="S9" s="61">
        <f ca="1">AVERAGE(OFFSET($R$3,0,0,'Données projet'!$E$9+1,1))-AVERAGE(OFFSET($H$3,0,0,'Données projet'!$E$9+1,1))</f>
        <v>383.30146648843129</v>
      </c>
      <c r="T9" s="61">
        <f t="shared" si="3"/>
        <v>443.96527862325644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1.6</v>
      </c>
      <c r="AI9" s="14">
        <f>IF(A9&lt;'Données projet'!$A$62,$AF$205^A9,IF(A9='Données projet'!$A$62,'Données projet'!$B$62,AI8+AH9-AQ8))</f>
        <v>2.4237866992766768</v>
      </c>
      <c r="AJ9" s="14">
        <f>AI9*VLOOKUP('Données projet'!$B$10,Paramètres!$A$1:$I$88,3,0)*VLOOKUP('Données projet'!$B$10,Paramètres!$A$1:$I$88,5,0)</f>
        <v>2.0796089879793889</v>
      </c>
      <c r="AK9" s="14">
        <f t="shared" si="44"/>
        <v>0.88007702261265608</v>
      </c>
      <c r="AL9" s="22">
        <f t="shared" si="5"/>
        <v>5.1547864684478117</v>
      </c>
      <c r="AM9" s="61">
        <f t="shared" si="6"/>
        <v>269.15478646844781</v>
      </c>
      <c r="AN9" s="61">
        <f ca="1">AVERAGE(OFFSET($AM$3,0,0,'Données projet'!$E$10+1,1))-AVERAGE(OFFSET($H$3,0,0,'Données projet'!$E$10+1,1))</f>
        <v>346.47171669298569</v>
      </c>
      <c r="AO9" s="61">
        <f t="shared" si="7"/>
        <v>138.7892998712469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</v>
      </c>
      <c r="BD9" s="13">
        <f>IF(A9&lt;'Données projet'!$A$88,$BA$205^A9,IF(A9='Données projet'!$A$88,'Données projet'!$B$88,BD8+BC9-BL8))</f>
        <v>4.16016764610381</v>
      </c>
      <c r="BE9" s="14">
        <f>BD9*VLOOKUP('Données projet'!$B$11,Paramètres!$A$1:$I$88,3,0)*VLOOKUP('Données projet'!$B$11,Paramètres!$A$1:$I$88,5,0)</f>
        <v>2.4877802523700785</v>
      </c>
      <c r="BF9" s="14">
        <f t="shared" si="45"/>
        <v>1.0310780993880573</v>
      </c>
      <c r="BG9" s="22">
        <f t="shared" si="9"/>
        <v>6.1286782959787525</v>
      </c>
      <c r="BH9" s="61">
        <f t="shared" si="10"/>
        <v>270.12867829597877</v>
      </c>
      <c r="BI9" s="61">
        <f ca="1">AVERAGE(OFFSET($BH$3,0,0,'Données projet'!$E$11+1,1))-AVERAGE(OFFSET($H$3,0,0,'Données projet'!$E$11+1,1))</f>
        <v>378.93986671710053</v>
      </c>
      <c r="BJ9" s="61">
        <f t="shared" si="11"/>
        <v>295.81600472413339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6.6</v>
      </c>
      <c r="BY9" s="13">
        <f>IF(A9&lt;'Données projet'!$A$114,$BV$205^A9,IF(A9='Données projet'!$A$114,'Données projet'!$B$114,BY8+BX9-CG8))</f>
        <v>4.32685338439601</v>
      </c>
      <c r="BZ9" s="14">
        <f>BY9*VLOOKUP('Données projet'!$B$12,Paramètres!$A$1:$I$88,3,0)*VLOOKUP('Données projet'!$B$12,Paramètres!$A$1:$I$88,5,0)</f>
        <v>3.7799391166083551</v>
      </c>
      <c r="CA9" s="14">
        <f t="shared" si="46"/>
        <v>1.4921677118944865</v>
      </c>
      <c r="CB9" s="22">
        <f t="shared" si="13"/>
        <v>9.1822527263091143</v>
      </c>
      <c r="CC9" s="61">
        <f t="shared" si="14"/>
        <v>273.18225272630912</v>
      </c>
      <c r="CD9" s="61">
        <f ca="1">AVERAGE(OFFSET($CC$3,0,0,'Données projet'!$E$12+1,1))-AVERAGE(OFFSET($H$3,0,0,'Données projet'!$E$12+1,1))</f>
        <v>299.79515984901849</v>
      </c>
      <c r="CE9" s="61">
        <f t="shared" si="15"/>
        <v>472.66755491558951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IF(A9&lt;'Données projet'!$A$140,$CQ$205^A9,IF(A9='Données projet'!$A$140,'Données projet'!$B$140,CT8+CS9-DB8))</f>
        <v>3.0688438220956993</v>
      </c>
      <c r="CU9" s="18">
        <f>CT9*VLOOKUP('Données projet'!$B$13,Paramètres!$A$1:$I$88,3,0)*VLOOKUP('Données projet'!$B$13,Paramètres!$A$1:$I$88,5,0)</f>
        <v>2.7766898902321886</v>
      </c>
      <c r="CV9" s="14">
        <f t="shared" si="47"/>
        <v>1.1361949561012803</v>
      </c>
      <c r="CW9" s="22">
        <f t="shared" si="17"/>
        <v>6.8149411073641248</v>
      </c>
      <c r="CX9" s="61">
        <f t="shared" si="18"/>
        <v>270.81494110736412</v>
      </c>
      <c r="CY9" s="61">
        <f ca="1">AVERAGE(OFFSET($CX$3,0,0,'Données projet'!$E$13+1,1))-AVERAGE(OFFSET($H$3,0,0,'Données projet'!$E$13+1,1))</f>
        <v>338.00040608689147</v>
      </c>
      <c r="CZ9" s="61">
        <f t="shared" si="19"/>
        <v>193.3463168944657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1" t="e">
        <f t="shared" si="22"/>
        <v>#N/A</v>
      </c>
      <c r="DT9" s="61" t="e">
        <f ca="1">AVERAGE(OFFSET($DS$3,0,0,'Données projet'!$E$14+1,1))-AVERAGE(OFFSET($H$3,0,0,'Données projet'!$E$14+1,1))</f>
        <v>#N/A</v>
      </c>
      <c r="DU9" s="61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1" t="e">
        <f t="shared" si="26"/>
        <v>#N/A</v>
      </c>
      <c r="EO9" s="61" t="e">
        <f ca="1">AVERAGE(OFFSET($EN$3,0,0,'Données projet'!$E$15+1,1))-AVERAGE(OFFSET($H$3,0,0,'Données projet'!$E$15+1,1))</f>
        <v>#N/A</v>
      </c>
      <c r="EP9" s="61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1" t="e">
        <f t="shared" si="30"/>
        <v>#N/A</v>
      </c>
      <c r="FJ9" s="61" t="e">
        <f ca="1">AVERAGE(OFFSET($FI$3,0,0,'Données projet'!$E$16+1,1))-AVERAGE(OFFSET($H$3,0,0,'Données projet'!$E$16+1,1))</f>
        <v>#N/A</v>
      </c>
      <c r="FK9" s="61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1" t="e">
        <f t="shared" si="34"/>
        <v>#N/A</v>
      </c>
      <c r="GE9" s="61" t="e">
        <f ca="1">AVERAGE(OFFSET($GD$3,0,0,'Données projet'!$E$17+1,1))-AVERAGE(OFFSET($H$3,0,0,'Données projet'!$E$17+1,1))</f>
        <v>#N/A</v>
      </c>
      <c r="GF9" s="61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1" t="e">
        <f t="shared" si="38"/>
        <v>#N/A</v>
      </c>
      <c r="GZ9" s="61" t="e">
        <f ca="1">AVERAGE(OFFSET($GY$3,0,0,'Données projet'!$E$18+1,1))-AVERAGE(OFFSET($H$3,0,0,'Données projet'!$E$18+1,1))</f>
        <v>#N/A</v>
      </c>
      <c r="HA9" s="61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">
      <c r="A10" s="11">
        <f t="shared" si="4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3.822000000000001</v>
      </c>
      <c r="D10" s="12">
        <f t="shared" si="4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9">
        <f t="shared" si="1"/>
        <v>265.94771136763848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5.16</v>
      </c>
      <c r="N10" s="14">
        <f>IF(A10&lt;'Données projet'!$A$36,$K$205^A10,IF(A10='Données projet'!$A$36,'Données projet'!$B$36,N9+M10-V9))</f>
        <v>7.6104869977793195</v>
      </c>
      <c r="O10" s="14">
        <f>N10*VLOOKUP('Données projet'!$B$9,Paramètres!$A$1:$I$88,3,0)*VLOOKUP('Données projet'!$B$9,Paramètres!$A$1:$I$88,5,0)</f>
        <v>4.2542622317586396</v>
      </c>
      <c r="P10" s="14">
        <f t="shared" si="43"/>
        <v>1.6564608566542709</v>
      </c>
      <c r="Q10" s="22">
        <f t="shared" si="2"/>
        <v>10.29450937898582</v>
      </c>
      <c r="R10" s="61">
        <f t="shared" si="0"/>
        <v>275.51673160120805</v>
      </c>
      <c r="S10" s="61">
        <f ca="1">AVERAGE(OFFSET($R$3,0,0,'Données projet'!$E$9+1,1))-AVERAGE(OFFSET($H$3,0,0,'Données projet'!$E$9+1,1))</f>
        <v>383.30146648843129</v>
      </c>
      <c r="T10" s="61">
        <f t="shared" si="3"/>
        <v>443.96527862325644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1.6</v>
      </c>
      <c r="AI10" s="14">
        <f>IF(A10&lt;'Données projet'!$A$62,$AF$205^A10,IF(A10='Données projet'!$A$62,'Données projet'!$B$62,AI9+AH10-AQ9))</f>
        <v>2.8091620812506162</v>
      </c>
      <c r="AJ10" s="14">
        <f>AI10*VLOOKUP('Données projet'!$B$10,Paramètres!$A$1:$I$88,3,0)*VLOOKUP('Données projet'!$B$10,Paramètres!$A$1:$I$88,5,0)</f>
        <v>2.410261065713029</v>
      </c>
      <c r="AK10" s="14">
        <f t="shared" si="44"/>
        <v>1.0026373775596455</v>
      </c>
      <c r="AL10" s="22">
        <f t="shared" si="5"/>
        <v>5.9441314553665761</v>
      </c>
      <c r="AM10" s="61">
        <f t="shared" si="6"/>
        <v>271.1663536775888</v>
      </c>
      <c r="AN10" s="61">
        <f ca="1">AVERAGE(OFFSET($AM$3,0,0,'Données projet'!$E$10+1,1))-AVERAGE(OFFSET($H$3,0,0,'Données projet'!$E$10+1,1))</f>
        <v>346.47171669298569</v>
      </c>
      <c r="AO10" s="61">
        <f t="shared" si="7"/>
        <v>138.7892998712469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</v>
      </c>
      <c r="BD10" s="13">
        <f>IF(A10&lt;'Données projet'!$A$88,$BA$205^A10,IF(A10='Données projet'!$A$88,'Données projet'!$B$88,BD9+BC10-BL9))</f>
        <v>5.2758928999639902</v>
      </c>
      <c r="BE10" s="14">
        <f>BD10*VLOOKUP('Données projet'!$B$11,Paramètres!$A$1:$I$88,3,0)*VLOOKUP('Données projet'!$B$11,Paramètres!$A$1:$I$88,5,0)</f>
        <v>3.1549839541784666</v>
      </c>
      <c r="BF10" s="14">
        <f t="shared" si="45"/>
        <v>1.2719380249418357</v>
      </c>
      <c r="BG10" s="22">
        <f t="shared" si="9"/>
        <v>7.7102224469678591</v>
      </c>
      <c r="BH10" s="61">
        <f t="shared" si="10"/>
        <v>272.93244466919009</v>
      </c>
      <c r="BI10" s="61">
        <f ca="1">AVERAGE(OFFSET($BH$3,0,0,'Données projet'!$E$11+1,1))-AVERAGE(OFFSET($H$3,0,0,'Données projet'!$E$11+1,1))</f>
        <v>378.93986671710053</v>
      </c>
      <c r="BJ10" s="61">
        <f t="shared" si="11"/>
        <v>295.81600472413339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6.6</v>
      </c>
      <c r="BY10" s="13">
        <f>IF(A10&lt;'Données projet'!$A$114,$BV$205^A10,IF(A10='Données projet'!$A$114,'Données projet'!$B$114,BY9+BX10-CG9))</f>
        <v>5.5233285287803451</v>
      </c>
      <c r="BZ10" s="14">
        <f>BY10*VLOOKUP('Données projet'!$B$12,Paramètres!$A$1:$I$88,3,0)*VLOOKUP('Données projet'!$B$12,Paramètres!$A$1:$I$88,5,0)</f>
        <v>4.8251798027425101</v>
      </c>
      <c r="CA10" s="14">
        <f t="shared" si="46"/>
        <v>1.8514184811173284</v>
      </c>
      <c r="CB10" s="22">
        <f t="shared" si="13"/>
        <v>11.628408677722552</v>
      </c>
      <c r="CC10" s="61">
        <f t="shared" si="14"/>
        <v>276.8506308999448</v>
      </c>
      <c r="CD10" s="61">
        <f ca="1">AVERAGE(OFFSET($CC$3,0,0,'Données projet'!$E$12+1,1))-AVERAGE(OFFSET($H$3,0,0,'Données projet'!$E$12+1,1))</f>
        <v>299.79515984901849</v>
      </c>
      <c r="CE10" s="61">
        <f t="shared" si="15"/>
        <v>472.66755491558951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IF(A10&lt;'Données projet'!$A$140,$CQ$205^A10,IF(A10='Données projet'!$A$140,'Données projet'!$B$140,CT9+CS10-DB9))</f>
        <v>3.6994507637402658</v>
      </c>
      <c r="CU10" s="18">
        <f>CT10*VLOOKUP('Données projet'!$B$13,Paramètres!$A$1:$I$88,3,0)*VLOOKUP('Données projet'!$B$13,Paramètres!$A$1:$I$88,5,0)</f>
        <v>3.3472630510321921</v>
      </c>
      <c r="CV10" s="14">
        <f t="shared" si="47"/>
        <v>1.34019505338418</v>
      </c>
      <c r="CW10" s="22">
        <f t="shared" si="17"/>
        <v>8.1639895318585136</v>
      </c>
      <c r="CX10" s="61">
        <f t="shared" si="18"/>
        <v>273.38621175408076</v>
      </c>
      <c r="CY10" s="61">
        <f ca="1">AVERAGE(OFFSET($CX$3,0,0,'Données projet'!$E$13+1,1))-AVERAGE(OFFSET($H$3,0,0,'Données projet'!$E$13+1,1))</f>
        <v>338.00040608689147</v>
      </c>
      <c r="CZ10" s="61">
        <f t="shared" si="19"/>
        <v>193.3463168944657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1" t="e">
        <f t="shared" si="22"/>
        <v>#N/A</v>
      </c>
      <c r="DT10" s="61" t="e">
        <f ca="1">AVERAGE(OFFSET($DS$3,0,0,'Données projet'!$E$14+1,1))-AVERAGE(OFFSET($H$3,0,0,'Données projet'!$E$14+1,1))</f>
        <v>#N/A</v>
      </c>
      <c r="DU10" s="61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1" t="e">
        <f t="shared" si="26"/>
        <v>#N/A</v>
      </c>
      <c r="EO10" s="61" t="e">
        <f ca="1">AVERAGE(OFFSET($EN$3,0,0,'Données projet'!$E$15+1,1))-AVERAGE(OFFSET($H$3,0,0,'Données projet'!$E$15+1,1))</f>
        <v>#N/A</v>
      </c>
      <c r="EP10" s="61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1" t="e">
        <f t="shared" si="30"/>
        <v>#N/A</v>
      </c>
      <c r="FJ10" s="61" t="e">
        <f ca="1">AVERAGE(OFFSET($FI$3,0,0,'Données projet'!$E$16+1,1))-AVERAGE(OFFSET($H$3,0,0,'Données projet'!$E$16+1,1))</f>
        <v>#N/A</v>
      </c>
      <c r="FK10" s="61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1" t="e">
        <f t="shared" si="34"/>
        <v>#N/A</v>
      </c>
      <c r="GE10" s="61" t="e">
        <f ca="1">AVERAGE(OFFSET($GD$3,0,0,'Données projet'!$E$17+1,1))-AVERAGE(OFFSET($H$3,0,0,'Données projet'!$E$17+1,1))</f>
        <v>#N/A</v>
      </c>
      <c r="GF10" s="61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1" t="e">
        <f t="shared" si="38"/>
        <v>#N/A</v>
      </c>
      <c r="GZ10" s="61" t="e">
        <f ca="1">AVERAGE(OFFSET($GY$3,0,0,'Données projet'!$E$18+1,1))-AVERAGE(OFFSET($H$3,0,0,'Données projet'!$E$18+1,1))</f>
        <v>#N/A</v>
      </c>
      <c r="HA10" s="61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">
      <c r="A11" s="11">
        <f t="shared" si="4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4.3680000000000012</v>
      </c>
      <c r="D11" s="12">
        <f t="shared" si="4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9">
        <f t="shared" si="1"/>
        <v>267.22731691271065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5.16</v>
      </c>
      <c r="N11" s="14">
        <f>IF(A11&lt;'Données projet'!$A$36,$K$205^A11,IF(A11='Données projet'!$A$36,'Données projet'!$B$36,N10+M11-V10))</f>
        <v>10.170177023176656</v>
      </c>
      <c r="O11" s="14">
        <f>N11*VLOOKUP('Données projet'!$B$9,Paramètres!$A$1:$I$88,3,0)*VLOOKUP('Données projet'!$B$9,Paramètres!$A$1:$I$88,5,0)</f>
        <v>5.6851289559557499</v>
      </c>
      <c r="P11" s="14">
        <f t="shared" si="43"/>
        <v>2.1401322516261767</v>
      </c>
      <c r="Q11" s="22">
        <f t="shared" si="2"/>
        <v>13.628996603205188</v>
      </c>
      <c r="R11" s="61">
        <f t="shared" si="0"/>
        <v>280.07344104764962</v>
      </c>
      <c r="S11" s="61">
        <f ca="1">AVERAGE(OFFSET($R$3,0,0,'Données projet'!$E$9+1,1))-AVERAGE(OFFSET($H$3,0,0,'Données projet'!$E$9+1,1))</f>
        <v>383.30146648843129</v>
      </c>
      <c r="T11" s="61">
        <f t="shared" si="3"/>
        <v>443.96527862325644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1.6</v>
      </c>
      <c r="AI11" s="14">
        <f>IF(A11&lt;'Données projet'!$A$62,$AF$205^A11,IF(A11='Données projet'!$A$62,'Données projet'!$B$62,AI10+AH11-AQ10))</f>
        <v>3.2558110831663929</v>
      </c>
      <c r="AJ11" s="14">
        <f>AI11*VLOOKUP('Données projet'!$B$10,Paramètres!$A$1:$I$88,3,0)*VLOOKUP('Données projet'!$B$10,Paramètres!$A$1:$I$88,5,0)</f>
        <v>2.7934859093567654</v>
      </c>
      <c r="AK11" s="14">
        <f t="shared" si="44"/>
        <v>1.1422656029529505</v>
      </c>
      <c r="AL11" s="22">
        <f t="shared" si="5"/>
        <v>6.8547672172727552</v>
      </c>
      <c r="AM11" s="61">
        <f t="shared" si="6"/>
        <v>273.29921166171721</v>
      </c>
      <c r="AN11" s="61">
        <f ca="1">AVERAGE(OFFSET($AM$3,0,0,'Données projet'!$E$10+1,1))-AVERAGE(OFFSET($H$3,0,0,'Données projet'!$E$10+1,1))</f>
        <v>346.47171669298569</v>
      </c>
      <c r="AO11" s="61">
        <f t="shared" si="7"/>
        <v>138.7892998712469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</v>
      </c>
      <c r="BD11" s="13">
        <f>IF(A11&lt;'Données projet'!$A$88,$BA$205^A11,IF(A11='Données projet'!$A$88,'Données projet'!$B$88,BD10+BC11-BL10))</f>
        <v>6.6908471628443271</v>
      </c>
      <c r="BE11" s="14">
        <f>BD11*VLOOKUP('Données projet'!$B$11,Paramètres!$A$1:$I$88,3,0)*VLOOKUP('Données projet'!$B$11,Paramètres!$A$1:$I$88,5,0)</f>
        <v>4.0011266033809081</v>
      </c>
      <c r="BF11" s="14">
        <f t="shared" si="45"/>
        <v>1.5690628481519633</v>
      </c>
      <c r="BG11" s="22">
        <f t="shared" si="9"/>
        <v>9.7014132947530829</v>
      </c>
      <c r="BH11" s="61">
        <f t="shared" si="10"/>
        <v>276.14585773919754</v>
      </c>
      <c r="BI11" s="61">
        <f ca="1">AVERAGE(OFFSET($BH$3,0,0,'Données projet'!$E$11+1,1))-AVERAGE(OFFSET($H$3,0,0,'Données projet'!$E$11+1,1))</f>
        <v>378.93986671710053</v>
      </c>
      <c r="BJ11" s="61">
        <f t="shared" si="11"/>
        <v>295.81600472413339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6.6</v>
      </c>
      <c r="BY11" s="13">
        <f>IF(A11&lt;'Données projet'!$A$114,$BV$205^A11,IF(A11='Données projet'!$A$114,'Données projet'!$B$114,BY10+BX11-CG10))</f>
        <v>7.0506567536716718</v>
      </c>
      <c r="BZ11" s="14">
        <f>BY11*VLOOKUP('Données projet'!$B$12,Paramètres!$A$1:$I$88,3,0)*VLOOKUP('Données projet'!$B$12,Paramètres!$A$1:$I$88,5,0)</f>
        <v>6.1594537400075735</v>
      </c>
      <c r="CA11" s="14">
        <f t="shared" si="46"/>
        <v>2.2971616158822084</v>
      </c>
      <c r="CB11" s="22">
        <f t="shared" si="13"/>
        <v>14.728605078174702</v>
      </c>
      <c r="CC11" s="61">
        <f t="shared" si="14"/>
        <v>281.17304952261918</v>
      </c>
      <c r="CD11" s="61">
        <f ca="1">AVERAGE(OFFSET($CC$3,0,0,'Données projet'!$E$12+1,1))-AVERAGE(OFFSET($H$3,0,0,'Données projet'!$E$12+1,1))</f>
        <v>299.79515984901849</v>
      </c>
      <c r="CE11" s="61">
        <f t="shared" si="15"/>
        <v>472.66755491558951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IF(A11&lt;'Données projet'!$A$140,$CQ$205^A11,IF(A11='Données projet'!$A$140,'Données projet'!$B$140,CT10+CS11-DB10))</f>
        <v>4.4596391171162209</v>
      </c>
      <c r="CU11" s="18">
        <f>CT11*VLOOKUP('Données projet'!$B$13,Paramètres!$A$1:$I$88,3,0)*VLOOKUP('Données projet'!$B$13,Paramètres!$A$1:$I$88,5,0)</f>
        <v>4.0350814731667564</v>
      </c>
      <c r="CV11" s="14">
        <f t="shared" si="47"/>
        <v>1.5808227025391921</v>
      </c>
      <c r="CW11" s="22">
        <f t="shared" si="17"/>
        <v>9.7810331060211926</v>
      </c>
      <c r="CX11" s="61">
        <f t="shared" si="18"/>
        <v>276.22547755046565</v>
      </c>
      <c r="CY11" s="61">
        <f ca="1">AVERAGE(OFFSET($CX$3,0,0,'Données projet'!$E$13+1,1))-AVERAGE(OFFSET($H$3,0,0,'Données projet'!$E$13+1,1))</f>
        <v>338.00040608689147</v>
      </c>
      <c r="CZ11" s="61">
        <f t="shared" si="19"/>
        <v>193.3463168944657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1" t="e">
        <f t="shared" si="22"/>
        <v>#N/A</v>
      </c>
      <c r="DT11" s="61" t="e">
        <f ca="1">AVERAGE(OFFSET($DS$3,0,0,'Données projet'!$E$14+1,1))-AVERAGE(OFFSET($H$3,0,0,'Données projet'!$E$14+1,1))</f>
        <v>#N/A</v>
      </c>
      <c r="DU11" s="61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1" t="e">
        <f t="shared" si="26"/>
        <v>#N/A</v>
      </c>
      <c r="EO11" s="61" t="e">
        <f ca="1">AVERAGE(OFFSET($EN$3,0,0,'Données projet'!$E$15+1,1))-AVERAGE(OFFSET($H$3,0,0,'Données projet'!$E$15+1,1))</f>
        <v>#N/A</v>
      </c>
      <c r="EP11" s="61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1" t="e">
        <f t="shared" si="30"/>
        <v>#N/A</v>
      </c>
      <c r="FJ11" s="61" t="e">
        <f ca="1">AVERAGE(OFFSET($FI$3,0,0,'Données projet'!$E$16+1,1))-AVERAGE(OFFSET($H$3,0,0,'Données projet'!$E$16+1,1))</f>
        <v>#N/A</v>
      </c>
      <c r="FK11" s="61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1" t="e">
        <f t="shared" si="34"/>
        <v>#N/A</v>
      </c>
      <c r="GE11" s="61" t="e">
        <f ca="1">AVERAGE(OFFSET($GD$3,0,0,'Données projet'!$E$17+1,1))-AVERAGE(OFFSET($H$3,0,0,'Données projet'!$E$17+1,1))</f>
        <v>#N/A</v>
      </c>
      <c r="GF11" s="61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1" t="e">
        <f t="shared" si="38"/>
        <v>#N/A</v>
      </c>
      <c r="GZ11" s="61" t="e">
        <f ca="1">AVERAGE(OFFSET($GY$3,0,0,'Données projet'!$E$18+1,1))-AVERAGE(OFFSET($H$3,0,0,'Données projet'!$E$18+1,1))</f>
        <v>#N/A</v>
      </c>
      <c r="HA11" s="61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">
      <c r="A12" s="11">
        <f t="shared" si="4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4.9140000000000015</v>
      </c>
      <c r="D12" s="12">
        <f t="shared" si="4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9">
        <f t="shared" si="1"/>
        <v>268.5021620672548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5.16</v>
      </c>
      <c r="N12" s="14">
        <f>IF(A12&lt;'Données projet'!$A$36,$K$205^A12,IF(A12='Données projet'!$A$36,'Données projet'!$B$36,N11+M12-V11))</f>
        <v>13.590786070974326</v>
      </c>
      <c r="O12" s="14">
        <f>N12*VLOOKUP('Données projet'!$B$9,Paramètres!$A$1:$I$88,3,0)*VLOOKUP('Données projet'!$B$9,Paramètres!$A$1:$I$88,5,0)</f>
        <v>7.5972494136746489</v>
      </c>
      <c r="P12" s="14">
        <f t="shared" si="43"/>
        <v>2.7650312629189284</v>
      </c>
      <c r="Q12" s="22">
        <f t="shared" si="2"/>
        <v>18.047638845067148</v>
      </c>
      <c r="R12" s="61">
        <f t="shared" si="0"/>
        <v>285.71430551173381</v>
      </c>
      <c r="S12" s="61">
        <f ca="1">AVERAGE(OFFSET($R$3,0,0,'Données projet'!$E$9+1,1))-AVERAGE(OFFSET($H$3,0,0,'Données projet'!$E$9+1,1))</f>
        <v>383.30146648843129</v>
      </c>
      <c r="T12" s="61">
        <f t="shared" si="3"/>
        <v>443.96527862325644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1.6</v>
      </c>
      <c r="AI12" s="14">
        <f>IF(A12&lt;'Données projet'!$A$62,$AF$205^A12,IF(A12='Données projet'!$A$62,'Données projet'!$B$62,AI11+AH12-AQ11))</f>
        <v>3.7734760411367758</v>
      </c>
      <c r="AJ12" s="14">
        <f>AI12*VLOOKUP('Données projet'!$B$10,Paramètres!$A$1:$I$88,3,0)*VLOOKUP('Données projet'!$B$10,Paramètres!$A$1:$I$88,5,0)</f>
        <v>3.2376424432953543</v>
      </c>
      <c r="AK12" s="14">
        <f t="shared" si="44"/>
        <v>1.3013385865039213</v>
      </c>
      <c r="AL12" s="22">
        <f t="shared" si="5"/>
        <v>7.9053919602337386</v>
      </c>
      <c r="AM12" s="61">
        <f t="shared" si="6"/>
        <v>275.5720586269004</v>
      </c>
      <c r="AN12" s="61">
        <f ca="1">AVERAGE(OFFSET($AM$3,0,0,'Données projet'!$E$10+1,1))-AVERAGE(OFFSET($H$3,0,0,'Données projet'!$E$10+1,1))</f>
        <v>346.47171669298569</v>
      </c>
      <c r="AO12" s="61">
        <f t="shared" si="7"/>
        <v>138.7892998712469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</v>
      </c>
      <c r="BD12" s="13">
        <f>IF(A12&lt;'Données projet'!$A$88,$BA$205^A12,IF(A12='Données projet'!$A$88,'Données projet'!$B$88,BD11+BC12-BL11))</f>
        <v>8.4852813742385749</v>
      </c>
      <c r="BE12" s="14">
        <f>BD12*VLOOKUP('Données projet'!$B$11,Paramètres!$A$1:$I$88,3,0)*VLOOKUP('Données projet'!$B$11,Paramètres!$A$1:$I$88,5,0)</f>
        <v>5.0741982617946677</v>
      </c>
      <c r="BF12" s="14">
        <f t="shared" si="45"/>
        <v>1.9355960535603396</v>
      </c>
      <c r="BG12" s="22">
        <f t="shared" si="9"/>
        <v>12.208725099243305</v>
      </c>
      <c r="BH12" s="61">
        <f t="shared" si="10"/>
        <v>279.87539176590997</v>
      </c>
      <c r="BI12" s="61">
        <f ca="1">AVERAGE(OFFSET($BH$3,0,0,'Données projet'!$E$11+1,1))-AVERAGE(OFFSET($H$3,0,0,'Données projet'!$E$11+1,1))</f>
        <v>378.93986671710053</v>
      </c>
      <c r="BJ12" s="61">
        <f t="shared" si="11"/>
        <v>295.81600472413339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6.6</v>
      </c>
      <c r="BY12" s="13">
        <f>IF(A12&lt;'Données projet'!$A$114,$BV$205^A12,IF(A12='Données projet'!$A$114,'Données projet'!$B$114,BY11+BX12-CG11))</f>
        <v>9.0003265963745314</v>
      </c>
      <c r="BZ12" s="14">
        <f>BY12*VLOOKUP('Données projet'!$B$12,Paramètres!$A$1:$I$88,3,0)*VLOOKUP('Données projet'!$B$12,Paramètres!$A$1:$I$88,5,0)</f>
        <v>7.8626853145927917</v>
      </c>
      <c r="CA12" s="14">
        <f t="shared" si="46"/>
        <v>2.8502208135558442</v>
      </c>
      <c r="CB12" s="22">
        <f t="shared" si="13"/>
        <v>18.658311506525539</v>
      </c>
      <c r="CC12" s="61">
        <f t="shared" si="14"/>
        <v>286.32497817319222</v>
      </c>
      <c r="CD12" s="61">
        <f ca="1">AVERAGE(OFFSET($CC$3,0,0,'Données projet'!$E$12+1,1))-AVERAGE(OFFSET($H$3,0,0,'Données projet'!$E$12+1,1))</f>
        <v>299.79515984901849</v>
      </c>
      <c r="CE12" s="61">
        <f t="shared" si="15"/>
        <v>472.66755491558951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IF(A12&lt;'Données projet'!$A$140,$CQ$205^A12,IF(A12='Données projet'!$A$140,'Données projet'!$B$140,CT11+CS12-DB11))</f>
        <v>5.3760361537574148</v>
      </c>
      <c r="CU12" s="18">
        <f>CT12*VLOOKUP('Données projet'!$B$13,Paramètres!$A$1:$I$88,3,0)*VLOOKUP('Données projet'!$B$13,Paramètres!$A$1:$I$88,5,0)</f>
        <v>4.8642375119197085</v>
      </c>
      <c r="CV12" s="14">
        <f t="shared" si="47"/>
        <v>1.8646542609995393</v>
      </c>
      <c r="CW12" s="22">
        <f t="shared" si="17"/>
        <v>11.719486504501022</v>
      </c>
      <c r="CX12" s="61">
        <f t="shared" si="18"/>
        <v>279.38615317116773</v>
      </c>
      <c r="CY12" s="61">
        <f ca="1">AVERAGE(OFFSET($CX$3,0,0,'Données projet'!$E$13+1,1))-AVERAGE(OFFSET($H$3,0,0,'Données projet'!$E$13+1,1))</f>
        <v>338.00040608689147</v>
      </c>
      <c r="CZ12" s="61">
        <f t="shared" si="19"/>
        <v>193.3463168944657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1" t="e">
        <f t="shared" si="22"/>
        <v>#N/A</v>
      </c>
      <c r="DT12" s="61" t="e">
        <f ca="1">AVERAGE(OFFSET($DS$3,0,0,'Données projet'!$E$14+1,1))-AVERAGE(OFFSET($H$3,0,0,'Données projet'!$E$14+1,1))</f>
        <v>#N/A</v>
      </c>
      <c r="DU12" s="61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1" t="e">
        <f t="shared" si="26"/>
        <v>#N/A</v>
      </c>
      <c r="EO12" s="61" t="e">
        <f ca="1">AVERAGE(OFFSET($EN$3,0,0,'Données projet'!$E$15+1,1))-AVERAGE(OFFSET($H$3,0,0,'Données projet'!$E$15+1,1))</f>
        <v>#N/A</v>
      </c>
      <c r="EP12" s="61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1" t="e">
        <f t="shared" si="30"/>
        <v>#N/A</v>
      </c>
      <c r="FJ12" s="61" t="e">
        <f ca="1">AVERAGE(OFFSET($FI$3,0,0,'Données projet'!$E$16+1,1))-AVERAGE(OFFSET($H$3,0,0,'Données projet'!$E$16+1,1))</f>
        <v>#N/A</v>
      </c>
      <c r="FK12" s="61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1" t="e">
        <f t="shared" si="34"/>
        <v>#N/A</v>
      </c>
      <c r="GE12" s="61" t="e">
        <f ca="1">AVERAGE(OFFSET($GD$3,0,0,'Données projet'!$E$17+1,1))-AVERAGE(OFFSET($H$3,0,0,'Données projet'!$E$17+1,1))</f>
        <v>#N/A</v>
      </c>
      <c r="GF12" s="61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1" t="e">
        <f t="shared" si="38"/>
        <v>#N/A</v>
      </c>
      <c r="GZ12" s="61" t="e">
        <f ca="1">AVERAGE(OFFSET($GY$3,0,0,'Données projet'!$E$18+1,1))-AVERAGE(OFFSET($H$3,0,0,'Données projet'!$E$18+1,1))</f>
        <v>#N/A</v>
      </c>
      <c r="HA12" s="61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">
      <c r="A13" s="11">
        <f t="shared" si="4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5.4600000000000017</v>
      </c>
      <c r="D13" s="12">
        <f t="shared" si="4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9">
        <f t="shared" si="1"/>
        <v>269.77283609992622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5.16</v>
      </c>
      <c r="N13" s="14">
        <f>IF(A13&lt;'Données projet'!$A$36,$K$205^A13,IF(A13='Données projet'!$A$36,'Données projet'!$B$36,N12+M13-V12))</f>
        <v>18.161873250195967</v>
      </c>
      <c r="O13" s="14">
        <f>N13*VLOOKUP('Données projet'!$B$9,Paramètres!$A$1:$I$88,3,0)*VLOOKUP('Données projet'!$B$9,Paramètres!$A$1:$I$88,5,0)</f>
        <v>10.152487146859546</v>
      </c>
      <c r="P13" s="14">
        <f t="shared" si="43"/>
        <v>3.5723950606836103</v>
      </c>
      <c r="Q13" s="22">
        <f t="shared" si="2"/>
        <v>23.904169844804329</v>
      </c>
      <c r="R13" s="61">
        <f t="shared" si="0"/>
        <v>292.79305873369321</v>
      </c>
      <c r="S13" s="61">
        <f ca="1">AVERAGE(OFFSET($R$3,0,0,'Données projet'!$E$9+1,1))-AVERAGE(OFFSET($H$3,0,0,'Données projet'!$E$9+1,1))</f>
        <v>383.30146648843129</v>
      </c>
      <c r="T13" s="61">
        <f t="shared" si="3"/>
        <v>443.96527862325644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1.6</v>
      </c>
      <c r="AI13" s="14">
        <f>IF(A13&lt;'Données projet'!$A$62,$AF$205^A13,IF(A13='Données projet'!$A$62,'Données projet'!$B$62,AI12+AH13-AQ12))</f>
        <v>4.3734482957731124</v>
      </c>
      <c r="AJ13" s="14">
        <f>AI13*VLOOKUP('Données projet'!$B$10,Paramètres!$A$1:$I$88,3,0)*VLOOKUP('Données projet'!$B$10,Paramètres!$A$1:$I$88,5,0)</f>
        <v>3.7524186377733306</v>
      </c>
      <c r="AK13" s="14">
        <f t="shared" si="44"/>
        <v>1.482564223544931</v>
      </c>
      <c r="AL13" s="22">
        <f t="shared" si="5"/>
        <v>9.117595150129306</v>
      </c>
      <c r="AM13" s="61">
        <f t="shared" si="6"/>
        <v>278.00648403901818</v>
      </c>
      <c r="AN13" s="61">
        <f ca="1">AVERAGE(OFFSET($AM$3,0,0,'Données projet'!$E$10+1,1))-AVERAGE(OFFSET($H$3,0,0,'Données projet'!$E$10+1,1))</f>
        <v>346.47171669298569</v>
      </c>
      <c r="AO13" s="61">
        <f t="shared" si="7"/>
        <v>138.7892998712469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</v>
      </c>
      <c r="BD13" s="13">
        <f>IF(A13&lt;'Données projet'!$A$88,$BA$205^A13,IF(A13='Données projet'!$A$88,'Données projet'!$B$88,BD12+BC13-BL12))</f>
        <v>10.760969163939526</v>
      </c>
      <c r="BE13" s="14">
        <f>BD13*VLOOKUP('Données projet'!$B$11,Paramètres!$A$1:$I$88,3,0)*VLOOKUP('Données projet'!$B$11,Paramètres!$A$1:$I$88,5,0)</f>
        <v>6.4350595600358371</v>
      </c>
      <c r="BF13" s="14">
        <f t="shared" si="45"/>
        <v>2.3877514447372294</v>
      </c>
      <c r="BG13" s="22">
        <f t="shared" si="9"/>
        <v>15.366395833313092</v>
      </c>
      <c r="BH13" s="61">
        <f t="shared" si="10"/>
        <v>284.25528472220196</v>
      </c>
      <c r="BI13" s="61">
        <f ca="1">AVERAGE(OFFSET($BH$3,0,0,'Données projet'!$E$11+1,1))-AVERAGE(OFFSET($H$3,0,0,'Données projet'!$E$11+1,1))</f>
        <v>378.93986671710053</v>
      </c>
      <c r="BJ13" s="61">
        <f t="shared" si="11"/>
        <v>295.81600472413339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6.6</v>
      </c>
      <c r="BY13" s="13">
        <f>IF(A13&lt;'Données projet'!$A$114,$BV$205^A13,IF(A13='Données projet'!$A$114,'Données projet'!$B$114,BY12+BX13-CG12))</f>
        <v>11.489125293076063</v>
      </c>
      <c r="BZ13" s="14">
        <f>BY13*VLOOKUP('Données projet'!$B$12,Paramètres!$A$1:$I$88,3,0)*VLOOKUP('Données projet'!$B$12,Paramètres!$A$1:$I$88,5,0)</f>
        <v>10.036899856031249</v>
      </c>
      <c r="CA13" s="14">
        <f t="shared" si="46"/>
        <v>3.5364332356333024</v>
      </c>
      <c r="CB13" s="22">
        <f t="shared" si="13"/>
        <v>23.640221801315761</v>
      </c>
      <c r="CC13" s="61">
        <f t="shared" si="14"/>
        <v>292.52911069020462</v>
      </c>
      <c r="CD13" s="61">
        <f ca="1">AVERAGE(OFFSET($CC$3,0,0,'Données projet'!$E$12+1,1))-AVERAGE(OFFSET($H$3,0,0,'Données projet'!$E$12+1,1))</f>
        <v>299.79515984901849</v>
      </c>
      <c r="CE13" s="61">
        <f t="shared" si="15"/>
        <v>472.66755491558951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IF(A13&lt;'Données projet'!$A$140,$CQ$205^A13,IF(A13='Données projet'!$A$140,'Données projet'!$B$140,CT12+CS13-DB12))</f>
        <v>6.4807406984078657</v>
      </c>
      <c r="CU13" s="18">
        <f>CT13*VLOOKUP('Données projet'!$B$13,Paramètres!$A$1:$I$88,3,0)*VLOOKUP('Données projet'!$B$13,Paramètres!$A$1:$I$88,5,0)</f>
        <v>5.8637741839194364</v>
      </c>
      <c r="CV13" s="14">
        <f t="shared" si="47"/>
        <v>2.1994468497187687</v>
      </c>
      <c r="CW13" s="22">
        <f t="shared" si="17"/>
        <v>14.043443300253207</v>
      </c>
      <c r="CX13" s="61">
        <f t="shared" si="18"/>
        <v>282.93233218914207</v>
      </c>
      <c r="CY13" s="61">
        <f ca="1">AVERAGE(OFFSET($CX$3,0,0,'Données projet'!$E$13+1,1))-AVERAGE(OFFSET($H$3,0,0,'Données projet'!$E$13+1,1))</f>
        <v>338.00040608689147</v>
      </c>
      <c r="CZ13" s="61">
        <f t="shared" si="19"/>
        <v>193.3463168944657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1" t="e">
        <f t="shared" si="22"/>
        <v>#N/A</v>
      </c>
      <c r="DT13" s="61" t="e">
        <f ca="1">AVERAGE(OFFSET($DS$3,0,0,'Données projet'!$E$14+1,1))-AVERAGE(OFFSET($H$3,0,0,'Données projet'!$E$14+1,1))</f>
        <v>#N/A</v>
      </c>
      <c r="DU13" s="61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1" t="e">
        <f t="shared" si="26"/>
        <v>#N/A</v>
      </c>
      <c r="EO13" s="61" t="e">
        <f ca="1">AVERAGE(OFFSET($EN$3,0,0,'Données projet'!$E$15+1,1))-AVERAGE(OFFSET($H$3,0,0,'Données projet'!$E$15+1,1))</f>
        <v>#N/A</v>
      </c>
      <c r="EP13" s="61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1" t="e">
        <f t="shared" si="30"/>
        <v>#N/A</v>
      </c>
      <c r="FJ13" s="61" t="e">
        <f ca="1">AVERAGE(OFFSET($FI$3,0,0,'Données projet'!$E$16+1,1))-AVERAGE(OFFSET($H$3,0,0,'Données projet'!$E$16+1,1))</f>
        <v>#N/A</v>
      </c>
      <c r="FK13" s="61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1" t="e">
        <f t="shared" si="34"/>
        <v>#N/A</v>
      </c>
      <c r="GE13" s="61" t="e">
        <f ca="1">AVERAGE(OFFSET($GD$3,0,0,'Données projet'!$E$17+1,1))-AVERAGE(OFFSET($H$3,0,0,'Données projet'!$E$17+1,1))</f>
        <v>#N/A</v>
      </c>
      <c r="GF13" s="61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1" t="e">
        <f t="shared" si="38"/>
        <v>#N/A</v>
      </c>
      <c r="GZ13" s="61" t="e">
        <f ca="1">AVERAGE(OFFSET($GY$3,0,0,'Données projet'!$E$18+1,1))-AVERAGE(OFFSET($H$3,0,0,'Données projet'!$E$18+1,1))</f>
        <v>#N/A</v>
      </c>
      <c r="HA13" s="61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">
      <c r="A14" s="11">
        <f t="shared" si="4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6.006000000000002</v>
      </c>
      <c r="D14" s="12">
        <f t="shared" si="4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9">
        <f t="shared" si="1"/>
        <v>271.03980360576855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5.16</v>
      </c>
      <c r="N14" s="14">
        <f>IF(A14&lt;'Données projet'!$A$36,$K$205^A14,IF(A14='Données projet'!$A$36,'Données projet'!$B$36,N13+M14-V13))</f>
        <v>24.270387175076518</v>
      </c>
      <c r="O14" s="14">
        <f>N14*VLOOKUP('Données projet'!$B$9,Paramètres!$A$1:$I$88,3,0)*VLOOKUP('Données projet'!$B$9,Paramètres!$A$1:$I$88,5,0)</f>
        <v>13.567146430867774</v>
      </c>
      <c r="P14" s="14">
        <f t="shared" si="43"/>
        <v>4.6155016909734092</v>
      </c>
      <c r="Q14" s="22">
        <f t="shared" si="2"/>
        <v>31.668112145540061</v>
      </c>
      <c r="R14" s="61">
        <f t="shared" si="0"/>
        <v>301.77922325665122</v>
      </c>
      <c r="S14" s="61">
        <f ca="1">AVERAGE(OFFSET($R$3,0,0,'Données projet'!$E$9+1,1))-AVERAGE(OFFSET($H$3,0,0,'Données projet'!$E$9+1,1))</f>
        <v>383.30146648843129</v>
      </c>
      <c r="T14" s="61">
        <f t="shared" si="3"/>
        <v>443.96527862325644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1.6</v>
      </c>
      <c r="AI14" s="14">
        <f>IF(A14&lt;'Données projet'!$A$62,$AF$205^A14,IF(A14='Données projet'!$A$62,'Données projet'!$B$62,AI13+AH14-AQ13))</f>
        <v>5.0688144796166874</v>
      </c>
      <c r="AJ14" s="14">
        <f>AI14*VLOOKUP('Données projet'!$B$10,Paramètres!$A$1:$I$88,3,0)*VLOOKUP('Données projet'!$B$10,Paramètres!$A$1:$I$88,5,0)</f>
        <v>4.3490428235111187</v>
      </c>
      <c r="AK14" s="14">
        <f t="shared" si="44"/>
        <v>1.6890275134623942</v>
      </c>
      <c r="AL14" s="22">
        <f t="shared" si="5"/>
        <v>10.516305836895535</v>
      </c>
      <c r="AM14" s="61">
        <f t="shared" si="6"/>
        <v>280.62741694800667</v>
      </c>
      <c r="AN14" s="61">
        <f ca="1">AVERAGE(OFFSET($AM$3,0,0,'Données projet'!$E$10+1,1))-AVERAGE(OFFSET($H$3,0,0,'Données projet'!$E$10+1,1))</f>
        <v>346.47171669298569</v>
      </c>
      <c r="AO14" s="61">
        <f t="shared" si="7"/>
        <v>138.7892998712469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</v>
      </c>
      <c r="BD14" s="13">
        <f>IF(A14&lt;'Données projet'!$A$88,$BA$205^A14,IF(A14='Données projet'!$A$88,'Données projet'!$B$88,BD13+BC14-BL13))</f>
        <v>13.646979073531138</v>
      </c>
      <c r="BE14" s="14">
        <f>BD14*VLOOKUP('Données projet'!$B$11,Paramètres!$A$1:$I$88,3,0)*VLOOKUP('Données projet'!$B$11,Paramètres!$A$1:$I$88,5,0)</f>
        <v>8.1608934859716218</v>
      </c>
      <c r="BF14" s="14">
        <f t="shared" si="45"/>
        <v>2.9455303710490823</v>
      </c>
      <c r="BG14" s="22">
        <f t="shared" si="9"/>
        <v>19.343688217644395</v>
      </c>
      <c r="BH14" s="61">
        <f t="shared" si="10"/>
        <v>289.45479932875554</v>
      </c>
      <c r="BI14" s="61">
        <f ca="1">AVERAGE(OFFSET($BH$3,0,0,'Données projet'!$E$11+1,1))-AVERAGE(OFFSET($H$3,0,0,'Données projet'!$E$11+1,1))</f>
        <v>378.93986671710053</v>
      </c>
      <c r="BJ14" s="61">
        <f t="shared" si="11"/>
        <v>295.81600472413339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6.6</v>
      </c>
      <c r="BY14" s="13">
        <f>IF(A14&lt;'Données projet'!$A$114,$BV$205^A14,IF(A14='Données projet'!$A$114,'Données projet'!$B$114,BY13+BX14-CG13))</f>
        <v>14.666134454850974</v>
      </c>
      <c r="BZ14" s="14">
        <f>BY14*VLOOKUP('Données projet'!$B$12,Paramètres!$A$1:$I$88,3,0)*VLOOKUP('Données projet'!$B$12,Paramètres!$A$1:$I$88,5,0)</f>
        <v>12.812335059757812</v>
      </c>
      <c r="CA14" s="14">
        <f t="shared" si="46"/>
        <v>4.3878565375042955</v>
      </c>
      <c r="CB14" s="22">
        <f t="shared" si="13"/>
        <v>29.957000365231504</v>
      </c>
      <c r="CC14" s="61">
        <f t="shared" si="14"/>
        <v>300.06811147634266</v>
      </c>
      <c r="CD14" s="61">
        <f ca="1">AVERAGE(OFFSET($CC$3,0,0,'Données projet'!$E$12+1,1))-AVERAGE(OFFSET($H$3,0,0,'Données projet'!$E$12+1,1))</f>
        <v>299.79515984901849</v>
      </c>
      <c r="CE14" s="61">
        <f t="shared" si="15"/>
        <v>472.66755491558951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IF(A14&lt;'Données projet'!$A$140,$CQ$205^A14,IF(A14='Données projet'!$A$140,'Données projet'!$B$140,CT13+CS14-DB13))</f>
        <v>7.8124474610620815</v>
      </c>
      <c r="CU14" s="18">
        <f>CT14*VLOOKUP('Données projet'!$B$13,Paramètres!$A$1:$I$88,3,0)*VLOOKUP('Données projet'!$B$13,Paramètres!$A$1:$I$88,5,0)</f>
        <v>7.0687024627689707</v>
      </c>
      <c r="CV14" s="14">
        <f t="shared" si="47"/>
        <v>2.5943503554083325</v>
      </c>
      <c r="CW14" s="22">
        <f t="shared" si="17"/>
        <v>16.829816991658799</v>
      </c>
      <c r="CX14" s="61">
        <f t="shared" si="18"/>
        <v>286.94092810276993</v>
      </c>
      <c r="CY14" s="61">
        <f ca="1">AVERAGE(OFFSET($CX$3,0,0,'Données projet'!$E$13+1,1))-AVERAGE(OFFSET($H$3,0,0,'Données projet'!$E$13+1,1))</f>
        <v>338.00040608689147</v>
      </c>
      <c r="CZ14" s="61">
        <f t="shared" si="19"/>
        <v>193.3463168944657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1" t="e">
        <f t="shared" si="22"/>
        <v>#N/A</v>
      </c>
      <c r="DT14" s="61" t="e">
        <f ca="1">AVERAGE(OFFSET($DS$3,0,0,'Données projet'!$E$14+1,1))-AVERAGE(OFFSET($H$3,0,0,'Données projet'!$E$14+1,1))</f>
        <v>#N/A</v>
      </c>
      <c r="DU14" s="61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1" t="e">
        <f t="shared" si="26"/>
        <v>#N/A</v>
      </c>
      <c r="EO14" s="61" t="e">
        <f ca="1">AVERAGE(OFFSET($EN$3,0,0,'Données projet'!$E$15+1,1))-AVERAGE(OFFSET($H$3,0,0,'Données projet'!$E$15+1,1))</f>
        <v>#N/A</v>
      </c>
      <c r="EP14" s="61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1" t="e">
        <f t="shared" si="30"/>
        <v>#N/A</v>
      </c>
      <c r="FJ14" s="61" t="e">
        <f ca="1">AVERAGE(OFFSET($FI$3,0,0,'Données projet'!$E$16+1,1))-AVERAGE(OFFSET($H$3,0,0,'Données projet'!$E$16+1,1))</f>
        <v>#N/A</v>
      </c>
      <c r="FK14" s="61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1" t="e">
        <f t="shared" si="34"/>
        <v>#N/A</v>
      </c>
      <c r="GE14" s="61" t="e">
        <f ca="1">AVERAGE(OFFSET($GD$3,0,0,'Données projet'!$E$17+1,1))-AVERAGE(OFFSET($H$3,0,0,'Données projet'!$E$17+1,1))</f>
        <v>#N/A</v>
      </c>
      <c r="GF14" s="61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1" t="e">
        <f t="shared" si="38"/>
        <v>#N/A</v>
      </c>
      <c r="GZ14" s="61" t="e">
        <f ca="1">AVERAGE(OFFSET($GY$3,0,0,'Données projet'!$E$18+1,1))-AVERAGE(OFFSET($H$3,0,0,'Données projet'!$E$18+1,1))</f>
        <v>#N/A</v>
      </c>
      <c r="HA14" s="61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">
      <c r="A15" s="11">
        <f t="shared" si="4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6.5520000000000023</v>
      </c>
      <c r="D15" s="12">
        <f t="shared" si="4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9">
        <f t="shared" si="1"/>
        <v>272.30343986297339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5.16</v>
      </c>
      <c r="N15" s="14">
        <f>IF(A15&lt;'Données projet'!$A$36,$K$205^A15,IF(A15='Données projet'!$A$36,'Données projet'!$B$36,N14+M15-V14))</f>
        <v>32.433421680319391</v>
      </c>
      <c r="O15" s="14">
        <f>N15*VLOOKUP('Données projet'!$B$9,Paramètres!$A$1:$I$88,3,0)*VLOOKUP('Données projet'!$B$9,Paramètres!$A$1:$I$88,5,0)</f>
        <v>18.130282719298542</v>
      </c>
      <c r="P15" s="14">
        <f t="shared" si="43"/>
        <v>5.9631859011981456</v>
      </c>
      <c r="Q15" s="22">
        <f t="shared" si="2"/>
        <v>41.962791180698389</v>
      </c>
      <c r="R15" s="61">
        <f t="shared" si="0"/>
        <v>313.2961245140317</v>
      </c>
      <c r="S15" s="61">
        <f ca="1">AVERAGE(OFFSET($R$3,0,0,'Données projet'!$E$9+1,1))-AVERAGE(OFFSET($H$3,0,0,'Données projet'!$E$9+1,1))</f>
        <v>383.30146648843129</v>
      </c>
      <c r="T15" s="61">
        <f t="shared" si="3"/>
        <v>443.96527862325644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1.6</v>
      </c>
      <c r="AI15" s="14">
        <f>IF(A15&lt;'Données projet'!$A$62,$AF$205^A15,IF(A15='Données projet'!$A$62,'Données projet'!$B$62,AI14+AH15-AQ14))</f>
        <v>5.8747419635905285</v>
      </c>
      <c r="AJ15" s="14">
        <f>AI15*VLOOKUP('Données projet'!$B$10,Paramètres!$A$1:$I$88,3,0)*VLOOKUP('Données projet'!$B$10,Paramètres!$A$1:$I$88,5,0)</f>
        <v>5.0405286047606745</v>
      </c>
      <c r="AK15" s="14">
        <f t="shared" si="44"/>
        <v>1.9242430755624527</v>
      </c>
      <c r="AL15" s="22">
        <f t="shared" si="5"/>
        <v>12.130310676562779</v>
      </c>
      <c r="AM15" s="61">
        <f t="shared" si="6"/>
        <v>283.46364400989609</v>
      </c>
      <c r="AN15" s="61">
        <f ca="1">AVERAGE(OFFSET($AM$3,0,0,'Données projet'!$E$10+1,1))-AVERAGE(OFFSET($H$3,0,0,'Données projet'!$E$10+1,1))</f>
        <v>346.47171669298569</v>
      </c>
      <c r="AO15" s="61">
        <f t="shared" si="7"/>
        <v>138.7892998712469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</v>
      </c>
      <c r="BD15" s="13">
        <f>IF(A15&lt;'Données projet'!$A$88,$BA$205^A15,IF(A15='Données projet'!$A$88,'Données projet'!$B$88,BD14+BC15-BL14))</f>
        <v>17.306994843688912</v>
      </c>
      <c r="BE15" s="14">
        <f>BD15*VLOOKUP('Données projet'!$B$11,Paramètres!$A$1:$I$88,3,0)*VLOOKUP('Données projet'!$B$11,Paramètres!$A$1:$I$88,5,0)</f>
        <v>10.349582916525971</v>
      </c>
      <c r="BF15" s="14">
        <f t="shared" si="45"/>
        <v>3.633606498656039</v>
      </c>
      <c r="BG15" s="22">
        <f t="shared" si="9"/>
        <v>24.354054898108668</v>
      </c>
      <c r="BH15" s="61">
        <f t="shared" si="10"/>
        <v>295.68738823144196</v>
      </c>
      <c r="BI15" s="61">
        <f ca="1">AVERAGE(OFFSET($BH$3,0,0,'Données projet'!$E$11+1,1))-AVERAGE(OFFSET($H$3,0,0,'Données projet'!$E$11+1,1))</f>
        <v>378.93986671710053</v>
      </c>
      <c r="BJ15" s="61">
        <f t="shared" si="11"/>
        <v>295.81600472413339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6.6</v>
      </c>
      <c r="BY15" s="13">
        <f>IF(A15&lt;'Données projet'!$A$114,$BV$205^A15,IF(A15='Données projet'!$A$114,'Données projet'!$B$114,BY14+BX15-CG14))</f>
        <v>18.721660210059202</v>
      </c>
      <c r="BZ15" s="14">
        <f>BY15*VLOOKUP('Données projet'!$B$12,Paramètres!$A$1:$I$88,3,0)*VLOOKUP('Données projet'!$B$12,Paramètres!$A$1:$I$88,5,0)</f>
        <v>16.35524235950772</v>
      </c>
      <c r="CA15" s="14">
        <f t="shared" si="46"/>
        <v>5.4442664998513175</v>
      </c>
      <c r="CB15" s="22">
        <f t="shared" si="13"/>
        <v>37.967477930050322</v>
      </c>
      <c r="CC15" s="61">
        <f t="shared" si="14"/>
        <v>309.30081126338365</v>
      </c>
      <c r="CD15" s="61">
        <f ca="1">AVERAGE(OFFSET($CC$3,0,0,'Données projet'!$E$12+1,1))-AVERAGE(OFFSET($H$3,0,0,'Données projet'!$E$12+1,1))</f>
        <v>299.79515984901849</v>
      </c>
      <c r="CE15" s="61">
        <f t="shared" si="15"/>
        <v>472.66755491558951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IF(A15&lt;'Données projet'!$A$140,$CQ$205^A15,IF(A15='Données projet'!$A$140,'Données projet'!$B$140,CT14+CS15-DB14))</f>
        <v>9.4178024044149407</v>
      </c>
      <c r="CU15" s="18">
        <f>CT15*VLOOKUP('Données projet'!$B$13,Paramètres!$A$1:$I$88,3,0)*VLOOKUP('Données projet'!$B$13,Paramètres!$A$1:$I$88,5,0)</f>
        <v>8.521227615514638</v>
      </c>
      <c r="CV15" s="14">
        <f t="shared" si="47"/>
        <v>3.0601574970852128</v>
      </c>
      <c r="CW15" s="22">
        <f t="shared" si="17"/>
        <v>20.170912404444739</v>
      </c>
      <c r="CX15" s="61">
        <f t="shared" si="18"/>
        <v>291.50424573777804</v>
      </c>
      <c r="CY15" s="61">
        <f ca="1">AVERAGE(OFFSET($CX$3,0,0,'Données projet'!$E$13+1,1))-AVERAGE(OFFSET($H$3,0,0,'Données projet'!$E$13+1,1))</f>
        <v>338.00040608689147</v>
      </c>
      <c r="CZ15" s="61">
        <f t="shared" si="19"/>
        <v>193.3463168944657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1" t="e">
        <f t="shared" si="22"/>
        <v>#N/A</v>
      </c>
      <c r="DT15" s="61" t="e">
        <f ca="1">AVERAGE(OFFSET($DS$3,0,0,'Données projet'!$E$14+1,1))-AVERAGE(OFFSET($H$3,0,0,'Données projet'!$E$14+1,1))</f>
        <v>#N/A</v>
      </c>
      <c r="DU15" s="61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1" t="e">
        <f t="shared" si="26"/>
        <v>#N/A</v>
      </c>
      <c r="EO15" s="61" t="e">
        <f ca="1">AVERAGE(OFFSET($EN$3,0,0,'Données projet'!$E$15+1,1))-AVERAGE(OFFSET($H$3,0,0,'Données projet'!$E$15+1,1))</f>
        <v>#N/A</v>
      </c>
      <c r="EP15" s="61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1" t="e">
        <f t="shared" si="30"/>
        <v>#N/A</v>
      </c>
      <c r="FJ15" s="61" t="e">
        <f ca="1">AVERAGE(OFFSET($FI$3,0,0,'Données projet'!$E$16+1,1))-AVERAGE(OFFSET($H$3,0,0,'Données projet'!$E$16+1,1))</f>
        <v>#N/A</v>
      </c>
      <c r="FK15" s="61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1" t="e">
        <f t="shared" si="34"/>
        <v>#N/A</v>
      </c>
      <c r="GE15" s="61" t="e">
        <f ca="1">AVERAGE(OFFSET($GD$3,0,0,'Données projet'!$E$17+1,1))-AVERAGE(OFFSET($H$3,0,0,'Données projet'!$E$17+1,1))</f>
        <v>#N/A</v>
      </c>
      <c r="GF15" s="61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1" t="e">
        <f t="shared" si="38"/>
        <v>#N/A</v>
      </c>
      <c r="GZ15" s="61" t="e">
        <f ca="1">AVERAGE(OFFSET($GY$3,0,0,'Données projet'!$E$18+1,1))-AVERAGE(OFFSET($H$3,0,0,'Données projet'!$E$18+1,1))</f>
        <v>#N/A</v>
      </c>
      <c r="HA15" s="61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">
      <c r="A16" s="11">
        <f t="shared" si="4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7.0980000000000025</v>
      </c>
      <c r="D16" s="12">
        <f t="shared" si="4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9">
        <f t="shared" si="1"/>
        <v>273.56405403670931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5.16</v>
      </c>
      <c r="N16" s="14">
        <f>IF(A16&lt;'Données projet'!$A$36,$K$205^A16,IF(A16='Données projet'!$A$36,'Données projet'!$B$36,N15+M16-V15))</f>
        <v>43.341988502500904</v>
      </c>
      <c r="O16" s="14">
        <f>N16*VLOOKUP('Données projet'!$B$9,Paramètres!$A$1:$I$88,3,0)*VLOOKUP('Données projet'!$B$9,Paramètres!$A$1:$I$88,5,0)</f>
        <v>24.228171572898006</v>
      </c>
      <c r="P16" s="14">
        <f t="shared" si="43"/>
        <v>7.7043815544023344</v>
      </c>
      <c r="Q16" s="22">
        <f t="shared" si="2"/>
        <v>55.615863363381429</v>
      </c>
      <c r="R16" s="61">
        <f t="shared" si="0"/>
        <v>328.17141891893698</v>
      </c>
      <c r="S16" s="61">
        <f ca="1">AVERAGE(OFFSET($R$3,0,0,'Données projet'!$E$9+1,1))-AVERAGE(OFFSET($H$3,0,0,'Données projet'!$E$9+1,1))</f>
        <v>383.30146648843129</v>
      </c>
      <c r="T16" s="61">
        <f t="shared" si="3"/>
        <v>443.96527862325644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1.6</v>
      </c>
      <c r="AI16" s="14">
        <f>IF(A16&lt;'Données projet'!$A$62,$AF$205^A16,IF(A16='Données projet'!$A$62,'Données projet'!$B$62,AI15+AH16-AQ15))</f>
        <v>6.8088096886476315</v>
      </c>
      <c r="AJ16" s="14">
        <f>AI16*VLOOKUP('Données projet'!$B$10,Paramètres!$A$1:$I$88,3,0)*VLOOKUP('Données projet'!$B$10,Paramètres!$A$1:$I$88,5,0)</f>
        <v>5.8419587128596682</v>
      </c>
      <c r="AK16" s="14">
        <f t="shared" si="44"/>
        <v>2.1922149783455773</v>
      </c>
      <c r="AL16" s="22">
        <f t="shared" si="5"/>
        <v>13.992852512182466</v>
      </c>
      <c r="AM16" s="61">
        <f t="shared" si="6"/>
        <v>286.54840806773802</v>
      </c>
      <c r="AN16" s="61">
        <f ca="1">AVERAGE(OFFSET($AM$3,0,0,'Données projet'!$E$10+1,1))-AVERAGE(OFFSET($H$3,0,0,'Données projet'!$E$10+1,1))</f>
        <v>346.47171669298569</v>
      </c>
      <c r="AO16" s="61">
        <f t="shared" si="7"/>
        <v>138.7892998712469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</v>
      </c>
      <c r="BD16" s="13">
        <f>IF(A16&lt;'Données projet'!$A$88,$BA$205^A16,IF(A16='Données projet'!$A$88,'Données projet'!$B$88,BD15+BC16-BL15))</f>
        <v>21.948598946738993</v>
      </c>
      <c r="BE16" s="14">
        <f>BD16*VLOOKUP('Données projet'!$B$11,Paramètres!$A$1:$I$88,3,0)*VLOOKUP('Données projet'!$B$11,Paramètres!$A$1:$I$88,5,0)</f>
        <v>13.125262170149918</v>
      </c>
      <c r="BF16" s="14">
        <f t="shared" si="45"/>
        <v>4.4824172640844218</v>
      </c>
      <c r="BG16" s="22">
        <f t="shared" si="9"/>
        <v>30.666708347958139</v>
      </c>
      <c r="BH16" s="61">
        <f t="shared" si="10"/>
        <v>303.22226390351369</v>
      </c>
      <c r="BI16" s="61">
        <f ca="1">AVERAGE(OFFSET($BH$3,0,0,'Données projet'!$E$11+1,1))-AVERAGE(OFFSET($H$3,0,0,'Données projet'!$E$11+1,1))</f>
        <v>378.93986671710053</v>
      </c>
      <c r="BJ16" s="61">
        <f t="shared" si="11"/>
        <v>295.81600472413339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6.6</v>
      </c>
      <c r="BY16" s="13">
        <f>IF(A16&lt;'Données projet'!$A$114,$BV$205^A16,IF(A16='Données projet'!$A$114,'Données projet'!$B$114,BY15+BX16-CG15))</f>
        <v>23.89863273788427</v>
      </c>
      <c r="BZ16" s="14">
        <f>BY16*VLOOKUP('Données projet'!$B$12,Paramètres!$A$1:$I$88,3,0)*VLOOKUP('Données projet'!$B$12,Paramètres!$A$1:$I$88,5,0)</f>
        <v>20.8778455598157</v>
      </c>
      <c r="CA16" s="14">
        <f t="shared" si="46"/>
        <v>6.7550152262411558</v>
      </c>
      <c r="CB16" s="22">
        <f t="shared" si="13"/>
        <v>48.127232535715684</v>
      </c>
      <c r="CC16" s="61">
        <f t="shared" si="14"/>
        <v>320.68278809127122</v>
      </c>
      <c r="CD16" s="61">
        <f ca="1">AVERAGE(OFFSET($CC$3,0,0,'Données projet'!$E$12+1,1))-AVERAGE(OFFSET($H$3,0,0,'Données projet'!$E$12+1,1))</f>
        <v>299.79515984901849</v>
      </c>
      <c r="CE16" s="61">
        <f t="shared" si="15"/>
        <v>472.66755491558951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IF(A16&lt;'Données projet'!$A$140,$CQ$205^A16,IF(A16='Données projet'!$A$140,'Données projet'!$B$140,CT15+CS16-DB15))</f>
        <v>11.35303662145153</v>
      </c>
      <c r="CU16" s="18">
        <f>CT16*VLOOKUP('Données projet'!$B$13,Paramètres!$A$1:$I$88,3,0)*VLOOKUP('Données projet'!$B$13,Paramètres!$A$1:$I$88,5,0)</f>
        <v>10.272227535089344</v>
      </c>
      <c r="CV16" s="14">
        <f t="shared" si="47"/>
        <v>3.6095987912522753</v>
      </c>
      <c r="CW16" s="22">
        <f t="shared" si="17"/>
        <v>24.177514185044988</v>
      </c>
      <c r="CX16" s="61">
        <f t="shared" si="18"/>
        <v>296.73306974060051</v>
      </c>
      <c r="CY16" s="61">
        <f ca="1">AVERAGE(OFFSET($CX$3,0,0,'Données projet'!$E$13+1,1))-AVERAGE(OFFSET($H$3,0,0,'Données projet'!$E$13+1,1))</f>
        <v>338.00040608689147</v>
      </c>
      <c r="CZ16" s="61">
        <f t="shared" si="19"/>
        <v>193.3463168944657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1" t="e">
        <f t="shared" si="22"/>
        <v>#N/A</v>
      </c>
      <c r="DT16" s="61" t="e">
        <f ca="1">AVERAGE(OFFSET($DS$3,0,0,'Données projet'!$E$14+1,1))-AVERAGE(OFFSET($H$3,0,0,'Données projet'!$E$14+1,1))</f>
        <v>#N/A</v>
      </c>
      <c r="DU16" s="61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1" t="e">
        <f t="shared" si="26"/>
        <v>#N/A</v>
      </c>
      <c r="EO16" s="61" t="e">
        <f ca="1">AVERAGE(OFFSET($EN$3,0,0,'Données projet'!$E$15+1,1))-AVERAGE(OFFSET($H$3,0,0,'Données projet'!$E$15+1,1))</f>
        <v>#N/A</v>
      </c>
      <c r="EP16" s="61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1" t="e">
        <f t="shared" si="30"/>
        <v>#N/A</v>
      </c>
      <c r="FJ16" s="61" t="e">
        <f ca="1">AVERAGE(OFFSET($FI$3,0,0,'Données projet'!$E$16+1,1))-AVERAGE(OFFSET($H$3,0,0,'Données projet'!$E$16+1,1))</f>
        <v>#N/A</v>
      </c>
      <c r="FK16" s="61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1" t="e">
        <f t="shared" si="34"/>
        <v>#N/A</v>
      </c>
      <c r="GE16" s="61" t="e">
        <f ca="1">AVERAGE(OFFSET($GD$3,0,0,'Données projet'!$E$17+1,1))-AVERAGE(OFFSET($H$3,0,0,'Données projet'!$E$17+1,1))</f>
        <v>#N/A</v>
      </c>
      <c r="GF16" s="61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1" t="e">
        <f t="shared" si="38"/>
        <v>#N/A</v>
      </c>
      <c r="GZ16" s="61" t="e">
        <f ca="1">AVERAGE(OFFSET($GY$3,0,0,'Données projet'!$E$18+1,1))-AVERAGE(OFFSET($H$3,0,0,'Données projet'!$E$18+1,1))</f>
        <v>#N/A</v>
      </c>
      <c r="HA16" s="61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">
      <c r="A17" s="11">
        <f t="shared" si="4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7.6440000000000028</v>
      </c>
      <c r="D17" s="12">
        <f t="shared" si="4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9">
        <f t="shared" si="1"/>
        <v>274.82190502633887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5.16</v>
      </c>
      <c r="N17" s="14">
        <f>IF(A17&lt;'Données projet'!$A$36,$K$205^A17,IF(A17='Données projet'!$A$36,'Données projet'!$B$36,N16+M17-V16))</f>
        <v>57.919512343368076</v>
      </c>
      <c r="O17" s="14">
        <f>N17*VLOOKUP('Données projet'!$B$9,Paramètres!$A$1:$I$88,3,0)*VLOOKUP('Données projet'!$B$9,Paramètres!$A$1:$I$88,5,0)</f>
        <v>32.377007399942755</v>
      </c>
      <c r="P17" s="14">
        <f t="shared" si="43"/>
        <v>9.9539903868984929</v>
      </c>
      <c r="Q17" s="22">
        <f t="shared" si="2"/>
        <v>73.726487812081828</v>
      </c>
      <c r="R17" s="61">
        <f t="shared" si="0"/>
        <v>347.50426558985959</v>
      </c>
      <c r="S17" s="61">
        <f ca="1">AVERAGE(OFFSET($R$3,0,0,'Données projet'!$E$9+1,1))-AVERAGE(OFFSET($H$3,0,0,'Données projet'!$E$9+1,1))</f>
        <v>383.30146648843129</v>
      </c>
      <c r="T17" s="61">
        <f t="shared" si="3"/>
        <v>443.96527862325644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1.6</v>
      </c>
      <c r="AI17" s="14">
        <f>IF(A17&lt;'Données projet'!$A$62,$AF$205^A17,IF(A17='Données projet'!$A$62,'Données projet'!$B$62,AI16+AH17-AQ16))</f>
        <v>7.891391598736293</v>
      </c>
      <c r="AJ17" s="14">
        <f>AI17*VLOOKUP('Données projet'!$B$10,Paramètres!$A$1:$I$88,3,0)*VLOOKUP('Données projet'!$B$10,Paramètres!$A$1:$I$88,5,0)</f>
        <v>6.7708139917157402</v>
      </c>
      <c r="AK17" s="14">
        <f t="shared" si="44"/>
        <v>2.4975049006622885</v>
      </c>
      <c r="AL17" s="22">
        <f t="shared" si="5"/>
        <v>16.142322070891733</v>
      </c>
      <c r="AM17" s="61">
        <f t="shared" si="6"/>
        <v>289.92009984866951</v>
      </c>
      <c r="AN17" s="61">
        <f ca="1">AVERAGE(OFFSET($AM$3,0,0,'Données projet'!$E$10+1,1))-AVERAGE(OFFSET($H$3,0,0,'Données projet'!$E$10+1,1))</f>
        <v>346.47171669298569</v>
      </c>
      <c r="AO17" s="61">
        <f t="shared" si="7"/>
        <v>138.7892998712469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</v>
      </c>
      <c r="BD17" s="13">
        <f>IF(A17&lt;'Données projet'!$A$88,$BA$205^A17,IF(A17='Données projet'!$A$88,'Données projet'!$B$88,BD16+BC17-BL16))</f>
        <v>27.835045891890438</v>
      </c>
      <c r="BE17" s="14">
        <f>BD17*VLOOKUP('Données projet'!$B$11,Paramètres!$A$1:$I$88,3,0)*VLOOKUP('Données projet'!$B$11,Paramètres!$A$1:$I$88,5,0)</f>
        <v>16.645357443350484</v>
      </c>
      <c r="BF17" s="14">
        <f t="shared" si="45"/>
        <v>5.5295102914400669</v>
      </c>
      <c r="BG17" s="22">
        <f t="shared" si="9"/>
        <v>38.621227971426876</v>
      </c>
      <c r="BH17" s="61">
        <f t="shared" si="10"/>
        <v>312.39900574920466</v>
      </c>
      <c r="BI17" s="61">
        <f ca="1">AVERAGE(OFFSET($BH$3,0,0,'Données projet'!$E$11+1,1))-AVERAGE(OFFSET($H$3,0,0,'Données projet'!$E$11+1,1))</f>
        <v>378.93986671710053</v>
      </c>
      <c r="BJ17" s="61">
        <f t="shared" si="11"/>
        <v>295.81600472413339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6.6</v>
      </c>
      <c r="BY17" s="13">
        <f>IF(A17&lt;'Données projet'!$A$114,$BV$205^A17,IF(A17='Données projet'!$A$114,'Données projet'!$B$114,BY16+BX17-CG16))</f>
        <v>30.50715803683886</v>
      </c>
      <c r="BZ17" s="14">
        <f>BY17*VLOOKUP('Données projet'!$B$12,Paramètres!$A$1:$I$88,3,0)*VLOOKUP('Données projet'!$B$12,Paramètres!$A$1:$I$88,5,0)</f>
        <v>26.651053260982433</v>
      </c>
      <c r="CA17" s="14">
        <f t="shared" si="46"/>
        <v>8.3813367159737684</v>
      </c>
      <c r="CB17" s="22">
        <f t="shared" si="13"/>
        <v>61.014745876532061</v>
      </c>
      <c r="CC17" s="61">
        <f t="shared" si="14"/>
        <v>334.79252365430983</v>
      </c>
      <c r="CD17" s="61">
        <f ca="1">AVERAGE(OFFSET($CC$3,0,0,'Données projet'!$E$12+1,1))-AVERAGE(OFFSET($H$3,0,0,'Données projet'!$E$12+1,1))</f>
        <v>299.79515984901849</v>
      </c>
      <c r="CE17" s="61">
        <f t="shared" si="15"/>
        <v>472.66755491558951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IF(A17&lt;'Données projet'!$A$140,$CQ$205^A17,IF(A17='Données projet'!$A$140,'Données projet'!$B$140,CT16+CS17-DB16))</f>
        <v>13.685935953338433</v>
      </c>
      <c r="CU17" s="18">
        <f>CT17*VLOOKUP('Données projet'!$B$13,Paramètres!$A$1:$I$88,3,0)*VLOOKUP('Données projet'!$B$13,Paramètres!$A$1:$I$88,5,0)</f>
        <v>12.383034850580612</v>
      </c>
      <c r="CV17" s="14">
        <f t="shared" si="47"/>
        <v>4.2576904771143838</v>
      </c>
      <c r="CW17" s="22">
        <f t="shared" si="17"/>
        <v>28.982596612402116</v>
      </c>
      <c r="CX17" s="61">
        <f t="shared" si="18"/>
        <v>302.76037439017989</v>
      </c>
      <c r="CY17" s="61">
        <f ca="1">AVERAGE(OFFSET($CX$3,0,0,'Données projet'!$E$13+1,1))-AVERAGE(OFFSET($H$3,0,0,'Données projet'!$E$13+1,1))</f>
        <v>338.00040608689147</v>
      </c>
      <c r="CZ17" s="61">
        <f t="shared" si="19"/>
        <v>193.3463168944657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1" t="e">
        <f t="shared" si="22"/>
        <v>#N/A</v>
      </c>
      <c r="DT17" s="61" t="e">
        <f ca="1">AVERAGE(OFFSET($DS$3,0,0,'Données projet'!$E$14+1,1))-AVERAGE(OFFSET($H$3,0,0,'Données projet'!$E$14+1,1))</f>
        <v>#N/A</v>
      </c>
      <c r="DU17" s="61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1" t="e">
        <f t="shared" si="26"/>
        <v>#N/A</v>
      </c>
      <c r="EO17" s="61" t="e">
        <f ca="1">AVERAGE(OFFSET($EN$3,0,0,'Données projet'!$E$15+1,1))-AVERAGE(OFFSET($H$3,0,0,'Données projet'!$E$15+1,1))</f>
        <v>#N/A</v>
      </c>
      <c r="EP17" s="61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1" t="e">
        <f t="shared" si="30"/>
        <v>#N/A</v>
      </c>
      <c r="FJ17" s="61" t="e">
        <f ca="1">AVERAGE(OFFSET($FI$3,0,0,'Données projet'!$E$16+1,1))-AVERAGE(OFFSET($H$3,0,0,'Données projet'!$E$16+1,1))</f>
        <v>#N/A</v>
      </c>
      <c r="FK17" s="61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1" t="e">
        <f t="shared" si="34"/>
        <v>#N/A</v>
      </c>
      <c r="GE17" s="61" t="e">
        <f ca="1">AVERAGE(OFFSET($GD$3,0,0,'Données projet'!$E$17+1,1))-AVERAGE(OFFSET($H$3,0,0,'Données projet'!$E$17+1,1))</f>
        <v>#N/A</v>
      </c>
      <c r="GF17" s="61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1" t="e">
        <f t="shared" si="38"/>
        <v>#N/A</v>
      </c>
      <c r="GZ17" s="61" t="e">
        <f ca="1">AVERAGE(OFFSET($GY$3,0,0,'Données projet'!$E$18+1,1))-AVERAGE(OFFSET($H$3,0,0,'Données projet'!$E$18+1,1))</f>
        <v>#N/A</v>
      </c>
      <c r="HA17" s="61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">
      <c r="A18" s="11">
        <f t="shared" si="4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8.1900000000000031</v>
      </c>
      <c r="D18" s="12">
        <f t="shared" si="4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9">
        <f t="shared" si="1"/>
        <v>276.07721264982155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77.400000000000006</v>
      </c>
      <c r="L18" s="13">
        <f>VLOOKUP(A18,'Données projet'!$A$35:$I$55,9,0)</f>
        <v>5.16</v>
      </c>
      <c r="M18" s="13">
        <f t="array" ref="M18">INDEX(L:L,MIN(IF(ISNUMBER(L18:L214),ROW(L18:L214),"")))</f>
        <v>5.16</v>
      </c>
      <c r="N18" s="14">
        <f>IF(A18&lt;'Données projet'!$A$36,$K$205^A18,IF(A18='Données projet'!$A$36,'Données projet'!$B$36,N17+M18-V17))</f>
        <v>77.400000000000006</v>
      </c>
      <c r="O18" s="14">
        <f>N18*VLOOKUP('Données projet'!$B$9,Paramètres!$A$1:$I$88,3,0)*VLOOKUP('Données projet'!$B$9,Paramètres!$A$1:$I$88,5,0)</f>
        <v>43.266600000000004</v>
      </c>
      <c r="P18" s="14">
        <f t="shared" si="43"/>
        <v>12.860464389364463</v>
      </c>
      <c r="Q18" s="22">
        <f t="shared" si="2"/>
        <v>97.754637144809763</v>
      </c>
      <c r="R18" s="61">
        <f t="shared" si="0"/>
        <v>372.75463714480975</v>
      </c>
      <c r="S18" s="61">
        <f ca="1">AVERAGE(OFFSET($R$3,0,0,'Données projet'!$E$9+1,1))-AVERAGE(OFFSET($H$3,0,0,'Données projet'!$E$9+1,1))</f>
        <v>383.30146648843129</v>
      </c>
      <c r="T18" s="61">
        <f t="shared" si="3"/>
        <v>443.96527862325644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1.6</v>
      </c>
      <c r="AI18" s="14">
        <f>IF(A18&lt;'Données projet'!$A$62,$AF$205^A18,IF(A18='Données projet'!$A$62,'Données projet'!$B$62,AI17+AH18-AQ17))</f>
        <v>9.1461010385465276</v>
      </c>
      <c r="AJ18" s="14">
        <f>AI18*VLOOKUP('Données projet'!$B$10,Paramètres!$A$1:$I$88,3,0)*VLOOKUP('Données projet'!$B$10,Paramètres!$A$1:$I$88,5,0)</f>
        <v>7.8473546910729226</v>
      </c>
      <c r="AK18" s="14">
        <f t="shared" si="44"/>
        <v>2.8453097850556128</v>
      </c>
      <c r="AL18" s="22">
        <f t="shared" si="5"/>
        <v>18.623057295923864</v>
      </c>
      <c r="AM18" s="61">
        <f t="shared" si="6"/>
        <v>293.62305729592384</v>
      </c>
      <c r="AN18" s="61">
        <f ca="1">AVERAGE(OFFSET($AM$3,0,0,'Données projet'!$E$10+1,1))-AVERAGE(OFFSET($H$3,0,0,'Données projet'!$E$10+1,1))</f>
        <v>346.47171669298569</v>
      </c>
      <c r="AO18" s="61">
        <f t="shared" si="7"/>
        <v>138.7892998712469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</v>
      </c>
      <c r="BD18" s="13">
        <f>IF(A18&lt;'Données projet'!$A$88,$BA$205^A18,IF(A18='Données projet'!$A$88,'Données projet'!$B$88,BD17+BC18-BL17))</f>
        <v>35.300193041194596</v>
      </c>
      <c r="BE18" s="14">
        <f>BD18*VLOOKUP('Données projet'!$B$11,Paramètres!$A$1:$I$88,3,0)*VLOOKUP('Données projet'!$B$11,Paramètres!$A$1:$I$88,5,0)</f>
        <v>21.109515438634372</v>
      </c>
      <c r="BF18" s="14">
        <f t="shared" si="45"/>
        <v>6.821204332789164</v>
      </c>
      <c r="BG18" s="22">
        <f t="shared" si="9"/>
        <v>48.646003601895991</v>
      </c>
      <c r="BH18" s="61">
        <f t="shared" si="10"/>
        <v>323.64600360189598</v>
      </c>
      <c r="BI18" s="61">
        <f ca="1">AVERAGE(OFFSET($BH$3,0,0,'Données projet'!$E$11+1,1))-AVERAGE(OFFSET($H$3,0,0,'Données projet'!$E$11+1,1))</f>
        <v>378.93986671710053</v>
      </c>
      <c r="BJ18" s="61">
        <f t="shared" si="11"/>
        <v>295.81600472413339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6.6</v>
      </c>
      <c r="BY18" s="13">
        <f>IF(A18&lt;'Données projet'!$A$114,$BV$205^A18,IF(A18='Données projet'!$A$114,'Données projet'!$B$114,BY17+BX18-CG17))</f>
        <v>38.943093594192561</v>
      </c>
      <c r="BZ18" s="14">
        <f>BY18*VLOOKUP('Données projet'!$B$12,Paramètres!$A$1:$I$88,3,0)*VLOOKUP('Données projet'!$B$12,Paramètres!$A$1:$I$88,5,0)</f>
        <v>34.02068656388662</v>
      </c>
      <c r="CA18" s="14">
        <f t="shared" si="46"/>
        <v>10.399207521197393</v>
      </c>
      <c r="CB18" s="22">
        <f t="shared" si="13"/>
        <v>77.364648864854644</v>
      </c>
      <c r="CC18" s="61">
        <f t="shared" si="14"/>
        <v>352.36464886485464</v>
      </c>
      <c r="CD18" s="61">
        <f ca="1">AVERAGE(OFFSET($CC$3,0,0,'Données projet'!$E$12+1,1))-AVERAGE(OFFSET($H$3,0,0,'Données projet'!$E$12+1,1))</f>
        <v>299.79515984901849</v>
      </c>
      <c r="CE18" s="61">
        <f t="shared" si="15"/>
        <v>472.66755491558951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IF(A18&lt;'Données projet'!$A$140,$CQ$205^A18,IF(A18='Données projet'!$A$140,'Données projet'!$B$140,CT17+CS18-DB17))</f>
        <v>16.498215337821566</v>
      </c>
      <c r="CU18" s="18">
        <f>CT18*VLOOKUP('Données projet'!$B$13,Paramètres!$A$1:$I$88,3,0)*VLOOKUP('Données projet'!$B$13,Paramètres!$A$1:$I$88,5,0)</f>
        <v>14.927585237660953</v>
      </c>
      <c r="CV18" s="14">
        <f t="shared" si="47"/>
        <v>5.0221449106318534</v>
      </c>
      <c r="CW18" s="22">
        <f t="shared" si="17"/>
        <v>34.745780008276633</v>
      </c>
      <c r="CX18" s="61">
        <f t="shared" si="18"/>
        <v>309.74578000827665</v>
      </c>
      <c r="CY18" s="61">
        <f ca="1">AVERAGE(OFFSET($CX$3,0,0,'Données projet'!$E$13+1,1))-AVERAGE(OFFSET($H$3,0,0,'Données projet'!$E$13+1,1))</f>
        <v>338.00040608689147</v>
      </c>
      <c r="CZ18" s="61">
        <f t="shared" si="19"/>
        <v>193.3463168944657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1" t="e">
        <f t="shared" si="22"/>
        <v>#N/A</v>
      </c>
      <c r="DT18" s="61" t="e">
        <f ca="1">AVERAGE(OFFSET($DS$3,0,0,'Données projet'!$E$14+1,1))-AVERAGE(OFFSET($H$3,0,0,'Données projet'!$E$14+1,1))</f>
        <v>#N/A</v>
      </c>
      <c r="DU18" s="61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1" t="e">
        <f t="shared" si="26"/>
        <v>#N/A</v>
      </c>
      <c r="EO18" s="61" t="e">
        <f ca="1">AVERAGE(OFFSET($EN$3,0,0,'Données projet'!$E$15+1,1))-AVERAGE(OFFSET($H$3,0,0,'Données projet'!$E$15+1,1))</f>
        <v>#N/A</v>
      </c>
      <c r="EP18" s="61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1" t="e">
        <f t="shared" si="30"/>
        <v>#N/A</v>
      </c>
      <c r="FJ18" s="61" t="e">
        <f ca="1">AVERAGE(OFFSET($FI$3,0,0,'Données projet'!$E$16+1,1))-AVERAGE(OFFSET($H$3,0,0,'Données projet'!$E$16+1,1))</f>
        <v>#N/A</v>
      </c>
      <c r="FK18" s="61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1" t="e">
        <f t="shared" si="34"/>
        <v>#N/A</v>
      </c>
      <c r="GE18" s="61" t="e">
        <f ca="1">AVERAGE(OFFSET($GD$3,0,0,'Données projet'!$E$17+1,1))-AVERAGE(OFFSET($H$3,0,0,'Données projet'!$E$17+1,1))</f>
        <v>#N/A</v>
      </c>
      <c r="GF18" s="61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1" t="e">
        <f t="shared" si="38"/>
        <v>#N/A</v>
      </c>
      <c r="GZ18" s="61" t="e">
        <f ca="1">AVERAGE(OFFSET($GY$3,0,0,'Données projet'!$E$18+1,1))-AVERAGE(OFFSET($H$3,0,0,'Données projet'!$E$18+1,1))</f>
        <v>#N/A</v>
      </c>
      <c r="HA18" s="61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">
      <c r="A19" s="11">
        <f t="shared" si="4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8.7360000000000024</v>
      </c>
      <c r="D19" s="12">
        <f t="shared" si="4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9">
        <f t="shared" si="1"/>
        <v>277.33016575790663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16.139999999999997</v>
      </c>
      <c r="N19" s="14">
        <f>IF(A19&lt;'Données projet'!$A$36,$K$205^A19,IF(A19='Données projet'!$A$36,'Données projet'!$B$36,N18+M19-V18))</f>
        <v>93.54</v>
      </c>
      <c r="O19" s="14">
        <f>N19*VLOOKUP('Données projet'!$B$9,Paramètres!$A$1:$I$88,3,0)*VLOOKUP('Données projet'!$B$9,Paramètres!$A$1:$I$88,5,0)</f>
        <v>52.28886</v>
      </c>
      <c r="P19" s="14">
        <f t="shared" si="43"/>
        <v>15.20331908608369</v>
      </c>
      <c r="Q19" s="22">
        <f t="shared" si="2"/>
        <v>117.54887857492908</v>
      </c>
      <c r="R19" s="61">
        <f t="shared" si="0"/>
        <v>393.77110079715129</v>
      </c>
      <c r="S19" s="61">
        <f ca="1">AVERAGE(OFFSET($R$3,0,0,'Données projet'!$E$9+1,1))-AVERAGE(OFFSET($H$3,0,0,'Données projet'!$E$9+1,1))</f>
        <v>383.30146648843129</v>
      </c>
      <c r="T19" s="61">
        <f t="shared" si="3"/>
        <v>443.96527862325644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1.6</v>
      </c>
      <c r="AI19" s="14">
        <f>IF(A19&lt;'Données projet'!$A$62,$AF$205^A19,IF(A19='Données projet'!$A$62,'Données projet'!$B$62,AI18+AH19-AQ18))</f>
        <v>10.60030580926912</v>
      </c>
      <c r="AJ19" s="14">
        <f>AI19*VLOOKUP('Données projet'!$B$10,Paramètres!$A$1:$I$88,3,0)*VLOOKUP('Données projet'!$B$10,Paramètres!$A$1:$I$88,5,0)</f>
        <v>9.0950623843529055</v>
      </c>
      <c r="AK19" s="14">
        <f t="shared" si="44"/>
        <v>3.2415503051811316</v>
      </c>
      <c r="AL19" s="22">
        <f t="shared" si="5"/>
        <v>21.486267100938448</v>
      </c>
      <c r="AM19" s="61">
        <f t="shared" si="6"/>
        <v>297.70848932316068</v>
      </c>
      <c r="AN19" s="61">
        <f ca="1">AVERAGE(OFFSET($AM$3,0,0,'Données projet'!$E$10+1,1))-AVERAGE(OFFSET($H$3,0,0,'Données projet'!$E$10+1,1))</f>
        <v>346.47171669298569</v>
      </c>
      <c r="AO19" s="61">
        <f t="shared" si="7"/>
        <v>138.7892998712469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</v>
      </c>
      <c r="BD19" s="13">
        <f>IF(A19&lt;'Données projet'!$A$88,$BA$205^A19,IF(A19='Données projet'!$A$88,'Données projet'!$B$88,BD18+BC19-BL18))</f>
        <v>44.767435756541978</v>
      </c>
      <c r="BE19" s="14">
        <f>BD19*VLOOKUP('Données projet'!$B$11,Paramètres!$A$1:$I$88,3,0)*VLOOKUP('Données projet'!$B$11,Paramètres!$A$1:$I$88,5,0)</f>
        <v>26.770926582412105</v>
      </c>
      <c r="BF19" s="14">
        <f t="shared" si="45"/>
        <v>8.4146382043434116</v>
      </c>
      <c r="BG19" s="22">
        <f t="shared" si="9"/>
        <v>61.281525336932532</v>
      </c>
      <c r="BH19" s="61">
        <f t="shared" si="10"/>
        <v>337.50374755915476</v>
      </c>
      <c r="BI19" s="61">
        <f ca="1">AVERAGE(OFFSET($BH$3,0,0,'Données projet'!$E$11+1,1))-AVERAGE(OFFSET($H$3,0,0,'Données projet'!$E$11+1,1))</f>
        <v>378.93986671710053</v>
      </c>
      <c r="BJ19" s="61">
        <f t="shared" si="11"/>
        <v>295.81600472413339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6.6</v>
      </c>
      <c r="BY19" s="13">
        <f>IF(A19&lt;'Données projet'!$A$114,$BV$205^A19,IF(A19='Données projet'!$A$114,'Données projet'!$B$114,BY18+BX19-CG18))</f>
        <v>49.711760658095955</v>
      </c>
      <c r="BZ19" s="14">
        <f>BY19*VLOOKUP('Données projet'!$B$12,Paramètres!$A$1:$I$88,3,0)*VLOOKUP('Données projet'!$B$12,Paramètres!$A$1:$I$88,5,0)</f>
        <v>43.428194110912635</v>
      </c>
      <c r="CA19" s="14">
        <f t="shared" si="46"/>
        <v>12.902896129065022</v>
      </c>
      <c r="CB19" s="22">
        <f t="shared" si="13"/>
        <v>98.109982167961064</v>
      </c>
      <c r="CC19" s="61">
        <f t="shared" si="14"/>
        <v>374.33220439018328</v>
      </c>
      <c r="CD19" s="61">
        <f ca="1">AVERAGE(OFFSET($CC$3,0,0,'Données projet'!$E$12+1,1))-AVERAGE(OFFSET($H$3,0,0,'Données projet'!$E$12+1,1))</f>
        <v>299.79515984901849</v>
      </c>
      <c r="CE19" s="61">
        <f t="shared" si="15"/>
        <v>472.66755491558951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IF(A19&lt;'Données projet'!$A$140,$CQ$205^A19,IF(A19='Données projet'!$A$140,'Données projet'!$B$140,CT18+CS19-DB18))</f>
        <v>19.888381054913147</v>
      </c>
      <c r="CU19" s="18">
        <f>CT19*VLOOKUP('Données projet'!$B$13,Paramètres!$A$1:$I$88,3,0)*VLOOKUP('Données projet'!$B$13,Paramètres!$A$1:$I$88,5,0)</f>
        <v>17.995007178485412</v>
      </c>
      <c r="CV19" s="14">
        <f t="shared" si="47"/>
        <v>5.9238546434872337</v>
      </c>
      <c r="CW19" s="22">
        <f t="shared" si="17"/>
        <v>41.658684339935689</v>
      </c>
      <c r="CX19" s="61">
        <f t="shared" si="18"/>
        <v>317.88090656215792</v>
      </c>
      <c r="CY19" s="61">
        <f ca="1">AVERAGE(OFFSET($CX$3,0,0,'Données projet'!$E$13+1,1))-AVERAGE(OFFSET($H$3,0,0,'Données projet'!$E$13+1,1))</f>
        <v>338.00040608689147</v>
      </c>
      <c r="CZ19" s="61">
        <f t="shared" si="19"/>
        <v>193.3463168944657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1" t="e">
        <f t="shared" si="22"/>
        <v>#N/A</v>
      </c>
      <c r="DT19" s="61" t="e">
        <f ca="1">AVERAGE(OFFSET($DS$3,0,0,'Données projet'!$E$14+1,1))-AVERAGE(OFFSET($H$3,0,0,'Données projet'!$E$14+1,1))</f>
        <v>#N/A</v>
      </c>
      <c r="DU19" s="61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1" t="e">
        <f t="shared" si="26"/>
        <v>#N/A</v>
      </c>
      <c r="EO19" s="61" t="e">
        <f ca="1">AVERAGE(OFFSET($EN$3,0,0,'Données projet'!$E$15+1,1))-AVERAGE(OFFSET($H$3,0,0,'Données projet'!$E$15+1,1))</f>
        <v>#N/A</v>
      </c>
      <c r="EP19" s="61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1" t="e">
        <f t="shared" si="30"/>
        <v>#N/A</v>
      </c>
      <c r="FJ19" s="61" t="e">
        <f ca="1">AVERAGE(OFFSET($FI$3,0,0,'Données projet'!$E$16+1,1))-AVERAGE(OFFSET($H$3,0,0,'Données projet'!$E$16+1,1))</f>
        <v>#N/A</v>
      </c>
      <c r="FK19" s="61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1" t="e">
        <f t="shared" si="34"/>
        <v>#N/A</v>
      </c>
      <c r="GE19" s="61" t="e">
        <f ca="1">AVERAGE(OFFSET($GD$3,0,0,'Données projet'!$E$17+1,1))-AVERAGE(OFFSET($H$3,0,0,'Données projet'!$E$17+1,1))</f>
        <v>#N/A</v>
      </c>
      <c r="GF19" s="61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1" t="e">
        <f t="shared" si="38"/>
        <v>#N/A</v>
      </c>
      <c r="GZ19" s="61" t="e">
        <f ca="1">AVERAGE(OFFSET($GY$3,0,0,'Données projet'!$E$18+1,1))-AVERAGE(OFFSET($H$3,0,0,'Données projet'!$E$18+1,1))</f>
        <v>#N/A</v>
      </c>
      <c r="HA19" s="61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">
      <c r="A20" s="11">
        <f t="shared" si="4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9.2820000000000018</v>
      </c>
      <c r="D20" s="12">
        <f t="shared" si="4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9">
        <f t="shared" si="1"/>
        <v>278.58092826076489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16.139999999999997</v>
      </c>
      <c r="N20" s="14">
        <f>IF(A20&lt;'Données projet'!$A$36,$K$205^A20,IF(A20='Données projet'!$A$36,'Données projet'!$B$36,N19+M20-V19))</f>
        <v>109.68</v>
      </c>
      <c r="O20" s="14">
        <f>N20*VLOOKUP('Données projet'!$B$9,Paramètres!$A$1:$I$88,3,0)*VLOOKUP('Données projet'!$B$9,Paramètres!$A$1:$I$88,5,0)</f>
        <v>61.31112000000001</v>
      </c>
      <c r="P20" s="14">
        <f t="shared" si="43"/>
        <v>17.499343086694211</v>
      </c>
      <c r="Q20" s="22">
        <f t="shared" si="2"/>
        <v>137.26155654265912</v>
      </c>
      <c r="R20" s="61">
        <f t="shared" si="0"/>
        <v>414.70600098710361</v>
      </c>
      <c r="S20" s="61">
        <f ca="1">AVERAGE(OFFSET($R$3,0,0,'Données projet'!$E$9+1,1))-AVERAGE(OFFSET($H$3,0,0,'Données projet'!$E$9+1,1))</f>
        <v>383.30146648843129</v>
      </c>
      <c r="T20" s="61">
        <f t="shared" si="3"/>
        <v>443.96527862325644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1.6</v>
      </c>
      <c r="AI20" s="14">
        <f>IF(A20&lt;'Données projet'!$A$62,$AF$205^A20,IF(A20='Données projet'!$A$62,'Données projet'!$B$62,AI19+AH20-AQ19))</f>
        <v>12.285725116795957</v>
      </c>
      <c r="AJ20" s="14">
        <f>AI20*VLOOKUP('Données projet'!$B$10,Paramètres!$A$1:$I$88,3,0)*VLOOKUP('Données projet'!$B$10,Paramètres!$A$1:$I$88,5,0)</f>
        <v>10.541152150210932</v>
      </c>
      <c r="AK20" s="14">
        <f t="shared" si="44"/>
        <v>3.6929716532832697</v>
      </c>
      <c r="AL20" s="22">
        <f t="shared" si="5"/>
        <v>24.7910989577524</v>
      </c>
      <c r="AM20" s="61">
        <f t="shared" si="6"/>
        <v>302.23554340219687</v>
      </c>
      <c r="AN20" s="61">
        <f ca="1">AVERAGE(OFFSET($AM$3,0,0,'Données projet'!$E$10+1,1))-AVERAGE(OFFSET($H$3,0,0,'Données projet'!$E$10+1,1))</f>
        <v>346.47171669298569</v>
      </c>
      <c r="AO20" s="61">
        <f t="shared" si="7"/>
        <v>138.7892998712469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</v>
      </c>
      <c r="BD20" s="13">
        <f>IF(A20&lt;'Données projet'!$A$88,$BA$205^A20,IF(A20='Données projet'!$A$88,'Données projet'!$B$88,BD19+BC20-BL19))</f>
        <v>56.773720808759975</v>
      </c>
      <c r="BE20" s="14">
        <f>BD20*VLOOKUP('Données projet'!$B$11,Paramètres!$A$1:$I$88,3,0)*VLOOKUP('Données projet'!$B$11,Paramètres!$A$1:$I$88,5,0)</f>
        <v>33.950685043638465</v>
      </c>
      <c r="BF20" s="14">
        <f t="shared" si="45"/>
        <v>10.380298354300049</v>
      </c>
      <c r="BG20" s="22">
        <f t="shared" si="9"/>
        <v>77.209796084742905</v>
      </c>
      <c r="BH20" s="61">
        <f t="shared" si="10"/>
        <v>354.65424052918735</v>
      </c>
      <c r="BI20" s="61">
        <f ca="1">AVERAGE(OFFSET($BH$3,0,0,'Données projet'!$E$11+1,1))-AVERAGE(OFFSET($H$3,0,0,'Données projet'!$E$11+1,1))</f>
        <v>378.93986671710053</v>
      </c>
      <c r="BJ20" s="61">
        <f t="shared" si="11"/>
        <v>295.81600472413339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6.6</v>
      </c>
      <c r="BY20" s="13">
        <f>IF(A20&lt;'Données projet'!$A$114,$BV$205^A20,IF(A20='Données projet'!$A$114,'Données projet'!$B$114,BY19+BX20-CG19))</f>
        <v>63.458213501978861</v>
      </c>
      <c r="BZ20" s="14">
        <f>BY20*VLOOKUP('Données projet'!$B$12,Paramètres!$A$1:$I$88,3,0)*VLOOKUP('Données projet'!$B$12,Paramètres!$A$1:$I$88,5,0)</f>
        <v>55.437095315328747</v>
      </c>
      <c r="CA20" s="14">
        <f t="shared" si="46"/>
        <v>16.009366884744278</v>
      </c>
      <c r="CB20" s="22">
        <f t="shared" si="13"/>
        <v>124.4359216651272</v>
      </c>
      <c r="CC20" s="61">
        <f t="shared" si="14"/>
        <v>401.88036610957164</v>
      </c>
      <c r="CD20" s="61">
        <f ca="1">AVERAGE(OFFSET($CC$3,0,0,'Données projet'!$E$12+1,1))-AVERAGE(OFFSET($H$3,0,0,'Données projet'!$E$12+1,1))</f>
        <v>299.79515984901849</v>
      </c>
      <c r="CE20" s="61">
        <f t="shared" si="15"/>
        <v>472.66755491558951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IF(A20&lt;'Données projet'!$A$140,$CQ$205^A20,IF(A20='Données projet'!$A$140,'Données projet'!$B$140,CT19+CS20-DB19))</f>
        <v>23.975181126327602</v>
      </c>
      <c r="CU20" s="18">
        <f>CT20*VLOOKUP('Données projet'!$B$13,Paramètres!$A$1:$I$88,3,0)*VLOOKUP('Données projet'!$B$13,Paramètres!$A$1:$I$88,5,0)</f>
        <v>21.692743883101215</v>
      </c>
      <c r="CV20" s="14">
        <f t="shared" si="47"/>
        <v>6.98746341685115</v>
      </c>
      <c r="CW20" s="22">
        <f t="shared" si="17"/>
        <v>49.951361047417038</v>
      </c>
      <c r="CX20" s="61">
        <f t="shared" si="18"/>
        <v>327.39580549186149</v>
      </c>
      <c r="CY20" s="61">
        <f ca="1">AVERAGE(OFFSET($CX$3,0,0,'Données projet'!$E$13+1,1))-AVERAGE(OFFSET($H$3,0,0,'Données projet'!$E$13+1,1))</f>
        <v>338.00040608689147</v>
      </c>
      <c r="CZ20" s="61">
        <f t="shared" si="19"/>
        <v>193.3463168944657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1" t="e">
        <f t="shared" si="22"/>
        <v>#N/A</v>
      </c>
      <c r="DT20" s="61" t="e">
        <f ca="1">AVERAGE(OFFSET($DS$3,0,0,'Données projet'!$E$14+1,1))-AVERAGE(OFFSET($H$3,0,0,'Données projet'!$E$14+1,1))</f>
        <v>#N/A</v>
      </c>
      <c r="DU20" s="61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1" t="e">
        <f t="shared" si="26"/>
        <v>#N/A</v>
      </c>
      <c r="EO20" s="61" t="e">
        <f ca="1">AVERAGE(OFFSET($EN$3,0,0,'Données projet'!$E$15+1,1))-AVERAGE(OFFSET($H$3,0,0,'Données projet'!$E$15+1,1))</f>
        <v>#N/A</v>
      </c>
      <c r="EP20" s="61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1" t="e">
        <f t="shared" si="30"/>
        <v>#N/A</v>
      </c>
      <c r="FJ20" s="61" t="e">
        <f ca="1">AVERAGE(OFFSET($FI$3,0,0,'Données projet'!$E$16+1,1))-AVERAGE(OFFSET($H$3,0,0,'Données projet'!$E$16+1,1))</f>
        <v>#N/A</v>
      </c>
      <c r="FK20" s="61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1" t="e">
        <f t="shared" si="34"/>
        <v>#N/A</v>
      </c>
      <c r="GE20" s="61" t="e">
        <f ca="1">AVERAGE(OFFSET($GD$3,0,0,'Données projet'!$E$17+1,1))-AVERAGE(OFFSET($H$3,0,0,'Données projet'!$E$17+1,1))</f>
        <v>#N/A</v>
      </c>
      <c r="GF20" s="61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1" t="e">
        <f t="shared" si="38"/>
        <v>#N/A</v>
      </c>
      <c r="GZ20" s="61" t="e">
        <f ca="1">AVERAGE(OFFSET($GY$3,0,0,'Données projet'!$E$18+1,1))-AVERAGE(OFFSET($H$3,0,0,'Données projet'!$E$18+1,1))</f>
        <v>#N/A</v>
      </c>
      <c r="HA20" s="61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">
      <c r="A21" s="11">
        <f t="shared" si="4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9.8280000000000012</v>
      </c>
      <c r="D21" s="12">
        <f t="shared" si="4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9">
        <f t="shared" si="1"/>
        <v>279.82964369567594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16.139999999999997</v>
      </c>
      <c r="N21" s="14">
        <f>IF(A21&lt;'Données projet'!$A$36,$K$205^A21,IF(A21='Données projet'!$A$36,'Données projet'!$B$36,N20+M21-V20))</f>
        <v>125.82000000000001</v>
      </c>
      <c r="O21" s="14">
        <f>N21*VLOOKUP('Données projet'!$B$9,Paramètres!$A$1:$I$88,3,0)*VLOOKUP('Données projet'!$B$9,Paramètres!$A$1:$I$88,5,0)</f>
        <v>70.333380000000005</v>
      </c>
      <c r="P21" s="14">
        <f t="shared" si="43"/>
        <v>19.756224667865116</v>
      </c>
      <c r="Q21" s="22">
        <f t="shared" si="2"/>
        <v>156.9060614631984</v>
      </c>
      <c r="R21" s="61">
        <f t="shared" si="0"/>
        <v>435.57272812986508</v>
      </c>
      <c r="S21" s="61">
        <f ca="1">AVERAGE(OFFSET($R$3,0,0,'Données projet'!$E$9+1,1))-AVERAGE(OFFSET($H$3,0,0,'Données projet'!$E$9+1,1))</f>
        <v>383.30146648843129</v>
      </c>
      <c r="T21" s="61">
        <f t="shared" si="3"/>
        <v>443.96527862325644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1.6</v>
      </c>
      <c r="AI21" s="14">
        <f>IF(A21&lt;'Données projet'!$A$62,$AF$205^A21,IF(A21='Données projet'!$A$62,'Données projet'!$B$62,AI20+AH21-AQ20))</f>
        <v>14.23912143303327</v>
      </c>
      <c r="AJ21" s="14">
        <f>AI21*VLOOKUP('Données projet'!$B$10,Paramètres!$A$1:$I$88,3,0)*VLOOKUP('Données projet'!$B$10,Paramètres!$A$1:$I$88,5,0)</f>
        <v>12.217166189542548</v>
      </c>
      <c r="AK21" s="14">
        <f t="shared" si="44"/>
        <v>4.2072583634304257</v>
      </c>
      <c r="AL21" s="22">
        <f t="shared" si="5"/>
        <v>28.605872763094592</v>
      </c>
      <c r="AM21" s="61">
        <f t="shared" si="6"/>
        <v>307.27253942976125</v>
      </c>
      <c r="AN21" s="61">
        <f ca="1">AVERAGE(OFFSET($AM$3,0,0,'Données projet'!$E$10+1,1))-AVERAGE(OFFSET($H$3,0,0,'Données projet'!$E$10+1,1))</f>
        <v>346.47171669298569</v>
      </c>
      <c r="AO21" s="61">
        <f t="shared" si="7"/>
        <v>138.7892998712469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72</v>
      </c>
      <c r="BB21" s="13">
        <f>VLOOKUP(A21,'Données projet'!$A$87:$I$107,9,0)</f>
        <v>4</v>
      </c>
      <c r="BC21" s="13">
        <f t="array" ref="BC21">INDEX(BB:BB,MIN(IF(ISNUMBER(BB21:BB217),ROW(BB21:BB217),"")))</f>
        <v>4</v>
      </c>
      <c r="BD21" s="13">
        <f>IF(A21&lt;'Données projet'!$A$88,$BA$205^A21,IF(A21='Données projet'!$A$88,'Données projet'!$B$88,BD20+BC21-BL20))</f>
        <v>72</v>
      </c>
      <c r="BE21" s="14">
        <f>BD21*VLOOKUP('Données projet'!$B$11,Paramètres!$A$1:$I$88,3,0)*VLOOKUP('Données projet'!$B$11,Paramètres!$A$1:$I$88,5,0)</f>
        <v>43.056000000000004</v>
      </c>
      <c r="BF21" s="14">
        <f t="shared" si="45"/>
        <v>12.805136870729187</v>
      </c>
      <c r="BG21" s="22">
        <f t="shared" si="9"/>
        <v>97.291480049853348</v>
      </c>
      <c r="BH21" s="61">
        <f t="shared" si="10"/>
        <v>375.95814671652005</v>
      </c>
      <c r="BI21" s="61">
        <f ca="1">AVERAGE(OFFSET($BH$3,0,0,'Données projet'!$E$11+1,1))-AVERAGE(OFFSET($H$3,0,0,'Données projet'!$E$11+1,1))</f>
        <v>378.93986671710053</v>
      </c>
      <c r="BJ21" s="61">
        <f t="shared" si="11"/>
        <v>295.81600472413339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6.6</v>
      </c>
      <c r="BY21" s="13">
        <f>IF(A21&lt;'Données projet'!$A$114,$BV$205^A21,IF(A21='Données projet'!$A$114,'Données projet'!$B$114,BY20+BX21-CG20))</f>
        <v>81.005878841406769</v>
      </c>
      <c r="BZ21" s="14">
        <f>BY21*VLOOKUP('Données projet'!$B$12,Paramètres!$A$1:$I$88,3,0)*VLOOKUP('Données projet'!$B$12,Paramètres!$A$1:$I$88,5,0)</f>
        <v>70.766735755852963</v>
      </c>
      <c r="CA21" s="14">
        <f t="shared" si="46"/>
        <v>19.863744192515547</v>
      </c>
      <c r="CB21" s="22">
        <f t="shared" si="13"/>
        <v>157.84808591007513</v>
      </c>
      <c r="CC21" s="61">
        <f t="shared" si="14"/>
        <v>436.51475257674178</v>
      </c>
      <c r="CD21" s="61">
        <f ca="1">AVERAGE(OFFSET($CC$3,0,0,'Données projet'!$E$12+1,1))-AVERAGE(OFFSET($H$3,0,0,'Données projet'!$E$12+1,1))</f>
        <v>299.79515984901849</v>
      </c>
      <c r="CE21" s="61">
        <f t="shared" si="15"/>
        <v>472.66755491558951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IF(A21&lt;'Données projet'!$A$140,$CQ$205^A21,IF(A21='Données projet'!$A$140,'Données projet'!$B$140,CT20+CS21-DB20))</f>
        <v>28.901764726506816</v>
      </c>
      <c r="CU21" s="18">
        <f>CT21*VLOOKUP('Données projet'!$B$13,Paramètres!$A$1:$I$88,3,0)*VLOOKUP('Données projet'!$B$13,Paramètres!$A$1:$I$88,5,0)</f>
        <v>26.150316724543362</v>
      </c>
      <c r="CV21" s="14">
        <f t="shared" si="47"/>
        <v>8.2420396752158016</v>
      </c>
      <c r="CW21" s="22">
        <f t="shared" si="17"/>
        <v>59.900020729580547</v>
      </c>
      <c r="CX21" s="61">
        <f t="shared" si="18"/>
        <v>338.56668739624723</v>
      </c>
      <c r="CY21" s="61">
        <f ca="1">AVERAGE(OFFSET($CX$3,0,0,'Données projet'!$E$13+1,1))-AVERAGE(OFFSET($H$3,0,0,'Données projet'!$E$13+1,1))</f>
        <v>338.00040608689147</v>
      </c>
      <c r="CZ21" s="61">
        <f t="shared" si="19"/>
        <v>193.3463168944657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1" t="e">
        <f t="shared" si="22"/>
        <v>#N/A</v>
      </c>
      <c r="DT21" s="61" t="e">
        <f ca="1">AVERAGE(OFFSET($DS$3,0,0,'Données projet'!$E$14+1,1))-AVERAGE(OFFSET($H$3,0,0,'Données projet'!$E$14+1,1))</f>
        <v>#N/A</v>
      </c>
      <c r="DU21" s="61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1" t="e">
        <f t="shared" si="26"/>
        <v>#N/A</v>
      </c>
      <c r="EO21" s="61" t="e">
        <f ca="1">AVERAGE(OFFSET($EN$3,0,0,'Données projet'!$E$15+1,1))-AVERAGE(OFFSET($H$3,0,0,'Données projet'!$E$15+1,1))</f>
        <v>#N/A</v>
      </c>
      <c r="EP21" s="61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1" t="e">
        <f t="shared" si="30"/>
        <v>#N/A</v>
      </c>
      <c r="FJ21" s="61" t="e">
        <f ca="1">AVERAGE(OFFSET($FI$3,0,0,'Données projet'!$E$16+1,1))-AVERAGE(OFFSET($H$3,0,0,'Données projet'!$E$16+1,1))</f>
        <v>#N/A</v>
      </c>
      <c r="FK21" s="61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1" t="e">
        <f t="shared" si="34"/>
        <v>#N/A</v>
      </c>
      <c r="GE21" s="61" t="e">
        <f ca="1">AVERAGE(OFFSET($GD$3,0,0,'Données projet'!$E$17+1,1))-AVERAGE(OFFSET($H$3,0,0,'Données projet'!$E$17+1,1))</f>
        <v>#N/A</v>
      </c>
      <c r="GF21" s="61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1" t="e">
        <f t="shared" si="38"/>
        <v>#N/A</v>
      </c>
      <c r="GZ21" s="61" t="e">
        <f ca="1">AVERAGE(OFFSET($GY$3,0,0,'Données projet'!$E$18+1,1))-AVERAGE(OFFSET($H$3,0,0,'Données projet'!$E$18+1,1))</f>
        <v>#N/A</v>
      </c>
      <c r="HA21" s="61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">
      <c r="A22" s="11">
        <f t="shared" si="4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10.374000000000001</v>
      </c>
      <c r="D22" s="12">
        <f t="shared" si="4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9">
        <f t="shared" si="1"/>
        <v>281.07643875057323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16.139999999999997</v>
      </c>
      <c r="N22" s="14">
        <f>IF(A22&lt;'Données projet'!$A$36,$K$205^A22,IF(A22='Données projet'!$A$36,'Données projet'!$B$36,N21+M22-V21))</f>
        <v>141.96</v>
      </c>
      <c r="O22" s="14">
        <f>N22*VLOOKUP('Données projet'!$B$9,Paramètres!$A$1:$I$88,3,0)*VLOOKUP('Données projet'!$B$9,Paramètres!$A$1:$I$88,5,0)</f>
        <v>79.355640000000008</v>
      </c>
      <c r="P22" s="14">
        <f t="shared" si="43"/>
        <v>21.97956068179246</v>
      </c>
      <c r="Q22" s="22">
        <f t="shared" si="2"/>
        <v>176.49214118745522</v>
      </c>
      <c r="R22" s="61">
        <f t="shared" si="0"/>
        <v>456.38103007634408</v>
      </c>
      <c r="S22" s="61">
        <f ca="1">AVERAGE(OFFSET($R$3,0,0,'Données projet'!$E$9+1,1))-AVERAGE(OFFSET($H$3,0,0,'Données projet'!$E$9+1,1))</f>
        <v>383.30146648843129</v>
      </c>
      <c r="T22" s="61">
        <f t="shared" si="3"/>
        <v>443.96527862325644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1.6</v>
      </c>
      <c r="AI22" s="14">
        <f>IF(A22&lt;'Données projet'!$A$62,$AF$205^A22,IF(A22='Données projet'!$A$62,'Données projet'!$B$62,AI21+AH22-AQ21))</f>
        <v>16.503102361250299</v>
      </c>
      <c r="AJ22" s="14">
        <f>AI22*VLOOKUP('Données projet'!$B$10,Paramètres!$A$1:$I$88,3,0)*VLOOKUP('Données projet'!$B$10,Paramètres!$A$1:$I$88,5,0)</f>
        <v>14.159661825952757</v>
      </c>
      <c r="AK22" s="14">
        <f t="shared" si="44"/>
        <v>4.7931651251419742</v>
      </c>
      <c r="AL22" s="22">
        <f t="shared" si="5"/>
        <v>33.009506939823325</v>
      </c>
      <c r="AM22" s="61">
        <f t="shared" si="6"/>
        <v>312.89839582871218</v>
      </c>
      <c r="AN22" s="61">
        <f ca="1">AVERAGE(OFFSET($AM$3,0,0,'Données projet'!$E$10+1,1))-AVERAGE(OFFSET($H$3,0,0,'Données projet'!$E$10+1,1))</f>
        <v>346.47171669298569</v>
      </c>
      <c r="AO22" s="61">
        <f t="shared" si="7"/>
        <v>138.7892998712469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15.2</v>
      </c>
      <c r="BD22" s="13">
        <f>IF(A22&lt;'Données projet'!$A$88,$BA$205^A22,IF(A22='Données projet'!$A$88,'Données projet'!$B$88,BD21+BC22-BL21))</f>
        <v>87.2</v>
      </c>
      <c r="BE22" s="14">
        <f>BD22*VLOOKUP('Données projet'!$B$11,Paramètres!$A$1:$I$88,3,0)*VLOOKUP('Données projet'!$B$11,Paramètres!$A$1:$I$88,5,0)</f>
        <v>52.145600000000002</v>
      </c>
      <c r="BF22" s="14">
        <f t="shared" si="45"/>
        <v>15.166507951209139</v>
      </c>
      <c r="BG22" s="22">
        <f t="shared" si="9"/>
        <v>117.23525468168926</v>
      </c>
      <c r="BH22" s="61">
        <f t="shared" si="10"/>
        <v>397.1241435705781</v>
      </c>
      <c r="BI22" s="61">
        <f ca="1">AVERAGE(OFFSET($BH$3,0,0,'Données projet'!$E$11+1,1))-AVERAGE(OFFSET($H$3,0,0,'Données projet'!$E$11+1,1))</f>
        <v>378.93986671710053</v>
      </c>
      <c r="BJ22" s="61">
        <f t="shared" si="11"/>
        <v>295.81600472413339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6.6</v>
      </c>
      <c r="BY22" s="13">
        <f>IF(A22&lt;'Données projet'!$A$114,$BV$205^A22,IF(A22='Données projet'!$A$114,'Données projet'!$B$114,BY21+BX22-CG21))</f>
        <v>103.40587994435182</v>
      </c>
      <c r="BZ22" s="14">
        <f>BY22*VLOOKUP('Données projet'!$B$12,Paramètres!$A$1:$I$88,3,0)*VLOOKUP('Données projet'!$B$12,Paramètres!$A$1:$I$88,5,0)</f>
        <v>90.335376719385764</v>
      </c>
      <c r="CA22" s="14">
        <f t="shared" si="46"/>
        <v>24.646092265003244</v>
      </c>
      <c r="CB22" s="22">
        <f t="shared" si="13"/>
        <v>200.25939181447754</v>
      </c>
      <c r="CC22" s="61">
        <f t="shared" si="14"/>
        <v>480.14828070336637</v>
      </c>
      <c r="CD22" s="61">
        <f ca="1">AVERAGE(OFFSET($CC$3,0,0,'Données projet'!$E$12+1,1))-AVERAGE(OFFSET($H$3,0,0,'Données projet'!$E$12+1,1))</f>
        <v>299.79515984901849</v>
      </c>
      <c r="CE22" s="61">
        <f t="shared" si="15"/>
        <v>472.66755491558951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IF(A22&lt;'Données projet'!$A$140,$CQ$205^A22,IF(A22='Données projet'!$A$140,'Données projet'!$B$140,CT21+CS22-DB21))</f>
        <v>34.840696297767764</v>
      </c>
      <c r="CU22" s="18">
        <f>CT22*VLOOKUP('Données projet'!$B$13,Paramètres!$A$1:$I$88,3,0)*VLOOKUP('Données projet'!$B$13,Paramètres!$A$1:$I$88,5,0)</f>
        <v>31.52386201022027</v>
      </c>
      <c r="CV22" s="14">
        <f t="shared" si="47"/>
        <v>9.7218710074397983</v>
      </c>
      <c r="CW22" s="22">
        <f t="shared" si="17"/>
        <v>71.836318339091292</v>
      </c>
      <c r="CX22" s="61">
        <f t="shared" si="18"/>
        <v>351.72520722798015</v>
      </c>
      <c r="CY22" s="61">
        <f ca="1">AVERAGE(OFFSET($CX$3,0,0,'Données projet'!$E$13+1,1))-AVERAGE(OFFSET($H$3,0,0,'Données projet'!$E$13+1,1))</f>
        <v>338.00040608689147</v>
      </c>
      <c r="CZ22" s="61">
        <f t="shared" si="19"/>
        <v>193.3463168944657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1" t="e">
        <f t="shared" si="22"/>
        <v>#N/A</v>
      </c>
      <c r="DT22" s="61" t="e">
        <f ca="1">AVERAGE(OFFSET($DS$3,0,0,'Données projet'!$E$14+1,1))-AVERAGE(OFFSET($H$3,0,0,'Données projet'!$E$14+1,1))</f>
        <v>#N/A</v>
      </c>
      <c r="DU22" s="61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1" t="e">
        <f t="shared" si="26"/>
        <v>#N/A</v>
      </c>
      <c r="EO22" s="61" t="e">
        <f ca="1">AVERAGE(OFFSET($EN$3,0,0,'Données projet'!$E$15+1,1))-AVERAGE(OFFSET($H$3,0,0,'Données projet'!$E$15+1,1))</f>
        <v>#N/A</v>
      </c>
      <c r="EP22" s="61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1" t="e">
        <f t="shared" si="30"/>
        <v>#N/A</v>
      </c>
      <c r="FJ22" s="61" t="e">
        <f ca="1">AVERAGE(OFFSET($FI$3,0,0,'Données projet'!$E$16+1,1))-AVERAGE(OFFSET($H$3,0,0,'Données projet'!$E$16+1,1))</f>
        <v>#N/A</v>
      </c>
      <c r="FK22" s="61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1" t="e">
        <f t="shared" si="34"/>
        <v>#N/A</v>
      </c>
      <c r="GE22" s="61" t="e">
        <f ca="1">AVERAGE(OFFSET($GD$3,0,0,'Données projet'!$E$17+1,1))-AVERAGE(OFFSET($H$3,0,0,'Données projet'!$E$17+1,1))</f>
        <v>#N/A</v>
      </c>
      <c r="GF22" s="61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1" t="e">
        <f t="shared" si="38"/>
        <v>#N/A</v>
      </c>
      <c r="GZ22" s="61" t="e">
        <f ca="1">AVERAGE(OFFSET($GY$3,0,0,'Données projet'!$E$18+1,1))-AVERAGE(OFFSET($H$3,0,0,'Données projet'!$E$18+1,1))</f>
        <v>#N/A</v>
      </c>
      <c r="HA22" s="61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">
      <c r="A23" s="11">
        <f t="shared" si="4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10.92</v>
      </c>
      <c r="D23" s="12">
        <f t="shared" si="4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9">
        <f t="shared" si="1"/>
        <v>282.32142602462875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158.1</v>
      </c>
      <c r="L23" s="13">
        <f>VLOOKUP(A23,'Données projet'!$A$35:$I$55,9,0)</f>
        <v>16.139999999999997</v>
      </c>
      <c r="M23" s="13">
        <f t="array" ref="M23">INDEX(L:L,MIN(IF(ISNUMBER(L23:L219),ROW(L23:L219),"")))</f>
        <v>16.139999999999997</v>
      </c>
      <c r="N23" s="14">
        <f>IF(A23&lt;'Données projet'!$A$36,$K$205^A23,IF(A23='Données projet'!$A$36,'Données projet'!$B$36,N22+M23-V22))</f>
        <v>158.1</v>
      </c>
      <c r="O23" s="14">
        <f>N23*VLOOKUP('Données projet'!$B$9,Paramètres!$A$1:$I$88,3,0)*VLOOKUP('Données projet'!$B$9,Paramètres!$A$1:$I$88,5,0)</f>
        <v>88.377899999999997</v>
      </c>
      <c r="P23" s="14">
        <f t="shared" si="43"/>
        <v>24.173600390710238</v>
      </c>
      <c r="Q23" s="22">
        <f t="shared" si="2"/>
        <v>196.02719651382031</v>
      </c>
      <c r="R23" s="61">
        <f t="shared" si="0"/>
        <v>477.13830762493149</v>
      </c>
      <c r="S23" s="61">
        <f ca="1">AVERAGE(OFFSET($R$3,0,0,'Données projet'!$E$9+1,1))-AVERAGE(OFFSET($H$3,0,0,'Données projet'!$E$9+1,1))</f>
        <v>383.30146648843129</v>
      </c>
      <c r="T23" s="61">
        <f t="shared" si="3"/>
        <v>443.96527862325644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7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1.6</v>
      </c>
      <c r="AI23" s="14">
        <f>IF(A23&lt;'Données projet'!$A$62,$AF$205^A23,IF(A23='Données projet'!$A$62,'Données projet'!$B$62,AI22+AH23-AQ22))</f>
        <v>19.127049995800739</v>
      </c>
      <c r="AJ23" s="14">
        <f>AI23*VLOOKUP('Données projet'!$B$10,Paramètres!$A$1:$I$88,3,0)*VLOOKUP('Données projet'!$B$10,Paramètres!$A$1:$I$88,5,0)</f>
        <v>16.411008896397036</v>
      </c>
      <c r="AK23" s="14">
        <f t="shared" si="44"/>
        <v>5.4606658142441402</v>
      </c>
      <c r="AL23" s="22">
        <f t="shared" si="5"/>
        <v>38.093166787700049</v>
      </c>
      <c r="AM23" s="61">
        <f t="shared" si="6"/>
        <v>319.2042778988112</v>
      </c>
      <c r="AN23" s="61">
        <f ca="1">AVERAGE(OFFSET($AM$3,0,0,'Données projet'!$E$10+1,1))-AVERAGE(OFFSET($H$3,0,0,'Données projet'!$E$10+1,1))</f>
        <v>346.47171669298569</v>
      </c>
      <c r="AO23" s="61">
        <f t="shared" si="7"/>
        <v>138.7892998712469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15.2</v>
      </c>
      <c r="BD23" s="13">
        <f>IF(A23&lt;'Données projet'!$A$88,$BA$205^A23,IF(A23='Données projet'!$A$88,'Données projet'!$B$88,BD22+BC23-BL22))</f>
        <v>102.4</v>
      </c>
      <c r="BE23" s="14">
        <f>BD23*VLOOKUP('Données projet'!$B$11,Paramètres!$A$1:$I$88,3,0)*VLOOKUP('Données projet'!$B$11,Paramètres!$A$1:$I$88,5,0)</f>
        <v>61.235200000000013</v>
      </c>
      <c r="BF23" s="14">
        <f t="shared" si="45"/>
        <v>17.480194985469186</v>
      </c>
      <c r="BG23" s="22">
        <f t="shared" si="9"/>
        <v>137.09597959969219</v>
      </c>
      <c r="BH23" s="61">
        <f t="shared" si="10"/>
        <v>418.2070907108033</v>
      </c>
      <c r="BI23" s="61">
        <f ca="1">AVERAGE(OFFSET($BH$3,0,0,'Données projet'!$E$11+1,1))-AVERAGE(OFFSET($H$3,0,0,'Données projet'!$E$11+1,1))</f>
        <v>378.93986671710053</v>
      </c>
      <c r="BJ23" s="61">
        <f t="shared" si="11"/>
        <v>295.81600472413339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132</v>
      </c>
      <c r="BW23" s="13">
        <f>VLOOKUP(A23,'Données projet'!$A$113:$I$133,9,0)</f>
        <v>6.6</v>
      </c>
      <c r="BX23" s="13">
        <f t="array" ref="BX23">INDEX(BW:BW,MIN(IF(ISNUMBER(BW23:BW219),ROW(BW23:BW219),"")))</f>
        <v>6.6</v>
      </c>
      <c r="BY23" s="13">
        <f>IF(A23&lt;'Données projet'!$A$114,$BV$205^A23,IF(A23='Données projet'!$A$114,'Données projet'!$B$114,BY22+BX23-CG22))</f>
        <v>132</v>
      </c>
      <c r="BZ23" s="14">
        <f>BY23*VLOOKUP('Données projet'!$B$12,Paramètres!$A$1:$I$88,3,0)*VLOOKUP('Données projet'!$B$12,Paramètres!$A$1:$I$88,5,0)</f>
        <v>115.3152</v>
      </c>
      <c r="CA23" s="14">
        <f t="shared" si="46"/>
        <v>30.579827148797317</v>
      </c>
      <c r="CB23" s="22">
        <f t="shared" si="13"/>
        <v>254.10050561748861</v>
      </c>
      <c r="CC23" s="61">
        <f t="shared" si="14"/>
        <v>535.21161672859978</v>
      </c>
      <c r="CD23" s="61">
        <f ca="1">AVERAGE(OFFSET($CC$3,0,0,'Données projet'!$E$12+1,1))-AVERAGE(OFFSET($H$3,0,0,'Données projet'!$E$12+1,1))</f>
        <v>299.79515984901849</v>
      </c>
      <c r="CE23" s="61">
        <f t="shared" si="15"/>
        <v>472.66755491558951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IF(A23&lt;'Données projet'!$A$140,$CQ$205^A23,IF(A23='Données projet'!$A$140,'Données projet'!$B$140,CT22+CS23-DB22))</f>
        <v>42</v>
      </c>
      <c r="CU23" s="18">
        <f>CT23*VLOOKUP('Données projet'!$B$13,Paramètres!$A$1:$I$88,3,0)*VLOOKUP('Données projet'!$B$13,Paramètres!$A$1:$I$88,5,0)</f>
        <v>38.001600000000003</v>
      </c>
      <c r="CV23" s="14">
        <f t="shared" si="47"/>
        <v>11.467401227090512</v>
      </c>
      <c r="CW23" s="22">
        <f t="shared" si="17"/>
        <v>86.158510470515978</v>
      </c>
      <c r="CX23" s="61">
        <f t="shared" si="18"/>
        <v>367.26962158162712</v>
      </c>
      <c r="CY23" s="61">
        <f ca="1">AVERAGE(OFFSET($CX$3,0,0,'Données projet'!$E$13+1,1))-AVERAGE(OFFSET($H$3,0,0,'Données projet'!$E$13+1,1))</f>
        <v>338.00040608689147</v>
      </c>
      <c r="CZ23" s="61">
        <f t="shared" si="19"/>
        <v>193.3463168944657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1" t="e">
        <f t="shared" si="22"/>
        <v>#N/A</v>
      </c>
      <c r="DT23" s="61" t="e">
        <f ca="1">AVERAGE(OFFSET($DS$3,0,0,'Données projet'!$E$14+1,1))-AVERAGE(OFFSET($H$3,0,0,'Données projet'!$E$14+1,1))</f>
        <v>#N/A</v>
      </c>
      <c r="DU23" s="61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1" t="e">
        <f t="shared" si="26"/>
        <v>#N/A</v>
      </c>
      <c r="EO23" s="61" t="e">
        <f ca="1">AVERAGE(OFFSET($EN$3,0,0,'Données projet'!$E$15+1,1))-AVERAGE(OFFSET($H$3,0,0,'Données projet'!$E$15+1,1))</f>
        <v>#N/A</v>
      </c>
      <c r="EP23" s="61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1" t="e">
        <f t="shared" si="30"/>
        <v>#N/A</v>
      </c>
      <c r="FJ23" s="61" t="e">
        <f ca="1">AVERAGE(OFFSET($FI$3,0,0,'Données projet'!$E$16+1,1))-AVERAGE(OFFSET($H$3,0,0,'Données projet'!$E$16+1,1))</f>
        <v>#N/A</v>
      </c>
      <c r="FK23" s="61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1" t="e">
        <f t="shared" si="34"/>
        <v>#N/A</v>
      </c>
      <c r="GE23" s="61" t="e">
        <f ca="1">AVERAGE(OFFSET($GD$3,0,0,'Données projet'!$E$17+1,1))-AVERAGE(OFFSET($H$3,0,0,'Données projet'!$E$17+1,1))</f>
        <v>#N/A</v>
      </c>
      <c r="GF23" s="61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1" t="e">
        <f t="shared" si="38"/>
        <v>#N/A</v>
      </c>
      <c r="GZ23" s="61" t="e">
        <f ca="1">AVERAGE(OFFSET($GY$3,0,0,'Données projet'!$E$18+1,1))-AVERAGE(OFFSET($H$3,0,0,'Données projet'!$E$18+1,1))</f>
        <v>#N/A</v>
      </c>
      <c r="HA23" s="61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">
      <c r="A24" s="11">
        <f t="shared" si="4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11.465999999999999</v>
      </c>
      <c r="D24" s="12">
        <f t="shared" si="4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9">
        <f t="shared" si="1"/>
        <v>283.56470622103035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21.840000000000003</v>
      </c>
      <c r="N24" s="14">
        <f>IF(A24&lt;'Données projet'!$A$36,$K$205^A24,IF(A24='Données projet'!$A$36,'Données projet'!$B$36,N23+M24-V23))</f>
        <v>179.94</v>
      </c>
      <c r="O24" s="14">
        <f>N24*VLOOKUP('Données projet'!$B$9,Paramètres!$A$1:$I$88,3,0)*VLOOKUP('Données projet'!$B$9,Paramètres!$A$1:$I$88,5,0)</f>
        <v>100.58646</v>
      </c>
      <c r="P24" s="14">
        <f t="shared" si="43"/>
        <v>27.101665972189441</v>
      </c>
      <c r="Q24" s="22">
        <f t="shared" si="2"/>
        <v>222.39015273489659</v>
      </c>
      <c r="R24" s="61">
        <f t="shared" si="0"/>
        <v>504.72348606822993</v>
      </c>
      <c r="S24" s="61">
        <f ca="1">AVERAGE(OFFSET($R$3,0,0,'Données projet'!$E$9+1,1))-AVERAGE(OFFSET($H$3,0,0,'Données projet'!$E$9+1,1))</f>
        <v>383.30146648843129</v>
      </c>
      <c r="T24" s="61">
        <f t="shared" si="3"/>
        <v>443.96527862325644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1.6</v>
      </c>
      <c r="AI24" s="14">
        <f>IF(A24&lt;'Données projet'!$A$62,$AF$205^A24,IF(A24='Données projet'!$A$62,'Données projet'!$B$62,AI23+AH24-AQ23))</f>
        <v>22.168198047469673</v>
      </c>
      <c r="AJ24" s="14">
        <f>AI24*VLOOKUP('Données projet'!$B$10,Paramètres!$A$1:$I$88,3,0)*VLOOKUP('Données projet'!$B$10,Paramètres!$A$1:$I$88,5,0)</f>
        <v>19.020313924728981</v>
      </c>
      <c r="AK24" s="14">
        <f t="shared" si="44"/>
        <v>6.2211232779032164</v>
      </c>
      <c r="AL24" s="22">
        <f t="shared" si="5"/>
        <v>43.962169794584405</v>
      </c>
      <c r="AM24" s="61">
        <f t="shared" si="6"/>
        <v>326.2955031279177</v>
      </c>
      <c r="AN24" s="61">
        <f ca="1">AVERAGE(OFFSET($AM$3,0,0,'Données projet'!$E$10+1,1))-AVERAGE(OFFSET($H$3,0,0,'Données projet'!$E$10+1,1))</f>
        <v>346.47171669298569</v>
      </c>
      <c r="AO24" s="61">
        <f t="shared" si="7"/>
        <v>138.7892998712469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15.2</v>
      </c>
      <c r="BD24" s="13">
        <f>IF(A24&lt;'Données projet'!$A$88,$BA$205^A24,IF(A24='Données projet'!$A$88,'Données projet'!$B$88,BD23+BC24-BL23))</f>
        <v>117.60000000000001</v>
      </c>
      <c r="BE24" s="14">
        <f>BD24*VLOOKUP('Données projet'!$B$11,Paramètres!$A$1:$I$88,3,0)*VLOOKUP('Données projet'!$B$11,Paramètres!$A$1:$I$88,5,0)</f>
        <v>70.32480000000001</v>
      </c>
      <c r="BF24" s="14">
        <f t="shared" si="45"/>
        <v>19.754095114409193</v>
      </c>
      <c r="BG24" s="22">
        <f t="shared" si="9"/>
        <v>156.88740899092934</v>
      </c>
      <c r="BH24" s="61">
        <f t="shared" si="10"/>
        <v>439.22074232426269</v>
      </c>
      <c r="BI24" s="61">
        <f ca="1">AVERAGE(OFFSET($BH$3,0,0,'Données projet'!$E$11+1,1))-AVERAGE(OFFSET($H$3,0,0,'Données projet'!$E$11+1,1))</f>
        <v>378.93986671710053</v>
      </c>
      <c r="BJ24" s="61">
        <f t="shared" si="11"/>
        <v>295.81600472413339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12.2</v>
      </c>
      <c r="BY24" s="13">
        <f>IF(A24&lt;'Données projet'!$A$114,$BV$205^A24,IF(A24='Données projet'!$A$114,'Données projet'!$B$114,BY23+BX24-CG23))</f>
        <v>144.19999999999999</v>
      </c>
      <c r="BZ24" s="14">
        <f>BY24*VLOOKUP('Données projet'!$B$12,Paramètres!$A$1:$I$88,3,0)*VLOOKUP('Données projet'!$B$12,Paramètres!$A$1:$I$88,5,0)</f>
        <v>125.97311999999999</v>
      </c>
      <c r="CA24" s="14">
        <f t="shared" si="46"/>
        <v>33.064168439352592</v>
      </c>
      <c r="CB24" s="22">
        <f t="shared" si="13"/>
        <v>276.98994403187243</v>
      </c>
      <c r="CC24" s="61">
        <f t="shared" si="14"/>
        <v>559.32327736520574</v>
      </c>
      <c r="CD24" s="61">
        <f ca="1">AVERAGE(OFFSET($CC$3,0,0,'Données projet'!$E$12+1,1))-AVERAGE(OFFSET($H$3,0,0,'Données projet'!$E$12+1,1))</f>
        <v>299.79515984901849</v>
      </c>
      <c r="CE24" s="61">
        <f t="shared" si="15"/>
        <v>472.66755491558951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IF(A24&lt;'Données projet'!$A$140,$CQ$205^A24,IF(A24='Données projet'!$A$140,'Données projet'!$B$140,CT23+CS24-DB23))</f>
        <v>47.6</v>
      </c>
      <c r="CU24" s="18">
        <f>CT24*VLOOKUP('Données projet'!$B$13,Paramètres!$A$1:$I$88,3,0)*VLOOKUP('Données projet'!$B$13,Paramètres!$A$1:$I$88,5,0)</f>
        <v>43.068480000000001</v>
      </c>
      <c r="CV24" s="14">
        <f t="shared" si="47"/>
        <v>12.808416415102187</v>
      </c>
      <c r="CW24" s="22">
        <f t="shared" si="17"/>
        <v>97.318927922969635</v>
      </c>
      <c r="CX24" s="61">
        <f t="shared" si="18"/>
        <v>379.65226125630295</v>
      </c>
      <c r="CY24" s="61">
        <f ca="1">AVERAGE(OFFSET($CX$3,0,0,'Données projet'!$E$13+1,1))-AVERAGE(OFFSET($H$3,0,0,'Données projet'!$E$13+1,1))</f>
        <v>338.00040608689147</v>
      </c>
      <c r="CZ24" s="61">
        <f t="shared" si="19"/>
        <v>193.3463168944657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1" t="e">
        <f t="shared" si="22"/>
        <v>#N/A</v>
      </c>
      <c r="DT24" s="61" t="e">
        <f ca="1">AVERAGE(OFFSET($DS$3,0,0,'Données projet'!$E$14+1,1))-AVERAGE(OFFSET($H$3,0,0,'Données projet'!$E$14+1,1))</f>
        <v>#N/A</v>
      </c>
      <c r="DU24" s="61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1" t="e">
        <f t="shared" si="26"/>
        <v>#N/A</v>
      </c>
      <c r="EO24" s="61" t="e">
        <f ca="1">AVERAGE(OFFSET($EN$3,0,0,'Données projet'!$E$15+1,1))-AVERAGE(OFFSET($H$3,0,0,'Données projet'!$E$15+1,1))</f>
        <v>#N/A</v>
      </c>
      <c r="EP24" s="61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1" t="e">
        <f t="shared" si="30"/>
        <v>#N/A</v>
      </c>
      <c r="FJ24" s="61" t="e">
        <f ca="1">AVERAGE(OFFSET($FI$3,0,0,'Données projet'!$E$16+1,1))-AVERAGE(OFFSET($H$3,0,0,'Données projet'!$E$16+1,1))</f>
        <v>#N/A</v>
      </c>
      <c r="FK24" s="61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1" t="e">
        <f t="shared" si="34"/>
        <v>#N/A</v>
      </c>
      <c r="GE24" s="61" t="e">
        <f ca="1">AVERAGE(OFFSET($GD$3,0,0,'Données projet'!$E$17+1,1))-AVERAGE(OFFSET($H$3,0,0,'Données projet'!$E$17+1,1))</f>
        <v>#N/A</v>
      </c>
      <c r="GF24" s="61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1" t="e">
        <f t="shared" si="38"/>
        <v>#N/A</v>
      </c>
      <c r="GZ24" s="61" t="e">
        <f ca="1">AVERAGE(OFFSET($GY$3,0,0,'Données projet'!$E$18+1,1))-AVERAGE(OFFSET($H$3,0,0,'Données projet'!$E$18+1,1))</f>
        <v>#N/A</v>
      </c>
      <c r="HA24" s="61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">
      <c r="A25" s="11">
        <f t="shared" si="4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12.011999999999999</v>
      </c>
      <c r="D25" s="12">
        <f t="shared" si="4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9">
        <f t="shared" si="1"/>
        <v>284.8063699102529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21.840000000000003</v>
      </c>
      <c r="N25" s="14">
        <f>IF(A25&lt;'Données projet'!$A$36,$K$205^A25,IF(A25='Données projet'!$A$36,'Données projet'!$B$36,N24+M25-V24))</f>
        <v>201.78</v>
      </c>
      <c r="O25" s="14">
        <f>N25*VLOOKUP('Données projet'!$B$9,Paramètres!$A$1:$I$88,3,0)*VLOOKUP('Données projet'!$B$9,Paramètres!$A$1:$I$88,5,0)</f>
        <v>112.79502000000001</v>
      </c>
      <c r="P25" s="14">
        <f t="shared" si="43"/>
        <v>29.988548326445049</v>
      </c>
      <c r="Q25" s="22">
        <f t="shared" si="2"/>
        <v>248.68138150189176</v>
      </c>
      <c r="R25" s="61">
        <f t="shared" si="0"/>
        <v>532.23693705744734</v>
      </c>
      <c r="S25" s="61">
        <f ca="1">AVERAGE(OFFSET($R$3,0,0,'Données projet'!$E$9+1,1))-AVERAGE(OFFSET($H$3,0,0,'Données projet'!$E$9+1,1))</f>
        <v>383.30146648843129</v>
      </c>
      <c r="T25" s="61">
        <f t="shared" si="3"/>
        <v>443.96527862325644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1.6</v>
      </c>
      <c r="AI25" s="14">
        <f>IF(A25&lt;'Données projet'!$A$62,$AF$205^A25,IF(A25='Données projet'!$A$62,'Données projet'!$B$62,AI24+AH25-AQ24))</f>
        <v>25.692880228771781</v>
      </c>
      <c r="AJ25" s="14">
        <f>AI25*VLOOKUP('Données projet'!$B$10,Paramètres!$A$1:$I$88,3,0)*VLOOKUP('Données projet'!$B$10,Paramètres!$A$1:$I$88,5,0)</f>
        <v>22.044491236286191</v>
      </c>
      <c r="AK25" s="14">
        <f t="shared" si="44"/>
        <v>7.0874827640823872</v>
      </c>
      <c r="AL25" s="22">
        <f t="shared" si="5"/>
        <v>50.738188050641945</v>
      </c>
      <c r="AM25" s="61">
        <f t="shared" si="6"/>
        <v>334.29374360619749</v>
      </c>
      <c r="AN25" s="61">
        <f ca="1">AVERAGE(OFFSET($AM$3,0,0,'Données projet'!$E$10+1,1))-AVERAGE(OFFSET($H$3,0,0,'Données projet'!$E$10+1,1))</f>
        <v>346.47171669298569</v>
      </c>
      <c r="AO25" s="61">
        <f t="shared" si="7"/>
        <v>138.7892998712469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15.2</v>
      </c>
      <c r="BD25" s="13">
        <f>IF(A25&lt;'Données projet'!$A$88,$BA$205^A25,IF(A25='Données projet'!$A$88,'Données projet'!$B$88,BD24+BC25-BL24))</f>
        <v>132.80000000000001</v>
      </c>
      <c r="BE25" s="14">
        <f>BD25*VLOOKUP('Données projet'!$B$11,Paramètres!$A$1:$I$88,3,0)*VLOOKUP('Données projet'!$B$11,Paramètres!$A$1:$I$88,5,0)</f>
        <v>79.414400000000015</v>
      </c>
      <c r="BF25" s="14">
        <f t="shared" si="45"/>
        <v>21.993940718420582</v>
      </c>
      <c r="BG25" s="22">
        <f t="shared" si="9"/>
        <v>176.61952675124917</v>
      </c>
      <c r="BH25" s="61">
        <f t="shared" si="10"/>
        <v>460.17508230680471</v>
      </c>
      <c r="BI25" s="61">
        <f ca="1">AVERAGE(OFFSET($BH$3,0,0,'Données projet'!$E$11+1,1))-AVERAGE(OFFSET($H$3,0,0,'Données projet'!$E$11+1,1))</f>
        <v>378.93986671710053</v>
      </c>
      <c r="BJ25" s="61">
        <f t="shared" si="11"/>
        <v>295.81600472413339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12.2</v>
      </c>
      <c r="BY25" s="13">
        <f>IF(A25&lt;'Données projet'!$A$114,$BV$205^A25,IF(A25='Données projet'!$A$114,'Données projet'!$B$114,BY24+BX25-CG24))</f>
        <v>156.39999999999998</v>
      </c>
      <c r="BZ25" s="14">
        <f>BY25*VLOOKUP('Données projet'!$B$12,Paramètres!$A$1:$I$88,3,0)*VLOOKUP('Données projet'!$B$12,Paramètres!$A$1:$I$88,5,0)</f>
        <v>136.63103999999998</v>
      </c>
      <c r="CA25" s="14">
        <f t="shared" si="46"/>
        <v>35.524133363879962</v>
      </c>
      <c r="CB25" s="22">
        <f t="shared" si="13"/>
        <v>299.83692694209088</v>
      </c>
      <c r="CC25" s="61">
        <f t="shared" si="14"/>
        <v>583.39248249764637</v>
      </c>
      <c r="CD25" s="61">
        <f ca="1">AVERAGE(OFFSET($CC$3,0,0,'Données projet'!$E$12+1,1))-AVERAGE(OFFSET($H$3,0,0,'Données projet'!$E$12+1,1))</f>
        <v>299.79515984901849</v>
      </c>
      <c r="CE25" s="61">
        <f t="shared" si="15"/>
        <v>472.66755491558951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IF(A25&lt;'Données projet'!$A$140,$CQ$205^A25,IF(A25='Données projet'!$A$140,'Données projet'!$B$140,CT24+CS25-DB24))</f>
        <v>53.2</v>
      </c>
      <c r="CU25" s="18">
        <f>CT25*VLOOKUP('Données projet'!$B$13,Paramètres!$A$1:$I$88,3,0)*VLOOKUP('Données projet'!$B$13,Paramètres!$A$1:$I$88,5,0)</f>
        <v>48.135359999999999</v>
      </c>
      <c r="CV25" s="14">
        <f t="shared" si="47"/>
        <v>14.131148275361113</v>
      </c>
      <c r="CW25" s="22">
        <f t="shared" si="17"/>
        <v>108.4475019129206</v>
      </c>
      <c r="CX25" s="61">
        <f t="shared" si="18"/>
        <v>392.00305746847613</v>
      </c>
      <c r="CY25" s="61">
        <f ca="1">AVERAGE(OFFSET($CX$3,0,0,'Données projet'!$E$13+1,1))-AVERAGE(OFFSET($H$3,0,0,'Données projet'!$E$13+1,1))</f>
        <v>338.00040608689147</v>
      </c>
      <c r="CZ25" s="61">
        <f t="shared" si="19"/>
        <v>193.3463168944657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1" t="e">
        <f t="shared" si="22"/>
        <v>#N/A</v>
      </c>
      <c r="DT25" s="61" t="e">
        <f ca="1">AVERAGE(OFFSET($DS$3,0,0,'Données projet'!$E$14+1,1))-AVERAGE(OFFSET($H$3,0,0,'Données projet'!$E$14+1,1))</f>
        <v>#N/A</v>
      </c>
      <c r="DU25" s="61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1" t="e">
        <f t="shared" si="26"/>
        <v>#N/A</v>
      </c>
      <c r="EO25" s="61" t="e">
        <f ca="1">AVERAGE(OFFSET($EN$3,0,0,'Données projet'!$E$15+1,1))-AVERAGE(OFFSET($H$3,0,0,'Données projet'!$E$15+1,1))</f>
        <v>#N/A</v>
      </c>
      <c r="EP25" s="61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1" t="e">
        <f t="shared" si="30"/>
        <v>#N/A</v>
      </c>
      <c r="FJ25" s="61" t="e">
        <f ca="1">AVERAGE(OFFSET($FI$3,0,0,'Données projet'!$E$16+1,1))-AVERAGE(OFFSET($H$3,0,0,'Données projet'!$E$16+1,1))</f>
        <v>#N/A</v>
      </c>
      <c r="FK25" s="61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1" t="e">
        <f t="shared" si="34"/>
        <v>#N/A</v>
      </c>
      <c r="GE25" s="61" t="e">
        <f ca="1">AVERAGE(OFFSET($GD$3,0,0,'Données projet'!$E$17+1,1))-AVERAGE(OFFSET($H$3,0,0,'Données projet'!$E$17+1,1))</f>
        <v>#N/A</v>
      </c>
      <c r="GF25" s="61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1" t="e">
        <f t="shared" si="38"/>
        <v>#N/A</v>
      </c>
      <c r="GZ25" s="61" t="e">
        <f ca="1">AVERAGE(OFFSET($GY$3,0,0,'Données projet'!$E$18+1,1))-AVERAGE(OFFSET($H$3,0,0,'Données projet'!$E$18+1,1))</f>
        <v>#N/A</v>
      </c>
      <c r="HA25" s="61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">
      <c r="A26" s="11">
        <f t="shared" si="4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12.557999999999998</v>
      </c>
      <c r="D26" s="12">
        <f t="shared" si="4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9">
        <f t="shared" si="1"/>
        <v>286.04649896367255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21.840000000000003</v>
      </c>
      <c r="N26" s="14">
        <f>IF(A26&lt;'Données projet'!$A$36,$K$205^A26,IF(A26='Données projet'!$A$36,'Données projet'!$B$36,N25+M26-V25))</f>
        <v>223.62</v>
      </c>
      <c r="O26" s="14">
        <f>N26*VLOOKUP('Données projet'!$B$9,Paramètres!$A$1:$I$88,3,0)*VLOOKUP('Données projet'!$B$9,Paramètres!$A$1:$I$88,5,0)</f>
        <v>125.00358</v>
      </c>
      <c r="P26" s="14">
        <f t="shared" si="43"/>
        <v>32.839213151128924</v>
      </c>
      <c r="Q26" s="22">
        <f t="shared" si="2"/>
        <v>274.9095314048829</v>
      </c>
      <c r="R26" s="61">
        <f t="shared" si="0"/>
        <v>559.68730918266067</v>
      </c>
      <c r="S26" s="61">
        <f ca="1">AVERAGE(OFFSET($R$3,0,0,'Données projet'!$E$9+1,1))-AVERAGE(OFFSET($H$3,0,0,'Données projet'!$E$9+1,1))</f>
        <v>383.30146648843129</v>
      </c>
      <c r="T26" s="61">
        <f t="shared" si="3"/>
        <v>443.96527862325644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1.6</v>
      </c>
      <c r="AI26" s="14">
        <f>IF(A26&lt;'Données projet'!$A$62,$AF$205^A26,IF(A26='Données projet'!$A$62,'Données projet'!$B$62,AI25+AH26-AQ25))</f>
        <v>29.777977129059437</v>
      </c>
      <c r="AJ26" s="14">
        <f>AI26*VLOOKUP('Données projet'!$B$10,Paramètres!$A$1:$I$88,3,0)*VLOOKUP('Données projet'!$B$10,Paramètres!$A$1:$I$88,5,0)</f>
        <v>25.549504376733001</v>
      </c>
      <c r="AK26" s="14">
        <f t="shared" si="44"/>
        <v>8.074492288166871</v>
      </c>
      <c r="AL26" s="22">
        <f t="shared" si="5"/>
        <v>58.561794191367277</v>
      </c>
      <c r="AM26" s="61">
        <f t="shared" si="6"/>
        <v>343.33957196914503</v>
      </c>
      <c r="AN26" s="61">
        <f ca="1">AVERAGE(OFFSET($AM$3,0,0,'Données projet'!$E$10+1,1))-AVERAGE(OFFSET($H$3,0,0,'Données projet'!$E$10+1,1))</f>
        <v>346.47171669298569</v>
      </c>
      <c r="AO26" s="61">
        <f t="shared" si="7"/>
        <v>138.7892998712469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148</v>
      </c>
      <c r="BB26" s="13">
        <f>VLOOKUP(A26,'Données projet'!$A$87:$I$107,9,0)</f>
        <v>15.2</v>
      </c>
      <c r="BC26" s="13">
        <f t="array" ref="BC26">INDEX(BB:BB,MIN(IF(ISNUMBER(BB26:BB222),ROW(BB26:BB222),"")))</f>
        <v>15.2</v>
      </c>
      <c r="BD26" s="13">
        <f>IF(A26&lt;'Données projet'!$A$88,$BA$205^A26,IF(A26='Données projet'!$A$88,'Données projet'!$B$88,BD25+BC26-BL25))</f>
        <v>148</v>
      </c>
      <c r="BE26" s="14">
        <f>BD26*VLOOKUP('Données projet'!$B$11,Paramètres!$A$1:$I$88,3,0)*VLOOKUP('Données projet'!$B$11,Paramètres!$A$1:$I$88,5,0)</f>
        <v>88.504000000000005</v>
      </c>
      <c r="BF26" s="14">
        <f t="shared" si="45"/>
        <v>24.204074597328468</v>
      </c>
      <c r="BG26" s="22">
        <f t="shared" si="9"/>
        <v>196.29989659034709</v>
      </c>
      <c r="BH26" s="61">
        <f t="shared" si="10"/>
        <v>481.07767436812486</v>
      </c>
      <c r="BI26" s="61">
        <f ca="1">AVERAGE(OFFSET($BH$3,0,0,'Données projet'!$E$11+1,1))-AVERAGE(OFFSET($H$3,0,0,'Données projet'!$E$11+1,1))</f>
        <v>378.93986671710053</v>
      </c>
      <c r="BJ26" s="61">
        <f t="shared" si="11"/>
        <v>295.81600472413339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12.2</v>
      </c>
      <c r="BY26" s="13">
        <f>IF(A26&lt;'Données projet'!$A$114,$BV$205^A26,IF(A26='Données projet'!$A$114,'Données projet'!$B$114,BY25+BX26-CG25))</f>
        <v>168.59999999999997</v>
      </c>
      <c r="BZ26" s="14">
        <f>BY26*VLOOKUP('Données projet'!$B$12,Paramètres!$A$1:$I$88,3,0)*VLOOKUP('Données projet'!$B$12,Paramètres!$A$1:$I$88,5,0)</f>
        <v>147.28896</v>
      </c>
      <c r="CA26" s="14">
        <f t="shared" si="46"/>
        <v>37.961839593121944</v>
      </c>
      <c r="CB26" s="22">
        <f t="shared" si="13"/>
        <v>322.64514262468737</v>
      </c>
      <c r="CC26" s="61">
        <f t="shared" si="14"/>
        <v>607.42292040246514</v>
      </c>
      <c r="CD26" s="61">
        <f ca="1">AVERAGE(OFFSET($CC$3,0,0,'Données projet'!$E$12+1,1))-AVERAGE(OFFSET($H$3,0,0,'Données projet'!$E$12+1,1))</f>
        <v>299.79515984901849</v>
      </c>
      <c r="CE26" s="61">
        <f t="shared" si="15"/>
        <v>472.66755491558951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IF(A26&lt;'Données projet'!$A$140,$CQ$205^A26,IF(A26='Données projet'!$A$140,'Données projet'!$B$140,CT25+CS26-DB25))</f>
        <v>58.800000000000004</v>
      </c>
      <c r="CU26" s="18">
        <f>CT26*VLOOKUP('Données projet'!$B$13,Paramètres!$A$1:$I$88,3,0)*VLOOKUP('Données projet'!$B$13,Paramètres!$A$1:$I$88,5,0)</f>
        <v>53.202240000000003</v>
      </c>
      <c r="CV26" s="14">
        <f t="shared" si="47"/>
        <v>15.437740642425908</v>
      </c>
      <c r="CW26" s="22">
        <f t="shared" si="17"/>
        <v>119.54796628555846</v>
      </c>
      <c r="CX26" s="61">
        <f t="shared" si="18"/>
        <v>404.32574406333623</v>
      </c>
      <c r="CY26" s="61">
        <f ca="1">AVERAGE(OFFSET($CX$3,0,0,'Données projet'!$E$13+1,1))-AVERAGE(OFFSET($H$3,0,0,'Données projet'!$E$13+1,1))</f>
        <v>338.00040608689147</v>
      </c>
      <c r="CZ26" s="61">
        <f t="shared" si="19"/>
        <v>193.3463168944657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1" t="e">
        <f t="shared" si="22"/>
        <v>#N/A</v>
      </c>
      <c r="DT26" s="61" t="e">
        <f ca="1">AVERAGE(OFFSET($DS$3,0,0,'Données projet'!$E$14+1,1))-AVERAGE(OFFSET($H$3,0,0,'Données projet'!$E$14+1,1))</f>
        <v>#N/A</v>
      </c>
      <c r="DU26" s="61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1" t="e">
        <f t="shared" si="26"/>
        <v>#N/A</v>
      </c>
      <c r="EO26" s="61" t="e">
        <f ca="1">AVERAGE(OFFSET($EN$3,0,0,'Données projet'!$E$15+1,1))-AVERAGE(OFFSET($H$3,0,0,'Données projet'!$E$15+1,1))</f>
        <v>#N/A</v>
      </c>
      <c r="EP26" s="61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1" t="e">
        <f t="shared" si="30"/>
        <v>#N/A</v>
      </c>
      <c r="FJ26" s="61" t="e">
        <f ca="1">AVERAGE(OFFSET($FI$3,0,0,'Données projet'!$E$16+1,1))-AVERAGE(OFFSET($H$3,0,0,'Données projet'!$E$16+1,1))</f>
        <v>#N/A</v>
      </c>
      <c r="FK26" s="61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1" t="e">
        <f t="shared" si="34"/>
        <v>#N/A</v>
      </c>
      <c r="GE26" s="61" t="e">
        <f ca="1">AVERAGE(OFFSET($GD$3,0,0,'Données projet'!$E$17+1,1))-AVERAGE(OFFSET($H$3,0,0,'Données projet'!$E$17+1,1))</f>
        <v>#N/A</v>
      </c>
      <c r="GF26" s="61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1" t="e">
        <f t="shared" si="38"/>
        <v>#N/A</v>
      </c>
      <c r="GZ26" s="61" t="e">
        <f ca="1">AVERAGE(OFFSET($GY$3,0,0,'Données projet'!$E$18+1,1))-AVERAGE(OFFSET($H$3,0,0,'Données projet'!$E$18+1,1))</f>
        <v>#N/A</v>
      </c>
      <c r="HA26" s="61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">
      <c r="A27" s="11">
        <f t="shared" si="4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13.103999999999997</v>
      </c>
      <c r="D27" s="12">
        <f t="shared" si="4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9">
        <f t="shared" si="1"/>
        <v>287.28516773082151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21.840000000000003</v>
      </c>
      <c r="N27" s="14">
        <f>IF(A27&lt;'Données projet'!$A$36,$K$205^A27,IF(A27='Données projet'!$A$36,'Données projet'!$B$36,N26+M27-V26))</f>
        <v>245.46</v>
      </c>
      <c r="O27" s="14">
        <f>N27*VLOOKUP('Données projet'!$B$9,Paramètres!$A$1:$I$88,3,0)*VLOOKUP('Données projet'!$B$9,Paramètres!$A$1:$I$88,5,0)</f>
        <v>137.21214000000001</v>
      </c>
      <c r="P27" s="14">
        <f t="shared" si="43"/>
        <v>35.657600197324868</v>
      </c>
      <c r="Q27" s="22">
        <f t="shared" si="2"/>
        <v>301.08146417700749</v>
      </c>
      <c r="R27" s="61">
        <f t="shared" si="0"/>
        <v>587.08146417700755</v>
      </c>
      <c r="S27" s="61">
        <f ca="1">AVERAGE(OFFSET($R$3,0,0,'Données projet'!$E$9+1,1))-AVERAGE(OFFSET($H$3,0,0,'Données projet'!$E$9+1,1))</f>
        <v>383.30146648843129</v>
      </c>
      <c r="T27" s="61">
        <f t="shared" si="3"/>
        <v>443.96527862325644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1.6</v>
      </c>
      <c r="AI27" s="14">
        <f>IF(A27&lt;'Données projet'!$A$62,$AF$205^A27,IF(A27='Données projet'!$A$62,'Données projet'!$B$62,AI26+AH27-AQ26))</f>
        <v>34.5125931387715</v>
      </c>
      <c r="AJ27" s="14">
        <f>AI27*VLOOKUP('Données projet'!$B$10,Paramètres!$A$1:$I$88,3,0)*VLOOKUP('Données projet'!$B$10,Paramètres!$A$1:$I$88,5,0)</f>
        <v>29.611804913065949</v>
      </c>
      <c r="AK27" s="14">
        <f t="shared" si="44"/>
        <v>9.1989536880527911</v>
      </c>
      <c r="AL27" s="22">
        <f t="shared" si="5"/>
        <v>67.595404563615133</v>
      </c>
      <c r="AM27" s="61">
        <f t="shared" si="6"/>
        <v>353.59540456361515</v>
      </c>
      <c r="AN27" s="61">
        <f ca="1">AVERAGE(OFFSET($AM$3,0,0,'Données projet'!$E$10+1,1))-AVERAGE(OFFSET($H$3,0,0,'Données projet'!$E$10+1,1))</f>
        <v>346.47171669298569</v>
      </c>
      <c r="AO27" s="61">
        <f t="shared" si="7"/>
        <v>138.7892998712469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18.399999999999999</v>
      </c>
      <c r="BD27" s="13">
        <f>IF(A27&lt;'Données projet'!$A$88,$BA$205^A27,IF(A27='Données projet'!$A$88,'Données projet'!$B$88,BD26+BC27-BL26))</f>
        <v>166.4</v>
      </c>
      <c r="BE27" s="14">
        <f>BD27*VLOOKUP('Données projet'!$B$11,Paramètres!$A$1:$I$88,3,0)*VLOOKUP('Données projet'!$B$11,Paramètres!$A$1:$I$88,5,0)</f>
        <v>99.507200000000012</v>
      </c>
      <c r="BF27" s="14">
        <f t="shared" si="45"/>
        <v>26.844561009733273</v>
      </c>
      <c r="BG27" s="22">
        <f t="shared" si="9"/>
        <v>220.06265042528548</v>
      </c>
      <c r="BH27" s="61">
        <f t="shared" si="10"/>
        <v>506.06265042528548</v>
      </c>
      <c r="BI27" s="61">
        <f ca="1">AVERAGE(OFFSET($BH$3,0,0,'Données projet'!$E$11+1,1))-AVERAGE(OFFSET($H$3,0,0,'Données projet'!$E$11+1,1))</f>
        <v>378.93986671710053</v>
      </c>
      <c r="BJ27" s="61">
        <f t="shared" si="11"/>
        <v>295.81600472413339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12.2</v>
      </c>
      <c r="BY27" s="13">
        <f>IF(A27&lt;'Données projet'!$A$114,$BV$205^A27,IF(A27='Données projet'!$A$114,'Données projet'!$B$114,BY26+BX27-CG26))</f>
        <v>180.79999999999995</v>
      </c>
      <c r="BZ27" s="14">
        <f>BY27*VLOOKUP('Données projet'!$B$12,Paramètres!$A$1:$I$88,3,0)*VLOOKUP('Données projet'!$B$12,Paramètres!$A$1:$I$88,5,0)</f>
        <v>157.94687999999999</v>
      </c>
      <c r="CA27" s="14">
        <f t="shared" si="46"/>
        <v>40.379080953267056</v>
      </c>
      <c r="CB27" s="22">
        <f t="shared" si="13"/>
        <v>345.41771532694003</v>
      </c>
      <c r="CC27" s="61">
        <f t="shared" si="14"/>
        <v>631.41771532693997</v>
      </c>
      <c r="CD27" s="61">
        <f ca="1">AVERAGE(OFFSET($CC$3,0,0,'Données projet'!$E$12+1,1))-AVERAGE(OFFSET($H$3,0,0,'Données projet'!$E$12+1,1))</f>
        <v>299.79515984901849</v>
      </c>
      <c r="CE27" s="61">
        <f t="shared" si="15"/>
        <v>472.66755491558951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IF(A27&lt;'Données projet'!$A$140,$CQ$205^A27,IF(A27='Données projet'!$A$140,'Données projet'!$B$140,CT26+CS27-DB26))</f>
        <v>64.400000000000006</v>
      </c>
      <c r="CU27" s="18">
        <f>CT27*VLOOKUP('Données projet'!$B$13,Paramètres!$A$1:$I$88,3,0)*VLOOKUP('Données projet'!$B$13,Paramètres!$A$1:$I$88,5,0)</f>
        <v>58.269120000000008</v>
      </c>
      <c r="CV27" s="14">
        <f t="shared" si="47"/>
        <v>16.729905486873804</v>
      </c>
      <c r="CW27" s="22">
        <f t="shared" si="17"/>
        <v>130.62330272297189</v>
      </c>
      <c r="CX27" s="61">
        <f t="shared" si="18"/>
        <v>416.62330272297186</v>
      </c>
      <c r="CY27" s="61">
        <f ca="1">AVERAGE(OFFSET($CX$3,0,0,'Données projet'!$E$13+1,1))-AVERAGE(OFFSET($H$3,0,0,'Données projet'!$E$13+1,1))</f>
        <v>338.00040608689147</v>
      </c>
      <c r="CZ27" s="61">
        <f t="shared" si="19"/>
        <v>193.3463168944657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1" t="e">
        <f t="shared" si="22"/>
        <v>#N/A</v>
      </c>
      <c r="DT27" s="61" t="e">
        <f ca="1">AVERAGE(OFFSET($DS$3,0,0,'Données projet'!$E$14+1,1))-AVERAGE(OFFSET($H$3,0,0,'Données projet'!$E$14+1,1))</f>
        <v>#N/A</v>
      </c>
      <c r="DU27" s="61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1" t="e">
        <f t="shared" si="26"/>
        <v>#N/A</v>
      </c>
      <c r="EO27" s="61" t="e">
        <f ca="1">AVERAGE(OFFSET($EN$3,0,0,'Données projet'!$E$15+1,1))-AVERAGE(OFFSET($H$3,0,0,'Données projet'!$E$15+1,1))</f>
        <v>#N/A</v>
      </c>
      <c r="EP27" s="61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1" t="e">
        <f t="shared" si="30"/>
        <v>#N/A</v>
      </c>
      <c r="FJ27" s="61" t="e">
        <f ca="1">AVERAGE(OFFSET($FI$3,0,0,'Données projet'!$E$16+1,1))-AVERAGE(OFFSET($H$3,0,0,'Données projet'!$E$16+1,1))</f>
        <v>#N/A</v>
      </c>
      <c r="FK27" s="61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1" t="e">
        <f t="shared" si="34"/>
        <v>#N/A</v>
      </c>
      <c r="GE27" s="61" t="e">
        <f ca="1">AVERAGE(OFFSET($GD$3,0,0,'Données projet'!$E$17+1,1))-AVERAGE(OFFSET($H$3,0,0,'Données projet'!$E$17+1,1))</f>
        <v>#N/A</v>
      </c>
      <c r="GF27" s="61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1" t="e">
        <f t="shared" si="38"/>
        <v>#N/A</v>
      </c>
      <c r="GZ27" s="61" t="e">
        <f ca="1">AVERAGE(OFFSET($GY$3,0,0,'Données projet'!$E$18+1,1))-AVERAGE(OFFSET($H$3,0,0,'Données projet'!$E$18+1,1))</f>
        <v>#N/A</v>
      </c>
      <c r="HA27" s="61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">
      <c r="A28" s="11">
        <f t="shared" si="4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13.649999999999997</v>
      </c>
      <c r="D28" s="12">
        <f t="shared" si="4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9">
        <f t="shared" si="1"/>
        <v>288.52244401490464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267.3</v>
      </c>
      <c r="L28" s="13">
        <f>VLOOKUP(A28,'Données projet'!$A$35:$I$55,9,0)</f>
        <v>21.840000000000003</v>
      </c>
      <c r="M28" s="13">
        <f t="array" ref="M28">INDEX(L:L,MIN(IF(ISNUMBER(L28:L224),ROW(L28:L224),"")))</f>
        <v>21.840000000000003</v>
      </c>
      <c r="N28" s="14">
        <f>IF(A28&lt;'Données projet'!$A$36,$K$205^A28,IF(A28='Données projet'!$A$36,'Données projet'!$B$36,N27+M28-V27))</f>
        <v>267.3</v>
      </c>
      <c r="O28" s="14">
        <f>N28*VLOOKUP('Données projet'!$B$9,Paramètres!$A$1:$I$88,3,0)*VLOOKUP('Données projet'!$B$9,Paramètres!$A$1:$I$88,5,0)</f>
        <v>149.42070000000001</v>
      </c>
      <c r="P28" s="14">
        <f t="shared" si="43"/>
        <v>38.446907984189636</v>
      </c>
      <c r="Q28" s="22">
        <f t="shared" si="2"/>
        <v>327.20275057246363</v>
      </c>
      <c r="R28" s="61">
        <f t="shared" si="0"/>
        <v>614.4249727946858</v>
      </c>
      <c r="S28" s="61">
        <f ca="1">AVERAGE(OFFSET($R$3,0,0,'Données projet'!$E$9+1,1))-AVERAGE(OFFSET($H$3,0,0,'Données projet'!$E$9+1,1))</f>
        <v>383.30146648843129</v>
      </c>
      <c r="T28" s="61">
        <f t="shared" si="3"/>
        <v>443.96527862325644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40</v>
      </c>
      <c r="AG28" s="13">
        <f>VLOOKUP(A28,'Données projet'!$A$61:$I$81,9,0)</f>
        <v>1.6</v>
      </c>
      <c r="AH28" s="13">
        <f t="array" ref="AH28">INDEX(AG:AG,MIN(IF(ISNUMBER(AG28:AG224),ROW(AG28:AG224),"")))</f>
        <v>1.6</v>
      </c>
      <c r="AI28" s="14">
        <f>IF(A28&lt;'Données projet'!$A$62,$AF$205^A28,IF(A28='Données projet'!$A$62,'Données projet'!$B$62,AI27+AH28-AQ27))</f>
        <v>40</v>
      </c>
      <c r="AJ28" s="14">
        <f>AI28*VLOOKUP('Données projet'!$B$10,Paramètres!$A$1:$I$88,3,0)*VLOOKUP('Données projet'!$B$10,Paramètres!$A$1:$I$88,5,0)</f>
        <v>34.32</v>
      </c>
      <c r="AK28" s="14">
        <f t="shared" si="44"/>
        <v>10.480008641404153</v>
      </c>
      <c r="AL28" s="22">
        <f t="shared" si="5"/>
        <v>78.026681717112226</v>
      </c>
      <c r="AM28" s="61">
        <f t="shared" si="6"/>
        <v>365.24890393933447</v>
      </c>
      <c r="AN28" s="61">
        <f ca="1">AVERAGE(OFFSET($AM$3,0,0,'Données projet'!$E$10+1,1))-AVERAGE(OFFSET($H$3,0,0,'Données projet'!$E$10+1,1))</f>
        <v>346.47171669298569</v>
      </c>
      <c r="AO28" s="61">
        <f t="shared" si="7"/>
        <v>138.7892998712469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18.399999999999999</v>
      </c>
      <c r="BD28" s="13">
        <f>IF(A28&lt;'Données projet'!$A$88,$BA$205^A28,IF(A28='Données projet'!$A$88,'Données projet'!$B$88,BD27+BC28-BL27))</f>
        <v>184.8</v>
      </c>
      <c r="BE28" s="14">
        <f>BD28*VLOOKUP('Données projet'!$B$11,Paramètres!$A$1:$I$88,3,0)*VLOOKUP('Données projet'!$B$11,Paramètres!$A$1:$I$88,5,0)</f>
        <v>110.51040000000002</v>
      </c>
      <c r="BF28" s="14">
        <f t="shared" si="45"/>
        <v>29.451206375056412</v>
      </c>
      <c r="BG28" s="22">
        <f t="shared" si="9"/>
        <v>243.76646443655656</v>
      </c>
      <c r="BH28" s="61">
        <f t="shared" si="10"/>
        <v>530.98868665877876</v>
      </c>
      <c r="BI28" s="61">
        <f ca="1">AVERAGE(OFFSET($BH$3,0,0,'Données projet'!$E$11+1,1))-AVERAGE(OFFSET($H$3,0,0,'Données projet'!$E$11+1,1))</f>
        <v>378.93986671710053</v>
      </c>
      <c r="BJ28" s="61">
        <f t="shared" si="11"/>
        <v>295.81600472413339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193</v>
      </c>
      <c r="BW28" s="13">
        <f>VLOOKUP(A28,'Données projet'!$A$113:$I$133,9,0)</f>
        <v>12.2</v>
      </c>
      <c r="BX28" s="13">
        <f t="array" ref="BX28">INDEX(BW:BW,MIN(IF(ISNUMBER(BW28:BW224),ROW(BW28:BW224),"")))</f>
        <v>12.2</v>
      </c>
      <c r="BY28" s="13">
        <f>IF(A28&lt;'Données projet'!$A$114,$BV$205^A28,IF(A28='Données projet'!$A$114,'Données projet'!$B$114,BY27+BX28-CG27))</f>
        <v>192.99999999999994</v>
      </c>
      <c r="BZ28" s="14">
        <f>BY28*VLOOKUP('Données projet'!$B$12,Paramètres!$A$1:$I$88,3,0)*VLOOKUP('Données projet'!$B$12,Paramètres!$A$1:$I$88,5,0)</f>
        <v>168.60479999999998</v>
      </c>
      <c r="CA28" s="14">
        <f t="shared" si="46"/>
        <v>42.777395484149757</v>
      </c>
      <c r="CB28" s="22">
        <f t="shared" si="13"/>
        <v>368.15732380156078</v>
      </c>
      <c r="CC28" s="61">
        <f t="shared" si="14"/>
        <v>655.37954602378295</v>
      </c>
      <c r="CD28" s="61">
        <f ca="1">AVERAGE(OFFSET($CC$3,0,0,'Données projet'!$E$12+1,1))-AVERAGE(OFFSET($H$3,0,0,'Données projet'!$E$12+1,1))</f>
        <v>299.79515984901849</v>
      </c>
      <c r="CE28" s="61">
        <f t="shared" si="15"/>
        <v>472.66755491558951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IF(A28&lt;'Données projet'!$A$140,$CQ$205^A28,IF(A28='Données projet'!$A$140,'Données projet'!$B$140,CT27+CS28-DB27))</f>
        <v>70</v>
      </c>
      <c r="CU28" s="18">
        <f>CT28*VLOOKUP('Données projet'!$B$13,Paramètres!$A$1:$I$88,3,0)*VLOOKUP('Données projet'!$B$13,Paramètres!$A$1:$I$88,5,0)</f>
        <v>63.335999999999991</v>
      </c>
      <c r="CV28" s="14">
        <f t="shared" si="47"/>
        <v>18.009040022946227</v>
      </c>
      <c r="CW28" s="22">
        <f t="shared" si="17"/>
        <v>141.67594470663133</v>
      </c>
      <c r="CX28" s="61">
        <f t="shared" si="18"/>
        <v>428.89816692885358</v>
      </c>
      <c r="CY28" s="61">
        <f ca="1">AVERAGE(OFFSET($CX$3,0,0,'Données projet'!$E$13+1,1))-AVERAGE(OFFSET($H$3,0,0,'Données projet'!$E$13+1,1))</f>
        <v>338.00040608689147</v>
      </c>
      <c r="CZ28" s="61">
        <f t="shared" si="19"/>
        <v>193.3463168944657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1" t="e">
        <f t="shared" si="22"/>
        <v>#N/A</v>
      </c>
      <c r="DT28" s="61" t="e">
        <f ca="1">AVERAGE(OFFSET($DS$3,0,0,'Données projet'!$E$14+1,1))-AVERAGE(OFFSET($H$3,0,0,'Données projet'!$E$14+1,1))</f>
        <v>#N/A</v>
      </c>
      <c r="DU28" s="61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1" t="e">
        <f t="shared" si="26"/>
        <v>#N/A</v>
      </c>
      <c r="EO28" s="61" t="e">
        <f ca="1">AVERAGE(OFFSET($EN$3,0,0,'Données projet'!$E$15+1,1))-AVERAGE(OFFSET($H$3,0,0,'Données projet'!$E$15+1,1))</f>
        <v>#N/A</v>
      </c>
      <c r="EP28" s="61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1" t="e">
        <f t="shared" si="30"/>
        <v>#N/A</v>
      </c>
      <c r="FJ28" s="61" t="e">
        <f ca="1">AVERAGE(OFFSET($FI$3,0,0,'Données projet'!$E$16+1,1))-AVERAGE(OFFSET($H$3,0,0,'Données projet'!$E$16+1,1))</f>
        <v>#N/A</v>
      </c>
      <c r="FK28" s="61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1" t="e">
        <f t="shared" si="34"/>
        <v>#N/A</v>
      </c>
      <c r="GE28" s="61" t="e">
        <f ca="1">AVERAGE(OFFSET($GD$3,0,0,'Données projet'!$E$17+1,1))-AVERAGE(OFFSET($H$3,0,0,'Données projet'!$E$17+1,1))</f>
        <v>#N/A</v>
      </c>
      <c r="GF28" s="61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1" t="e">
        <f t="shared" si="38"/>
        <v>#N/A</v>
      </c>
      <c r="GZ28" s="61" t="e">
        <f ca="1">AVERAGE(OFFSET($GY$3,0,0,'Données projet'!$E$18+1,1))-AVERAGE(OFFSET($H$3,0,0,'Données projet'!$E$18+1,1))</f>
        <v>#N/A</v>
      </c>
      <c r="HA28" s="61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">
      <c r="A29" s="11">
        <f t="shared" si="4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14.195999999999996</v>
      </c>
      <c r="D29" s="12">
        <f t="shared" si="4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9">
        <f t="shared" si="1"/>
        <v>289.75838988784039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19.839999999999996</v>
      </c>
      <c r="N29" s="14">
        <f>IF(A29&lt;'Données projet'!$A$36,$K$205^A29,IF(A29='Données projet'!$A$36,'Données projet'!$B$36,N28+M29-V28))</f>
        <v>287.14</v>
      </c>
      <c r="O29" s="14">
        <f>N29*VLOOKUP('Données projet'!$B$9,Paramètres!$A$1:$I$88,3,0)*VLOOKUP('Données projet'!$B$9,Paramètres!$A$1:$I$88,5,0)</f>
        <v>160.51125999999999</v>
      </c>
      <c r="P29" s="14">
        <f t="shared" si="43"/>
        <v>40.957810106816837</v>
      </c>
      <c r="Q29" s="22">
        <f t="shared" si="2"/>
        <v>350.89196376937258</v>
      </c>
      <c r="R29" s="61">
        <f t="shared" si="0"/>
        <v>639.33640821381709</v>
      </c>
      <c r="S29" s="61">
        <f ca="1">AVERAGE(OFFSET($R$3,0,0,'Données projet'!$E$9+1,1))-AVERAGE(OFFSET($H$3,0,0,'Données projet'!$E$9+1,1))</f>
        <v>383.30146648843129</v>
      </c>
      <c r="T29" s="61">
        <f t="shared" si="3"/>
        <v>443.96527862325644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6.6</v>
      </c>
      <c r="AI29" s="14">
        <f>IF(A29&lt;'Données projet'!$A$62,$AF$205^A29,IF(A29='Données projet'!$A$62,'Données projet'!$B$62,AI28+AH29-AQ28))</f>
        <v>46.6</v>
      </c>
      <c r="AJ29" s="14">
        <f>AI29*VLOOKUP('Données projet'!$B$10,Paramètres!$A$1:$I$88,3,0)*VLOOKUP('Données projet'!$B$10,Paramètres!$A$1:$I$88,5,0)</f>
        <v>39.982800000000005</v>
      </c>
      <c r="AK29" s="14">
        <f t="shared" si="44"/>
        <v>11.994087930693277</v>
      </c>
      <c r="AL29" s="22">
        <f t="shared" si="5"/>
        <v>90.526413145957463</v>
      </c>
      <c r="AM29" s="61">
        <f t="shared" si="6"/>
        <v>378.97085759040192</v>
      </c>
      <c r="AN29" s="61">
        <f ca="1">AVERAGE(OFFSET($AM$3,0,0,'Données projet'!$E$10+1,1))-AVERAGE(OFFSET($H$3,0,0,'Données projet'!$E$10+1,1))</f>
        <v>346.47171669298569</v>
      </c>
      <c r="AO29" s="61">
        <f t="shared" si="7"/>
        <v>138.7892998712469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18.399999999999999</v>
      </c>
      <c r="BD29" s="13">
        <f>IF(A29&lt;'Données projet'!$A$88,$BA$205^A29,IF(A29='Données projet'!$A$88,'Données projet'!$B$88,BD28+BC29-BL28))</f>
        <v>203.20000000000002</v>
      </c>
      <c r="BE29" s="14">
        <f>BD29*VLOOKUP('Données projet'!$B$11,Paramètres!$A$1:$I$88,3,0)*VLOOKUP('Données projet'!$B$11,Paramètres!$A$1:$I$88,5,0)</f>
        <v>121.51360000000001</v>
      </c>
      <c r="BF29" s="14">
        <f t="shared" si="45"/>
        <v>32.027763694063836</v>
      </c>
      <c r="BG29" s="22">
        <f t="shared" si="9"/>
        <v>267.41787510049454</v>
      </c>
      <c r="BH29" s="61">
        <f t="shared" si="10"/>
        <v>555.86231954493906</v>
      </c>
      <c r="BI29" s="61">
        <f ca="1">AVERAGE(OFFSET($BH$3,0,0,'Données projet'!$E$11+1,1))-AVERAGE(OFFSET($H$3,0,0,'Données projet'!$E$11+1,1))</f>
        <v>378.93986671710053</v>
      </c>
      <c r="BJ29" s="61">
        <f t="shared" si="11"/>
        <v>295.81600472413339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11.4</v>
      </c>
      <c r="BY29" s="13">
        <f>IF(A29&lt;'Données projet'!$A$114,$BV$205^A29,IF(A29='Données projet'!$A$114,'Données projet'!$B$114,BY28+BX29-CG28))</f>
        <v>204.39999999999995</v>
      </c>
      <c r="BZ29" s="14">
        <f>BY29*VLOOKUP('Données projet'!$B$12,Paramètres!$A$1:$I$88,3,0)*VLOOKUP('Données projet'!$B$12,Paramètres!$A$1:$I$88,5,0)</f>
        <v>178.56383999999997</v>
      </c>
      <c r="CA29" s="14">
        <f t="shared" si="46"/>
        <v>45.002518212442546</v>
      </c>
      <c r="CB29" s="22">
        <f t="shared" si="13"/>
        <v>389.37807388667073</v>
      </c>
      <c r="CC29" s="61">
        <f t="shared" si="14"/>
        <v>677.82251833111513</v>
      </c>
      <c r="CD29" s="61">
        <f ca="1">AVERAGE(OFFSET($CC$3,0,0,'Données projet'!$E$12+1,1))-AVERAGE(OFFSET($H$3,0,0,'Données projet'!$E$12+1,1))</f>
        <v>299.79515984901849</v>
      </c>
      <c r="CE29" s="61">
        <f t="shared" si="15"/>
        <v>472.66755491558951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IF(A29&lt;'Données projet'!$A$140,$CQ$205^A29,IF(A29='Données projet'!$A$140,'Données projet'!$B$140,CT28+CS29-DB28))</f>
        <v>69</v>
      </c>
      <c r="CU29" s="18">
        <f>CT29*VLOOKUP('Données projet'!$B$13,Paramètres!$A$1:$I$88,3,0)*VLOOKUP('Données projet'!$B$13,Paramètres!$A$1:$I$88,5,0)</f>
        <v>62.431199999999997</v>
      </c>
      <c r="CV29" s="14">
        <f t="shared" si="47"/>
        <v>17.781524466058684</v>
      </c>
      <c r="CW29" s="22">
        <f t="shared" si="17"/>
        <v>139.70382844505221</v>
      </c>
      <c r="CX29" s="61">
        <f t="shared" si="18"/>
        <v>428.14827288949664</v>
      </c>
      <c r="CY29" s="61">
        <f ca="1">AVERAGE(OFFSET($CX$3,0,0,'Données projet'!$E$13+1,1))-AVERAGE(OFFSET($H$3,0,0,'Données projet'!$E$13+1,1))</f>
        <v>338.00040608689147</v>
      </c>
      <c r="CZ29" s="61">
        <f t="shared" si="19"/>
        <v>193.3463168944657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1" t="e">
        <f t="shared" si="22"/>
        <v>#N/A</v>
      </c>
      <c r="DT29" s="61" t="e">
        <f ca="1">AVERAGE(OFFSET($DS$3,0,0,'Données projet'!$E$14+1,1))-AVERAGE(OFFSET($H$3,0,0,'Données projet'!$E$14+1,1))</f>
        <v>#N/A</v>
      </c>
      <c r="DU29" s="61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1" t="e">
        <f t="shared" si="26"/>
        <v>#N/A</v>
      </c>
      <c r="EO29" s="61" t="e">
        <f ca="1">AVERAGE(OFFSET($EN$3,0,0,'Données projet'!$E$15+1,1))-AVERAGE(OFFSET($H$3,0,0,'Données projet'!$E$15+1,1))</f>
        <v>#N/A</v>
      </c>
      <c r="EP29" s="61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1" t="e">
        <f t="shared" si="30"/>
        <v>#N/A</v>
      </c>
      <c r="FJ29" s="61" t="e">
        <f ca="1">AVERAGE(OFFSET($FI$3,0,0,'Données projet'!$E$16+1,1))-AVERAGE(OFFSET($H$3,0,0,'Données projet'!$E$16+1,1))</f>
        <v>#N/A</v>
      </c>
      <c r="FK29" s="61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1" t="e">
        <f t="shared" si="34"/>
        <v>#N/A</v>
      </c>
      <c r="GE29" s="61" t="e">
        <f ca="1">AVERAGE(OFFSET($GD$3,0,0,'Données projet'!$E$17+1,1))-AVERAGE(OFFSET($H$3,0,0,'Données projet'!$E$17+1,1))</f>
        <v>#N/A</v>
      </c>
      <c r="GF29" s="61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1" t="e">
        <f t="shared" si="38"/>
        <v>#N/A</v>
      </c>
      <c r="GZ29" s="61" t="e">
        <f ca="1">AVERAGE(OFFSET($GY$3,0,0,'Données projet'!$E$18+1,1))-AVERAGE(OFFSET($H$3,0,0,'Données projet'!$E$18+1,1))</f>
        <v>#N/A</v>
      </c>
      <c r="HA29" s="61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">
      <c r="A30" s="11">
        <f t="shared" si="4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14.741999999999996</v>
      </c>
      <c r="D30" s="12">
        <f t="shared" si="4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9">
        <f t="shared" si="1"/>
        <v>290.99306237638319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19.839999999999996</v>
      </c>
      <c r="N30" s="14">
        <f>IF(A30&lt;'Données projet'!$A$36,$K$205^A30,IF(A30='Données projet'!$A$36,'Données projet'!$B$36,N29+M30-V29))</f>
        <v>306.97999999999996</v>
      </c>
      <c r="O30" s="14">
        <f>N30*VLOOKUP('Données projet'!$B$9,Paramètres!$A$1:$I$88,3,0)*VLOOKUP('Données projet'!$B$9,Paramètres!$A$1:$I$88,5,0)</f>
        <v>171.60182</v>
      </c>
      <c r="P30" s="14">
        <f t="shared" si="43"/>
        <v>43.448581929625199</v>
      </c>
      <c r="Q30" s="22">
        <f t="shared" si="2"/>
        <v>374.54611669409718</v>
      </c>
      <c r="R30" s="61">
        <f t="shared" si="0"/>
        <v>664.21278336076386</v>
      </c>
      <c r="S30" s="61">
        <f ca="1">AVERAGE(OFFSET($R$3,0,0,'Données projet'!$E$9+1,1))-AVERAGE(OFFSET($H$3,0,0,'Données projet'!$E$9+1,1))</f>
        <v>383.30146648843129</v>
      </c>
      <c r="T30" s="61">
        <f t="shared" si="3"/>
        <v>443.96527862325644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6.6</v>
      </c>
      <c r="AI30" s="14">
        <f>IF(A30&lt;'Données projet'!$A$62,$AF$205^A30,IF(A30='Données projet'!$A$62,'Données projet'!$B$62,AI29+AH30-AQ29))</f>
        <v>53.2</v>
      </c>
      <c r="AJ30" s="14">
        <f>AI30*VLOOKUP('Données projet'!$B$10,Paramètres!$A$1:$I$88,3,0)*VLOOKUP('Données projet'!$B$10,Paramètres!$A$1:$I$88,5,0)</f>
        <v>45.645600000000009</v>
      </c>
      <c r="AK30" s="14">
        <f t="shared" si="44"/>
        <v>13.483323382303894</v>
      </c>
      <c r="AL30" s="22">
        <f t="shared" si="5"/>
        <v>102.98287489084596</v>
      </c>
      <c r="AM30" s="61">
        <f t="shared" si="6"/>
        <v>392.64954155751263</v>
      </c>
      <c r="AN30" s="61">
        <f ca="1">AVERAGE(OFFSET($AM$3,0,0,'Données projet'!$E$10+1,1))-AVERAGE(OFFSET($H$3,0,0,'Données projet'!$E$10+1,1))</f>
        <v>346.47171669298569</v>
      </c>
      <c r="AO30" s="61">
        <f t="shared" si="7"/>
        <v>138.7892998712469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18.399999999999999</v>
      </c>
      <c r="BD30" s="13">
        <f>IF(A30&lt;'Données projet'!$A$88,$BA$205^A30,IF(A30='Données projet'!$A$88,'Données projet'!$B$88,BD29+BC30-BL29))</f>
        <v>221.60000000000002</v>
      </c>
      <c r="BE30" s="14">
        <f>BD30*VLOOKUP('Données projet'!$B$11,Paramètres!$A$1:$I$88,3,0)*VLOOKUP('Données projet'!$B$11,Paramètres!$A$1:$I$88,5,0)</f>
        <v>132.51680000000005</v>
      </c>
      <c r="BF30" s="14">
        <f t="shared" si="45"/>
        <v>34.577267318112447</v>
      </c>
      <c r="BG30" s="22">
        <f t="shared" si="9"/>
        <v>291.02216724571252</v>
      </c>
      <c r="BH30" s="61">
        <f t="shared" si="10"/>
        <v>580.68883391237921</v>
      </c>
      <c r="BI30" s="61">
        <f ca="1">AVERAGE(OFFSET($BH$3,0,0,'Données projet'!$E$11+1,1))-AVERAGE(OFFSET($H$3,0,0,'Données projet'!$E$11+1,1))</f>
        <v>378.93986671710053</v>
      </c>
      <c r="BJ30" s="61">
        <f t="shared" si="11"/>
        <v>295.81600472413339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11.4</v>
      </c>
      <c r="BY30" s="13">
        <f>IF(A30&lt;'Données projet'!$A$114,$BV$205^A30,IF(A30='Données projet'!$A$114,'Données projet'!$B$114,BY29+BX30-CG29))</f>
        <v>215.79999999999995</v>
      </c>
      <c r="BZ30" s="14">
        <f>BY30*VLOOKUP('Données projet'!$B$12,Paramètres!$A$1:$I$88,3,0)*VLOOKUP('Données projet'!$B$12,Paramètres!$A$1:$I$88,5,0)</f>
        <v>188.52287999999999</v>
      </c>
      <c r="CA30" s="14">
        <f t="shared" si="46"/>
        <v>47.213234400769345</v>
      </c>
      <c r="CB30" s="22">
        <f t="shared" si="13"/>
        <v>410.57373258133993</v>
      </c>
      <c r="CC30" s="61">
        <f t="shared" si="14"/>
        <v>700.24039924800661</v>
      </c>
      <c r="CD30" s="61">
        <f ca="1">AVERAGE(OFFSET($CC$3,0,0,'Données projet'!$E$12+1,1))-AVERAGE(OFFSET($H$3,0,0,'Données projet'!$E$12+1,1))</f>
        <v>299.79515984901849</v>
      </c>
      <c r="CE30" s="61">
        <f t="shared" si="15"/>
        <v>472.66755491558951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IF(A30&lt;'Données projet'!$A$140,$CQ$205^A30,IF(A30='Données projet'!$A$140,'Données projet'!$B$140,CT29+CS30-DB29))</f>
        <v>76</v>
      </c>
      <c r="CU30" s="18">
        <f>CT30*VLOOKUP('Données projet'!$B$13,Paramètres!$A$1:$I$88,3,0)*VLOOKUP('Données projet'!$B$13,Paramètres!$A$1:$I$88,5,0)</f>
        <v>68.764799999999994</v>
      </c>
      <c r="CV30" s="14">
        <f t="shared" si="47"/>
        <v>19.366396769521369</v>
      </c>
      <c r="CW30" s="22">
        <f t="shared" si="17"/>
        <v>153.49516770691636</v>
      </c>
      <c r="CX30" s="61">
        <f t="shared" si="18"/>
        <v>443.16183437358302</v>
      </c>
      <c r="CY30" s="61">
        <f ca="1">AVERAGE(OFFSET($CX$3,0,0,'Données projet'!$E$13+1,1))-AVERAGE(OFFSET($H$3,0,0,'Données projet'!$E$13+1,1))</f>
        <v>338.00040608689147</v>
      </c>
      <c r="CZ30" s="61">
        <f t="shared" si="19"/>
        <v>193.3463168944657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1" t="e">
        <f t="shared" si="22"/>
        <v>#N/A</v>
      </c>
      <c r="DT30" s="61" t="e">
        <f ca="1">AVERAGE(OFFSET($DS$3,0,0,'Données projet'!$E$14+1,1))-AVERAGE(OFFSET($H$3,0,0,'Données projet'!$E$14+1,1))</f>
        <v>#N/A</v>
      </c>
      <c r="DU30" s="61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1" t="e">
        <f t="shared" si="26"/>
        <v>#N/A</v>
      </c>
      <c r="EO30" s="61" t="e">
        <f ca="1">AVERAGE(OFFSET($EN$3,0,0,'Données projet'!$E$15+1,1))-AVERAGE(OFFSET($H$3,0,0,'Données projet'!$E$15+1,1))</f>
        <v>#N/A</v>
      </c>
      <c r="EP30" s="61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1" t="e">
        <f t="shared" si="30"/>
        <v>#N/A</v>
      </c>
      <c r="FJ30" s="61" t="e">
        <f ca="1">AVERAGE(OFFSET($FI$3,0,0,'Données projet'!$E$16+1,1))-AVERAGE(OFFSET($H$3,0,0,'Données projet'!$E$16+1,1))</f>
        <v>#N/A</v>
      </c>
      <c r="FK30" s="61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1" t="e">
        <f t="shared" si="34"/>
        <v>#N/A</v>
      </c>
      <c r="GE30" s="61" t="e">
        <f ca="1">AVERAGE(OFFSET($GD$3,0,0,'Données projet'!$E$17+1,1))-AVERAGE(OFFSET($H$3,0,0,'Données projet'!$E$17+1,1))</f>
        <v>#N/A</v>
      </c>
      <c r="GF30" s="61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1" t="e">
        <f t="shared" si="38"/>
        <v>#N/A</v>
      </c>
      <c r="GZ30" s="61" t="e">
        <f ca="1">AVERAGE(OFFSET($GY$3,0,0,'Données projet'!$E$18+1,1))-AVERAGE(OFFSET($H$3,0,0,'Données projet'!$E$18+1,1))</f>
        <v>#N/A</v>
      </c>
      <c r="HA30" s="61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">
      <c r="A31" s="11">
        <f t="shared" si="4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15.287999999999995</v>
      </c>
      <c r="D31" s="12">
        <f t="shared" si="4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9">
        <f t="shared" si="1"/>
        <v>292.22651404374136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19.839999999999996</v>
      </c>
      <c r="N31" s="14">
        <f>IF(A31&lt;'Données projet'!$A$36,$K$205^A31,IF(A31='Données projet'!$A$36,'Données projet'!$B$36,N30+M31-V30))</f>
        <v>326.81999999999994</v>
      </c>
      <c r="O31" s="14">
        <f>N31*VLOOKUP('Données projet'!$B$9,Paramètres!$A$1:$I$88,3,0)*VLOOKUP('Données projet'!$B$9,Paramètres!$A$1:$I$88,5,0)</f>
        <v>182.69237999999999</v>
      </c>
      <c r="P31" s="14">
        <f t="shared" si="43"/>
        <v>45.920672536707144</v>
      </c>
      <c r="Q31" s="22">
        <f t="shared" si="2"/>
        <v>398.16773316809827</v>
      </c>
      <c r="R31" s="61">
        <f t="shared" si="0"/>
        <v>689.05662205698718</v>
      </c>
      <c r="S31" s="61">
        <f ca="1">AVERAGE(OFFSET($R$3,0,0,'Données projet'!$E$9+1,1))-AVERAGE(OFFSET($H$3,0,0,'Données projet'!$E$9+1,1))</f>
        <v>383.30146648843129</v>
      </c>
      <c r="T31" s="61">
        <f t="shared" si="3"/>
        <v>443.96527862325644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6.6</v>
      </c>
      <c r="AI31" s="14">
        <f>IF(A31&lt;'Données projet'!$A$62,$AF$205^A31,IF(A31='Données projet'!$A$62,'Données projet'!$B$62,AI30+AH31-AQ30))</f>
        <v>59.800000000000004</v>
      </c>
      <c r="AJ31" s="14">
        <f>AI31*VLOOKUP('Données projet'!$B$10,Paramètres!$A$1:$I$88,3,0)*VLOOKUP('Données projet'!$B$10,Paramètres!$A$1:$I$88,5,0)</f>
        <v>51.308400000000013</v>
      </c>
      <c r="AK31" s="14">
        <f t="shared" si="44"/>
        <v>14.95114999798154</v>
      </c>
      <c r="AL31" s="22">
        <f t="shared" si="5"/>
        <v>115.40204957981786</v>
      </c>
      <c r="AM31" s="61">
        <f t="shared" si="6"/>
        <v>406.29093846870671</v>
      </c>
      <c r="AN31" s="61">
        <f ca="1">AVERAGE(OFFSET($AM$3,0,0,'Données projet'!$E$10+1,1))-AVERAGE(OFFSET($H$3,0,0,'Données projet'!$E$10+1,1))</f>
        <v>346.47171669298569</v>
      </c>
      <c r="AO31" s="61">
        <f t="shared" si="7"/>
        <v>138.7892998712469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240</v>
      </c>
      <c r="BB31" s="13">
        <f>VLOOKUP(A31,'Données projet'!$A$87:$I$107,9,0)</f>
        <v>18.399999999999999</v>
      </c>
      <c r="BC31" s="13">
        <f t="array" ref="BC31">INDEX(BB:BB,MIN(IF(ISNUMBER(BB31:BB227),ROW(BB31:BB227),"")))</f>
        <v>18.399999999999999</v>
      </c>
      <c r="BD31" s="13">
        <f>IF(A31&lt;'Données projet'!$A$88,$BA$205^A31,IF(A31='Données projet'!$A$88,'Données projet'!$B$88,BD30+BC31-BL30))</f>
        <v>240.00000000000003</v>
      </c>
      <c r="BE31" s="14">
        <f>BD31*VLOOKUP('Données projet'!$B$11,Paramètres!$A$1:$I$88,3,0)*VLOOKUP('Données projet'!$B$11,Paramètres!$A$1:$I$88,5,0)</f>
        <v>143.52000000000004</v>
      </c>
      <c r="BF31" s="14">
        <f t="shared" si="45"/>
        <v>37.102218970378601</v>
      </c>
      <c r="BG31" s="22">
        <f t="shared" si="9"/>
        <v>314.58369804007611</v>
      </c>
      <c r="BH31" s="61">
        <f t="shared" si="10"/>
        <v>605.47258692896503</v>
      </c>
      <c r="BI31" s="61">
        <f ca="1">AVERAGE(OFFSET($BH$3,0,0,'Données projet'!$E$11+1,1))-AVERAGE(OFFSET($H$3,0,0,'Données projet'!$E$11+1,1))</f>
        <v>378.93986671710053</v>
      </c>
      <c r="BJ31" s="61">
        <f t="shared" si="11"/>
        <v>295.81600472413339</v>
      </c>
      <c r="BK31" s="16">
        <f>IF(ISNA(VLOOKUP(A31,'Données projet'!$A$87:$I$107,3,0)),0,VLOOKUP(A31,'Données projet'!$A$87:$I$107,3,0))</f>
        <v>1</v>
      </c>
      <c r="BL31" s="16">
        <f>IF(ISNA(VLOOKUP(A31,'Données projet'!$A$87:$I$107,4,0)),0,VLOOKUP(A31,'Données projet'!$A$87:$I$107,4,0))</f>
        <v>56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11.4</v>
      </c>
      <c r="BY31" s="13">
        <f>IF(A31&lt;'Données projet'!$A$114,$BV$205^A31,IF(A31='Données projet'!$A$114,'Données projet'!$B$114,BY30+BX31-CG30))</f>
        <v>227.19999999999996</v>
      </c>
      <c r="BZ31" s="14">
        <f>BY31*VLOOKUP('Données projet'!$B$12,Paramètres!$A$1:$I$88,3,0)*VLOOKUP('Données projet'!$B$12,Paramètres!$A$1:$I$88,5,0)</f>
        <v>198.48191999999997</v>
      </c>
      <c r="CA31" s="14">
        <f t="shared" si="46"/>
        <v>49.410391887159271</v>
      </c>
      <c r="CB31" s="22">
        <f t="shared" si="13"/>
        <v>431.74577653680234</v>
      </c>
      <c r="CC31" s="61">
        <f t="shared" si="14"/>
        <v>722.6346654256912</v>
      </c>
      <c r="CD31" s="61">
        <f ca="1">AVERAGE(OFFSET($CC$3,0,0,'Données projet'!$E$12+1,1))-AVERAGE(OFFSET($H$3,0,0,'Données projet'!$E$12+1,1))</f>
        <v>299.79515984901849</v>
      </c>
      <c r="CE31" s="61">
        <f t="shared" si="15"/>
        <v>472.66755491558951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IF(A31&lt;'Données projet'!$A$140,$CQ$205^A31,IF(A31='Données projet'!$A$140,'Données projet'!$B$140,CT30+CS31-DB30))</f>
        <v>83</v>
      </c>
      <c r="CU31" s="18">
        <f>CT31*VLOOKUP('Données projet'!$B$13,Paramètres!$A$1:$I$88,3,0)*VLOOKUP('Données projet'!$B$13,Paramètres!$A$1:$I$88,5,0)</f>
        <v>75.098399999999998</v>
      </c>
      <c r="CV31" s="14">
        <f t="shared" si="47"/>
        <v>20.934343091450742</v>
      </c>
      <c r="CW31" s="22">
        <f t="shared" si="17"/>
        <v>167.25702755094335</v>
      </c>
      <c r="CX31" s="61">
        <f t="shared" si="18"/>
        <v>458.14591643983221</v>
      </c>
      <c r="CY31" s="61">
        <f ca="1">AVERAGE(OFFSET($CX$3,0,0,'Données projet'!$E$13+1,1))-AVERAGE(OFFSET($H$3,0,0,'Données projet'!$E$13+1,1))</f>
        <v>338.00040608689147</v>
      </c>
      <c r="CZ31" s="61">
        <f t="shared" si="19"/>
        <v>193.3463168944657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1" t="e">
        <f t="shared" si="22"/>
        <v>#N/A</v>
      </c>
      <c r="DT31" s="61" t="e">
        <f ca="1">AVERAGE(OFFSET($DS$3,0,0,'Données projet'!$E$14+1,1))-AVERAGE(OFFSET($H$3,0,0,'Données projet'!$E$14+1,1))</f>
        <v>#N/A</v>
      </c>
      <c r="DU31" s="61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1" t="e">
        <f t="shared" si="26"/>
        <v>#N/A</v>
      </c>
      <c r="EO31" s="61" t="e">
        <f ca="1">AVERAGE(OFFSET($EN$3,0,0,'Données projet'!$E$15+1,1))-AVERAGE(OFFSET($H$3,0,0,'Données projet'!$E$15+1,1))</f>
        <v>#N/A</v>
      </c>
      <c r="EP31" s="61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1" t="e">
        <f t="shared" si="30"/>
        <v>#N/A</v>
      </c>
      <c r="FJ31" s="61" t="e">
        <f ca="1">AVERAGE(OFFSET($FI$3,0,0,'Données projet'!$E$16+1,1))-AVERAGE(OFFSET($H$3,0,0,'Données projet'!$E$16+1,1))</f>
        <v>#N/A</v>
      </c>
      <c r="FK31" s="61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1" t="e">
        <f t="shared" si="34"/>
        <v>#N/A</v>
      </c>
      <c r="GE31" s="61" t="e">
        <f ca="1">AVERAGE(OFFSET($GD$3,0,0,'Données projet'!$E$17+1,1))-AVERAGE(OFFSET($H$3,0,0,'Données projet'!$E$17+1,1))</f>
        <v>#N/A</v>
      </c>
      <c r="GF31" s="61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1" t="e">
        <f t="shared" si="38"/>
        <v>#N/A</v>
      </c>
      <c r="GZ31" s="61" t="e">
        <f ca="1">AVERAGE(OFFSET($GY$3,0,0,'Données projet'!$E$18+1,1))-AVERAGE(OFFSET($H$3,0,0,'Données projet'!$E$18+1,1))</f>
        <v>#N/A</v>
      </c>
      <c r="HA31" s="61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">
      <c r="A32" s="11">
        <f t="shared" si="4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15.833999999999994</v>
      </c>
      <c r="D32" s="12">
        <f t="shared" si="4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9">
        <f t="shared" si="1"/>
        <v>293.45879348577108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19.839999999999996</v>
      </c>
      <c r="N32" s="14">
        <f>IF(A32&lt;'Données projet'!$A$36,$K$205^A32,IF(A32='Données projet'!$A$36,'Données projet'!$B$36,N31+M32-V31))</f>
        <v>346.65999999999991</v>
      </c>
      <c r="O32" s="14">
        <f>N32*VLOOKUP('Données projet'!$B$9,Paramètres!$A$1:$I$88,3,0)*VLOOKUP('Données projet'!$B$9,Paramètres!$A$1:$I$88,5,0)</f>
        <v>193.78293999999994</v>
      </c>
      <c r="P32" s="14">
        <f t="shared" si="43"/>
        <v>48.375345134309349</v>
      </c>
      <c r="Q32" s="22">
        <f t="shared" si="2"/>
        <v>421.75901327558864</v>
      </c>
      <c r="R32" s="61">
        <f t="shared" si="0"/>
        <v>713.87012438669979</v>
      </c>
      <c r="S32" s="61">
        <f ca="1">AVERAGE(OFFSET($R$3,0,0,'Données projet'!$E$9+1,1))-AVERAGE(OFFSET($H$3,0,0,'Données projet'!$E$9+1,1))</f>
        <v>383.30146648843129</v>
      </c>
      <c r="T32" s="61">
        <f t="shared" si="3"/>
        <v>443.96527862325644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6.6</v>
      </c>
      <c r="AI32" s="14">
        <f>IF(A32&lt;'Données projet'!$A$62,$AF$205^A32,IF(A32='Données projet'!$A$62,'Données projet'!$B$62,AI31+AH32-AQ31))</f>
        <v>66.400000000000006</v>
      </c>
      <c r="AJ32" s="14">
        <f>AI32*VLOOKUP('Données projet'!$B$10,Paramètres!$A$1:$I$88,3,0)*VLOOKUP('Données projet'!$B$10,Paramètres!$A$1:$I$88,5,0)</f>
        <v>56.97120000000001</v>
      </c>
      <c r="AK32" s="14">
        <f t="shared" si="44"/>
        <v>16.400200115277677</v>
      </c>
      <c r="AL32" s="22">
        <f t="shared" si="5"/>
        <v>127.78852186744196</v>
      </c>
      <c r="AM32" s="61">
        <f t="shared" si="6"/>
        <v>419.89963297855309</v>
      </c>
      <c r="AN32" s="61">
        <f ca="1">AVERAGE(OFFSET($AM$3,0,0,'Données projet'!$E$10+1,1))-AVERAGE(OFFSET($H$3,0,0,'Données projet'!$E$10+1,1))</f>
        <v>346.47171669298569</v>
      </c>
      <c r="AO32" s="61">
        <f t="shared" si="7"/>
        <v>138.7892998712469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21.2</v>
      </c>
      <c r="BD32" s="13">
        <f>IF(A32&lt;'Données projet'!$A$88,$BA$205^A32,IF(A32='Données projet'!$A$88,'Données projet'!$B$88,BD31+BC32-BL31))</f>
        <v>205.20000000000005</v>
      </c>
      <c r="BE32" s="14">
        <f>BD32*VLOOKUP('Données projet'!$B$11,Paramètres!$A$1:$I$88,3,0)*VLOOKUP('Données projet'!$B$11,Paramètres!$A$1:$I$88,5,0)</f>
        <v>122.70960000000004</v>
      </c>
      <c r="BF32" s="14">
        <f t="shared" si="45"/>
        <v>32.306145387002289</v>
      </c>
      <c r="BG32" s="22">
        <f t="shared" si="9"/>
        <v>269.98575654902902</v>
      </c>
      <c r="BH32" s="61">
        <f t="shared" si="10"/>
        <v>562.09686766014011</v>
      </c>
      <c r="BI32" s="61">
        <f ca="1">AVERAGE(OFFSET($BH$3,0,0,'Données projet'!$E$11+1,1))-AVERAGE(OFFSET($H$3,0,0,'Données projet'!$E$11+1,1))</f>
        <v>378.93986671710053</v>
      </c>
      <c r="BJ32" s="61">
        <f t="shared" si="11"/>
        <v>295.81600472413339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11.4</v>
      </c>
      <c r="BY32" s="13">
        <f>IF(A32&lt;'Données projet'!$A$114,$BV$205^A32,IF(A32='Données projet'!$A$114,'Données projet'!$B$114,BY31+BX32-CG31))</f>
        <v>238.59999999999997</v>
      </c>
      <c r="BZ32" s="14">
        <f>BY32*VLOOKUP('Données projet'!$B$12,Paramètres!$A$1:$I$88,3,0)*VLOOKUP('Données projet'!$B$12,Paramètres!$A$1:$I$88,5,0)</f>
        <v>208.44095999999999</v>
      </c>
      <c r="CA32" s="14">
        <f t="shared" si="46"/>
        <v>51.594748621124211</v>
      </c>
      <c r="CB32" s="22">
        <f t="shared" si="13"/>
        <v>452.89552584845791</v>
      </c>
      <c r="CC32" s="61">
        <f t="shared" si="14"/>
        <v>745.00663695956905</v>
      </c>
      <c r="CD32" s="61">
        <f ca="1">AVERAGE(OFFSET($CC$3,0,0,'Données projet'!$E$12+1,1))-AVERAGE(OFFSET($H$3,0,0,'Données projet'!$E$12+1,1))</f>
        <v>299.79515984901849</v>
      </c>
      <c r="CE32" s="61">
        <f t="shared" si="15"/>
        <v>472.66755491558951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IF(A32&lt;'Données projet'!$A$140,$CQ$205^A32,IF(A32='Données projet'!$A$140,'Données projet'!$B$140,CT31+CS32-DB31))</f>
        <v>90</v>
      </c>
      <c r="CU32" s="18">
        <f>CT32*VLOOKUP('Données projet'!$B$13,Paramètres!$A$1:$I$88,3,0)*VLOOKUP('Données projet'!$B$13,Paramètres!$A$1:$I$88,5,0)</f>
        <v>81.432000000000002</v>
      </c>
      <c r="CV32" s="14">
        <f t="shared" si="47"/>
        <v>22.486953220240881</v>
      </c>
      <c r="CW32" s="22">
        <f t="shared" si="17"/>
        <v>180.99217685858619</v>
      </c>
      <c r="CX32" s="61">
        <f t="shared" si="18"/>
        <v>473.10328796969736</v>
      </c>
      <c r="CY32" s="61">
        <f ca="1">AVERAGE(OFFSET($CX$3,0,0,'Données projet'!$E$13+1,1))-AVERAGE(OFFSET($H$3,0,0,'Données projet'!$E$13+1,1))</f>
        <v>338.00040608689147</v>
      </c>
      <c r="CZ32" s="61">
        <f t="shared" si="19"/>
        <v>193.3463168944657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1" t="e">
        <f t="shared" si="22"/>
        <v>#N/A</v>
      </c>
      <c r="DT32" s="61" t="e">
        <f ca="1">AVERAGE(OFFSET($DS$3,0,0,'Données projet'!$E$14+1,1))-AVERAGE(OFFSET($H$3,0,0,'Données projet'!$E$14+1,1))</f>
        <v>#N/A</v>
      </c>
      <c r="DU32" s="61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1" t="e">
        <f t="shared" si="26"/>
        <v>#N/A</v>
      </c>
      <c r="EO32" s="61" t="e">
        <f ca="1">AVERAGE(OFFSET($EN$3,0,0,'Données projet'!$E$15+1,1))-AVERAGE(OFFSET($H$3,0,0,'Données projet'!$E$15+1,1))</f>
        <v>#N/A</v>
      </c>
      <c r="EP32" s="61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1" t="e">
        <f t="shared" si="30"/>
        <v>#N/A</v>
      </c>
      <c r="FJ32" s="61" t="e">
        <f ca="1">AVERAGE(OFFSET($FI$3,0,0,'Données projet'!$E$16+1,1))-AVERAGE(OFFSET($H$3,0,0,'Données projet'!$E$16+1,1))</f>
        <v>#N/A</v>
      </c>
      <c r="FK32" s="61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1" t="e">
        <f t="shared" si="34"/>
        <v>#N/A</v>
      </c>
      <c r="GE32" s="61" t="e">
        <f ca="1">AVERAGE(OFFSET($GD$3,0,0,'Données projet'!$E$17+1,1))-AVERAGE(OFFSET($H$3,0,0,'Données projet'!$E$17+1,1))</f>
        <v>#N/A</v>
      </c>
      <c r="GF32" s="61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1" t="e">
        <f t="shared" si="38"/>
        <v>#N/A</v>
      </c>
      <c r="GZ32" s="61" t="e">
        <f ca="1">AVERAGE(OFFSET($GY$3,0,0,'Données projet'!$E$18+1,1))-AVERAGE(OFFSET($H$3,0,0,'Données projet'!$E$18+1,1))</f>
        <v>#N/A</v>
      </c>
      <c r="HA32" s="61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">
      <c r="A33" s="11">
        <f t="shared" si="4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16.379999999999995</v>
      </c>
      <c r="D33" s="12">
        <f t="shared" si="4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9">
        <f t="shared" si="1"/>
        <v>294.68994575680784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366.5</v>
      </c>
      <c r="L33" s="13">
        <f>VLOOKUP(A33,'Données projet'!$A$35:$I$55,9,0)</f>
        <v>19.839999999999996</v>
      </c>
      <c r="M33" s="13">
        <f t="array" ref="M33">INDEX(L:L,MIN(IF(ISNUMBER(L33:L229),ROW(L33:L229),"")))</f>
        <v>19.839999999999996</v>
      </c>
      <c r="N33" s="14">
        <f>IF(A33&lt;'Données projet'!$A$36,$K$205^A33,IF(A33='Données projet'!$A$36,'Données projet'!$B$36,N32+M33-V32))</f>
        <v>366.49999999999989</v>
      </c>
      <c r="O33" s="14">
        <f>N33*VLOOKUP('Données projet'!$B$9,Paramètres!$A$1:$I$88,3,0)*VLOOKUP('Données projet'!$B$9,Paramètres!$A$1:$I$88,5,0)</f>
        <v>204.87349999999992</v>
      </c>
      <c r="P33" s="14">
        <f t="shared" si="43"/>
        <v>50.813710170371913</v>
      </c>
      <c r="Q33" s="22">
        <f t="shared" si="2"/>
        <v>445.32189104673097</v>
      </c>
      <c r="R33" s="61">
        <f t="shared" si="0"/>
        <v>738.65522438006428</v>
      </c>
      <c r="S33" s="61">
        <f ca="1">AVERAGE(OFFSET($R$3,0,0,'Données projet'!$E$9+1,1))-AVERAGE(OFFSET($H$3,0,0,'Données projet'!$E$9+1,1))</f>
        <v>383.30146648843129</v>
      </c>
      <c r="T33" s="61">
        <f t="shared" si="3"/>
        <v>443.96527862325644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25.4</v>
      </c>
      <c r="W33" s="17">
        <f>IF(ISNA(VLOOKUP(A33,'Données projet'!$A$35:$I$55,5,0)),0%,VLOOKUP(A33,'Données projet'!$A$35:$I$55,5,0)*VLOOKUP('Données projet'!$B$9,Paramètres!$A$1:$I$88,7,0))</f>
        <v>0.27500000000000002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projet'!$B$9,Paramètres!$A$1:$I$88,3,0)*0.475*44/12</f>
        <v>5.1797234711760609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8.0380567498296394</v>
      </c>
      <c r="AC33" s="24">
        <f t="shared" si="4"/>
        <v>13.2177802210057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73</v>
      </c>
      <c r="AG33" s="13">
        <f>VLOOKUP(A33,'Données projet'!$A$61:$I$81,9,0)</f>
        <v>6.6</v>
      </c>
      <c r="AH33" s="13">
        <f t="array" ref="AH33">INDEX(AG:AG,MIN(IF(ISNUMBER(AG33:AG229),ROW(AG33:AG229),"")))</f>
        <v>6.6</v>
      </c>
      <c r="AI33" s="14">
        <f>IF(A33&lt;'Données projet'!$A$62,$AF$205^A33,IF(A33='Données projet'!$A$62,'Données projet'!$B$62,AI32+AH33-AQ32))</f>
        <v>73</v>
      </c>
      <c r="AJ33" s="14">
        <f>AI33*VLOOKUP('Données projet'!$B$10,Paramètres!$A$1:$I$88,3,0)*VLOOKUP('Données projet'!$B$10,Paramètres!$A$1:$I$88,5,0)</f>
        <v>62.634000000000015</v>
      </c>
      <c r="AK33" s="14">
        <f t="shared" si="44"/>
        <v>17.832552513715669</v>
      </c>
      <c r="AL33" s="22">
        <f t="shared" si="5"/>
        <v>140.14591229472146</v>
      </c>
      <c r="AM33" s="61">
        <f t="shared" si="6"/>
        <v>433.47924562805474</v>
      </c>
      <c r="AN33" s="61">
        <f ca="1">AVERAGE(OFFSET($AM$3,0,0,'Données projet'!$E$10+1,1))-AVERAGE(OFFSET($H$3,0,0,'Données projet'!$E$10+1,1))</f>
        <v>346.47171669298569</v>
      </c>
      <c r="AO33" s="61">
        <f t="shared" si="7"/>
        <v>138.7892998712469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12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21.2</v>
      </c>
      <c r="BD33" s="13">
        <f>IF(A33&lt;'Données projet'!$A$88,$BA$205^A33,IF(A33='Données projet'!$A$88,'Données projet'!$B$88,BD32+BC33-BL32))</f>
        <v>226.40000000000003</v>
      </c>
      <c r="BE33" s="14">
        <f>BD33*VLOOKUP('Données projet'!$B$11,Paramètres!$A$1:$I$88,3,0)*VLOOKUP('Données projet'!$B$11,Paramètres!$A$1:$I$88,5,0)</f>
        <v>135.38720000000004</v>
      </c>
      <c r="BF33" s="14">
        <f t="shared" si="45"/>
        <v>35.238226113459085</v>
      </c>
      <c r="BG33" s="22">
        <f t="shared" si="9"/>
        <v>297.17261714760798</v>
      </c>
      <c r="BH33" s="61">
        <f t="shared" si="10"/>
        <v>590.50595048094124</v>
      </c>
      <c r="BI33" s="61">
        <f ca="1">AVERAGE(OFFSET($BH$3,0,0,'Données projet'!$E$11+1,1))-AVERAGE(OFFSET($H$3,0,0,'Données projet'!$E$11+1,1))</f>
        <v>378.93986671710053</v>
      </c>
      <c r="BJ33" s="61">
        <f t="shared" si="11"/>
        <v>295.81600472413339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250</v>
      </c>
      <c r="BW33" s="13">
        <f>VLOOKUP(A33,'Données projet'!$A$113:$I$133,9,0)</f>
        <v>11.4</v>
      </c>
      <c r="BX33" s="13">
        <f t="array" ref="BX33">INDEX(BW:BW,MIN(IF(ISNUMBER(BW33:BW229),ROW(BW33:BW229),"")))</f>
        <v>11.4</v>
      </c>
      <c r="BY33" s="13">
        <f>IF(A33&lt;'Données projet'!$A$114,$BV$205^A33,IF(A33='Données projet'!$A$114,'Données projet'!$B$114,BY32+BX33-CG32))</f>
        <v>249.99999999999997</v>
      </c>
      <c r="BZ33" s="14">
        <f>BY33*VLOOKUP('Données projet'!$B$12,Paramètres!$A$1:$I$88,3,0)*VLOOKUP('Données projet'!$B$12,Paramètres!$A$1:$I$88,5,0)</f>
        <v>218.4</v>
      </c>
      <c r="CA33" s="14">
        <f t="shared" si="46"/>
        <v>53.76698603199852</v>
      </c>
      <c r="CB33" s="22">
        <f t="shared" si="13"/>
        <v>474.02416733906404</v>
      </c>
      <c r="CC33" s="61">
        <f t="shared" si="14"/>
        <v>767.35750067239735</v>
      </c>
      <c r="CD33" s="61">
        <f ca="1">AVERAGE(OFFSET($CC$3,0,0,'Données projet'!$E$12+1,1))-AVERAGE(OFFSET($H$3,0,0,'Données projet'!$E$12+1,1))</f>
        <v>299.79515984901849</v>
      </c>
      <c r="CE33" s="61">
        <f t="shared" si="15"/>
        <v>472.66755491558951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124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97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IF(A33&lt;'Données projet'!$A$140,$CQ$205^A33,IF(A33='Données projet'!$A$140,'Données projet'!$B$140,CT32+CS33-DB32))</f>
        <v>97</v>
      </c>
      <c r="CU33" s="18">
        <f>CT33*VLOOKUP('Données projet'!$B$13,Paramètres!$A$1:$I$88,3,0)*VLOOKUP('Données projet'!$B$13,Paramètres!$A$1:$I$88,5,0)</f>
        <v>87.765600000000006</v>
      </c>
      <c r="CV33" s="14">
        <f t="shared" si="47"/>
        <v>24.025555589247954</v>
      </c>
      <c r="CW33" s="22">
        <f t="shared" si="17"/>
        <v>194.7029293179402</v>
      </c>
      <c r="CX33" s="61">
        <f t="shared" si="18"/>
        <v>488.03626265127355</v>
      </c>
      <c r="CY33" s="61">
        <f ca="1">AVERAGE(OFFSET($CX$3,0,0,'Données projet'!$E$13+1,1))-AVERAGE(OFFSET($H$3,0,0,'Données projet'!$E$13+1,1))</f>
        <v>338.00040608689147</v>
      </c>
      <c r="CZ33" s="61">
        <f t="shared" si="19"/>
        <v>193.3463168944657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1" t="e">
        <f t="shared" si="22"/>
        <v>#N/A</v>
      </c>
      <c r="DT33" s="61" t="e">
        <f ca="1">AVERAGE(OFFSET($DS$3,0,0,'Données projet'!$E$14+1,1))-AVERAGE(OFFSET($H$3,0,0,'Données projet'!$E$14+1,1))</f>
        <v>#N/A</v>
      </c>
      <c r="DU33" s="61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1" t="e">
        <f t="shared" si="26"/>
        <v>#N/A</v>
      </c>
      <c r="EO33" s="61" t="e">
        <f ca="1">AVERAGE(OFFSET($EN$3,0,0,'Données projet'!$E$15+1,1))-AVERAGE(OFFSET($H$3,0,0,'Données projet'!$E$15+1,1))</f>
        <v>#N/A</v>
      </c>
      <c r="EP33" s="61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1" t="e">
        <f t="shared" si="30"/>
        <v>#N/A</v>
      </c>
      <c r="FJ33" s="61" t="e">
        <f ca="1">AVERAGE(OFFSET($FI$3,0,0,'Données projet'!$E$16+1,1))-AVERAGE(OFFSET($H$3,0,0,'Données projet'!$E$16+1,1))</f>
        <v>#N/A</v>
      </c>
      <c r="FK33" s="61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1" t="e">
        <f t="shared" si="34"/>
        <v>#N/A</v>
      </c>
      <c r="GE33" s="61" t="e">
        <f ca="1">AVERAGE(OFFSET($GD$3,0,0,'Données projet'!$E$17+1,1))-AVERAGE(OFFSET($H$3,0,0,'Données projet'!$E$17+1,1))</f>
        <v>#N/A</v>
      </c>
      <c r="GF33" s="61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1" t="e">
        <f t="shared" si="38"/>
        <v>#N/A</v>
      </c>
      <c r="GZ33" s="61" t="e">
        <f ca="1">AVERAGE(OFFSET($GY$3,0,0,'Données projet'!$E$18+1,1))-AVERAGE(OFFSET($H$3,0,0,'Données projet'!$E$18+1,1))</f>
        <v>#N/A</v>
      </c>
      <c r="HA33" s="61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">
      <c r="A34" s="11">
        <f t="shared" si="4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16.925999999999995</v>
      </c>
      <c r="D34" s="12">
        <f t="shared" si="4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9">
        <f t="shared" si="1"/>
        <v>295.92001273712469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19.759999999999991</v>
      </c>
      <c r="N34" s="14">
        <f>IF(A34&lt;'Données projet'!$A$36,$K$205^A34,IF(A34='Données projet'!$A$36,'Données projet'!$B$36,N33+M34-V33))</f>
        <v>360.8599999999999</v>
      </c>
      <c r="O34" s="14">
        <f>N34*VLOOKUP('Données projet'!$B$9,Paramètres!$A$1:$I$88,3,0)*VLOOKUP('Données projet'!$B$9,Paramètres!$A$1:$I$88,5,0)</f>
        <v>201.72073999999995</v>
      </c>
      <c r="P34" s="14">
        <f t="shared" si="43"/>
        <v>50.122145537935374</v>
      </c>
      <c r="Q34" s="22">
        <f t="shared" si="2"/>
        <v>438.62635897857064</v>
      </c>
      <c r="R34" s="61">
        <f t="shared" si="0"/>
        <v>731.95969231190395</v>
      </c>
      <c r="S34" s="61">
        <f ca="1">AVERAGE(OFFSET($R$3,0,0,'Données projet'!$E$9+1,1))-AVERAGE(OFFSET($H$3,0,0,'Données projet'!$E$9+1,1))</f>
        <v>383.30146648843129</v>
      </c>
      <c r="T34" s="61">
        <f t="shared" si="3"/>
        <v>443.96527862325644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5.0781522532256593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5.6837644353668386</v>
      </c>
      <c r="AC34" s="24">
        <f t="shared" si="4"/>
        <v>10.761916688592498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7.2</v>
      </c>
      <c r="AI34" s="14">
        <f>IF(A34&lt;'Données projet'!$A$62,$AF$205^A34,IF(A34='Données projet'!$A$62,'Données projet'!$B$62,AI33+AH34-AQ33))</f>
        <v>68.2</v>
      </c>
      <c r="AJ34" s="14">
        <f>AI34*VLOOKUP('Données projet'!$B$10,Paramètres!$A$1:$I$88,3,0)*VLOOKUP('Données projet'!$B$10,Paramètres!$A$1:$I$88,5,0)</f>
        <v>58.515600000000013</v>
      </c>
      <c r="AK34" s="14">
        <f t="shared" si="44"/>
        <v>16.792420691577682</v>
      </c>
      <c r="AL34" s="22">
        <f t="shared" si="5"/>
        <v>131.16146937116449</v>
      </c>
      <c r="AM34" s="61">
        <f t="shared" si="6"/>
        <v>424.49480270449783</v>
      </c>
      <c r="AN34" s="61">
        <f ca="1">AVERAGE(OFFSET($AM$3,0,0,'Données projet'!$E$10+1,1))-AVERAGE(OFFSET($H$3,0,0,'Données projet'!$E$10+1,1))</f>
        <v>346.47171669298569</v>
      </c>
      <c r="AO34" s="61">
        <f t="shared" si="7"/>
        <v>138.7892998712469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21.2</v>
      </c>
      <c r="BD34" s="13">
        <f>IF(A34&lt;'Données projet'!$A$88,$BA$205^A34,IF(A34='Données projet'!$A$88,'Données projet'!$B$88,BD33+BC34-BL33))</f>
        <v>247.60000000000002</v>
      </c>
      <c r="BE34" s="14">
        <f>BD34*VLOOKUP('Données projet'!$B$11,Paramètres!$A$1:$I$88,3,0)*VLOOKUP('Données projet'!$B$11,Paramètres!$A$1:$I$88,5,0)</f>
        <v>148.06480000000002</v>
      </c>
      <c r="BF34" s="14">
        <f t="shared" si="45"/>
        <v>38.13847266736974</v>
      </c>
      <c r="BG34" s="22">
        <f t="shared" si="9"/>
        <v>324.3040332290023</v>
      </c>
      <c r="BH34" s="61">
        <f t="shared" si="10"/>
        <v>617.63736656233561</v>
      </c>
      <c r="BI34" s="61">
        <f ca="1">AVERAGE(OFFSET($BH$3,0,0,'Données projet'!$E$11+1,1))-AVERAGE(OFFSET($H$3,0,0,'Données projet'!$E$11+1,1))</f>
        <v>378.93986671710053</v>
      </c>
      <c r="BJ34" s="61">
        <f t="shared" si="11"/>
        <v>295.81600472413339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IF(A34&lt;'Données projet'!$A$114,$BV$205^A34,IF(A34='Données projet'!$A$114,'Données projet'!$B$114,BY33+BX34-CG33))</f>
        <v>136.59999999999997</v>
      </c>
      <c r="BZ34" s="14">
        <f>BY34*VLOOKUP('Données projet'!$B$12,Paramètres!$A$1:$I$88,3,0)*VLOOKUP('Données projet'!$B$12,Paramètres!$A$1:$I$88,5,0)</f>
        <v>119.33376</v>
      </c>
      <c r="CA34" s="14">
        <f t="shared" si="46"/>
        <v>31.519559440518702</v>
      </c>
      <c r="CB34" s="22">
        <f t="shared" si="13"/>
        <v>262.7361980255701</v>
      </c>
      <c r="CC34" s="61">
        <f t="shared" si="14"/>
        <v>556.06953135890342</v>
      </c>
      <c r="CD34" s="61">
        <f ca="1">AVERAGE(OFFSET($CC$3,0,0,'Données projet'!$E$12+1,1))-AVERAGE(OFFSET($H$3,0,0,'Données projet'!$E$12+1,1))</f>
        <v>299.79515984901849</v>
      </c>
      <c r="CE34" s="61">
        <f t="shared" si="15"/>
        <v>472.66755491558951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IF(A34&lt;'Données projet'!$A$140,$CQ$205^A34,IF(A34='Données projet'!$A$140,'Données projet'!$B$140,CT33+CS34-DB33))</f>
        <v>105</v>
      </c>
      <c r="CU34" s="18">
        <f>CT34*VLOOKUP('Données projet'!$B$13,Paramètres!$A$1:$I$88,3,0)*VLOOKUP('Données projet'!$B$13,Paramètres!$A$1:$I$88,5,0)</f>
        <v>95.004000000000005</v>
      </c>
      <c r="CV34" s="14">
        <f t="shared" si="47"/>
        <v>25.768242550600785</v>
      </c>
      <c r="CW34" s="22">
        <f t="shared" si="17"/>
        <v>210.34498910896306</v>
      </c>
      <c r="CX34" s="61">
        <f t="shared" si="18"/>
        <v>503.67832244229635</v>
      </c>
      <c r="CY34" s="61">
        <f ca="1">AVERAGE(OFFSET($CX$3,0,0,'Données projet'!$E$13+1,1))-AVERAGE(OFFSET($H$3,0,0,'Données projet'!$E$13+1,1))</f>
        <v>338.00040608689147</v>
      </c>
      <c r="CZ34" s="61">
        <f t="shared" si="19"/>
        <v>193.3463168944657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1" t="e">
        <f t="shared" si="22"/>
        <v>#N/A</v>
      </c>
      <c r="DT34" s="61" t="e">
        <f ca="1">AVERAGE(OFFSET($DS$3,0,0,'Données projet'!$E$14+1,1))-AVERAGE(OFFSET($H$3,0,0,'Données projet'!$E$14+1,1))</f>
        <v>#N/A</v>
      </c>
      <c r="DU34" s="61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1" t="e">
        <f t="shared" si="26"/>
        <v>#N/A</v>
      </c>
      <c r="EO34" s="61" t="e">
        <f ca="1">AVERAGE(OFFSET($EN$3,0,0,'Données projet'!$E$15+1,1))-AVERAGE(OFFSET($H$3,0,0,'Données projet'!$E$15+1,1))</f>
        <v>#N/A</v>
      </c>
      <c r="EP34" s="61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1" t="e">
        <f t="shared" si="30"/>
        <v>#N/A</v>
      </c>
      <c r="FJ34" s="61" t="e">
        <f ca="1">AVERAGE(OFFSET($FI$3,0,0,'Données projet'!$E$16+1,1))-AVERAGE(OFFSET($H$3,0,0,'Données projet'!$E$16+1,1))</f>
        <v>#N/A</v>
      </c>
      <c r="FK34" s="61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1" t="e">
        <f t="shared" si="34"/>
        <v>#N/A</v>
      </c>
      <c r="GE34" s="61" t="e">
        <f ca="1">AVERAGE(OFFSET($GD$3,0,0,'Données projet'!$E$17+1,1))-AVERAGE(OFFSET($H$3,0,0,'Données projet'!$E$17+1,1))</f>
        <v>#N/A</v>
      </c>
      <c r="GF34" s="61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1" t="e">
        <f t="shared" si="38"/>
        <v>#N/A</v>
      </c>
      <c r="GZ34" s="61" t="e">
        <f ca="1">AVERAGE(OFFSET($GY$3,0,0,'Données projet'!$E$18+1,1))-AVERAGE(OFFSET($H$3,0,0,'Données projet'!$E$18+1,1))</f>
        <v>#N/A</v>
      </c>
      <c r="HA34" s="61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">
      <c r="A35" s="11">
        <f t="shared" si="4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17.471999999999994</v>
      </c>
      <c r="D35" s="12">
        <f t="shared" si="4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9">
        <f t="shared" si="1"/>
        <v>297.14903345164504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19.759999999999991</v>
      </c>
      <c r="N35" s="14">
        <f>IF(A35&lt;'Données projet'!$A$36,$K$205^A35,IF(A35='Données projet'!$A$36,'Données projet'!$B$36,N34+M35-V34))</f>
        <v>380.61999999999989</v>
      </c>
      <c r="O35" s="14">
        <f>N35*VLOOKUP('Données projet'!$B$9,Paramètres!$A$1:$I$88,3,0)*VLOOKUP('Données projet'!$B$9,Paramètres!$A$1:$I$88,5,0)</f>
        <v>212.76657999999995</v>
      </c>
      <c r="P35" s="14">
        <f t="shared" si="43"/>
        <v>52.539691746600106</v>
      </c>
      <c r="Q35" s="22">
        <f t="shared" ref="Q35:Q66" si="53">(O35+P35)*0.475*44/12</f>
        <v>462.07508995866169</v>
      </c>
      <c r="R35" s="61">
        <f t="shared" si="0"/>
        <v>755.40842329199495</v>
      </c>
      <c r="S35" s="61">
        <f ca="1">AVERAGE(OFFSET($R$3,0,0,'Données projet'!$E$9+1,1))-AVERAGE(OFFSET($H$3,0,0,'Données projet'!$E$9+1,1))</f>
        <v>383.30146648843129</v>
      </c>
      <c r="T35" s="61">
        <f t="shared" si="3"/>
        <v>443.96527862325644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4.9785727849069392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4.0190283749148206</v>
      </c>
      <c r="AC35" s="24">
        <f t="shared" si="4"/>
        <v>8.9976011598217589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7.2</v>
      </c>
      <c r="AI35" s="14">
        <f>IF(A35&lt;'Données projet'!$A$62,$AF$205^A35,IF(A35='Données projet'!$A$62,'Données projet'!$B$62,AI34+AH35-AQ34))</f>
        <v>75.400000000000006</v>
      </c>
      <c r="AJ35" s="14">
        <f>AI35*VLOOKUP('Données projet'!$B$10,Paramètres!$A$1:$I$88,3,0)*VLOOKUP('Données projet'!$B$10,Paramètres!$A$1:$I$88,5,0)</f>
        <v>64.693200000000004</v>
      </c>
      <c r="AK35" s="14">
        <f t="shared" si="44"/>
        <v>18.349606424257921</v>
      </c>
      <c r="AL35" s="22">
        <f t="shared" si="5"/>
        <v>144.63288785558254</v>
      </c>
      <c r="AM35" s="61">
        <f t="shared" si="6"/>
        <v>437.96622118891582</v>
      </c>
      <c r="AN35" s="61">
        <f ca="1">AVERAGE(OFFSET($AM$3,0,0,'Données projet'!$E$10+1,1))-AVERAGE(OFFSET($H$3,0,0,'Données projet'!$E$10+1,1))</f>
        <v>346.47171669298569</v>
      </c>
      <c r="AO35" s="61">
        <f t="shared" si="7"/>
        <v>138.7892998712469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21.2</v>
      </c>
      <c r="BD35" s="13">
        <f>IF(A35&lt;'Données projet'!$A$88,$BA$205^A35,IF(A35='Données projet'!$A$88,'Données projet'!$B$88,BD34+BC35-BL34))</f>
        <v>268.8</v>
      </c>
      <c r="BE35" s="14">
        <f>BD35*VLOOKUP('Données projet'!$B$11,Paramètres!$A$1:$I$88,3,0)*VLOOKUP('Données projet'!$B$11,Paramètres!$A$1:$I$88,5,0)</f>
        <v>160.74240000000003</v>
      </c>
      <c r="BF35" s="14">
        <f t="shared" si="45"/>
        <v>41.009920657227809</v>
      </c>
      <c r="BG35" s="22">
        <f t="shared" si="9"/>
        <v>351.38529181133845</v>
      </c>
      <c r="BH35" s="61">
        <f t="shared" si="10"/>
        <v>644.71862514467171</v>
      </c>
      <c r="BI35" s="61">
        <f ca="1">AVERAGE(OFFSET($BH$3,0,0,'Données projet'!$E$11+1,1))-AVERAGE(OFFSET($H$3,0,0,'Données projet'!$E$11+1,1))</f>
        <v>378.93986671710053</v>
      </c>
      <c r="BJ35" s="61">
        <f t="shared" si="11"/>
        <v>295.81600472413339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IF(A35&lt;'Données projet'!$A$114,$BV$205^A35,IF(A35='Données projet'!$A$114,'Données projet'!$B$114,BY34+BX35-CG34))</f>
        <v>147.19999999999996</v>
      </c>
      <c r="BZ35" s="14">
        <f>BY35*VLOOKUP('Données projet'!$B$12,Paramètres!$A$1:$I$88,3,0)*VLOOKUP('Données projet'!$B$12,Paramètres!$A$1:$I$88,5,0)</f>
        <v>128.59392</v>
      </c>
      <c r="CA35" s="14">
        <f t="shared" si="46"/>
        <v>33.671250175837564</v>
      </c>
      <c r="CB35" s="22">
        <f t="shared" si="13"/>
        <v>282.61183805625041</v>
      </c>
      <c r="CC35" s="61">
        <f t="shared" si="14"/>
        <v>575.94517138958372</v>
      </c>
      <c r="CD35" s="61">
        <f ca="1">AVERAGE(OFFSET($CC$3,0,0,'Données projet'!$E$12+1,1))-AVERAGE(OFFSET($H$3,0,0,'Données projet'!$E$12+1,1))</f>
        <v>299.79515984901849</v>
      </c>
      <c r="CE35" s="61">
        <f t="shared" si="15"/>
        <v>472.66755491558951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IF(A35&lt;'Données projet'!$A$140,$CQ$205^A35,IF(A35='Données projet'!$A$140,'Données projet'!$B$140,CT34+CS35-DB34))</f>
        <v>113</v>
      </c>
      <c r="CU35" s="18">
        <f>CT35*VLOOKUP('Données projet'!$B$13,Paramètres!$A$1:$I$88,3,0)*VLOOKUP('Données projet'!$B$13,Paramètres!$A$1:$I$88,5,0)</f>
        <v>102.24239999999999</v>
      </c>
      <c r="CV35" s="14">
        <f t="shared" si="47"/>
        <v>27.495526976991481</v>
      </c>
      <c r="CW35" s="22">
        <f t="shared" si="17"/>
        <v>225.96022281826015</v>
      </c>
      <c r="CX35" s="61">
        <f t="shared" si="18"/>
        <v>519.29355615159352</v>
      </c>
      <c r="CY35" s="61">
        <f ca="1">AVERAGE(OFFSET($CX$3,0,0,'Données projet'!$E$13+1,1))-AVERAGE(OFFSET($H$3,0,0,'Données projet'!$E$13+1,1))</f>
        <v>338.00040608689147</v>
      </c>
      <c r="CZ35" s="61">
        <f t="shared" si="19"/>
        <v>193.3463168944657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1" t="e">
        <f t="shared" si="22"/>
        <v>#N/A</v>
      </c>
      <c r="DT35" s="61" t="e">
        <f ca="1">AVERAGE(OFFSET($DS$3,0,0,'Données projet'!$E$14+1,1))-AVERAGE(OFFSET($H$3,0,0,'Données projet'!$E$14+1,1))</f>
        <v>#N/A</v>
      </c>
      <c r="DU35" s="61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1" t="e">
        <f t="shared" si="26"/>
        <v>#N/A</v>
      </c>
      <c r="EO35" s="61" t="e">
        <f ca="1">AVERAGE(OFFSET($EN$3,0,0,'Données projet'!$E$15+1,1))-AVERAGE(OFFSET($H$3,0,0,'Données projet'!$E$15+1,1))</f>
        <v>#N/A</v>
      </c>
      <c r="EP35" s="61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1" t="e">
        <f t="shared" si="30"/>
        <v>#N/A</v>
      </c>
      <c r="FJ35" s="61" t="e">
        <f ca="1">AVERAGE(OFFSET($FI$3,0,0,'Données projet'!$E$16+1,1))-AVERAGE(OFFSET($H$3,0,0,'Données projet'!$E$16+1,1))</f>
        <v>#N/A</v>
      </c>
      <c r="FK35" s="61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1" t="e">
        <f t="shared" si="34"/>
        <v>#N/A</v>
      </c>
      <c r="GE35" s="61" t="e">
        <f ca="1">AVERAGE(OFFSET($GD$3,0,0,'Données projet'!$E$17+1,1))-AVERAGE(OFFSET($H$3,0,0,'Données projet'!$E$17+1,1))</f>
        <v>#N/A</v>
      </c>
      <c r="GF35" s="61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1" t="e">
        <f t="shared" si="38"/>
        <v>#N/A</v>
      </c>
      <c r="GZ35" s="61" t="e">
        <f ca="1">AVERAGE(OFFSET($GY$3,0,0,'Données projet'!$E$18+1,1))-AVERAGE(OFFSET($H$3,0,0,'Données projet'!$E$18+1,1))</f>
        <v>#N/A</v>
      </c>
      <c r="HA35" s="61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">
      <c r="A36" s="11">
        <f t="shared" si="4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18.017999999999994</v>
      </c>
      <c r="D36" s="12">
        <f t="shared" si="4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9">
        <f t="shared" si="1"/>
        <v>298.37704434769694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19.759999999999991</v>
      </c>
      <c r="N36" s="14">
        <f>IF(A36&lt;'Données projet'!$A$36,$K$205^A36,IF(A36='Données projet'!$A$36,'Données projet'!$B$36,N35+M36-V35))</f>
        <v>400.37999999999988</v>
      </c>
      <c r="O36" s="14">
        <f>N36*VLOOKUP('Données projet'!$B$9,Paramètres!$A$1:$I$88,3,0)*VLOOKUP('Données projet'!$B$9,Paramètres!$A$1:$I$88,5,0)</f>
        <v>223.81241999999992</v>
      </c>
      <c r="P36" s="14">
        <f t="shared" si="43"/>
        <v>54.942666009314472</v>
      </c>
      <c r="Q36" s="22">
        <f t="shared" si="53"/>
        <v>485.49844146622257</v>
      </c>
      <c r="R36" s="61">
        <f t="shared" si="0"/>
        <v>778.83177479955589</v>
      </c>
      <c r="S36" s="61">
        <f ca="1">AVERAGE(OFFSET($R$3,0,0,'Données projet'!$E$9+1,1))-AVERAGE(OFFSET($H$3,0,0,'Données projet'!$E$9+1,1))</f>
        <v>383.30146648843129</v>
      </c>
      <c r="T36" s="61">
        <f t="shared" si="3"/>
        <v>443.96527862325644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4.8809460092244707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2.8418822176834198</v>
      </c>
      <c r="AC36" s="24">
        <f t="shared" si="4"/>
        <v>7.7228282269078905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7.2</v>
      </c>
      <c r="AI36" s="14">
        <f>IF(A36&lt;'Données projet'!$A$62,$AF$205^A36,IF(A36='Données projet'!$A$62,'Données projet'!$B$62,AI35+AH36-AQ35))</f>
        <v>82.600000000000009</v>
      </c>
      <c r="AJ36" s="14">
        <f>AI36*VLOOKUP('Données projet'!$B$10,Paramètres!$A$1:$I$88,3,0)*VLOOKUP('Données projet'!$B$10,Paramètres!$A$1:$I$88,5,0)</f>
        <v>70.870800000000017</v>
      </c>
      <c r="AK36" s="14">
        <f t="shared" si="44"/>
        <v>19.88955205532633</v>
      </c>
      <c r="AL36" s="22">
        <f t="shared" si="5"/>
        <v>158.07427982969338</v>
      </c>
      <c r="AM36" s="61">
        <f t="shared" si="6"/>
        <v>451.40761316302667</v>
      </c>
      <c r="AN36" s="61">
        <f ca="1">AVERAGE(OFFSET($AM$3,0,0,'Données projet'!$E$10+1,1))-AVERAGE(OFFSET($H$3,0,0,'Données projet'!$E$10+1,1))</f>
        <v>346.47171669298569</v>
      </c>
      <c r="AO36" s="61">
        <f t="shared" si="7"/>
        <v>138.7892998712469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>
        <f>VLOOKUP(A36,'Données projet'!$A$87:$I$107,2,0)</f>
        <v>290</v>
      </c>
      <c r="BB36" s="13">
        <f>VLOOKUP(A36,'Données projet'!$A$87:$I$107,9,0)</f>
        <v>21.2</v>
      </c>
      <c r="BC36" s="13">
        <f t="array" ref="BC36">INDEX(BB:BB,MIN(IF(ISNUMBER(BB36:BB232),ROW(BB36:BB232),"")))</f>
        <v>21.2</v>
      </c>
      <c r="BD36" s="13">
        <f>IF(A36&lt;'Données projet'!$A$88,$BA$205^A36,IF(A36='Données projet'!$A$88,'Données projet'!$B$88,BD35+BC36-BL35))</f>
        <v>290</v>
      </c>
      <c r="BE36" s="14">
        <f>BD36*VLOOKUP('Données projet'!$B$11,Paramètres!$A$1:$I$88,3,0)*VLOOKUP('Données projet'!$B$11,Paramètres!$A$1:$I$88,5,0)</f>
        <v>173.42000000000002</v>
      </c>
      <c r="BF36" s="14">
        <f t="shared" si="45"/>
        <v>43.855099630972404</v>
      </c>
      <c r="BG36" s="22">
        <f t="shared" si="9"/>
        <v>378.42079852394363</v>
      </c>
      <c r="BH36" s="61">
        <f t="shared" si="10"/>
        <v>671.75413185727689</v>
      </c>
      <c r="BI36" s="61">
        <f ca="1">AVERAGE(OFFSET($BH$3,0,0,'Données projet'!$E$11+1,1))-AVERAGE(OFFSET($H$3,0,0,'Données projet'!$E$11+1,1))</f>
        <v>378.93986671710053</v>
      </c>
      <c r="BJ36" s="61">
        <f t="shared" si="11"/>
        <v>295.81600472413339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IF(A36&lt;'Données projet'!$A$114,$BV$205^A36,IF(A36='Données projet'!$A$114,'Données projet'!$B$114,BY35+BX36-CG35))</f>
        <v>157.79999999999995</v>
      </c>
      <c r="BZ36" s="14">
        <f>BY36*VLOOKUP('Données projet'!$B$12,Paramètres!$A$1:$I$88,3,0)*VLOOKUP('Données projet'!$B$12,Paramètres!$A$1:$I$88,5,0)</f>
        <v>137.85407999999998</v>
      </c>
      <c r="CA36" s="14">
        <f t="shared" si="46"/>
        <v>35.804964283629964</v>
      </c>
      <c r="CB36" s="22">
        <f t="shared" si="13"/>
        <v>302.45616879398881</v>
      </c>
      <c r="CC36" s="61">
        <f t="shared" si="14"/>
        <v>595.78950212732207</v>
      </c>
      <c r="CD36" s="61">
        <f ca="1">AVERAGE(OFFSET($CC$3,0,0,'Données projet'!$E$12+1,1))-AVERAGE(OFFSET($H$3,0,0,'Données projet'!$E$12+1,1))</f>
        <v>299.79515984901849</v>
      </c>
      <c r="CE36" s="61">
        <f t="shared" si="15"/>
        <v>472.66755491558951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IF(A36&lt;'Données projet'!$A$140,$CQ$205^A36,IF(A36='Données projet'!$A$140,'Données projet'!$B$140,CT35+CS36-DB35))</f>
        <v>121</v>
      </c>
      <c r="CU36" s="18">
        <f>CT36*VLOOKUP('Données projet'!$B$13,Paramètres!$A$1:$I$88,3,0)*VLOOKUP('Données projet'!$B$13,Paramètres!$A$1:$I$88,5,0)</f>
        <v>109.48079999999999</v>
      </c>
      <c r="CV36" s="14">
        <f t="shared" si="47"/>
        <v>29.208623339903898</v>
      </c>
      <c r="CW36" s="22">
        <f t="shared" si="17"/>
        <v>241.5507456503326</v>
      </c>
      <c r="CX36" s="61">
        <f t="shared" si="18"/>
        <v>534.88407898366586</v>
      </c>
      <c r="CY36" s="61">
        <f ca="1">AVERAGE(OFFSET($CX$3,0,0,'Données projet'!$E$13+1,1))-AVERAGE(OFFSET($H$3,0,0,'Données projet'!$E$13+1,1))</f>
        <v>338.00040608689147</v>
      </c>
      <c r="CZ36" s="61">
        <f t="shared" si="19"/>
        <v>193.3463168944657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1" t="e">
        <f t="shared" si="22"/>
        <v>#N/A</v>
      </c>
      <c r="DT36" s="61" t="e">
        <f ca="1">AVERAGE(OFFSET($DS$3,0,0,'Données projet'!$E$14+1,1))-AVERAGE(OFFSET($H$3,0,0,'Données projet'!$E$14+1,1))</f>
        <v>#N/A</v>
      </c>
      <c r="DU36" s="61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1" t="e">
        <f t="shared" si="26"/>
        <v>#N/A</v>
      </c>
      <c r="EO36" s="61" t="e">
        <f ca="1">AVERAGE(OFFSET($EN$3,0,0,'Données projet'!$E$15+1,1))-AVERAGE(OFFSET($H$3,0,0,'Données projet'!$E$15+1,1))</f>
        <v>#N/A</v>
      </c>
      <c r="EP36" s="61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1" t="e">
        <f t="shared" si="30"/>
        <v>#N/A</v>
      </c>
      <c r="FJ36" s="61" t="e">
        <f ca="1">AVERAGE(OFFSET($FI$3,0,0,'Données projet'!$E$16+1,1))-AVERAGE(OFFSET($H$3,0,0,'Données projet'!$E$16+1,1))</f>
        <v>#N/A</v>
      </c>
      <c r="FK36" s="61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1" t="e">
        <f t="shared" si="34"/>
        <v>#N/A</v>
      </c>
      <c r="GE36" s="61" t="e">
        <f ca="1">AVERAGE(OFFSET($GD$3,0,0,'Données projet'!$E$17+1,1))-AVERAGE(OFFSET($H$3,0,0,'Données projet'!$E$17+1,1))</f>
        <v>#N/A</v>
      </c>
      <c r="GF36" s="61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1" t="e">
        <f t="shared" si="38"/>
        <v>#N/A</v>
      </c>
      <c r="GZ36" s="61" t="e">
        <f ca="1">AVERAGE(OFFSET($GY$3,0,0,'Données projet'!$E$18+1,1))-AVERAGE(OFFSET($H$3,0,0,'Données projet'!$E$18+1,1))</f>
        <v>#N/A</v>
      </c>
      <c r="HA36" s="61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">
      <c r="A37" s="11">
        <f t="shared" si="4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18.563999999999993</v>
      </c>
      <c r="D37" s="12">
        <f t="shared" si="4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9">
        <f t="shared" si="1"/>
        <v>299.60407953815456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19.759999999999991</v>
      </c>
      <c r="N37" s="14">
        <f>IF(A37&lt;'Données projet'!$A$36,$K$205^A37,IF(A37='Données projet'!$A$36,'Données projet'!$B$36,N36+M37-V36))</f>
        <v>420.13999999999987</v>
      </c>
      <c r="O37" s="14">
        <f>N37*VLOOKUP('Données projet'!$B$9,Paramètres!$A$1:$I$88,3,0)*VLOOKUP('Données projet'!$B$9,Paramètres!$A$1:$I$88,5,0)</f>
        <v>234.85825999999994</v>
      </c>
      <c r="P37" s="14">
        <f t="shared" si="43"/>
        <v>57.331869572734092</v>
      </c>
      <c r="Q37" s="22">
        <f t="shared" si="53"/>
        <v>508.89780900584509</v>
      </c>
      <c r="R37" s="61">
        <f t="shared" si="0"/>
        <v>802.2311423391784</v>
      </c>
      <c r="S37" s="61">
        <f ca="1">AVERAGE(OFFSET($R$3,0,0,'Données projet'!$E$9+1,1))-AVERAGE(OFFSET($H$3,0,0,'Données projet'!$E$9+1,1))</f>
        <v>383.30146648843129</v>
      </c>
      <c r="T37" s="61">
        <f t="shared" si="3"/>
        <v>443.96527862325644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4.7852336350666818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2.0095141874574103</v>
      </c>
      <c r="AC37" s="24">
        <f t="shared" si="4"/>
        <v>6.7947478225240925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7.2</v>
      </c>
      <c r="AI37" s="14">
        <f>IF(A37&lt;'Données projet'!$A$62,$AF$205^A37,IF(A37='Données projet'!$A$62,'Données projet'!$B$62,AI36+AH37-AQ36))</f>
        <v>89.800000000000011</v>
      </c>
      <c r="AJ37" s="14">
        <f>AI37*VLOOKUP('Données projet'!$B$10,Paramètres!$A$1:$I$88,3,0)*VLOOKUP('Données projet'!$B$10,Paramètres!$A$1:$I$88,5,0)</f>
        <v>77.048400000000015</v>
      </c>
      <c r="AK37" s="14">
        <f t="shared" si="44"/>
        <v>21.413931223592172</v>
      </c>
      <c r="AL37" s="22">
        <f t="shared" si="5"/>
        <v>171.48856021442305</v>
      </c>
      <c r="AM37" s="61">
        <f t="shared" si="6"/>
        <v>464.82189354775636</v>
      </c>
      <c r="AN37" s="61">
        <f ca="1">AVERAGE(OFFSET($AM$3,0,0,'Données projet'!$E$10+1,1))-AVERAGE(OFFSET($H$3,0,0,'Données projet'!$E$10+1,1))</f>
        <v>346.47171669298569</v>
      </c>
      <c r="AO37" s="61">
        <f t="shared" si="7"/>
        <v>138.7892998712469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20.6</v>
      </c>
      <c r="BD37" s="13">
        <f>IF(A37&lt;'Données projet'!$A$88,$BA$205^A37,IF(A37='Données projet'!$A$88,'Données projet'!$B$88,BD36+BC37-BL36))</f>
        <v>310.60000000000002</v>
      </c>
      <c r="BE37" s="14">
        <f>BD37*VLOOKUP('Données projet'!$B$11,Paramètres!$A$1:$I$88,3,0)*VLOOKUP('Données projet'!$B$11,Paramètres!$A$1:$I$88,5,0)</f>
        <v>185.73880000000003</v>
      </c>
      <c r="BF37" s="14">
        <f t="shared" si="45"/>
        <v>46.596621960664578</v>
      </c>
      <c r="BG37" s="22">
        <f t="shared" si="9"/>
        <v>404.6508599148242</v>
      </c>
      <c r="BH37" s="61">
        <f t="shared" si="10"/>
        <v>697.98419324815745</v>
      </c>
      <c r="BI37" s="61">
        <f ca="1">AVERAGE(OFFSET($BH$3,0,0,'Données projet'!$E$11+1,1))-AVERAGE(OFFSET($H$3,0,0,'Données projet'!$E$11+1,1))</f>
        <v>378.93986671710053</v>
      </c>
      <c r="BJ37" s="61">
        <f t="shared" si="11"/>
        <v>295.81600472413339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IF(A37&lt;'Données projet'!$A$114,$BV$205^A37,IF(A37='Données projet'!$A$114,'Données projet'!$B$114,BY36+BX37-CG36))</f>
        <v>168.39999999999995</v>
      </c>
      <c r="BZ37" s="14">
        <f>BY37*VLOOKUP('Données projet'!$B$12,Paramètres!$A$1:$I$88,3,0)*VLOOKUP('Données projet'!$B$12,Paramètres!$A$1:$I$88,5,0)</f>
        <v>147.11423999999997</v>
      </c>
      <c r="CA37" s="14">
        <f t="shared" si="46"/>
        <v>37.922046712608186</v>
      </c>
      <c r="CB37" s="22">
        <f t="shared" si="13"/>
        <v>322.27153269112586</v>
      </c>
      <c r="CC37" s="61">
        <f t="shared" si="14"/>
        <v>615.60486602445917</v>
      </c>
      <c r="CD37" s="61">
        <f ca="1">AVERAGE(OFFSET($CC$3,0,0,'Données projet'!$E$12+1,1))-AVERAGE(OFFSET($H$3,0,0,'Données projet'!$E$12+1,1))</f>
        <v>299.79515984901849</v>
      </c>
      <c r="CE37" s="61">
        <f t="shared" si="15"/>
        <v>472.66755491558951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IF(A37&lt;'Données projet'!$A$140,$CQ$205^A37,IF(A37='Données projet'!$A$140,'Données projet'!$B$140,CT36+CS37-DB36))</f>
        <v>129</v>
      </c>
      <c r="CU37" s="18">
        <f>CT37*VLOOKUP('Données projet'!$B$13,Paramètres!$A$1:$I$88,3,0)*VLOOKUP('Données projet'!$B$13,Paramètres!$A$1:$I$88,5,0)</f>
        <v>116.71919999999999</v>
      </c>
      <c r="CV37" s="14">
        <f t="shared" si="47"/>
        <v>30.908576435525887</v>
      </c>
      <c r="CW37" s="22">
        <f t="shared" si="17"/>
        <v>257.1183772918742</v>
      </c>
      <c r="CX37" s="61">
        <f t="shared" si="18"/>
        <v>550.45171062520751</v>
      </c>
      <c r="CY37" s="61">
        <f ca="1">AVERAGE(OFFSET($CX$3,0,0,'Données projet'!$E$13+1,1))-AVERAGE(OFFSET($H$3,0,0,'Données projet'!$E$13+1,1))</f>
        <v>338.00040608689147</v>
      </c>
      <c r="CZ37" s="61">
        <f t="shared" si="19"/>
        <v>193.3463168944657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1" t="e">
        <f t="shared" si="22"/>
        <v>#N/A</v>
      </c>
      <c r="DT37" s="61" t="e">
        <f ca="1">AVERAGE(OFFSET($DS$3,0,0,'Données projet'!$E$14+1,1))-AVERAGE(OFFSET($H$3,0,0,'Données projet'!$E$14+1,1))</f>
        <v>#N/A</v>
      </c>
      <c r="DU37" s="61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1" t="e">
        <f t="shared" si="26"/>
        <v>#N/A</v>
      </c>
      <c r="EO37" s="61" t="e">
        <f ca="1">AVERAGE(OFFSET($EN$3,0,0,'Données projet'!$E$15+1,1))-AVERAGE(OFFSET($H$3,0,0,'Données projet'!$E$15+1,1))</f>
        <v>#N/A</v>
      </c>
      <c r="EP37" s="61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1" t="e">
        <f t="shared" si="30"/>
        <v>#N/A</v>
      </c>
      <c r="FJ37" s="61" t="e">
        <f ca="1">AVERAGE(OFFSET($FI$3,0,0,'Données projet'!$E$16+1,1))-AVERAGE(OFFSET($H$3,0,0,'Données projet'!$E$16+1,1))</f>
        <v>#N/A</v>
      </c>
      <c r="FK37" s="61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1" t="e">
        <f t="shared" si="34"/>
        <v>#N/A</v>
      </c>
      <c r="GE37" s="61" t="e">
        <f ca="1">AVERAGE(OFFSET($GD$3,0,0,'Données projet'!$E$17+1,1))-AVERAGE(OFFSET($H$3,0,0,'Données projet'!$E$17+1,1))</f>
        <v>#N/A</v>
      </c>
      <c r="GF37" s="61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1" t="e">
        <f t="shared" si="38"/>
        <v>#N/A</v>
      </c>
      <c r="GZ37" s="61" t="e">
        <f ca="1">AVERAGE(OFFSET($GY$3,0,0,'Données projet'!$E$18+1,1))-AVERAGE(OFFSET($H$3,0,0,'Données projet'!$E$18+1,1))</f>
        <v>#N/A</v>
      </c>
      <c r="HA37" s="61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">
      <c r="A38" s="11">
        <f t="shared" si="4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19.109999999999992</v>
      </c>
      <c r="D38" s="12">
        <f t="shared" si="4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9">
        <f t="shared" si="1"/>
        <v>300.83017101517061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439.9</v>
      </c>
      <c r="L38" s="13">
        <f>VLOOKUP(A38,'Données projet'!$A$35:$I$55,9,0)</f>
        <v>19.759999999999991</v>
      </c>
      <c r="M38" s="13">
        <f t="array" ref="M38">INDEX(L:L,MIN(IF(ISNUMBER(L38:L234),ROW(L38:L234),"")))</f>
        <v>19.759999999999991</v>
      </c>
      <c r="N38" s="14">
        <f>IF(A38&lt;'Données projet'!$A$36,$K$205^A38,IF(A38='Données projet'!$A$36,'Données projet'!$B$36,N37+M38-V37))</f>
        <v>439.89999999999986</v>
      </c>
      <c r="O38" s="14">
        <f>N38*VLOOKUP('Données projet'!$B$9,Paramètres!$A$1:$I$88,3,0)*VLOOKUP('Données projet'!$B$9,Paramètres!$A$1:$I$88,5,0)</f>
        <v>245.90409999999991</v>
      </c>
      <c r="P38" s="14">
        <f t="shared" si="43"/>
        <v>59.708024056025245</v>
      </c>
      <c r="Q38" s="22">
        <f t="shared" si="53"/>
        <v>532.27444939757709</v>
      </c>
      <c r="R38" s="61">
        <f t="shared" si="0"/>
        <v>825.60778273091046</v>
      </c>
      <c r="S38" s="61">
        <f ca="1">AVERAGE(OFFSET($R$3,0,0,'Données projet'!$E$9+1,1))-AVERAGE(OFFSET($H$3,0,0,'Données projet'!$E$9+1,1))</f>
        <v>383.30146648843129</v>
      </c>
      <c r="T38" s="61">
        <f t="shared" si="3"/>
        <v>443.96527862325644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46.4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4.6913981221873433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1.4209411088417099</v>
      </c>
      <c r="AC38" s="24">
        <f t="shared" si="4"/>
        <v>6.1123392310290532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97</v>
      </c>
      <c r="AG38" s="13">
        <f>VLOOKUP(A38,'Données projet'!$A$61:$I$81,9,0)</f>
        <v>7.2</v>
      </c>
      <c r="AH38" s="13">
        <f t="array" ref="AH38">INDEX(AG:AG,MIN(IF(ISNUMBER(AG38:AG234),ROW(AG38:AG234),"")))</f>
        <v>7.2</v>
      </c>
      <c r="AI38" s="14">
        <f>IF(A38&lt;'Données projet'!$A$62,$AF$205^A38,IF(A38='Données projet'!$A$62,'Données projet'!$B$62,AI37+AH38-AQ37))</f>
        <v>97.000000000000014</v>
      </c>
      <c r="AJ38" s="14">
        <f>AI38*VLOOKUP('Données projet'!$B$10,Paramètres!$A$1:$I$88,3,0)*VLOOKUP('Données projet'!$B$10,Paramètres!$A$1:$I$88,5,0)</f>
        <v>83.226000000000028</v>
      </c>
      <c r="AK38" s="14">
        <f t="shared" si="44"/>
        <v>22.924133915866854</v>
      </c>
      <c r="AL38" s="22">
        <f t="shared" si="5"/>
        <v>184.87814990346817</v>
      </c>
      <c r="AM38" s="61">
        <f t="shared" si="6"/>
        <v>478.21148323680148</v>
      </c>
      <c r="AN38" s="61">
        <f ca="1">AVERAGE(OFFSET($AM$3,0,0,'Données projet'!$E$10+1,1))-AVERAGE(OFFSET($H$3,0,0,'Données projet'!$E$10+1,1))</f>
        <v>346.47171669298569</v>
      </c>
      <c r="AO38" s="61">
        <f t="shared" si="7"/>
        <v>138.7892998712469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20.6</v>
      </c>
      <c r="BD38" s="13">
        <f>IF(A38&lt;'Données projet'!$A$88,$BA$205^A38,IF(A38='Données projet'!$A$88,'Données projet'!$B$88,BD37+BC38-BL37))</f>
        <v>331.20000000000005</v>
      </c>
      <c r="BE38" s="14">
        <f>BD38*VLOOKUP('Données projet'!$B$11,Paramètres!$A$1:$I$88,3,0)*VLOOKUP('Données projet'!$B$11,Paramètres!$A$1:$I$88,5,0)</f>
        <v>198.05760000000004</v>
      </c>
      <c r="BF38" s="14">
        <f t="shared" si="45"/>
        <v>49.317044830035982</v>
      </c>
      <c r="BG38" s="22">
        <f t="shared" si="9"/>
        <v>430.84417307897934</v>
      </c>
      <c r="BH38" s="61">
        <f t="shared" si="10"/>
        <v>724.1775064123126</v>
      </c>
      <c r="BI38" s="61">
        <f ca="1">AVERAGE(OFFSET($BH$3,0,0,'Données projet'!$E$11+1,1))-AVERAGE(OFFSET($H$3,0,0,'Données projet'!$E$11+1,1))</f>
        <v>378.93986671710053</v>
      </c>
      <c r="BJ38" s="61">
        <f t="shared" si="11"/>
        <v>295.81600472413339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179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IF(A38&lt;'Données projet'!$A$114,$BV$205^A38,IF(A38='Données projet'!$A$114,'Données projet'!$B$114,BY37+BX38-CG37))</f>
        <v>178.99999999999994</v>
      </c>
      <c r="BZ38" s="14">
        <f>BY38*VLOOKUP('Données projet'!$B$12,Paramètres!$A$1:$I$88,3,0)*VLOOKUP('Données projet'!$B$12,Paramètres!$A$1:$I$88,5,0)</f>
        <v>156.37439999999998</v>
      </c>
      <c r="CA38" s="14">
        <f t="shared" si="46"/>
        <v>40.02366352429317</v>
      </c>
      <c r="CB38" s="22">
        <f t="shared" si="13"/>
        <v>342.05996063814388</v>
      </c>
      <c r="CC38" s="61">
        <f t="shared" si="14"/>
        <v>635.39329397147719</v>
      </c>
      <c r="CD38" s="61">
        <f ca="1">AVERAGE(OFFSET($CC$3,0,0,'Données projet'!$E$12+1,1))-AVERAGE(OFFSET($H$3,0,0,'Données projet'!$E$12+1,1))</f>
        <v>299.79515984901849</v>
      </c>
      <c r="CE38" s="61">
        <f t="shared" si="15"/>
        <v>472.66755491558951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137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IF(A38&lt;'Données projet'!$A$140,$CQ$205^A38,IF(A38='Données projet'!$A$140,'Données projet'!$B$140,CT37+CS38-DB37))</f>
        <v>137</v>
      </c>
      <c r="CU38" s="18">
        <f>CT38*VLOOKUP('Données projet'!$B$13,Paramètres!$A$1:$I$88,3,0)*VLOOKUP('Données projet'!$B$13,Paramètres!$A$1:$I$88,5,0)</f>
        <v>123.9576</v>
      </c>
      <c r="CV38" s="14">
        <f t="shared" si="47"/>
        <v>32.59629414926458</v>
      </c>
      <c r="CW38" s="22">
        <f t="shared" si="17"/>
        <v>272.6646989766358</v>
      </c>
      <c r="CX38" s="61">
        <f t="shared" si="18"/>
        <v>565.99803230996918</v>
      </c>
      <c r="CY38" s="61">
        <f ca="1">AVERAGE(OFFSET($CX$3,0,0,'Données projet'!$E$13+1,1))-AVERAGE(OFFSET($H$3,0,0,'Données projet'!$E$13+1,1))</f>
        <v>338.00040608689147</v>
      </c>
      <c r="CZ38" s="61">
        <f t="shared" si="19"/>
        <v>193.3463168944657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1" t="e">
        <f t="shared" si="22"/>
        <v>#N/A</v>
      </c>
      <c r="DT38" s="61" t="e">
        <f ca="1">AVERAGE(OFFSET($DS$3,0,0,'Données projet'!$E$14+1,1))-AVERAGE(OFFSET($H$3,0,0,'Données projet'!$E$14+1,1))</f>
        <v>#N/A</v>
      </c>
      <c r="DU38" s="61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1" t="e">
        <f t="shared" si="26"/>
        <v>#N/A</v>
      </c>
      <c r="EO38" s="61" t="e">
        <f ca="1">AVERAGE(OFFSET($EN$3,0,0,'Données projet'!$E$15+1,1))-AVERAGE(OFFSET($H$3,0,0,'Données projet'!$E$15+1,1))</f>
        <v>#N/A</v>
      </c>
      <c r="EP38" s="61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1" t="e">
        <f t="shared" si="30"/>
        <v>#N/A</v>
      </c>
      <c r="FJ38" s="61" t="e">
        <f ca="1">AVERAGE(OFFSET($FI$3,0,0,'Données projet'!$E$16+1,1))-AVERAGE(OFFSET($H$3,0,0,'Données projet'!$E$16+1,1))</f>
        <v>#N/A</v>
      </c>
      <c r="FK38" s="61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1" t="e">
        <f t="shared" si="34"/>
        <v>#N/A</v>
      </c>
      <c r="GE38" s="61" t="e">
        <f ca="1">AVERAGE(OFFSET($GD$3,0,0,'Données projet'!$E$17+1,1))-AVERAGE(OFFSET($H$3,0,0,'Données projet'!$E$17+1,1))</f>
        <v>#N/A</v>
      </c>
      <c r="GF38" s="61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1" t="e">
        <f t="shared" si="38"/>
        <v>#N/A</v>
      </c>
      <c r="GZ38" s="61" t="e">
        <f ca="1">AVERAGE(OFFSET($GY$3,0,0,'Données projet'!$E$18+1,1))-AVERAGE(OFFSET($H$3,0,0,'Données projet'!$E$18+1,1))</f>
        <v>#N/A</v>
      </c>
      <c r="HA38" s="61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">
      <c r="A39" s="11">
        <f t="shared" si="4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19.655999999999992</v>
      </c>
      <c r="D39" s="12">
        <f t="shared" si="4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9">
        <f t="shared" si="1"/>
        <v>302.05534883879602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20.279999999999994</v>
      </c>
      <c r="N39" s="14">
        <f>IF(A39&lt;'Données projet'!$A$36,$K$205^A39,IF(A39='Données projet'!$A$36,'Données projet'!$B$36,N38+M39-V38))</f>
        <v>413.77999999999986</v>
      </c>
      <c r="O39" s="14">
        <f>N39*VLOOKUP('Données projet'!$B$9,Paramètres!$A$1:$I$88,3,0)*VLOOKUP('Données projet'!$B$9,Paramètres!$A$1:$I$88,5,0)</f>
        <v>231.30301999999992</v>
      </c>
      <c r="P39" s="14">
        <f t="shared" si="43"/>
        <v>56.564332218386966</v>
      </c>
      <c r="Q39" s="22">
        <f t="shared" si="53"/>
        <v>501.36897178035707</v>
      </c>
      <c r="R39" s="61">
        <f t="shared" si="0"/>
        <v>794.70230511369039</v>
      </c>
      <c r="S39" s="61">
        <f ca="1">AVERAGE(OFFSET($R$3,0,0,'Données projet'!$E$9+1,1))-AVERAGE(OFFSET($H$3,0,0,'Données projet'!$E$9+1,1))</f>
        <v>383.30146648843129</v>
      </c>
      <c r="T39" s="61">
        <f t="shared" si="3"/>
        <v>443.96527862325644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4.5994026664815575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1.0047570937287051</v>
      </c>
      <c r="AC39" s="24">
        <f t="shared" si="4"/>
        <v>5.6041597602102629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IF(A39&lt;'Données projet'!$A$62,$AF$205^A39,IF(A39='Données projet'!$A$62,'Données projet'!$B$62,AI38+AH39-AQ38))</f>
        <v>104.80000000000001</v>
      </c>
      <c r="AJ39" s="14">
        <f>AI39*VLOOKUP('Données projet'!$B$10,Paramètres!$A$1:$I$88,3,0)*VLOOKUP('Données projet'!$B$10,Paramètres!$A$1:$I$88,5,0)</f>
        <v>89.91840000000002</v>
      </c>
      <c r="AK39" s="14">
        <f t="shared" si="44"/>
        <v>24.545544000010828</v>
      </c>
      <c r="AL39" s="22">
        <f t="shared" si="5"/>
        <v>199.35803580001891</v>
      </c>
      <c r="AM39" s="61">
        <f t="shared" si="6"/>
        <v>492.69136913335223</v>
      </c>
      <c r="AN39" s="61">
        <f ca="1">AVERAGE(OFFSET($AM$3,0,0,'Données projet'!$E$10+1,1))-AVERAGE(OFFSET($H$3,0,0,'Données projet'!$E$10+1,1))</f>
        <v>346.47171669298569</v>
      </c>
      <c r="AO39" s="61">
        <f t="shared" si="7"/>
        <v>138.7892998712469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20.6</v>
      </c>
      <c r="BD39" s="13">
        <f>IF(A39&lt;'Données projet'!$A$88,$BA$205^A39,IF(A39='Données projet'!$A$88,'Données projet'!$B$88,BD38+BC39-BL38))</f>
        <v>351.80000000000007</v>
      </c>
      <c r="BE39" s="14">
        <f>BD39*VLOOKUP('Données projet'!$B$11,Paramètres!$A$1:$I$88,3,0)*VLOOKUP('Données projet'!$B$11,Paramètres!$A$1:$I$88,5,0)</f>
        <v>210.37640000000005</v>
      </c>
      <c r="BF39" s="14">
        <f t="shared" si="45"/>
        <v>52.017829993767272</v>
      </c>
      <c r="BG39" s="22">
        <f t="shared" si="9"/>
        <v>457.00328390581143</v>
      </c>
      <c r="BH39" s="61">
        <f t="shared" si="10"/>
        <v>750.33661723914474</v>
      </c>
      <c r="BI39" s="61">
        <f ca="1">AVERAGE(OFFSET($BH$3,0,0,'Données projet'!$E$11+1,1))-AVERAGE(OFFSET($H$3,0,0,'Données projet'!$E$11+1,1))</f>
        <v>378.93986671710053</v>
      </c>
      <c r="BJ39" s="61">
        <f t="shared" si="11"/>
        <v>295.81600472413339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IF(A39&lt;'Données projet'!$A$114,$BV$205^A39,IF(A39='Données projet'!$A$114,'Données projet'!$B$114,BY38+BX39-CG38))</f>
        <v>188.59999999999994</v>
      </c>
      <c r="BZ39" s="14">
        <f>BY39*VLOOKUP('Données projet'!$B$12,Paramètres!$A$1:$I$88,3,0)*VLOOKUP('Données projet'!$B$12,Paramètres!$A$1:$I$88,5,0)</f>
        <v>164.76095999999995</v>
      </c>
      <c r="CA39" s="14">
        <f t="shared" si="46"/>
        <v>41.91452380971991</v>
      </c>
      <c r="CB39" s="22">
        <f t="shared" si="13"/>
        <v>359.9598009685954</v>
      </c>
      <c r="CC39" s="61">
        <f t="shared" si="14"/>
        <v>653.29313430192872</v>
      </c>
      <c r="CD39" s="61">
        <f ca="1">AVERAGE(OFFSET($CC$3,0,0,'Données projet'!$E$12+1,1))-AVERAGE(OFFSET($H$3,0,0,'Données projet'!$E$12+1,1))</f>
        <v>299.79515984901849</v>
      </c>
      <c r="CE39" s="61">
        <f t="shared" si="15"/>
        <v>472.66755491558951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IF(A39&lt;'Données projet'!$A$140,$CQ$205^A39,IF(A39='Données projet'!$A$140,'Données projet'!$B$140,CT38+CS39-DB38))</f>
        <v>103.4</v>
      </c>
      <c r="CU39" s="18">
        <f>CT39*VLOOKUP('Données projet'!$B$13,Paramètres!$A$1:$I$88,3,0)*VLOOKUP('Données projet'!$B$13,Paramètres!$A$1:$I$88,5,0)</f>
        <v>93.556319999999999</v>
      </c>
      <c r="CV39" s="14">
        <f t="shared" si="47"/>
        <v>25.420979659258073</v>
      </c>
      <c r="CW39" s="22">
        <f t="shared" si="17"/>
        <v>207.21879690654114</v>
      </c>
      <c r="CX39" s="61">
        <f t="shared" si="18"/>
        <v>500.55213023987449</v>
      </c>
      <c r="CY39" s="61">
        <f ca="1">AVERAGE(OFFSET($CX$3,0,0,'Données projet'!$E$13+1,1))-AVERAGE(OFFSET($H$3,0,0,'Données projet'!$E$13+1,1))</f>
        <v>338.00040608689147</v>
      </c>
      <c r="CZ39" s="61">
        <f t="shared" si="19"/>
        <v>193.3463168944657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1" t="e">
        <f t="shared" si="22"/>
        <v>#N/A</v>
      </c>
      <c r="DT39" s="61" t="e">
        <f ca="1">AVERAGE(OFFSET($DS$3,0,0,'Données projet'!$E$14+1,1))-AVERAGE(OFFSET($H$3,0,0,'Données projet'!$E$14+1,1))</f>
        <v>#N/A</v>
      </c>
      <c r="DU39" s="61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1" t="e">
        <f t="shared" si="26"/>
        <v>#N/A</v>
      </c>
      <c r="EO39" s="61" t="e">
        <f ca="1">AVERAGE(OFFSET($EN$3,0,0,'Données projet'!$E$15+1,1))-AVERAGE(OFFSET($H$3,0,0,'Données projet'!$E$15+1,1))</f>
        <v>#N/A</v>
      </c>
      <c r="EP39" s="61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1" t="e">
        <f t="shared" si="30"/>
        <v>#N/A</v>
      </c>
      <c r="FJ39" s="61" t="e">
        <f ca="1">AVERAGE(OFFSET($FI$3,0,0,'Données projet'!$E$16+1,1))-AVERAGE(OFFSET($H$3,0,0,'Données projet'!$E$16+1,1))</f>
        <v>#N/A</v>
      </c>
      <c r="FK39" s="61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1" t="e">
        <f t="shared" si="34"/>
        <v>#N/A</v>
      </c>
      <c r="GE39" s="61" t="e">
        <f ca="1">AVERAGE(OFFSET($GD$3,0,0,'Données projet'!$E$17+1,1))-AVERAGE(OFFSET($H$3,0,0,'Données projet'!$E$17+1,1))</f>
        <v>#N/A</v>
      </c>
      <c r="GF39" s="61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1" t="e">
        <f t="shared" si="38"/>
        <v>#N/A</v>
      </c>
      <c r="GZ39" s="61" t="e">
        <f ca="1">AVERAGE(OFFSET($GY$3,0,0,'Données projet'!$E$18+1,1))-AVERAGE(OFFSET($H$3,0,0,'Données projet'!$E$18+1,1))</f>
        <v>#N/A</v>
      </c>
      <c r="HA39" s="61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">
      <c r="A40" s="11">
        <f t="shared" si="4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20.201999999999991</v>
      </c>
      <c r="D40" s="12">
        <f t="shared" si="4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9">
        <f t="shared" si="1"/>
        <v>303.27964130405229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20.279999999999994</v>
      </c>
      <c r="N40" s="14">
        <f>IF(A40&lt;'Données projet'!$A$36,$K$205^A40,IF(A40='Données projet'!$A$36,'Données projet'!$B$36,N39+M40-V39))</f>
        <v>434.05999999999983</v>
      </c>
      <c r="O40" s="14">
        <f>N40*VLOOKUP('Données projet'!$B$9,Paramètres!$A$1:$I$88,3,0)*VLOOKUP('Données projet'!$B$9,Paramètres!$A$1:$I$88,5,0)</f>
        <v>242.6395399999999</v>
      </c>
      <c r="P40" s="14">
        <f t="shared" si="43"/>
        <v>59.007078338056594</v>
      </c>
      <c r="Q40" s="22">
        <f t="shared" si="53"/>
        <v>525.36786027211508</v>
      </c>
      <c r="R40" s="61">
        <f t="shared" si="0"/>
        <v>818.70119360544845</v>
      </c>
      <c r="S40" s="61">
        <f ca="1">AVERAGE(OFFSET($R$3,0,0,'Données projet'!$E$9+1,1))-AVERAGE(OFFSET($H$3,0,0,'Données projet'!$E$9+1,1))</f>
        <v>383.30146648843129</v>
      </c>
      <c r="T40" s="61">
        <f t="shared" si="3"/>
        <v>443.96527862325644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4.5092111855504742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0.71047055442085494</v>
      </c>
      <c r="AC40" s="24">
        <f t="shared" si="4"/>
        <v>5.2196817399713291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IF(A40&lt;'Données projet'!$A$62,$AF$205^A40,IF(A40='Données projet'!$A$62,'Données projet'!$B$62,AI39+AH40-AQ39))</f>
        <v>112.60000000000001</v>
      </c>
      <c r="AJ40" s="14">
        <f>AI40*VLOOKUP('Données projet'!$B$10,Paramètres!$A$1:$I$88,3,0)*VLOOKUP('Données projet'!$B$10,Paramètres!$A$1:$I$88,5,0)</f>
        <v>96.610800000000012</v>
      </c>
      <c r="AK40" s="14">
        <f t="shared" si="44"/>
        <v>26.152954261379485</v>
      </c>
      <c r="AL40" s="22">
        <f t="shared" si="5"/>
        <v>213.81353867190262</v>
      </c>
      <c r="AM40" s="61">
        <f t="shared" si="6"/>
        <v>507.14687200523593</v>
      </c>
      <c r="AN40" s="61">
        <f ca="1">AVERAGE(OFFSET($AM$3,0,0,'Données projet'!$E$10+1,1))-AVERAGE(OFFSET($H$3,0,0,'Données projet'!$E$10+1,1))</f>
        <v>346.47171669298569</v>
      </c>
      <c r="AO40" s="61">
        <f t="shared" si="7"/>
        <v>138.7892998712469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20.6</v>
      </c>
      <c r="BD40" s="13">
        <f>IF(A40&lt;'Données projet'!$A$88,$BA$205^A40,IF(A40='Données projet'!$A$88,'Données projet'!$B$88,BD39+BC40-BL39))</f>
        <v>372.40000000000009</v>
      </c>
      <c r="BE40" s="14">
        <f>BD40*VLOOKUP('Données projet'!$B$11,Paramètres!$A$1:$I$88,3,0)*VLOOKUP('Données projet'!$B$11,Paramètres!$A$1:$I$88,5,0)</f>
        <v>222.69520000000009</v>
      </c>
      <c r="BF40" s="14">
        <f t="shared" si="45"/>
        <v>54.700258347191642</v>
      </c>
      <c r="BG40" s="22">
        <f t="shared" si="9"/>
        <v>483.1304232880255</v>
      </c>
      <c r="BH40" s="61">
        <f t="shared" si="10"/>
        <v>776.46375662135881</v>
      </c>
      <c r="BI40" s="61">
        <f ca="1">AVERAGE(OFFSET($BH$3,0,0,'Données projet'!$E$11+1,1))-AVERAGE(OFFSET($H$3,0,0,'Données projet'!$E$11+1,1))</f>
        <v>378.93986671710053</v>
      </c>
      <c r="BJ40" s="61">
        <f t="shared" si="11"/>
        <v>295.81600472413339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IF(A40&lt;'Données projet'!$A$114,$BV$205^A40,IF(A40='Données projet'!$A$114,'Données projet'!$B$114,BY39+BX40-CG39))</f>
        <v>198.19999999999993</v>
      </c>
      <c r="BZ40" s="14">
        <f>BY40*VLOOKUP('Données projet'!$B$12,Paramètres!$A$1:$I$88,3,0)*VLOOKUP('Données projet'!$B$12,Paramètres!$A$1:$I$88,5,0)</f>
        <v>173.14751999999996</v>
      </c>
      <c r="CA40" s="14">
        <f t="shared" si="46"/>
        <v>43.794208927254033</v>
      </c>
      <c r="CB40" s="22">
        <f t="shared" si="13"/>
        <v>377.84017788163402</v>
      </c>
      <c r="CC40" s="61">
        <f t="shared" si="14"/>
        <v>671.17351121496733</v>
      </c>
      <c r="CD40" s="61">
        <f ca="1">AVERAGE(OFFSET($CC$3,0,0,'Données projet'!$E$12+1,1))-AVERAGE(OFFSET($H$3,0,0,'Données projet'!$E$12+1,1))</f>
        <v>299.79515984901849</v>
      </c>
      <c r="CE40" s="61">
        <f t="shared" si="15"/>
        <v>472.66755491558951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IF(A40&lt;'Données projet'!$A$140,$CQ$205^A40,IF(A40='Données projet'!$A$140,'Données projet'!$B$140,CT39+CS40-DB39))</f>
        <v>111.80000000000001</v>
      </c>
      <c r="CU40" s="18">
        <f>CT40*VLOOKUP('Données projet'!$B$13,Paramètres!$A$1:$I$88,3,0)*VLOOKUP('Données projet'!$B$13,Paramètres!$A$1:$I$88,5,0)</f>
        <v>101.15664000000001</v>
      </c>
      <c r="CV40" s="14">
        <f t="shared" si="47"/>
        <v>27.237366379381644</v>
      </c>
      <c r="CW40" s="22">
        <f t="shared" si="17"/>
        <v>223.61956111075639</v>
      </c>
      <c r="CX40" s="61">
        <f t="shared" si="18"/>
        <v>516.95289444408968</v>
      </c>
      <c r="CY40" s="61">
        <f ca="1">AVERAGE(OFFSET($CX$3,0,0,'Données projet'!$E$13+1,1))-AVERAGE(OFFSET($H$3,0,0,'Données projet'!$E$13+1,1))</f>
        <v>338.00040608689147</v>
      </c>
      <c r="CZ40" s="61">
        <f t="shared" si="19"/>
        <v>193.3463168944657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1" t="e">
        <f t="shared" si="22"/>
        <v>#N/A</v>
      </c>
      <c r="DT40" s="61" t="e">
        <f ca="1">AVERAGE(OFFSET($DS$3,0,0,'Données projet'!$E$14+1,1))-AVERAGE(OFFSET($H$3,0,0,'Données projet'!$E$14+1,1))</f>
        <v>#N/A</v>
      </c>
      <c r="DU40" s="61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1" t="e">
        <f t="shared" si="26"/>
        <v>#N/A</v>
      </c>
      <c r="EO40" s="61" t="e">
        <f ca="1">AVERAGE(OFFSET($EN$3,0,0,'Données projet'!$E$15+1,1))-AVERAGE(OFFSET($H$3,0,0,'Données projet'!$E$15+1,1))</f>
        <v>#N/A</v>
      </c>
      <c r="EP40" s="61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1" t="e">
        <f t="shared" si="30"/>
        <v>#N/A</v>
      </c>
      <c r="FJ40" s="61" t="e">
        <f ca="1">AVERAGE(OFFSET($FI$3,0,0,'Données projet'!$E$16+1,1))-AVERAGE(OFFSET($H$3,0,0,'Données projet'!$E$16+1,1))</f>
        <v>#N/A</v>
      </c>
      <c r="FK40" s="61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1" t="e">
        <f t="shared" si="34"/>
        <v>#N/A</v>
      </c>
      <c r="GE40" s="61" t="e">
        <f ca="1">AVERAGE(OFFSET($GD$3,0,0,'Données projet'!$E$17+1,1))-AVERAGE(OFFSET($H$3,0,0,'Données projet'!$E$17+1,1))</f>
        <v>#N/A</v>
      </c>
      <c r="GF40" s="61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1" t="e">
        <f t="shared" si="38"/>
        <v>#N/A</v>
      </c>
      <c r="GZ40" s="61" t="e">
        <f ca="1">AVERAGE(OFFSET($GY$3,0,0,'Données projet'!$E$18+1,1))-AVERAGE(OFFSET($H$3,0,0,'Données projet'!$E$18+1,1))</f>
        <v>#N/A</v>
      </c>
      <c r="HA40" s="61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">
      <c r="A41" s="11">
        <f t="shared" si="4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20.74799999999999</v>
      </c>
      <c r="D41" s="12">
        <f t="shared" si="4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9">
        <f t="shared" si="1"/>
        <v>304.50307508943433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20.279999999999994</v>
      </c>
      <c r="N41" s="14">
        <f>IF(A41&lt;'Données projet'!$A$36,$K$205^A41,IF(A41='Données projet'!$A$36,'Données projet'!$B$36,N40+M41-V40))</f>
        <v>454.3399999999998</v>
      </c>
      <c r="O41" s="14">
        <f>N41*VLOOKUP('Données projet'!$B$9,Paramètres!$A$1:$I$88,3,0)*VLOOKUP('Données projet'!$B$9,Paramètres!$A$1:$I$88,5,0)</f>
        <v>253.97605999999988</v>
      </c>
      <c r="P41" s="14">
        <f t="shared" si="43"/>
        <v>61.436570793461669</v>
      </c>
      <c r="Q41" s="22">
        <f t="shared" si="53"/>
        <v>549.34366529861211</v>
      </c>
      <c r="R41" s="61">
        <f t="shared" si="0"/>
        <v>842.67699863194548</v>
      </c>
      <c r="S41" s="61">
        <f ca="1">AVERAGE(OFFSET($R$3,0,0,'Données projet'!$E$9+1,1))-AVERAGE(OFFSET($H$3,0,0,'Données projet'!$E$9+1,1))</f>
        <v>383.30146648843129</v>
      </c>
      <c r="T41" s="61">
        <f t="shared" si="3"/>
        <v>443.96527862325644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4.4207883045490783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0.50237854686435257</v>
      </c>
      <c r="AC41" s="24">
        <f t="shared" si="4"/>
        <v>4.9231668514134306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IF(A41&lt;'Données projet'!$A$62,$AF$205^A41,IF(A41='Données projet'!$A$62,'Données projet'!$B$62,AI40+AH41-AQ40))</f>
        <v>120.4</v>
      </c>
      <c r="AJ41" s="14">
        <f>AI41*VLOOKUP('Données projet'!$B$10,Paramètres!$A$1:$I$88,3,0)*VLOOKUP('Données projet'!$B$10,Paramètres!$A$1:$I$88,5,0)</f>
        <v>103.30320000000002</v>
      </c>
      <c r="AK41" s="14">
        <f t="shared" si="44"/>
        <v>27.747444810362108</v>
      </c>
      <c r="AL41" s="22">
        <f t="shared" si="5"/>
        <v>228.24653971138068</v>
      </c>
      <c r="AM41" s="61">
        <f t="shared" si="6"/>
        <v>521.57987304471396</v>
      </c>
      <c r="AN41" s="61">
        <f ca="1">AVERAGE(OFFSET($AM$3,0,0,'Données projet'!$E$10+1,1))-AVERAGE(OFFSET($H$3,0,0,'Données projet'!$E$10+1,1))</f>
        <v>346.47171669298569</v>
      </c>
      <c r="AO41" s="61">
        <f t="shared" si="7"/>
        <v>138.7892998712469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>
        <f>VLOOKUP(A41,'Données projet'!$A$87:$I$107,2,0)</f>
        <v>393</v>
      </c>
      <c r="BB41" s="13">
        <f>VLOOKUP(A41,'Données projet'!$A$87:$I$107,9,0)</f>
        <v>20.6</v>
      </c>
      <c r="BC41" s="13">
        <f t="array" ref="BC41">INDEX(BB:BB,MIN(IF(ISNUMBER(BB41:BB237),ROW(BB41:BB237),"")))</f>
        <v>20.6</v>
      </c>
      <c r="BD41" s="13">
        <f>IF(A41&lt;'Données projet'!$A$88,$BA$205^A41,IF(A41='Données projet'!$A$88,'Données projet'!$B$88,BD40+BC41-BL40))</f>
        <v>393.00000000000011</v>
      </c>
      <c r="BE41" s="14">
        <f>BD41*VLOOKUP('Données projet'!$B$11,Paramètres!$A$1:$I$88,3,0)*VLOOKUP('Données projet'!$B$11,Paramètres!$A$1:$I$88,5,0)</f>
        <v>235.0140000000001</v>
      </c>
      <c r="BF41" s="14">
        <f t="shared" si="45"/>
        <v>57.365461071820597</v>
      </c>
      <c r="BG41" s="22">
        <f t="shared" si="9"/>
        <v>509.22756136675434</v>
      </c>
      <c r="BH41" s="61">
        <f t="shared" si="10"/>
        <v>802.5608947000876</v>
      </c>
      <c r="BI41" s="61">
        <f ca="1">AVERAGE(OFFSET($BH$3,0,0,'Données projet'!$E$11+1,1))-AVERAGE(OFFSET($H$3,0,0,'Données projet'!$E$11+1,1))</f>
        <v>378.93986671710053</v>
      </c>
      <c r="BJ41" s="61">
        <f t="shared" si="11"/>
        <v>295.81600472413339</v>
      </c>
      <c r="BK41" s="16">
        <f>IF(ISNA(VLOOKUP(A41,'Données projet'!$A$87:$I$107,3,0)),0,VLOOKUP(A41,'Données projet'!$A$87:$I$107,3,0))</f>
        <v>2</v>
      </c>
      <c r="BL41" s="16">
        <f>IF(ISNA(VLOOKUP(A41,'Données projet'!$A$87:$I$107,4,0)),0,VLOOKUP(A41,'Données projet'!$A$87:$I$107,4,0))</f>
        <v>112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IF(A41&lt;'Données projet'!$A$114,$BV$205^A41,IF(A41='Données projet'!$A$114,'Données projet'!$B$114,BY40+BX41-CG40))</f>
        <v>207.79999999999993</v>
      </c>
      <c r="BZ41" s="14">
        <f>BY41*VLOOKUP('Données projet'!$B$12,Paramètres!$A$1:$I$88,3,0)*VLOOKUP('Données projet'!$B$12,Paramètres!$A$1:$I$88,5,0)</f>
        <v>181.53407999999996</v>
      </c>
      <c r="CA41" s="14">
        <f t="shared" si="46"/>
        <v>45.663321943731859</v>
      </c>
      <c r="CB41" s="22">
        <f t="shared" si="13"/>
        <v>395.70214171866616</v>
      </c>
      <c r="CC41" s="61">
        <f t="shared" si="14"/>
        <v>689.03547505199947</v>
      </c>
      <c r="CD41" s="61">
        <f ca="1">AVERAGE(OFFSET($CC$3,0,0,'Données projet'!$E$12+1,1))-AVERAGE(OFFSET($H$3,0,0,'Données projet'!$E$12+1,1))</f>
        <v>299.79515984901849</v>
      </c>
      <c r="CE41" s="61">
        <f t="shared" si="15"/>
        <v>472.66755491558951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IF(A41&lt;'Données projet'!$A$140,$CQ$205^A41,IF(A41='Données projet'!$A$140,'Données projet'!$B$140,CT40+CS41-DB40))</f>
        <v>120.20000000000002</v>
      </c>
      <c r="CU41" s="18">
        <f>CT41*VLOOKUP('Données projet'!$B$13,Paramètres!$A$1:$I$88,3,0)*VLOOKUP('Données projet'!$B$13,Paramètres!$A$1:$I$88,5,0)</f>
        <v>108.75696000000002</v>
      </c>
      <c r="CV41" s="14">
        <f t="shared" si="47"/>
        <v>29.037921223305609</v>
      </c>
      <c r="CW41" s="22">
        <f t="shared" si="17"/>
        <v>239.99275146392395</v>
      </c>
      <c r="CX41" s="61">
        <f t="shared" si="18"/>
        <v>533.32608479725729</v>
      </c>
      <c r="CY41" s="61">
        <f ca="1">AVERAGE(OFFSET($CX$3,0,0,'Données projet'!$E$13+1,1))-AVERAGE(OFFSET($H$3,0,0,'Données projet'!$E$13+1,1))</f>
        <v>338.00040608689147</v>
      </c>
      <c r="CZ41" s="61">
        <f t="shared" si="19"/>
        <v>193.3463168944657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1" t="e">
        <f t="shared" si="22"/>
        <v>#N/A</v>
      </c>
      <c r="DT41" s="61" t="e">
        <f ca="1">AVERAGE(OFFSET($DS$3,0,0,'Données projet'!$E$14+1,1))-AVERAGE(OFFSET($H$3,0,0,'Données projet'!$E$14+1,1))</f>
        <v>#N/A</v>
      </c>
      <c r="DU41" s="61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1" t="e">
        <f t="shared" si="26"/>
        <v>#N/A</v>
      </c>
      <c r="EO41" s="61" t="e">
        <f ca="1">AVERAGE(OFFSET($EN$3,0,0,'Données projet'!$E$15+1,1))-AVERAGE(OFFSET($H$3,0,0,'Données projet'!$E$15+1,1))</f>
        <v>#N/A</v>
      </c>
      <c r="EP41" s="61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1" t="e">
        <f t="shared" si="30"/>
        <v>#N/A</v>
      </c>
      <c r="FJ41" s="61" t="e">
        <f ca="1">AVERAGE(OFFSET($FI$3,0,0,'Données projet'!$E$16+1,1))-AVERAGE(OFFSET($H$3,0,0,'Données projet'!$E$16+1,1))</f>
        <v>#N/A</v>
      </c>
      <c r="FK41" s="61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1" t="e">
        <f t="shared" si="34"/>
        <v>#N/A</v>
      </c>
      <c r="GE41" s="61" t="e">
        <f ca="1">AVERAGE(OFFSET($GD$3,0,0,'Données projet'!$E$17+1,1))-AVERAGE(OFFSET($H$3,0,0,'Données projet'!$E$17+1,1))</f>
        <v>#N/A</v>
      </c>
      <c r="GF41" s="61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1" t="e">
        <f t="shared" si="38"/>
        <v>#N/A</v>
      </c>
      <c r="GZ41" s="61" t="e">
        <f ca="1">AVERAGE(OFFSET($GY$3,0,0,'Données projet'!$E$18+1,1))-AVERAGE(OFFSET($H$3,0,0,'Données projet'!$E$18+1,1))</f>
        <v>#N/A</v>
      </c>
      <c r="HA41" s="61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">
      <c r="A42" s="11">
        <f t="shared" si="4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21.29399999999999</v>
      </c>
      <c r="D42" s="12">
        <f t="shared" si="4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9">
        <f t="shared" si="1"/>
        <v>305.72567538934157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20.279999999999994</v>
      </c>
      <c r="N42" s="14">
        <f>IF(A42&lt;'Données projet'!$A$36,$K$205^A42,IF(A42='Données projet'!$A$36,'Données projet'!$B$36,N41+M42-V41))</f>
        <v>474.61999999999978</v>
      </c>
      <c r="O42" s="14">
        <f>N42*VLOOKUP('Données projet'!$B$9,Paramètres!$A$1:$I$88,3,0)*VLOOKUP('Données projet'!$B$9,Paramètres!$A$1:$I$88,5,0)</f>
        <v>265.31257999999985</v>
      </c>
      <c r="P42" s="14">
        <f t="shared" si="43"/>
        <v>63.853468773232336</v>
      </c>
      <c r="Q42" s="22">
        <f t="shared" si="53"/>
        <v>573.29753494671274</v>
      </c>
      <c r="R42" s="61">
        <f t="shared" si="0"/>
        <v>866.63086828004612</v>
      </c>
      <c r="S42" s="61">
        <f ca="1">AVERAGE(OFFSET($R$3,0,0,'Données projet'!$E$9+1,1))-AVERAGE(OFFSET($H$3,0,0,'Données projet'!$E$9+1,1))</f>
        <v>383.30146648843129</v>
      </c>
      <c r="T42" s="61">
        <f t="shared" si="3"/>
        <v>443.96527862325644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4.3340993423114877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0.35523527721042747</v>
      </c>
      <c r="AC42" s="24">
        <f t="shared" si="4"/>
        <v>4.6893346195219152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IF(A42&lt;'Données projet'!$A$62,$AF$205^A42,IF(A42='Données projet'!$A$62,'Données projet'!$B$62,AI41+AH42-AQ41))</f>
        <v>128.20000000000002</v>
      </c>
      <c r="AJ42" s="14">
        <f>AI42*VLOOKUP('Données projet'!$B$10,Paramètres!$A$1:$I$88,3,0)*VLOOKUP('Données projet'!$B$10,Paramètres!$A$1:$I$88,5,0)</f>
        <v>109.99560000000004</v>
      </c>
      <c r="AK42" s="14">
        <f t="shared" si="44"/>
        <v>29.329947895826894</v>
      </c>
      <c r="AL42" s="22">
        <f t="shared" si="5"/>
        <v>242.65866258523189</v>
      </c>
      <c r="AM42" s="61">
        <f t="shared" si="6"/>
        <v>535.99199591856518</v>
      </c>
      <c r="AN42" s="61">
        <f ca="1">AVERAGE(OFFSET($AM$3,0,0,'Données projet'!$E$10+1,1))-AVERAGE(OFFSET($H$3,0,0,'Données projet'!$E$10+1,1))</f>
        <v>346.47171669298569</v>
      </c>
      <c r="AO42" s="61">
        <f t="shared" si="7"/>
        <v>138.7892998712469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19.8</v>
      </c>
      <c r="BD42" s="13">
        <f>IF(A42&lt;'Données projet'!$A$88,$BA$205^A42,IF(A42='Données projet'!$A$88,'Données projet'!$B$88,BD41+BC42-BL41))</f>
        <v>300.80000000000013</v>
      </c>
      <c r="BE42" s="14">
        <f>BD42*VLOOKUP('Données projet'!$B$11,Paramètres!$A$1:$I$88,3,0)*VLOOKUP('Données projet'!$B$11,Paramètres!$A$1:$I$88,5,0)</f>
        <v>179.87840000000008</v>
      </c>
      <c r="BF42" s="14">
        <f t="shared" si="45"/>
        <v>45.295131342961916</v>
      </c>
      <c r="BG42" s="22">
        <f t="shared" si="9"/>
        <v>392.17723375565879</v>
      </c>
      <c r="BH42" s="61">
        <f t="shared" si="10"/>
        <v>685.51056708899205</v>
      </c>
      <c r="BI42" s="61">
        <f ca="1">AVERAGE(OFFSET($BH$3,0,0,'Données projet'!$E$11+1,1))-AVERAGE(OFFSET($H$3,0,0,'Données projet'!$E$11+1,1))</f>
        <v>378.93986671710053</v>
      </c>
      <c r="BJ42" s="61">
        <f t="shared" si="11"/>
        <v>295.81600472413339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IF(A42&lt;'Données projet'!$A$114,$BV$205^A42,IF(A42='Données projet'!$A$114,'Données projet'!$B$114,BY41+BX42-CG41))</f>
        <v>217.39999999999992</v>
      </c>
      <c r="BZ42" s="14">
        <f>BY42*VLOOKUP('Données projet'!$B$12,Paramètres!$A$1:$I$88,3,0)*VLOOKUP('Données projet'!$B$12,Paramètres!$A$1:$I$88,5,0)</f>
        <v>189.92063999999996</v>
      </c>
      <c r="CA42" s="14">
        <f t="shared" si="46"/>
        <v>47.522407055417723</v>
      </c>
      <c r="CB42" s="22">
        <f t="shared" si="13"/>
        <v>413.54664028818576</v>
      </c>
      <c r="CC42" s="61">
        <f t="shared" si="14"/>
        <v>706.87997362151907</v>
      </c>
      <c r="CD42" s="61">
        <f ca="1">AVERAGE(OFFSET($CC$3,0,0,'Données projet'!$E$12+1,1))-AVERAGE(OFFSET($H$3,0,0,'Données projet'!$E$12+1,1))</f>
        <v>299.79515984901849</v>
      </c>
      <c r="CE42" s="61">
        <f t="shared" si="15"/>
        <v>472.66755491558951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IF(A42&lt;'Données projet'!$A$140,$CQ$205^A42,IF(A42='Données projet'!$A$140,'Données projet'!$B$140,CT41+CS42-DB41))</f>
        <v>128.60000000000002</v>
      </c>
      <c r="CU42" s="18">
        <f>CT42*VLOOKUP('Données projet'!$B$13,Paramètres!$A$1:$I$88,3,0)*VLOOKUP('Données projet'!$B$13,Paramètres!$A$1:$I$88,5,0)</f>
        <v>116.35728000000002</v>
      </c>
      <c r="CV42" s="14">
        <f t="shared" si="47"/>
        <v>30.823876427820704</v>
      </c>
      <c r="CW42" s="22">
        <f t="shared" si="17"/>
        <v>256.34051411178774</v>
      </c>
      <c r="CX42" s="61">
        <f t="shared" si="18"/>
        <v>549.67384744512105</v>
      </c>
      <c r="CY42" s="61">
        <f ca="1">AVERAGE(OFFSET($CX$3,0,0,'Données projet'!$E$13+1,1))-AVERAGE(OFFSET($H$3,0,0,'Données projet'!$E$13+1,1))</f>
        <v>338.00040608689147</v>
      </c>
      <c r="CZ42" s="61">
        <f t="shared" si="19"/>
        <v>193.3463168944657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1" t="e">
        <f t="shared" si="22"/>
        <v>#N/A</v>
      </c>
      <c r="DT42" s="61" t="e">
        <f ca="1">AVERAGE(OFFSET($DS$3,0,0,'Données projet'!$E$14+1,1))-AVERAGE(OFFSET($H$3,0,0,'Données projet'!$E$14+1,1))</f>
        <v>#N/A</v>
      </c>
      <c r="DU42" s="61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1" t="e">
        <f t="shared" si="26"/>
        <v>#N/A</v>
      </c>
      <c r="EO42" s="61" t="e">
        <f ca="1">AVERAGE(OFFSET($EN$3,0,0,'Données projet'!$E$15+1,1))-AVERAGE(OFFSET($H$3,0,0,'Données projet'!$E$15+1,1))</f>
        <v>#N/A</v>
      </c>
      <c r="EP42" s="61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1" t="e">
        <f t="shared" si="30"/>
        <v>#N/A</v>
      </c>
      <c r="FJ42" s="61" t="e">
        <f ca="1">AVERAGE(OFFSET($FI$3,0,0,'Données projet'!$E$16+1,1))-AVERAGE(OFFSET($H$3,0,0,'Données projet'!$E$16+1,1))</f>
        <v>#N/A</v>
      </c>
      <c r="FK42" s="61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1" t="e">
        <f t="shared" si="34"/>
        <v>#N/A</v>
      </c>
      <c r="GE42" s="61" t="e">
        <f ca="1">AVERAGE(OFFSET($GD$3,0,0,'Données projet'!$E$17+1,1))-AVERAGE(OFFSET($H$3,0,0,'Données projet'!$E$17+1,1))</f>
        <v>#N/A</v>
      </c>
      <c r="GF42" s="61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1" t="e">
        <f t="shared" si="38"/>
        <v>#N/A</v>
      </c>
      <c r="GZ42" s="61" t="e">
        <f ca="1">AVERAGE(OFFSET($GY$3,0,0,'Données projet'!$E$18+1,1))-AVERAGE(OFFSET($H$3,0,0,'Données projet'!$E$18+1,1))</f>
        <v>#N/A</v>
      </c>
      <c r="HA42" s="61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">
      <c r="A43" s="11">
        <f t="shared" si="4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21.839999999999989</v>
      </c>
      <c r="D43" s="12">
        <f t="shared" si="4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9">
        <f t="shared" si="1"/>
        <v>306.9474660325443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494.9</v>
      </c>
      <c r="L43" s="13">
        <f>VLOOKUP(A43,'Données projet'!$A$35:$I$55,9,0)</f>
        <v>20.279999999999994</v>
      </c>
      <c r="M43" s="13">
        <f t="array" ref="M43">INDEX(L:L,MIN(IF(ISNUMBER(L43:L239),ROW(L43:L239),"")))</f>
        <v>20.279999999999994</v>
      </c>
      <c r="N43" s="14">
        <f>IF(A43&lt;'Données projet'!$A$36,$K$205^A43,IF(A43='Données projet'!$A$36,'Données projet'!$B$36,N42+M43-V42))</f>
        <v>494.89999999999975</v>
      </c>
      <c r="O43" s="14">
        <f>N43*VLOOKUP('Données projet'!$B$9,Paramètres!$A$1:$I$88,3,0)*VLOOKUP('Données projet'!$B$9,Paramètres!$A$1:$I$88,5,0)</f>
        <v>276.64909999999986</v>
      </c>
      <c r="P43" s="14">
        <f t="shared" si="43"/>
        <v>66.258371946961262</v>
      </c>
      <c r="Q43" s="22">
        <f t="shared" si="53"/>
        <v>597.23051364095727</v>
      </c>
      <c r="R43" s="61">
        <f t="shared" si="0"/>
        <v>890.56384697429053</v>
      </c>
      <c r="S43" s="61">
        <f ca="1">AVERAGE(OFFSET($R$3,0,0,'Données projet'!$E$9+1,1))-AVERAGE(OFFSET($H$3,0,0,'Données projet'!$E$9+1,1))</f>
        <v>383.30146648843129</v>
      </c>
      <c r="T43" s="61">
        <f t="shared" si="3"/>
        <v>443.96527862325644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54.5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4.2491102977483308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0.25118927343217629</v>
      </c>
      <c r="AC43" s="24">
        <f t="shared" si="4"/>
        <v>4.5002995711805074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136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IF(A43&lt;'Données projet'!$A$62,$AF$205^A43,IF(A43='Données projet'!$A$62,'Données projet'!$B$62,AI42+AH43-AQ42))</f>
        <v>136.00000000000003</v>
      </c>
      <c r="AJ43" s="14">
        <f>AI43*VLOOKUP('Données projet'!$B$10,Paramètres!$A$1:$I$88,3,0)*VLOOKUP('Données projet'!$B$10,Paramètres!$A$1:$I$88,5,0)</f>
        <v>116.68800000000005</v>
      </c>
      <c r="AK43" s="14">
        <f t="shared" si="44"/>
        <v>30.901275916128863</v>
      </c>
      <c r="AL43" s="22">
        <f t="shared" si="5"/>
        <v>257.05132222059115</v>
      </c>
      <c r="AM43" s="61">
        <f t="shared" si="6"/>
        <v>550.3846555539244</v>
      </c>
      <c r="AN43" s="61">
        <f ca="1">AVERAGE(OFFSET($AM$3,0,0,'Données projet'!$E$10+1,1))-AVERAGE(OFFSET($H$3,0,0,'Données projet'!$E$10+1,1))</f>
        <v>346.47171669298569</v>
      </c>
      <c r="AO43" s="61">
        <f t="shared" si="7"/>
        <v>138.7892998712469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19.8</v>
      </c>
      <c r="BD43" s="13">
        <f>IF(A43&lt;'Données projet'!$A$88,$BA$205^A43,IF(A43='Données projet'!$A$88,'Données projet'!$B$88,BD42+BC43-BL42))</f>
        <v>320.60000000000014</v>
      </c>
      <c r="BE43" s="14">
        <f>BD43*VLOOKUP('Données projet'!$B$11,Paramètres!$A$1:$I$88,3,0)*VLOOKUP('Données projet'!$B$11,Paramètres!$A$1:$I$88,5,0)</f>
        <v>191.71880000000007</v>
      </c>
      <c r="BF43" s="14">
        <f t="shared" si="45"/>
        <v>47.919755728134994</v>
      </c>
      <c r="BG43" s="22">
        <f t="shared" si="9"/>
        <v>417.37048455983518</v>
      </c>
      <c r="BH43" s="61">
        <f t="shared" si="10"/>
        <v>710.70381789316843</v>
      </c>
      <c r="BI43" s="61">
        <f ca="1">AVERAGE(OFFSET($BH$3,0,0,'Données projet'!$E$11+1,1))-AVERAGE(OFFSET($H$3,0,0,'Données projet'!$E$11+1,1))</f>
        <v>378.93986671710053</v>
      </c>
      <c r="BJ43" s="61">
        <f t="shared" si="11"/>
        <v>295.81600472413339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227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IF(A43&lt;'Données projet'!$A$114,$BV$205^A43,IF(A43='Données projet'!$A$114,'Données projet'!$B$114,BY42+BX43-CG42))</f>
        <v>226.99999999999991</v>
      </c>
      <c r="BZ43" s="14">
        <f>BY43*VLOOKUP('Données projet'!$B$12,Paramètres!$A$1:$I$88,3,0)*VLOOKUP('Données projet'!$B$12,Paramètres!$A$1:$I$88,5,0)</f>
        <v>198.30719999999994</v>
      </c>
      <c r="CA43" s="14">
        <f t="shared" si="46"/>
        <v>49.371957679623371</v>
      </c>
      <c r="CB43" s="22">
        <f t="shared" si="13"/>
        <v>431.37453295867726</v>
      </c>
      <c r="CC43" s="61">
        <f t="shared" si="14"/>
        <v>724.70786629201052</v>
      </c>
      <c r="CD43" s="61">
        <f ca="1">AVERAGE(OFFSET($CC$3,0,0,'Données projet'!$E$12+1,1))-AVERAGE(OFFSET($H$3,0,0,'Données projet'!$E$12+1,1))</f>
        <v>299.79515984901849</v>
      </c>
      <c r="CE43" s="61">
        <f t="shared" si="15"/>
        <v>472.66755491558951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69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IF(A43&lt;'Données projet'!$A$140,$CQ$205^A43,IF(A43='Données projet'!$A$140,'Données projet'!$B$140,CT42+CS43-DB42))</f>
        <v>137.00000000000003</v>
      </c>
      <c r="CU43" s="18">
        <f>CT43*VLOOKUP('Données projet'!$B$13,Paramètres!$A$1:$I$88,3,0)*VLOOKUP('Données projet'!$B$13,Paramètres!$A$1:$I$88,5,0)</f>
        <v>123.95760000000001</v>
      </c>
      <c r="CV43" s="14">
        <f t="shared" si="47"/>
        <v>32.59629414926458</v>
      </c>
      <c r="CW43" s="22">
        <f t="shared" si="17"/>
        <v>272.6646989766358</v>
      </c>
      <c r="CX43" s="61">
        <f t="shared" si="18"/>
        <v>565.99803230996918</v>
      </c>
      <c r="CY43" s="61">
        <f ca="1">AVERAGE(OFFSET($CX$3,0,0,'Données projet'!$E$13+1,1))-AVERAGE(OFFSET($H$3,0,0,'Données projet'!$E$13+1,1))</f>
        <v>338.00040608689147</v>
      </c>
      <c r="CZ43" s="61">
        <f t="shared" si="19"/>
        <v>193.3463168944657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1" t="e">
        <f t="shared" si="22"/>
        <v>#N/A</v>
      </c>
      <c r="DT43" s="61" t="e">
        <f ca="1">AVERAGE(OFFSET($DS$3,0,0,'Données projet'!$E$14+1,1))-AVERAGE(OFFSET($H$3,0,0,'Données projet'!$E$14+1,1))</f>
        <v>#N/A</v>
      </c>
      <c r="DU43" s="61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1" t="e">
        <f t="shared" si="26"/>
        <v>#N/A</v>
      </c>
      <c r="EO43" s="61" t="e">
        <f ca="1">AVERAGE(OFFSET($EN$3,0,0,'Données projet'!$E$15+1,1))-AVERAGE(OFFSET($H$3,0,0,'Données projet'!$E$15+1,1))</f>
        <v>#N/A</v>
      </c>
      <c r="EP43" s="61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1" t="e">
        <f t="shared" si="30"/>
        <v>#N/A</v>
      </c>
      <c r="FJ43" s="61" t="e">
        <f ca="1">AVERAGE(OFFSET($FI$3,0,0,'Données projet'!$E$16+1,1))-AVERAGE(OFFSET($H$3,0,0,'Données projet'!$E$16+1,1))</f>
        <v>#N/A</v>
      </c>
      <c r="FK43" s="61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1" t="e">
        <f t="shared" si="34"/>
        <v>#N/A</v>
      </c>
      <c r="GE43" s="61" t="e">
        <f ca="1">AVERAGE(OFFSET($GD$3,0,0,'Données projet'!$E$17+1,1))-AVERAGE(OFFSET($H$3,0,0,'Données projet'!$E$17+1,1))</f>
        <v>#N/A</v>
      </c>
      <c r="GF43" s="61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1" t="e">
        <f t="shared" si="38"/>
        <v>#N/A</v>
      </c>
      <c r="GZ43" s="61" t="e">
        <f ca="1">AVERAGE(OFFSET($GY$3,0,0,'Données projet'!$E$18+1,1))-AVERAGE(OFFSET($H$3,0,0,'Données projet'!$E$18+1,1))</f>
        <v>#N/A</v>
      </c>
      <c r="HA43" s="61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">
      <c r="A44" s="11">
        <f t="shared" si="4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22.385999999999989</v>
      </c>
      <c r="D44" s="12">
        <f t="shared" si="4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9">
        <f t="shared" si="1"/>
        <v>308.16846958846969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19.520000000000003</v>
      </c>
      <c r="N44" s="14">
        <f>IF(A44&lt;'Données projet'!$A$36,$K$205^A44,IF(A44='Données projet'!$A$36,'Données projet'!$B$36,N43+M44-V43))</f>
        <v>459.91999999999973</v>
      </c>
      <c r="O44" s="14">
        <f>N44*VLOOKUP('Données projet'!$B$9,Paramètres!$A$1:$I$88,3,0)*VLOOKUP('Données projet'!$B$9,Paramètres!$A$1:$I$88,5,0)</f>
        <v>257.09527999999989</v>
      </c>
      <c r="P44" s="14">
        <f t="shared" si="43"/>
        <v>62.1028047607631</v>
      </c>
      <c r="Q44" s="22">
        <f t="shared" si="53"/>
        <v>555.93666429166217</v>
      </c>
      <c r="R44" s="61">
        <f t="shared" si="0"/>
        <v>849.26999762499554</v>
      </c>
      <c r="S44" s="61">
        <f ca="1">AVERAGE(OFFSET($R$3,0,0,'Données projet'!$E$9+1,1))-AVERAGE(OFFSET($H$3,0,0,'Données projet'!$E$9+1,1))</f>
        <v>383.30146648843129</v>
      </c>
      <c r="T44" s="61">
        <f t="shared" si="3"/>
        <v>443.96527862325644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4.1657878365108587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0.17761763860521373</v>
      </c>
      <c r="AC44" s="24">
        <f t="shared" si="4"/>
        <v>4.3434054751160724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</v>
      </c>
      <c r="AI44" s="14">
        <f>IF(A44&lt;'Données projet'!$A$62,$AF$205^A44,IF(A44='Données projet'!$A$62,'Données projet'!$B$62,AI43+AH44-AQ43))</f>
        <v>102.00000000000003</v>
      </c>
      <c r="AJ44" s="14">
        <f>AI44*VLOOKUP('Données projet'!$B$10,Paramètres!$A$1:$I$88,3,0)*VLOOKUP('Données projet'!$B$10,Paramètres!$A$1:$I$88,5,0)</f>
        <v>87.516000000000034</v>
      </c>
      <c r="AK44" s="14">
        <f t="shared" si="44"/>
        <v>23.965171662037665</v>
      </c>
      <c r="AL44" s="22">
        <f t="shared" si="5"/>
        <v>194.16304064471566</v>
      </c>
      <c r="AM44" s="61">
        <f t="shared" si="6"/>
        <v>487.49637397804895</v>
      </c>
      <c r="AN44" s="61">
        <f ca="1">AVERAGE(OFFSET($AM$3,0,0,'Données projet'!$E$10+1,1))-AVERAGE(OFFSET($H$3,0,0,'Données projet'!$E$10+1,1))</f>
        <v>346.47171669298569</v>
      </c>
      <c r="AO44" s="61">
        <f t="shared" si="7"/>
        <v>138.7892998712469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19.8</v>
      </c>
      <c r="BD44" s="13">
        <f>IF(A44&lt;'Données projet'!$A$88,$BA$205^A44,IF(A44='Données projet'!$A$88,'Données projet'!$B$88,BD43+BC44-BL43))</f>
        <v>340.40000000000015</v>
      </c>
      <c r="BE44" s="14">
        <f>BD44*VLOOKUP('Données projet'!$B$11,Paramètres!$A$1:$I$88,3,0)*VLOOKUP('Données projet'!$B$11,Paramètres!$A$1:$I$88,5,0)</f>
        <v>203.55920000000012</v>
      </c>
      <c r="BF44" s="14">
        <f t="shared" si="45"/>
        <v>50.525567323951307</v>
      </c>
      <c r="BG44" s="22">
        <f t="shared" si="9"/>
        <v>442.5309697558821</v>
      </c>
      <c r="BH44" s="61">
        <f t="shared" si="10"/>
        <v>735.86430308921535</v>
      </c>
      <c r="BI44" s="61">
        <f ca="1">AVERAGE(OFFSET($BH$3,0,0,'Données projet'!$E$11+1,1))-AVERAGE(OFFSET($H$3,0,0,'Données projet'!$E$11+1,1))</f>
        <v>378.93986671710053</v>
      </c>
      <c r="BJ44" s="61">
        <f t="shared" si="11"/>
        <v>295.81600472413339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8.6</v>
      </c>
      <c r="BY44" s="13">
        <f>IF(A44&lt;'Données projet'!$A$114,$BV$205^A44,IF(A44='Données projet'!$A$114,'Données projet'!$B$114,BY43+BX44-CG43))</f>
        <v>166.59999999999991</v>
      </c>
      <c r="BZ44" s="14">
        <f>BY44*VLOOKUP('Données projet'!$B$12,Paramètres!$A$1:$I$88,3,0)*VLOOKUP('Données projet'!$B$12,Paramètres!$A$1:$I$88,5,0)</f>
        <v>145.54175999999995</v>
      </c>
      <c r="CA44" s="14">
        <f t="shared" si="46"/>
        <v>37.563662342876064</v>
      </c>
      <c r="CB44" s="22">
        <f t="shared" si="13"/>
        <v>318.90861058050905</v>
      </c>
      <c r="CC44" s="61">
        <f t="shared" si="14"/>
        <v>612.24194391384231</v>
      </c>
      <c r="CD44" s="61">
        <f ca="1">AVERAGE(OFFSET($CC$3,0,0,'Données projet'!$E$12+1,1))-AVERAGE(OFFSET($H$3,0,0,'Données projet'!$E$12+1,1))</f>
        <v>299.79515984901849</v>
      </c>
      <c r="CE44" s="61">
        <f t="shared" si="15"/>
        <v>472.66755491558951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IF(A44&lt;'Données projet'!$A$140,$CQ$205^A44,IF(A44='Données projet'!$A$140,'Données projet'!$B$140,CT43+CS44-DB43))</f>
        <v>145.40000000000003</v>
      </c>
      <c r="CU44" s="18">
        <f>CT44*VLOOKUP('Données projet'!$B$13,Paramètres!$A$1:$I$88,3,0)*VLOOKUP('Données projet'!$B$13,Paramètres!$A$1:$I$88,5,0)</f>
        <v>131.55792000000002</v>
      </c>
      <c r="CV44" s="14">
        <f t="shared" si="47"/>
        <v>34.3560989338864</v>
      </c>
      <c r="CW44" s="22">
        <f t="shared" si="17"/>
        <v>288.96691630985219</v>
      </c>
      <c r="CX44" s="61">
        <f t="shared" si="18"/>
        <v>582.30024964318545</v>
      </c>
      <c r="CY44" s="61">
        <f ca="1">AVERAGE(OFFSET($CX$3,0,0,'Données projet'!$E$13+1,1))-AVERAGE(OFFSET($H$3,0,0,'Données projet'!$E$13+1,1))</f>
        <v>338.00040608689147</v>
      </c>
      <c r="CZ44" s="61">
        <f t="shared" si="19"/>
        <v>193.3463168944657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1" t="e">
        <f t="shared" si="22"/>
        <v>#N/A</v>
      </c>
      <c r="DT44" s="61" t="e">
        <f ca="1">AVERAGE(OFFSET($DS$3,0,0,'Données projet'!$E$14+1,1))-AVERAGE(OFFSET($H$3,0,0,'Données projet'!$E$14+1,1))</f>
        <v>#N/A</v>
      </c>
      <c r="DU44" s="61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1" t="e">
        <f t="shared" si="26"/>
        <v>#N/A</v>
      </c>
      <c r="EO44" s="61" t="e">
        <f ca="1">AVERAGE(OFFSET($EN$3,0,0,'Données projet'!$E$15+1,1))-AVERAGE(OFFSET($H$3,0,0,'Données projet'!$E$15+1,1))</f>
        <v>#N/A</v>
      </c>
      <c r="EP44" s="61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1" t="e">
        <f t="shared" si="30"/>
        <v>#N/A</v>
      </c>
      <c r="FJ44" s="61" t="e">
        <f ca="1">AVERAGE(OFFSET($FI$3,0,0,'Données projet'!$E$16+1,1))-AVERAGE(OFFSET($H$3,0,0,'Données projet'!$E$16+1,1))</f>
        <v>#N/A</v>
      </c>
      <c r="FK44" s="61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1" t="e">
        <f t="shared" si="34"/>
        <v>#N/A</v>
      </c>
      <c r="GE44" s="61" t="e">
        <f ca="1">AVERAGE(OFFSET($GD$3,0,0,'Données projet'!$E$17+1,1))-AVERAGE(OFFSET($H$3,0,0,'Données projet'!$E$17+1,1))</f>
        <v>#N/A</v>
      </c>
      <c r="GF44" s="61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1" t="e">
        <f t="shared" si="38"/>
        <v>#N/A</v>
      </c>
      <c r="GZ44" s="61" t="e">
        <f ca="1">AVERAGE(OFFSET($GY$3,0,0,'Données projet'!$E$18+1,1))-AVERAGE(OFFSET($H$3,0,0,'Données projet'!$E$18+1,1))</f>
        <v>#N/A</v>
      </c>
      <c r="HA44" s="61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">
      <c r="A45" s="11">
        <f t="shared" si="4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22.931999999999988</v>
      </c>
      <c r="D45" s="12">
        <f t="shared" si="4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9">
        <f t="shared" si="1"/>
        <v>309.38870746282663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19.520000000000003</v>
      </c>
      <c r="N45" s="14">
        <f>IF(A45&lt;'Données projet'!$A$36,$K$205^A45,IF(A45='Données projet'!$A$36,'Données projet'!$B$36,N44+M45-V44))</f>
        <v>479.43999999999971</v>
      </c>
      <c r="O45" s="14">
        <f>N45*VLOOKUP('Données projet'!$B$9,Paramètres!$A$1:$I$88,3,0)*VLOOKUP('Données projet'!$B$9,Paramètres!$A$1:$I$88,5,0)</f>
        <v>268.00695999999988</v>
      </c>
      <c r="P45" s="14">
        <f t="shared" si="43"/>
        <v>64.426113683811906</v>
      </c>
      <c r="Q45" s="22">
        <f t="shared" si="53"/>
        <v>578.98760333263886</v>
      </c>
      <c r="R45" s="61">
        <f t="shared" si="0"/>
        <v>872.32093666597211</v>
      </c>
      <c r="S45" s="61">
        <f ca="1">AVERAGE(OFFSET($R$3,0,0,'Données projet'!$E$9+1,1))-AVERAGE(OFFSET($H$3,0,0,'Données projet'!$E$9+1,1))</f>
        <v>383.30146648843129</v>
      </c>
      <c r="T45" s="61">
        <f t="shared" si="3"/>
        <v>443.96527862325644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4.0840992779165699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0.12559463671608814</v>
      </c>
      <c r="AC45" s="24">
        <f t="shared" si="4"/>
        <v>4.2096939146326582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</v>
      </c>
      <c r="AI45" s="14">
        <f>IF(A45&lt;'Données projet'!$A$62,$AF$205^A45,IF(A45='Données projet'!$A$62,'Données projet'!$B$62,AI44+AH45-AQ44))</f>
        <v>110.00000000000003</v>
      </c>
      <c r="AJ45" s="14">
        <f>AI45*VLOOKUP('Données projet'!$B$10,Paramètres!$A$1:$I$88,3,0)*VLOOKUP('Données projet'!$B$10,Paramètres!$A$1:$I$88,5,0)</f>
        <v>94.380000000000038</v>
      </c>
      <c r="AK45" s="14">
        <f t="shared" si="44"/>
        <v>25.618636348883232</v>
      </c>
      <c r="AL45" s="22">
        <f t="shared" si="5"/>
        <v>208.99762497430501</v>
      </c>
      <c r="AM45" s="61">
        <f t="shared" si="6"/>
        <v>502.3309583076383</v>
      </c>
      <c r="AN45" s="61">
        <f ca="1">AVERAGE(OFFSET($AM$3,0,0,'Données projet'!$E$10+1,1))-AVERAGE(OFFSET($H$3,0,0,'Données projet'!$E$10+1,1))</f>
        <v>346.47171669298569</v>
      </c>
      <c r="AO45" s="61">
        <f t="shared" si="7"/>
        <v>138.7892998712469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19.8</v>
      </c>
      <c r="BD45" s="13">
        <f>IF(A45&lt;'Données projet'!$A$88,$BA$205^A45,IF(A45='Données projet'!$A$88,'Données projet'!$B$88,BD44+BC45-BL44))</f>
        <v>360.20000000000016</v>
      </c>
      <c r="BE45" s="14">
        <f>BD45*VLOOKUP('Données projet'!$B$11,Paramètres!$A$1:$I$88,3,0)*VLOOKUP('Données projet'!$B$11,Paramètres!$A$1:$I$88,5,0)</f>
        <v>215.39960000000013</v>
      </c>
      <c r="BF45" s="14">
        <f t="shared" si="45"/>
        <v>53.113785073117562</v>
      </c>
      <c r="BG45" s="22">
        <f t="shared" si="9"/>
        <v>467.66081233567996</v>
      </c>
      <c r="BH45" s="61">
        <f t="shared" si="10"/>
        <v>760.99414566901328</v>
      </c>
      <c r="BI45" s="61">
        <f ca="1">AVERAGE(OFFSET($BH$3,0,0,'Données projet'!$E$11+1,1))-AVERAGE(OFFSET($H$3,0,0,'Données projet'!$E$11+1,1))</f>
        <v>378.93986671710053</v>
      </c>
      <c r="BJ45" s="61">
        <f t="shared" si="11"/>
        <v>295.81600472413339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8.6</v>
      </c>
      <c r="BY45" s="13">
        <f>IF(A45&lt;'Données projet'!$A$114,$BV$205^A45,IF(A45='Données projet'!$A$114,'Données projet'!$B$114,BY44+BX45-CG44))</f>
        <v>175.1999999999999</v>
      </c>
      <c r="BZ45" s="14">
        <f>BY45*VLOOKUP('Données projet'!$B$12,Paramètres!$A$1:$I$88,3,0)*VLOOKUP('Données projet'!$B$12,Paramètres!$A$1:$I$88,5,0)</f>
        <v>153.05471999999992</v>
      </c>
      <c r="CA45" s="14">
        <f t="shared" si="46"/>
        <v>39.271965088385166</v>
      </c>
      <c r="CB45" s="22">
        <f t="shared" si="13"/>
        <v>334.96897652893739</v>
      </c>
      <c r="CC45" s="61">
        <f t="shared" si="14"/>
        <v>628.3023098622707</v>
      </c>
      <c r="CD45" s="61">
        <f ca="1">AVERAGE(OFFSET($CC$3,0,0,'Données projet'!$E$12+1,1))-AVERAGE(OFFSET($H$3,0,0,'Données projet'!$E$12+1,1))</f>
        <v>299.79515984901849</v>
      </c>
      <c r="CE45" s="61">
        <f t="shared" si="15"/>
        <v>472.66755491558951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IF(A45&lt;'Données projet'!$A$140,$CQ$205^A45,IF(A45='Données projet'!$A$140,'Données projet'!$B$140,CT44+CS45-DB44))</f>
        <v>153.80000000000004</v>
      </c>
      <c r="CU45" s="18">
        <f>CT45*VLOOKUP('Données projet'!$B$13,Paramètres!$A$1:$I$88,3,0)*VLOOKUP('Données projet'!$B$13,Paramètres!$A$1:$I$88,5,0)</f>
        <v>139.15824000000003</v>
      </c>
      <c r="CV45" s="14">
        <f t="shared" si="47"/>
        <v>36.104102468715482</v>
      </c>
      <c r="CW45" s="22">
        <f t="shared" si="17"/>
        <v>305.24857979967953</v>
      </c>
      <c r="CX45" s="61">
        <f t="shared" si="18"/>
        <v>598.5819131330129</v>
      </c>
      <c r="CY45" s="61">
        <f ca="1">AVERAGE(OFFSET($CX$3,0,0,'Données projet'!$E$13+1,1))-AVERAGE(OFFSET($H$3,0,0,'Données projet'!$E$13+1,1))</f>
        <v>338.00040608689147</v>
      </c>
      <c r="CZ45" s="61">
        <f t="shared" si="19"/>
        <v>193.3463168944657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1" t="e">
        <f t="shared" si="22"/>
        <v>#N/A</v>
      </c>
      <c r="DT45" s="61" t="e">
        <f ca="1">AVERAGE(OFFSET($DS$3,0,0,'Données projet'!$E$14+1,1))-AVERAGE(OFFSET($H$3,0,0,'Données projet'!$E$14+1,1))</f>
        <v>#N/A</v>
      </c>
      <c r="DU45" s="61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1" t="e">
        <f t="shared" si="26"/>
        <v>#N/A</v>
      </c>
      <c r="EO45" s="61" t="e">
        <f ca="1">AVERAGE(OFFSET($EN$3,0,0,'Données projet'!$E$15+1,1))-AVERAGE(OFFSET($H$3,0,0,'Données projet'!$E$15+1,1))</f>
        <v>#N/A</v>
      </c>
      <c r="EP45" s="61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1" t="e">
        <f t="shared" si="30"/>
        <v>#N/A</v>
      </c>
      <c r="FJ45" s="61" t="e">
        <f ca="1">AVERAGE(OFFSET($FI$3,0,0,'Données projet'!$E$16+1,1))-AVERAGE(OFFSET($H$3,0,0,'Données projet'!$E$16+1,1))</f>
        <v>#N/A</v>
      </c>
      <c r="FK45" s="61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1" t="e">
        <f t="shared" si="34"/>
        <v>#N/A</v>
      </c>
      <c r="GE45" s="61" t="e">
        <f ca="1">AVERAGE(OFFSET($GD$3,0,0,'Données projet'!$E$17+1,1))-AVERAGE(OFFSET($H$3,0,0,'Données projet'!$E$17+1,1))</f>
        <v>#N/A</v>
      </c>
      <c r="GF45" s="61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1" t="e">
        <f t="shared" si="38"/>
        <v>#N/A</v>
      </c>
      <c r="GZ45" s="61" t="e">
        <f ca="1">AVERAGE(OFFSET($GY$3,0,0,'Données projet'!$E$18+1,1))-AVERAGE(OFFSET($H$3,0,0,'Données projet'!$E$18+1,1))</f>
        <v>#N/A</v>
      </c>
      <c r="HA45" s="61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">
      <c r="A46" s="11">
        <f t="shared" si="4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23.477999999999987</v>
      </c>
      <c r="D46" s="12">
        <f t="shared" si="4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9">
        <f t="shared" si="1"/>
        <v>310.608199983867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19.520000000000003</v>
      </c>
      <c r="N46" s="14">
        <f>IF(A46&lt;'Données projet'!$A$36,$K$205^A46,IF(A46='Données projet'!$A$36,'Données projet'!$B$36,N45+M46-V45))</f>
        <v>498.9599999999997</v>
      </c>
      <c r="O46" s="14">
        <f>N46*VLOOKUP('Données projet'!$B$9,Paramètres!$A$1:$I$88,3,0)*VLOOKUP('Données projet'!$B$9,Paramètres!$A$1:$I$88,5,0)</f>
        <v>278.91863999999987</v>
      </c>
      <c r="P46" s="14">
        <f t="shared" si="43"/>
        <v>66.738434989089512</v>
      </c>
      <c r="Q46" s="22">
        <f t="shared" si="53"/>
        <v>602.01940560599735</v>
      </c>
      <c r="R46" s="61">
        <f t="shared" si="0"/>
        <v>895.35273893933072</v>
      </c>
      <c r="S46" s="61">
        <f ca="1">AVERAGE(OFFSET($R$3,0,0,'Données projet'!$E$9+1,1))-AVERAGE(OFFSET($H$3,0,0,'Données projet'!$E$9+1,1))</f>
        <v>383.30146648843129</v>
      </c>
      <c r="T46" s="61">
        <f t="shared" si="3"/>
        <v>443.96527862325644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4.0040125821312147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8.8808819302606867E-2</v>
      </c>
      <c r="AC46" s="24">
        <f t="shared" si="4"/>
        <v>4.092821401433822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</v>
      </c>
      <c r="AI46" s="14">
        <f>IF(A46&lt;'Données projet'!$A$62,$AF$205^A46,IF(A46='Données projet'!$A$62,'Données projet'!$B$62,AI45+AH46-AQ45))</f>
        <v>118.00000000000003</v>
      </c>
      <c r="AJ46" s="14">
        <f>AI46*VLOOKUP('Données projet'!$B$10,Paramètres!$A$1:$I$88,3,0)*VLOOKUP('Données projet'!$B$10,Paramètres!$A$1:$I$88,5,0)</f>
        <v>101.24400000000003</v>
      </c>
      <c r="AK46" s="14">
        <f t="shared" si="44"/>
        <v>27.258149809602493</v>
      </c>
      <c r="AL46" s="22">
        <f t="shared" si="5"/>
        <v>223.80791091839103</v>
      </c>
      <c r="AM46" s="61">
        <f t="shared" si="6"/>
        <v>517.1412442517244</v>
      </c>
      <c r="AN46" s="61">
        <f ca="1">AVERAGE(OFFSET($AM$3,0,0,'Données projet'!$E$10+1,1))-AVERAGE(OFFSET($H$3,0,0,'Données projet'!$E$10+1,1))</f>
        <v>346.47171669298569</v>
      </c>
      <c r="AO46" s="61">
        <f t="shared" si="7"/>
        <v>138.7892998712469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>
        <f>VLOOKUP(A46,'Données projet'!$A$87:$I$107,2,0)</f>
        <v>380</v>
      </c>
      <c r="BB46" s="13">
        <f>VLOOKUP(A46,'Données projet'!$A$87:$I$107,9,0)</f>
        <v>19.8</v>
      </c>
      <c r="BC46" s="13">
        <f t="array" ref="BC46">INDEX(BB:BB,MIN(IF(ISNUMBER(BB46:BB242),ROW(BB46:BB242),"")))</f>
        <v>19.8</v>
      </c>
      <c r="BD46" s="13">
        <f>IF(A46&lt;'Données projet'!$A$88,$BA$205^A46,IF(A46='Données projet'!$A$88,'Données projet'!$B$88,BD45+BC46-BL45))</f>
        <v>380.00000000000017</v>
      </c>
      <c r="BE46" s="14">
        <f>BD46*VLOOKUP('Données projet'!$B$11,Paramètres!$A$1:$I$88,3,0)*VLOOKUP('Données projet'!$B$11,Paramètres!$A$1:$I$88,5,0)</f>
        <v>227.24000000000012</v>
      </c>
      <c r="BF46" s="14">
        <f t="shared" si="45"/>
        <v>55.685486340484253</v>
      </c>
      <c r="BG46" s="22">
        <f t="shared" si="9"/>
        <v>492.76188870967695</v>
      </c>
      <c r="BH46" s="61">
        <f t="shared" si="10"/>
        <v>786.09522204301027</v>
      </c>
      <c r="BI46" s="61">
        <f ca="1">AVERAGE(OFFSET($BH$3,0,0,'Données projet'!$E$11+1,1))-AVERAGE(OFFSET($H$3,0,0,'Données projet'!$E$11+1,1))</f>
        <v>378.93986671710053</v>
      </c>
      <c r="BJ46" s="61">
        <f t="shared" si="11"/>
        <v>295.81600472413339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8.6</v>
      </c>
      <c r="BY46" s="13">
        <f>IF(A46&lt;'Données projet'!$A$114,$BV$205^A46,IF(A46='Données projet'!$A$114,'Données projet'!$B$114,BY45+BX46-CG45))</f>
        <v>183.7999999999999</v>
      </c>
      <c r="BZ46" s="14">
        <f>BY46*VLOOKUP('Données projet'!$B$12,Paramètres!$A$1:$I$88,3,0)*VLOOKUP('Données projet'!$B$12,Paramètres!$A$1:$I$88,5,0)</f>
        <v>160.56767999999994</v>
      </c>
      <c r="CA46" s="14">
        <f t="shared" si="46"/>
        <v>40.970530810309846</v>
      </c>
      <c r="CB46" s="22">
        <f t="shared" si="13"/>
        <v>351.01238382795623</v>
      </c>
      <c r="CC46" s="61">
        <f t="shared" si="14"/>
        <v>644.34571716128949</v>
      </c>
      <c r="CD46" s="61">
        <f ca="1">AVERAGE(OFFSET($CC$3,0,0,'Données projet'!$E$12+1,1))-AVERAGE(OFFSET($H$3,0,0,'Données projet'!$E$12+1,1))</f>
        <v>299.79515984901849</v>
      </c>
      <c r="CE46" s="61">
        <f t="shared" si="15"/>
        <v>472.66755491558951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IF(A46&lt;'Données projet'!$A$140,$CQ$205^A46,IF(A46='Données projet'!$A$140,'Données projet'!$B$140,CT45+CS46-DB45))</f>
        <v>162.20000000000005</v>
      </c>
      <c r="CU46" s="18">
        <f>CT46*VLOOKUP('Données projet'!$B$13,Paramètres!$A$1:$I$88,3,0)*VLOOKUP('Données projet'!$B$13,Paramètres!$A$1:$I$88,5,0)</f>
        <v>146.75856000000005</v>
      </c>
      <c r="CV46" s="14">
        <f t="shared" si="47"/>
        <v>37.841022770456242</v>
      </c>
      <c r="CW46" s="22">
        <f t="shared" si="17"/>
        <v>321.51093999187805</v>
      </c>
      <c r="CX46" s="61">
        <f t="shared" si="18"/>
        <v>614.84427332521136</v>
      </c>
      <c r="CY46" s="61">
        <f ca="1">AVERAGE(OFFSET($CX$3,0,0,'Données projet'!$E$13+1,1))-AVERAGE(OFFSET($H$3,0,0,'Données projet'!$E$13+1,1))</f>
        <v>338.00040608689147</v>
      </c>
      <c r="CZ46" s="61">
        <f t="shared" si="19"/>
        <v>193.3463168944657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1" t="e">
        <f t="shared" si="22"/>
        <v>#N/A</v>
      </c>
      <c r="DT46" s="61" t="e">
        <f ca="1">AVERAGE(OFFSET($DS$3,0,0,'Données projet'!$E$14+1,1))-AVERAGE(OFFSET($H$3,0,0,'Données projet'!$E$14+1,1))</f>
        <v>#N/A</v>
      </c>
      <c r="DU46" s="61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1" t="e">
        <f t="shared" si="26"/>
        <v>#N/A</v>
      </c>
      <c r="EO46" s="61" t="e">
        <f ca="1">AVERAGE(OFFSET($EN$3,0,0,'Données projet'!$E$15+1,1))-AVERAGE(OFFSET($H$3,0,0,'Données projet'!$E$15+1,1))</f>
        <v>#N/A</v>
      </c>
      <c r="EP46" s="61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1" t="e">
        <f t="shared" si="30"/>
        <v>#N/A</v>
      </c>
      <c r="FJ46" s="61" t="e">
        <f ca="1">AVERAGE(OFFSET($FI$3,0,0,'Données projet'!$E$16+1,1))-AVERAGE(OFFSET($H$3,0,0,'Données projet'!$E$16+1,1))</f>
        <v>#N/A</v>
      </c>
      <c r="FK46" s="61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1" t="e">
        <f t="shared" si="34"/>
        <v>#N/A</v>
      </c>
      <c r="GE46" s="61" t="e">
        <f ca="1">AVERAGE(OFFSET($GD$3,0,0,'Données projet'!$E$17+1,1))-AVERAGE(OFFSET($H$3,0,0,'Données projet'!$E$17+1,1))</f>
        <v>#N/A</v>
      </c>
      <c r="GF46" s="61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1" t="e">
        <f t="shared" si="38"/>
        <v>#N/A</v>
      </c>
      <c r="GZ46" s="61" t="e">
        <f ca="1">AVERAGE(OFFSET($GY$3,0,0,'Données projet'!$E$18+1,1))-AVERAGE(OFFSET($H$3,0,0,'Données projet'!$E$18+1,1))</f>
        <v>#N/A</v>
      </c>
      <c r="HA46" s="61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">
      <c r="A47" s="11">
        <f t="shared" si="4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24.023999999999987</v>
      </c>
      <c r="D47" s="12">
        <f t="shared" si="4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9">
        <f t="shared" si="1"/>
        <v>311.82696648039632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19.520000000000003</v>
      </c>
      <c r="N47" s="14">
        <f>IF(A47&lt;'Données projet'!$A$36,$K$205^A47,IF(A47='Données projet'!$A$36,'Données projet'!$B$36,N46+M47-V46))</f>
        <v>518.47999999999968</v>
      </c>
      <c r="O47" s="14">
        <f>N47*VLOOKUP('Données projet'!$B$9,Paramètres!$A$1:$I$88,3,0)*VLOOKUP('Données projet'!$B$9,Paramètres!$A$1:$I$88,5,0)</f>
        <v>289.83031999999986</v>
      </c>
      <c r="P47" s="14">
        <f t="shared" si="43"/>
        <v>69.040247719831484</v>
      </c>
      <c r="Q47" s="22">
        <f t="shared" si="53"/>
        <v>625.03290544537288</v>
      </c>
      <c r="R47" s="61">
        <f t="shared" si="0"/>
        <v>918.36623877870625</v>
      </c>
      <c r="S47" s="61">
        <f ca="1">AVERAGE(OFFSET($R$3,0,0,'Données projet'!$E$9+1,1))-AVERAGE(OFFSET($H$3,0,0,'Données projet'!$E$9+1,1))</f>
        <v>383.30146648843129</v>
      </c>
      <c r="T47" s="61">
        <f t="shared" si="3"/>
        <v>443.96527862325644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3.9254963376021488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6.2797318358044071E-2</v>
      </c>
      <c r="AC47" s="24">
        <f t="shared" si="4"/>
        <v>3.9882936559601929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</v>
      </c>
      <c r="AI47" s="14">
        <f>IF(A47&lt;'Données projet'!$A$62,$AF$205^A47,IF(A47='Données projet'!$A$62,'Données projet'!$B$62,AI46+AH47-AQ46))</f>
        <v>126.00000000000003</v>
      </c>
      <c r="AJ47" s="14">
        <f>AI47*VLOOKUP('Données projet'!$B$10,Paramètres!$A$1:$I$88,3,0)*VLOOKUP('Données projet'!$B$10,Paramètres!$A$1:$I$88,5,0)</f>
        <v>108.10800000000005</v>
      </c>
      <c r="AK47" s="14">
        <f t="shared" si="44"/>
        <v>28.884765499467161</v>
      </c>
      <c r="AL47" s="22">
        <f t="shared" si="5"/>
        <v>238.59573324490535</v>
      </c>
      <c r="AM47" s="61">
        <f t="shared" si="6"/>
        <v>531.92906657823869</v>
      </c>
      <c r="AN47" s="61">
        <f ca="1">AVERAGE(OFFSET($AM$3,0,0,'Données projet'!$E$10+1,1))-AVERAGE(OFFSET($H$3,0,0,'Données projet'!$E$10+1,1))</f>
        <v>346.47171669298569</v>
      </c>
      <c r="AO47" s="61">
        <f t="shared" si="7"/>
        <v>138.7892998712469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18.2</v>
      </c>
      <c r="BD47" s="13">
        <f>IF(A47&lt;'Données projet'!$A$88,$BA$205^A47,IF(A47='Données projet'!$A$88,'Données projet'!$B$88,BD46+BC47-BL46))</f>
        <v>398.20000000000016</v>
      </c>
      <c r="BE47" s="14">
        <f>BD47*VLOOKUP('Données projet'!$B$11,Paramètres!$A$1:$I$88,3,0)*VLOOKUP('Données projet'!$B$11,Paramètres!$A$1:$I$88,5,0)</f>
        <v>238.12360000000012</v>
      </c>
      <c r="BF47" s="14">
        <f t="shared" si="45"/>
        <v>58.035629642885198</v>
      </c>
      <c r="BG47" s="22">
        <f t="shared" si="9"/>
        <v>515.81065829469196</v>
      </c>
      <c r="BH47" s="61">
        <f t="shared" si="10"/>
        <v>809.14399162802533</v>
      </c>
      <c r="BI47" s="61">
        <f ca="1">AVERAGE(OFFSET($BH$3,0,0,'Données projet'!$E$11+1,1))-AVERAGE(OFFSET($H$3,0,0,'Données projet'!$E$11+1,1))</f>
        <v>378.93986671710053</v>
      </c>
      <c r="BJ47" s="61">
        <f t="shared" si="11"/>
        <v>295.81600472413339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8.6</v>
      </c>
      <c r="BY47" s="13">
        <f>IF(A47&lt;'Données projet'!$A$114,$BV$205^A47,IF(A47='Données projet'!$A$114,'Données projet'!$B$114,BY46+BX47-CG46))</f>
        <v>192.39999999999989</v>
      </c>
      <c r="BZ47" s="14">
        <f>BY47*VLOOKUP('Données projet'!$B$12,Paramètres!$A$1:$I$88,3,0)*VLOOKUP('Données projet'!$B$12,Paramètres!$A$1:$I$88,5,0)</f>
        <v>168.0806399999999</v>
      </c>
      <c r="CA47" s="14">
        <f t="shared" si="46"/>
        <v>42.659867131343425</v>
      </c>
      <c r="CB47" s="22">
        <f t="shared" si="13"/>
        <v>367.03971658708957</v>
      </c>
      <c r="CC47" s="61">
        <f t="shared" si="14"/>
        <v>660.37304992042289</v>
      </c>
      <c r="CD47" s="61">
        <f ca="1">AVERAGE(OFFSET($CC$3,0,0,'Données projet'!$E$12+1,1))-AVERAGE(OFFSET($H$3,0,0,'Données projet'!$E$12+1,1))</f>
        <v>299.79515984901849</v>
      </c>
      <c r="CE47" s="61">
        <f t="shared" si="15"/>
        <v>472.66755491558951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IF(A47&lt;'Données projet'!$A$140,$CQ$205^A47,IF(A47='Données projet'!$A$140,'Données projet'!$B$140,CT46+CS47-DB46))</f>
        <v>170.60000000000005</v>
      </c>
      <c r="CU47" s="18">
        <f>CT47*VLOOKUP('Données projet'!$B$13,Paramètres!$A$1:$I$88,3,0)*VLOOKUP('Données projet'!$B$13,Paramètres!$A$1:$I$88,5,0)</f>
        <v>154.35888000000003</v>
      </c>
      <c r="CV47" s="14">
        <f t="shared" si="47"/>
        <v>39.567499286120309</v>
      </c>
      <c r="CW47" s="22">
        <f t="shared" si="17"/>
        <v>337.75511058999291</v>
      </c>
      <c r="CX47" s="61">
        <f t="shared" si="18"/>
        <v>631.08844392332617</v>
      </c>
      <c r="CY47" s="61">
        <f ca="1">AVERAGE(OFFSET($CX$3,0,0,'Données projet'!$E$13+1,1))-AVERAGE(OFFSET($H$3,0,0,'Données projet'!$E$13+1,1))</f>
        <v>338.00040608689147</v>
      </c>
      <c r="CZ47" s="61">
        <f t="shared" si="19"/>
        <v>193.3463168944657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1" t="e">
        <f t="shared" si="22"/>
        <v>#N/A</v>
      </c>
      <c r="DT47" s="61" t="e">
        <f ca="1">AVERAGE(OFFSET($DS$3,0,0,'Données projet'!$E$14+1,1))-AVERAGE(OFFSET($H$3,0,0,'Données projet'!$E$14+1,1))</f>
        <v>#N/A</v>
      </c>
      <c r="DU47" s="61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1" t="e">
        <f t="shared" si="26"/>
        <v>#N/A</v>
      </c>
      <c r="EO47" s="61" t="e">
        <f ca="1">AVERAGE(OFFSET($EN$3,0,0,'Données projet'!$E$15+1,1))-AVERAGE(OFFSET($H$3,0,0,'Données projet'!$E$15+1,1))</f>
        <v>#N/A</v>
      </c>
      <c r="EP47" s="61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1" t="e">
        <f t="shared" si="30"/>
        <v>#N/A</v>
      </c>
      <c r="FJ47" s="61" t="e">
        <f ca="1">AVERAGE(OFFSET($FI$3,0,0,'Données projet'!$E$16+1,1))-AVERAGE(OFFSET($H$3,0,0,'Données projet'!$E$16+1,1))</f>
        <v>#N/A</v>
      </c>
      <c r="FK47" s="61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1" t="e">
        <f t="shared" si="34"/>
        <v>#N/A</v>
      </c>
      <c r="GE47" s="61" t="e">
        <f ca="1">AVERAGE(OFFSET($GD$3,0,0,'Données projet'!$E$17+1,1))-AVERAGE(OFFSET($H$3,0,0,'Données projet'!$E$17+1,1))</f>
        <v>#N/A</v>
      </c>
      <c r="GF47" s="61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1" t="e">
        <f t="shared" si="38"/>
        <v>#N/A</v>
      </c>
      <c r="GZ47" s="61" t="e">
        <f ca="1">AVERAGE(OFFSET($GY$3,0,0,'Données projet'!$E$18+1,1))-AVERAGE(OFFSET($H$3,0,0,'Données projet'!$E$18+1,1))</f>
        <v>#N/A</v>
      </c>
      <c r="HA47" s="61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">
      <c r="A48" s="11">
        <f t="shared" si="4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24.569999999999986</v>
      </c>
      <c r="D48" s="12">
        <f t="shared" si="4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9">
        <f t="shared" si="1"/>
        <v>313.04502535249287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538</v>
      </c>
      <c r="L48" s="13">
        <f>VLOOKUP(A48,'Données projet'!$A$35:$I$55,9,0)</f>
        <v>19.520000000000003</v>
      </c>
      <c r="M48" s="13">
        <f t="array" ref="M48">INDEX(L:L,MIN(IF(ISNUMBER(L48:L244),ROW(L48:L244),"")))</f>
        <v>19.520000000000003</v>
      </c>
      <c r="N48" s="14">
        <f>IF(A48&lt;'Données projet'!$A$36,$K$205^A48,IF(A48='Données projet'!$A$36,'Données projet'!$B$36,N47+M48-V47))</f>
        <v>537.99999999999966</v>
      </c>
      <c r="O48" s="14">
        <f>N48*VLOOKUP('Données projet'!$B$9,Paramètres!$A$1:$I$88,3,0)*VLOOKUP('Données projet'!$B$9,Paramètres!$A$1:$I$88,5,0)</f>
        <v>300.74199999999985</v>
      </c>
      <c r="P48" s="14">
        <f t="shared" si="43"/>
        <v>71.331992805448763</v>
      </c>
      <c r="Q48" s="22">
        <f t="shared" si="53"/>
        <v>648.02887080282289</v>
      </c>
      <c r="R48" s="61">
        <f t="shared" si="0"/>
        <v>941.36220413615615</v>
      </c>
      <c r="S48" s="61">
        <f ca="1">AVERAGE(OFFSET($R$3,0,0,'Données projet'!$E$9+1,1))-AVERAGE(OFFSET($H$3,0,0,'Données projet'!$E$9+1,1))</f>
        <v>383.30146648843129</v>
      </c>
      <c r="T48" s="61">
        <f t="shared" si="3"/>
        <v>443.96527862325644</v>
      </c>
      <c r="U48" s="16">
        <f>IF(ISNA(VLOOKUP(A48,'Données projet'!$A$35:$I$55,3,0)),0,VLOOKUP(A48,'Données projet'!$A$35:$I$55,3,0))</f>
        <v>4</v>
      </c>
      <c r="V48" s="16">
        <f>IF(ISNA(VLOOKUP(A48,'Données projet'!$A$35:$I$55,4,0)),0,VLOOKUP(A48,'Données projet'!$A$35:$I$55,4,0))</f>
        <v>55.5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3.8485197487381173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4.4404409651303434E-2</v>
      </c>
      <c r="AC48" s="24">
        <f t="shared" si="4"/>
        <v>3.8929241583894205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134</v>
      </c>
      <c r="AG48" s="13">
        <f>VLOOKUP(A48,'Données projet'!$A$61:$I$81,9,0)</f>
        <v>8</v>
      </c>
      <c r="AH48" s="13">
        <f t="array" ref="AH48">INDEX(AG:AG,MIN(IF(ISNUMBER(AG48:AG244),ROW(AG48:AG244),"")))</f>
        <v>8</v>
      </c>
      <c r="AI48" s="14">
        <f>IF(A48&lt;'Données projet'!$A$62,$AF$205^A48,IF(A48='Données projet'!$A$62,'Données projet'!$B$62,AI47+AH48-AQ47))</f>
        <v>134.00000000000003</v>
      </c>
      <c r="AJ48" s="14">
        <f>AI48*VLOOKUP('Données projet'!$B$10,Paramètres!$A$1:$I$88,3,0)*VLOOKUP('Données projet'!$B$10,Paramètres!$A$1:$I$88,5,0)</f>
        <v>114.97200000000004</v>
      </c>
      <c r="AK48" s="14">
        <f t="shared" si="44"/>
        <v>30.499395539367107</v>
      </c>
      <c r="AL48" s="22">
        <f t="shared" si="5"/>
        <v>253.36268056439772</v>
      </c>
      <c r="AM48" s="61">
        <f t="shared" si="6"/>
        <v>546.69601389773106</v>
      </c>
      <c r="AN48" s="61">
        <f ca="1">AVERAGE(OFFSET($AM$3,0,0,'Données projet'!$E$10+1,1))-AVERAGE(OFFSET($H$3,0,0,'Données projet'!$E$10+1,1))</f>
        <v>346.47171669298569</v>
      </c>
      <c r="AO48" s="61">
        <f t="shared" si="7"/>
        <v>138.7892998712469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18.2</v>
      </c>
      <c r="BD48" s="13">
        <f>IF(A48&lt;'Données projet'!$A$88,$BA$205^A48,IF(A48='Données projet'!$A$88,'Données projet'!$B$88,BD47+BC48-BL47))</f>
        <v>416.40000000000015</v>
      </c>
      <c r="BE48" s="14">
        <f>BD48*VLOOKUP('Données projet'!$B$11,Paramètres!$A$1:$I$88,3,0)*VLOOKUP('Données projet'!$B$11,Paramètres!$A$1:$I$88,5,0)</f>
        <v>249.0072000000001</v>
      </c>
      <c r="BF48" s="14">
        <f t="shared" si="45"/>
        <v>60.373298466514008</v>
      </c>
      <c r="BG48" s="22">
        <f t="shared" si="9"/>
        <v>538.83770149584541</v>
      </c>
      <c r="BH48" s="61">
        <f t="shared" si="10"/>
        <v>832.17103482917878</v>
      </c>
      <c r="BI48" s="61">
        <f ca="1">AVERAGE(OFFSET($BH$3,0,0,'Données projet'!$E$11+1,1))-AVERAGE(OFFSET($H$3,0,0,'Données projet'!$E$11+1,1))</f>
        <v>378.93986671710053</v>
      </c>
      <c r="BJ48" s="61">
        <f t="shared" si="11"/>
        <v>295.81600472413339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201</v>
      </c>
      <c r="BW48" s="13">
        <f>VLOOKUP(A48,'Données projet'!$A$113:$I$133,9,0)</f>
        <v>8.6</v>
      </c>
      <c r="BX48" s="13">
        <f t="array" ref="BX48">INDEX(BW:BW,MIN(IF(ISNUMBER(BW48:BW244),ROW(BW48:BW244),"")))</f>
        <v>8.6</v>
      </c>
      <c r="BY48" s="13">
        <f>IF(A48&lt;'Données projet'!$A$114,$BV$205^A48,IF(A48='Données projet'!$A$114,'Données projet'!$B$114,BY47+BX48-CG47))</f>
        <v>200.99999999999989</v>
      </c>
      <c r="BZ48" s="14">
        <f>BY48*VLOOKUP('Données projet'!$B$12,Paramètres!$A$1:$I$88,3,0)*VLOOKUP('Données projet'!$B$12,Paramètres!$A$1:$I$88,5,0)</f>
        <v>175.59359999999992</v>
      </c>
      <c r="CA48" s="14">
        <f t="shared" si="46"/>
        <v>44.340433728638573</v>
      </c>
      <c r="CB48" s="22">
        <f t="shared" si="13"/>
        <v>383.05177541071203</v>
      </c>
      <c r="CC48" s="61">
        <f t="shared" si="14"/>
        <v>676.38510874404528</v>
      </c>
      <c r="CD48" s="61">
        <f ca="1">AVERAGE(OFFSET($CC$3,0,0,'Données projet'!$E$12+1,1))-AVERAGE(OFFSET($H$3,0,0,'Données projet'!$E$12+1,1))</f>
        <v>299.79515984901849</v>
      </c>
      <c r="CE48" s="61">
        <f t="shared" si="15"/>
        <v>472.66755491558951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179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IF(A48&lt;'Données projet'!$A$140,$CQ$205^A48,IF(A48='Données projet'!$A$140,'Données projet'!$B$140,CT47+CS48-DB47))</f>
        <v>179.00000000000006</v>
      </c>
      <c r="CU48" s="18">
        <f>CT48*VLOOKUP('Données projet'!$B$13,Paramètres!$A$1:$I$88,3,0)*VLOOKUP('Données projet'!$B$13,Paramètres!$A$1:$I$88,5,0)</f>
        <v>161.95920000000004</v>
      </c>
      <c r="CV48" s="14">
        <f t="shared" si="47"/>
        <v>41.284104935125725</v>
      </c>
      <c r="CW48" s="22">
        <f t="shared" si="17"/>
        <v>353.9820894286774</v>
      </c>
      <c r="CX48" s="61">
        <f t="shared" si="18"/>
        <v>647.31542276201071</v>
      </c>
      <c r="CY48" s="61">
        <f ca="1">AVERAGE(OFFSET($CX$3,0,0,'Données projet'!$E$13+1,1))-AVERAGE(OFFSET($H$3,0,0,'Données projet'!$E$13+1,1))</f>
        <v>338.00040608689147</v>
      </c>
      <c r="CZ48" s="61">
        <f t="shared" si="19"/>
        <v>193.3463168944657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42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1" t="e">
        <f t="shared" si="22"/>
        <v>#N/A</v>
      </c>
      <c r="DT48" s="61" t="e">
        <f ca="1">AVERAGE(OFFSET($DS$3,0,0,'Données projet'!$E$14+1,1))-AVERAGE(OFFSET($H$3,0,0,'Données projet'!$E$14+1,1))</f>
        <v>#N/A</v>
      </c>
      <c r="DU48" s="61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1" t="e">
        <f t="shared" si="26"/>
        <v>#N/A</v>
      </c>
      <c r="EO48" s="61" t="e">
        <f ca="1">AVERAGE(OFFSET($EN$3,0,0,'Données projet'!$E$15+1,1))-AVERAGE(OFFSET($H$3,0,0,'Données projet'!$E$15+1,1))</f>
        <v>#N/A</v>
      </c>
      <c r="EP48" s="61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1" t="e">
        <f t="shared" si="30"/>
        <v>#N/A</v>
      </c>
      <c r="FJ48" s="61" t="e">
        <f ca="1">AVERAGE(OFFSET($FI$3,0,0,'Données projet'!$E$16+1,1))-AVERAGE(OFFSET($H$3,0,0,'Données projet'!$E$16+1,1))</f>
        <v>#N/A</v>
      </c>
      <c r="FK48" s="61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1" t="e">
        <f t="shared" si="34"/>
        <v>#N/A</v>
      </c>
      <c r="GE48" s="61" t="e">
        <f ca="1">AVERAGE(OFFSET($GD$3,0,0,'Données projet'!$E$17+1,1))-AVERAGE(OFFSET($H$3,0,0,'Données projet'!$E$17+1,1))</f>
        <v>#N/A</v>
      </c>
      <c r="GF48" s="61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1" t="e">
        <f t="shared" si="38"/>
        <v>#N/A</v>
      </c>
      <c r="GZ48" s="61" t="e">
        <f ca="1">AVERAGE(OFFSET($GY$3,0,0,'Données projet'!$E$18+1,1))-AVERAGE(OFFSET($H$3,0,0,'Données projet'!$E$18+1,1))</f>
        <v>#N/A</v>
      </c>
      <c r="HA48" s="61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">
      <c r="A49" s="11">
        <f t="shared" si="4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25.115999999999985</v>
      </c>
      <c r="D49" s="12">
        <f t="shared" si="4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9">
        <f t="shared" si="1"/>
        <v>314.26239413576309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16.179999999999996</v>
      </c>
      <c r="N49" s="14">
        <f>IF(A49&lt;'Données projet'!$A$36,$K$205^A49,IF(A49='Données projet'!$A$36,'Données projet'!$B$36,N48+M49-V48))</f>
        <v>498.67999999999961</v>
      </c>
      <c r="O49" s="14">
        <f>N49*VLOOKUP('Données projet'!$B$9,Paramètres!$A$1:$I$88,3,0)*VLOOKUP('Données projet'!$B$9,Paramètres!$A$1:$I$88,5,0)</f>
        <v>278.76211999999981</v>
      </c>
      <c r="P49" s="14">
        <f t="shared" si="43"/>
        <v>66.705341831111085</v>
      </c>
      <c r="Q49" s="22">
        <f t="shared" si="53"/>
        <v>601.68916268918474</v>
      </c>
      <c r="R49" s="61">
        <f t="shared" si="0"/>
        <v>895.022496022518</v>
      </c>
      <c r="S49" s="61">
        <f ca="1">AVERAGE(OFFSET($R$3,0,0,'Données projet'!$E$9+1,1))-AVERAGE(OFFSET($H$3,0,0,'Données projet'!$E$9+1,1))</f>
        <v>383.30146648843129</v>
      </c>
      <c r="T49" s="61">
        <f t="shared" si="3"/>
        <v>443.96527862325644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3.7730526238306266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3.1398659179022036E-2</v>
      </c>
      <c r="AC49" s="24">
        <f t="shared" si="4"/>
        <v>3.8044512830096484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IF(A49&lt;'Données projet'!$A$62,$AF$205^A49,IF(A49='Données projet'!$A$62,'Données projet'!$B$62,AI48+AH49-AQ48))</f>
        <v>142.20000000000002</v>
      </c>
      <c r="AJ49" s="14">
        <f>AI49*VLOOKUP('Données projet'!$B$10,Paramètres!$A$1:$I$88,3,0)*VLOOKUP('Données projet'!$B$10,Paramètres!$A$1:$I$88,5,0)</f>
        <v>122.00760000000004</v>
      </c>
      <c r="AK49" s="14">
        <f t="shared" si="44"/>
        <v>32.142785920703616</v>
      </c>
      <c r="AL49" s="22">
        <f t="shared" si="5"/>
        <v>268.47858881189217</v>
      </c>
      <c r="AM49" s="61">
        <f t="shared" si="6"/>
        <v>561.81192214522548</v>
      </c>
      <c r="AN49" s="61">
        <f ca="1">AVERAGE(OFFSET($AM$3,0,0,'Données projet'!$E$10+1,1))-AVERAGE(OFFSET($H$3,0,0,'Données projet'!$E$10+1,1))</f>
        <v>346.47171669298569</v>
      </c>
      <c r="AO49" s="61">
        <f t="shared" si="7"/>
        <v>138.7892998712469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18.2</v>
      </c>
      <c r="BD49" s="13">
        <f>IF(A49&lt;'Données projet'!$A$88,$BA$205^A49,IF(A49='Données projet'!$A$88,'Données projet'!$B$88,BD48+BC49-BL48))</f>
        <v>434.60000000000014</v>
      </c>
      <c r="BE49" s="14">
        <f>BD49*VLOOKUP('Données projet'!$B$11,Paramètres!$A$1:$I$88,3,0)*VLOOKUP('Données projet'!$B$11,Paramètres!$A$1:$I$88,5,0)</f>
        <v>259.89080000000013</v>
      </c>
      <c r="BF49" s="14">
        <f t="shared" si="45"/>
        <v>62.699100359962024</v>
      </c>
      <c r="BG49" s="22">
        <f t="shared" si="9"/>
        <v>561.84407646026739</v>
      </c>
      <c r="BH49" s="61">
        <f t="shared" si="10"/>
        <v>855.17740979360065</v>
      </c>
      <c r="BI49" s="61">
        <f ca="1">AVERAGE(OFFSET($BH$3,0,0,'Données projet'!$E$11+1,1))-AVERAGE(OFFSET($H$3,0,0,'Données projet'!$E$11+1,1))</f>
        <v>378.93986671710053</v>
      </c>
      <c r="BJ49" s="61">
        <f t="shared" si="11"/>
        <v>295.81600472413339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7.8</v>
      </c>
      <c r="BY49" s="13">
        <f>IF(A49&lt;'Données projet'!$A$114,$BV$205^A49,IF(A49='Données projet'!$A$114,'Données projet'!$B$114,BY48+BX49-CG48))</f>
        <v>208.7999999999999</v>
      </c>
      <c r="BZ49" s="14">
        <f>BY49*VLOOKUP('Données projet'!$B$12,Paramètres!$A$1:$I$88,3,0)*VLOOKUP('Données projet'!$B$12,Paramètres!$A$1:$I$88,5,0)</f>
        <v>182.40767999999994</v>
      </c>
      <c r="CA49" s="14">
        <f t="shared" si="46"/>
        <v>45.857435663065921</v>
      </c>
      <c r="CB49" s="22">
        <f t="shared" si="13"/>
        <v>397.56174311317301</v>
      </c>
      <c r="CC49" s="61">
        <f t="shared" si="14"/>
        <v>690.89507644650632</v>
      </c>
      <c r="CD49" s="61">
        <f ca="1">AVERAGE(OFFSET($CC$3,0,0,'Données projet'!$E$12+1,1))-AVERAGE(OFFSET($H$3,0,0,'Données projet'!$E$12+1,1))</f>
        <v>299.79515984901849</v>
      </c>
      <c r="CE49" s="61">
        <f t="shared" si="15"/>
        <v>472.66755491558951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IF(A49&lt;'Données projet'!$A$140,$CQ$205^A49,IF(A49='Données projet'!$A$140,'Données projet'!$B$140,CT48+CS49-DB48))</f>
        <v>145.20000000000005</v>
      </c>
      <c r="CU49" s="18">
        <f>CT49*VLOOKUP('Données projet'!$B$13,Paramètres!$A$1:$I$88,3,0)*VLOOKUP('Données projet'!$B$13,Paramètres!$A$1:$I$88,5,0)</f>
        <v>131.37696000000003</v>
      </c>
      <c r="CV49" s="14">
        <f t="shared" si="47"/>
        <v>34.314338988223334</v>
      </c>
      <c r="CW49" s="22">
        <f t="shared" si="17"/>
        <v>288.57901240448905</v>
      </c>
      <c r="CX49" s="61">
        <f t="shared" si="18"/>
        <v>581.91234573782231</v>
      </c>
      <c r="CY49" s="61">
        <f ca="1">AVERAGE(OFFSET($CX$3,0,0,'Données projet'!$E$13+1,1))-AVERAGE(OFFSET($H$3,0,0,'Données projet'!$E$13+1,1))</f>
        <v>338.00040608689147</v>
      </c>
      <c r="CZ49" s="61">
        <f t="shared" si="19"/>
        <v>193.3463168944657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1" t="e">
        <f t="shared" si="22"/>
        <v>#N/A</v>
      </c>
      <c r="DT49" s="61" t="e">
        <f ca="1">AVERAGE(OFFSET($DS$3,0,0,'Données projet'!$E$14+1,1))-AVERAGE(OFFSET($H$3,0,0,'Données projet'!$E$14+1,1))</f>
        <v>#N/A</v>
      </c>
      <c r="DU49" s="61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1" t="e">
        <f t="shared" si="26"/>
        <v>#N/A</v>
      </c>
      <c r="EO49" s="61" t="e">
        <f ca="1">AVERAGE(OFFSET($EN$3,0,0,'Données projet'!$E$15+1,1))-AVERAGE(OFFSET($H$3,0,0,'Données projet'!$E$15+1,1))</f>
        <v>#N/A</v>
      </c>
      <c r="EP49" s="61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1" t="e">
        <f t="shared" si="30"/>
        <v>#N/A</v>
      </c>
      <c r="FJ49" s="61" t="e">
        <f ca="1">AVERAGE(OFFSET($FI$3,0,0,'Données projet'!$E$16+1,1))-AVERAGE(OFFSET($H$3,0,0,'Données projet'!$E$16+1,1))</f>
        <v>#N/A</v>
      </c>
      <c r="FK49" s="61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1" t="e">
        <f t="shared" si="34"/>
        <v>#N/A</v>
      </c>
      <c r="GE49" s="61" t="e">
        <f ca="1">AVERAGE(OFFSET($GD$3,0,0,'Données projet'!$E$17+1,1))-AVERAGE(OFFSET($H$3,0,0,'Données projet'!$E$17+1,1))</f>
        <v>#N/A</v>
      </c>
      <c r="GF49" s="61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1" t="e">
        <f t="shared" si="38"/>
        <v>#N/A</v>
      </c>
      <c r="GZ49" s="61" t="e">
        <f ca="1">AVERAGE(OFFSET($GY$3,0,0,'Données projet'!$E$18+1,1))-AVERAGE(OFFSET($H$3,0,0,'Données projet'!$E$18+1,1))</f>
        <v>#N/A</v>
      </c>
      <c r="HA49" s="61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">
      <c r="A50" s="11">
        <f t="shared" si="4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25.661999999999985</v>
      </c>
      <c r="D50" s="12">
        <f t="shared" si="4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9">
        <f t="shared" si="1"/>
        <v>315.47908955985213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16.179999999999996</v>
      </c>
      <c r="N50" s="14">
        <f>IF(A50&lt;'Données projet'!$A$36,$K$205^A50,IF(A50='Données projet'!$A$36,'Données projet'!$B$36,N49+M50-V49))</f>
        <v>514.85999999999956</v>
      </c>
      <c r="O50" s="14">
        <f>N50*VLOOKUP('Données projet'!$B$9,Paramètres!$A$1:$I$88,3,0)*VLOOKUP('Données projet'!$B$9,Paramètres!$A$1:$I$88,5,0)</f>
        <v>287.80673999999976</v>
      </c>
      <c r="P50" s="14">
        <f t="shared" si="43"/>
        <v>68.614147743842153</v>
      </c>
      <c r="Q50" s="22">
        <f t="shared" si="53"/>
        <v>620.76637948719133</v>
      </c>
      <c r="R50" s="61">
        <f t="shared" si="0"/>
        <v>914.0997128205247</v>
      </c>
      <c r="S50" s="61">
        <f ca="1">AVERAGE(OFFSET($R$3,0,0,'Données projet'!$E$9+1,1))-AVERAGE(OFFSET($H$3,0,0,'Données projet'!$E$9+1,1))</f>
        <v>383.30146648843129</v>
      </c>
      <c r="T50" s="61">
        <f t="shared" si="3"/>
        <v>443.96527862325644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3.6990653632121706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2.2202204825651717E-2</v>
      </c>
      <c r="AC50" s="24">
        <f t="shared" si="4"/>
        <v>3.7212675680378222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IF(A50&lt;'Données projet'!$A$62,$AF$205^A50,IF(A50='Données projet'!$A$62,'Données projet'!$B$62,AI49+AH50-AQ49))</f>
        <v>150.4</v>
      </c>
      <c r="AJ50" s="14">
        <f>AI50*VLOOKUP('Données projet'!$B$10,Paramètres!$A$1:$I$88,3,0)*VLOOKUP('Données projet'!$B$10,Paramètres!$A$1:$I$88,5,0)</f>
        <v>129.04320000000001</v>
      </c>
      <c r="AK50" s="14">
        <f t="shared" si="44"/>
        <v>33.775175980637421</v>
      </c>
      <c r="AL50" s="22">
        <f t="shared" si="5"/>
        <v>283.57533816627682</v>
      </c>
      <c r="AM50" s="61">
        <f t="shared" si="6"/>
        <v>576.90867149961014</v>
      </c>
      <c r="AN50" s="61">
        <f ca="1">AVERAGE(OFFSET($AM$3,0,0,'Données projet'!$E$10+1,1))-AVERAGE(OFFSET($H$3,0,0,'Données projet'!$E$10+1,1))</f>
        <v>346.47171669298569</v>
      </c>
      <c r="AO50" s="61">
        <f t="shared" si="7"/>
        <v>138.7892998712469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18.2</v>
      </c>
      <c r="BD50" s="13">
        <f>IF(A50&lt;'Données projet'!$A$88,$BA$205^A50,IF(A50='Données projet'!$A$88,'Données projet'!$B$88,BD49+BC50-BL49))</f>
        <v>452.80000000000013</v>
      </c>
      <c r="BE50" s="14">
        <f>BD50*VLOOKUP('Données projet'!$B$11,Paramètres!$A$1:$I$88,3,0)*VLOOKUP('Données projet'!$B$11,Paramètres!$A$1:$I$88,5,0)</f>
        <v>270.77440000000007</v>
      </c>
      <c r="BF50" s="14">
        <f t="shared" si="45"/>
        <v>65.013589107758605</v>
      </c>
      <c r="BG50" s="22">
        <f t="shared" si="9"/>
        <v>584.83074769601308</v>
      </c>
      <c r="BH50" s="61">
        <f t="shared" si="10"/>
        <v>878.16408102934633</v>
      </c>
      <c r="BI50" s="61">
        <f ca="1">AVERAGE(OFFSET($BH$3,0,0,'Données projet'!$E$11+1,1))-AVERAGE(OFFSET($H$3,0,0,'Données projet'!$E$11+1,1))</f>
        <v>378.93986671710053</v>
      </c>
      <c r="BJ50" s="61">
        <f t="shared" si="11"/>
        <v>295.81600472413339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7.8</v>
      </c>
      <c r="BY50" s="13">
        <f>IF(A50&lt;'Données projet'!$A$114,$BV$205^A50,IF(A50='Données projet'!$A$114,'Données projet'!$B$114,BY49+BX50-CG49))</f>
        <v>216.59999999999991</v>
      </c>
      <c r="BZ50" s="14">
        <f>BY50*VLOOKUP('Données projet'!$B$12,Paramètres!$A$1:$I$88,3,0)*VLOOKUP('Données projet'!$B$12,Paramètres!$A$1:$I$88,5,0)</f>
        <v>189.22175999999996</v>
      </c>
      <c r="CA50" s="14">
        <f t="shared" si="46"/>
        <v>47.367853957810034</v>
      </c>
      <c r="CB50" s="22">
        <f t="shared" si="13"/>
        <v>412.06024430985235</v>
      </c>
      <c r="CC50" s="61">
        <f t="shared" si="14"/>
        <v>705.39357764318561</v>
      </c>
      <c r="CD50" s="61">
        <f ca="1">AVERAGE(OFFSET($CC$3,0,0,'Données projet'!$E$12+1,1))-AVERAGE(OFFSET($H$3,0,0,'Données projet'!$E$12+1,1))</f>
        <v>299.79515984901849</v>
      </c>
      <c r="CE50" s="61">
        <f t="shared" si="15"/>
        <v>472.66755491558951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IF(A50&lt;'Données projet'!$A$140,$CQ$205^A50,IF(A50='Données projet'!$A$140,'Données projet'!$B$140,CT49+CS50-DB49))</f>
        <v>153.40000000000003</v>
      </c>
      <c r="CU50" s="18">
        <f>CT50*VLOOKUP('Données projet'!$B$13,Paramètres!$A$1:$I$88,3,0)*VLOOKUP('Données projet'!$B$13,Paramètres!$A$1:$I$88,5,0)</f>
        <v>138.79632000000001</v>
      </c>
      <c r="CV50" s="14">
        <f t="shared" si="47"/>
        <v>36.021120886354588</v>
      </c>
      <c r="CW50" s="22">
        <f t="shared" si="17"/>
        <v>304.47370954373423</v>
      </c>
      <c r="CX50" s="61">
        <f t="shared" si="18"/>
        <v>597.80704287706749</v>
      </c>
      <c r="CY50" s="61">
        <f ca="1">AVERAGE(OFFSET($CX$3,0,0,'Données projet'!$E$13+1,1))-AVERAGE(OFFSET($H$3,0,0,'Données projet'!$E$13+1,1))</f>
        <v>338.00040608689147</v>
      </c>
      <c r="CZ50" s="61">
        <f t="shared" si="19"/>
        <v>193.3463168944657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1" t="e">
        <f t="shared" si="22"/>
        <v>#N/A</v>
      </c>
      <c r="DT50" s="61" t="e">
        <f ca="1">AVERAGE(OFFSET($DS$3,0,0,'Données projet'!$E$14+1,1))-AVERAGE(OFFSET($H$3,0,0,'Données projet'!$E$14+1,1))</f>
        <v>#N/A</v>
      </c>
      <c r="DU50" s="61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1" t="e">
        <f t="shared" si="26"/>
        <v>#N/A</v>
      </c>
      <c r="EO50" s="61" t="e">
        <f ca="1">AVERAGE(OFFSET($EN$3,0,0,'Données projet'!$E$15+1,1))-AVERAGE(OFFSET($H$3,0,0,'Données projet'!$E$15+1,1))</f>
        <v>#N/A</v>
      </c>
      <c r="EP50" s="61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1" t="e">
        <f t="shared" si="30"/>
        <v>#N/A</v>
      </c>
      <c r="FJ50" s="61" t="e">
        <f ca="1">AVERAGE(OFFSET($FI$3,0,0,'Données projet'!$E$16+1,1))-AVERAGE(OFFSET($H$3,0,0,'Données projet'!$E$16+1,1))</f>
        <v>#N/A</v>
      </c>
      <c r="FK50" s="61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1" t="e">
        <f t="shared" si="34"/>
        <v>#N/A</v>
      </c>
      <c r="GE50" s="61" t="e">
        <f ca="1">AVERAGE(OFFSET($GD$3,0,0,'Données projet'!$E$17+1,1))-AVERAGE(OFFSET($H$3,0,0,'Données projet'!$E$17+1,1))</f>
        <v>#N/A</v>
      </c>
      <c r="GF50" s="61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1" t="e">
        <f t="shared" si="38"/>
        <v>#N/A</v>
      </c>
      <c r="GZ50" s="61" t="e">
        <f ca="1">AVERAGE(OFFSET($GY$3,0,0,'Données projet'!$E$18+1,1))-AVERAGE(OFFSET($H$3,0,0,'Données projet'!$E$18+1,1))</f>
        <v>#N/A</v>
      </c>
      <c r="HA50" s="61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">
      <c r="A51" s="11">
        <f t="shared" si="4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26.207999999999984</v>
      </c>
      <c r="D51" s="12">
        <f t="shared" si="4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9">
        <f t="shared" si="1"/>
        <v>316.69512760183437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16.179999999999996</v>
      </c>
      <c r="N51" s="14">
        <f>IF(A51&lt;'Données projet'!$A$36,$K$205^A51,IF(A51='Données projet'!$A$36,'Données projet'!$B$36,N50+M51-V50))</f>
        <v>531.03999999999951</v>
      </c>
      <c r="O51" s="14">
        <f>N51*VLOOKUP('Données projet'!$B$9,Paramètres!$A$1:$I$88,3,0)*VLOOKUP('Données projet'!$B$9,Paramètres!$A$1:$I$88,5,0)</f>
        <v>296.85135999999972</v>
      </c>
      <c r="P51" s="14">
        <f t="shared" si="43"/>
        <v>70.515982809293888</v>
      </c>
      <c r="Q51" s="22">
        <f t="shared" si="53"/>
        <v>639.83145539285306</v>
      </c>
      <c r="R51" s="61">
        <f t="shared" si="0"/>
        <v>933.16478872618632</v>
      </c>
      <c r="S51" s="61">
        <f ca="1">AVERAGE(OFFSET($R$3,0,0,'Données projet'!$E$9+1,1))-AVERAGE(OFFSET($H$3,0,0,'Données projet'!$E$9+1,1))</f>
        <v>383.30146648843129</v>
      </c>
      <c r="T51" s="61">
        <f t="shared" si="3"/>
        <v>443.96527862325644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3.6265289476466696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1.5699329589511018E-2</v>
      </c>
      <c r="AC51" s="24">
        <f t="shared" si="4"/>
        <v>3.6422282772361805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IF(A51&lt;'Données projet'!$A$62,$AF$205^A51,IF(A51='Données projet'!$A$62,'Données projet'!$B$62,AI50+AH51-AQ50))</f>
        <v>158.6</v>
      </c>
      <c r="AJ51" s="14">
        <f>AI51*VLOOKUP('Données projet'!$B$10,Paramètres!$A$1:$I$88,3,0)*VLOOKUP('Données projet'!$B$10,Paramètres!$A$1:$I$88,5,0)</f>
        <v>136.0788</v>
      </c>
      <c r="AK51" s="14">
        <f t="shared" si="44"/>
        <v>35.397233841242119</v>
      </c>
      <c r="AL51" s="22">
        <f t="shared" si="5"/>
        <v>298.6540922734967</v>
      </c>
      <c r="AM51" s="61">
        <f t="shared" si="6"/>
        <v>591.98742560683002</v>
      </c>
      <c r="AN51" s="61">
        <f ca="1">AVERAGE(OFFSET($AM$3,0,0,'Données projet'!$E$10+1,1))-AVERAGE(OFFSET($H$3,0,0,'Données projet'!$E$10+1,1))</f>
        <v>346.47171669298569</v>
      </c>
      <c r="AO51" s="61">
        <f t="shared" si="7"/>
        <v>138.7892998712469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471</v>
      </c>
      <c r="BB51" s="13">
        <f>VLOOKUP(A51,'Données projet'!$A$87:$I$107,9,0)</f>
        <v>18.2</v>
      </c>
      <c r="BC51" s="13">
        <f t="array" ref="BC51">INDEX(BB:BB,MIN(IF(ISNUMBER(BB51:BB247),ROW(BB51:BB247),"")))</f>
        <v>18.2</v>
      </c>
      <c r="BD51" s="13">
        <f>IF(A51&lt;'Données projet'!$A$88,$BA$205^A51,IF(A51='Données projet'!$A$88,'Données projet'!$B$88,BD50+BC51-BL50))</f>
        <v>471.00000000000011</v>
      </c>
      <c r="BE51" s="14">
        <f>BD51*VLOOKUP('Données projet'!$B$11,Paramètres!$A$1:$I$88,3,0)*VLOOKUP('Données projet'!$B$11,Paramètres!$A$1:$I$88,5,0)</f>
        <v>281.65800000000007</v>
      </c>
      <c r="BF51" s="14">
        <f t="shared" si="45"/>
        <v>67.317271456706166</v>
      </c>
      <c r="BG51" s="22">
        <f t="shared" si="9"/>
        <v>607.7985977870967</v>
      </c>
      <c r="BH51" s="61">
        <f t="shared" si="10"/>
        <v>901.13193112042995</v>
      </c>
      <c r="BI51" s="61">
        <f ca="1">AVERAGE(OFFSET($BH$3,0,0,'Données projet'!$E$11+1,1))-AVERAGE(OFFSET($H$3,0,0,'Données projet'!$E$11+1,1))</f>
        <v>378.93986671710053</v>
      </c>
      <c r="BJ51" s="61">
        <f t="shared" si="11"/>
        <v>295.81600472413339</v>
      </c>
      <c r="BK51" s="16">
        <f>IF(ISNA(VLOOKUP(A51,'Données projet'!$A$87:$I$107,3,0)),0,VLOOKUP(A51,'Données projet'!$A$87:$I$107,3,0))</f>
        <v>3</v>
      </c>
      <c r="BL51" s="16">
        <f>IF(ISNA(VLOOKUP(A51,'Données projet'!$A$87:$I$107,4,0)),0,VLOOKUP(A51,'Données projet'!$A$87:$I$107,4,0))</f>
        <v>107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7.8</v>
      </c>
      <c r="BY51" s="13">
        <f>IF(A51&lt;'Données projet'!$A$114,$BV$205^A51,IF(A51='Données projet'!$A$114,'Données projet'!$B$114,BY50+BX51-CG50))</f>
        <v>224.39999999999992</v>
      </c>
      <c r="BZ51" s="14">
        <f>BY51*VLOOKUP('Données projet'!$B$12,Paramètres!$A$1:$I$88,3,0)*VLOOKUP('Données projet'!$B$12,Paramètres!$A$1:$I$88,5,0)</f>
        <v>196.03583999999995</v>
      </c>
      <c r="CA51" s="14">
        <f t="shared" si="46"/>
        <v>48.871952855623455</v>
      </c>
      <c r="CB51" s="22">
        <f t="shared" si="13"/>
        <v>426.54773922354406</v>
      </c>
      <c r="CC51" s="61">
        <f t="shared" si="14"/>
        <v>719.88107255687737</v>
      </c>
      <c r="CD51" s="61">
        <f ca="1">AVERAGE(OFFSET($CC$3,0,0,'Données projet'!$E$12+1,1))-AVERAGE(OFFSET($H$3,0,0,'Données projet'!$E$12+1,1))</f>
        <v>299.79515984901849</v>
      </c>
      <c r="CE51" s="61">
        <f t="shared" si="15"/>
        <v>472.66755491558951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IF(A51&lt;'Données projet'!$A$140,$CQ$205^A51,IF(A51='Données projet'!$A$140,'Données projet'!$B$140,CT50+CS51-DB50))</f>
        <v>161.60000000000002</v>
      </c>
      <c r="CU51" s="18">
        <f>CT51*VLOOKUP('Données projet'!$B$13,Paramètres!$A$1:$I$88,3,0)*VLOOKUP('Données projet'!$B$13,Paramètres!$A$1:$I$88,5,0)</f>
        <v>146.21568000000002</v>
      </c>
      <c r="CV51" s="14">
        <f t="shared" si="47"/>
        <v>37.717310552893402</v>
      </c>
      <c r="CW51" s="22">
        <f t="shared" si="17"/>
        <v>320.34995854628937</v>
      </c>
      <c r="CX51" s="61">
        <f t="shared" si="18"/>
        <v>613.68329187962263</v>
      </c>
      <c r="CY51" s="61">
        <f ca="1">AVERAGE(OFFSET($CX$3,0,0,'Données projet'!$E$13+1,1))-AVERAGE(OFFSET($H$3,0,0,'Données projet'!$E$13+1,1))</f>
        <v>338.00040608689147</v>
      </c>
      <c r="CZ51" s="61">
        <f t="shared" si="19"/>
        <v>193.3463168944657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1" t="e">
        <f t="shared" si="22"/>
        <v>#N/A</v>
      </c>
      <c r="DT51" s="61" t="e">
        <f ca="1">AVERAGE(OFFSET($DS$3,0,0,'Données projet'!$E$14+1,1))-AVERAGE(OFFSET($H$3,0,0,'Données projet'!$E$14+1,1))</f>
        <v>#N/A</v>
      </c>
      <c r="DU51" s="61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1" t="e">
        <f t="shared" si="26"/>
        <v>#N/A</v>
      </c>
      <c r="EO51" s="61" t="e">
        <f ca="1">AVERAGE(OFFSET($EN$3,0,0,'Données projet'!$E$15+1,1))-AVERAGE(OFFSET($H$3,0,0,'Données projet'!$E$15+1,1))</f>
        <v>#N/A</v>
      </c>
      <c r="EP51" s="61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1" t="e">
        <f t="shared" si="30"/>
        <v>#N/A</v>
      </c>
      <c r="FJ51" s="61" t="e">
        <f ca="1">AVERAGE(OFFSET($FI$3,0,0,'Données projet'!$E$16+1,1))-AVERAGE(OFFSET($H$3,0,0,'Données projet'!$E$16+1,1))</f>
        <v>#N/A</v>
      </c>
      <c r="FK51" s="61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1" t="e">
        <f t="shared" si="34"/>
        <v>#N/A</v>
      </c>
      <c r="GE51" s="61" t="e">
        <f ca="1">AVERAGE(OFFSET($GD$3,0,0,'Données projet'!$E$17+1,1))-AVERAGE(OFFSET($H$3,0,0,'Données projet'!$E$17+1,1))</f>
        <v>#N/A</v>
      </c>
      <c r="GF51" s="61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1" t="e">
        <f t="shared" si="38"/>
        <v>#N/A</v>
      </c>
      <c r="GZ51" s="61" t="e">
        <f ca="1">AVERAGE(OFFSET($GY$3,0,0,'Données projet'!$E$18+1,1))-AVERAGE(OFFSET($H$3,0,0,'Données projet'!$E$18+1,1))</f>
        <v>#N/A</v>
      </c>
      <c r="HA51" s="61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">
      <c r="A52" s="11">
        <f t="shared" si="4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26.753999999999984</v>
      </c>
      <c r="D52" s="12">
        <f t="shared" si="4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9">
        <f t="shared" si="1"/>
        <v>317.91052353502909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16.179999999999996</v>
      </c>
      <c r="N52" s="14">
        <f>IF(A52&lt;'Données projet'!$A$36,$K$205^A52,IF(A52='Données projet'!$A$36,'Données projet'!$B$36,N51+M52-V51))</f>
        <v>547.21999999999946</v>
      </c>
      <c r="O52" s="14">
        <f>N52*VLOOKUP('Données projet'!$B$9,Paramètres!$A$1:$I$88,3,0)*VLOOKUP('Données projet'!$B$9,Paramètres!$A$1:$I$88,5,0)</f>
        <v>305.89597999999972</v>
      </c>
      <c r="P52" s="14">
        <f t="shared" si="43"/>
        <v>72.411083795517911</v>
      </c>
      <c r="Q52" s="22">
        <f t="shared" si="53"/>
        <v>658.88480277719327</v>
      </c>
      <c r="R52" s="61">
        <f t="shared" si="0"/>
        <v>952.21813611052653</v>
      </c>
      <c r="S52" s="61">
        <f ca="1">AVERAGE(OFFSET($R$3,0,0,'Données projet'!$E$9+1,1))-AVERAGE(OFFSET($H$3,0,0,'Données projet'!$E$9+1,1))</f>
        <v>383.30146648843129</v>
      </c>
      <c r="T52" s="61">
        <f t="shared" si="3"/>
        <v>443.96527862325644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3.555414926947563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1.1101102412825858E-2</v>
      </c>
      <c r="AC52" s="24">
        <f t="shared" si="4"/>
        <v>3.5665160293603888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IF(A52&lt;'Données projet'!$A$62,$AF$205^A52,IF(A52='Données projet'!$A$62,'Données projet'!$B$62,AI51+AH52-AQ51))</f>
        <v>166.79999999999998</v>
      </c>
      <c r="AJ52" s="14">
        <f>AI52*VLOOKUP('Données projet'!$B$10,Paramètres!$A$1:$I$88,3,0)*VLOOKUP('Données projet'!$B$10,Paramètres!$A$1:$I$88,5,0)</f>
        <v>143.11439999999999</v>
      </c>
      <c r="AK52" s="14">
        <f t="shared" si="44"/>
        <v>37.009554635379814</v>
      </c>
      <c r="AL52" s="22">
        <f t="shared" si="5"/>
        <v>313.71588765661983</v>
      </c>
      <c r="AM52" s="61">
        <f t="shared" si="6"/>
        <v>607.04922098995314</v>
      </c>
      <c r="AN52" s="61">
        <f ca="1">AVERAGE(OFFSET($AM$3,0,0,'Données projet'!$E$10+1,1))-AVERAGE(OFFSET($H$3,0,0,'Données projet'!$E$10+1,1))</f>
        <v>346.47171669298569</v>
      </c>
      <c r="AO52" s="61">
        <f t="shared" si="7"/>
        <v>138.7892998712469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16.8</v>
      </c>
      <c r="BD52" s="13">
        <f>IF(A52&lt;'Données projet'!$A$88,$BA$205^A52,IF(A52='Données projet'!$A$88,'Données projet'!$B$88,BD51+BC52-BL51))</f>
        <v>380.80000000000013</v>
      </c>
      <c r="BE52" s="14">
        <f>BD52*VLOOKUP('Données projet'!$B$11,Paramètres!$A$1:$I$88,3,0)*VLOOKUP('Données projet'!$B$11,Paramètres!$A$1:$I$88,5,0)</f>
        <v>227.71840000000009</v>
      </c>
      <c r="BF52" s="14">
        <f t="shared" si="45"/>
        <v>55.789060386170114</v>
      </c>
      <c r="BG52" s="22">
        <f t="shared" si="9"/>
        <v>493.77549350591312</v>
      </c>
      <c r="BH52" s="61">
        <f t="shared" si="10"/>
        <v>787.10882683924638</v>
      </c>
      <c r="BI52" s="61">
        <f ca="1">AVERAGE(OFFSET($BH$3,0,0,'Données projet'!$E$11+1,1))-AVERAGE(OFFSET($H$3,0,0,'Données projet'!$E$11+1,1))</f>
        <v>378.93986671710053</v>
      </c>
      <c r="BJ52" s="61">
        <f t="shared" si="11"/>
        <v>295.81600472413339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7.8</v>
      </c>
      <c r="BY52" s="13">
        <f>IF(A52&lt;'Données projet'!$A$114,$BV$205^A52,IF(A52='Données projet'!$A$114,'Données projet'!$B$114,BY51+BX52-CG51))</f>
        <v>232.19999999999993</v>
      </c>
      <c r="BZ52" s="14">
        <f>BY52*VLOOKUP('Données projet'!$B$12,Paramètres!$A$1:$I$88,3,0)*VLOOKUP('Données projet'!$B$12,Paramètres!$A$1:$I$88,5,0)</f>
        <v>202.84991999999997</v>
      </c>
      <c r="CA52" s="14">
        <f t="shared" si="46"/>
        <v>50.369977187686075</v>
      </c>
      <c r="CB52" s="22">
        <f t="shared" si="13"/>
        <v>441.02465426855321</v>
      </c>
      <c r="CC52" s="61">
        <f t="shared" si="14"/>
        <v>734.35798760188652</v>
      </c>
      <c r="CD52" s="61">
        <f ca="1">AVERAGE(OFFSET($CC$3,0,0,'Données projet'!$E$12+1,1))-AVERAGE(OFFSET($H$3,0,0,'Données projet'!$E$12+1,1))</f>
        <v>299.79515984901849</v>
      </c>
      <c r="CE52" s="61">
        <f t="shared" si="15"/>
        <v>472.66755491558951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IF(A52&lt;'Données projet'!$A$140,$CQ$205^A52,IF(A52='Données projet'!$A$140,'Données projet'!$B$140,CT51+CS52-DB51))</f>
        <v>169.8</v>
      </c>
      <c r="CU52" s="18">
        <f>CT52*VLOOKUP('Données projet'!$B$13,Paramètres!$A$1:$I$88,3,0)*VLOOKUP('Données projet'!$B$13,Paramètres!$A$1:$I$88,5,0)</f>
        <v>153.63504</v>
      </c>
      <c r="CV52" s="14">
        <f t="shared" si="47"/>
        <v>39.403506785222667</v>
      </c>
      <c r="CW52" s="22">
        <f t="shared" si="17"/>
        <v>336.20880231759617</v>
      </c>
      <c r="CX52" s="61">
        <f t="shared" si="18"/>
        <v>629.54213565092948</v>
      </c>
      <c r="CY52" s="61">
        <f ca="1">AVERAGE(OFFSET($CX$3,0,0,'Données projet'!$E$13+1,1))-AVERAGE(OFFSET($H$3,0,0,'Données projet'!$E$13+1,1))</f>
        <v>338.00040608689147</v>
      </c>
      <c r="CZ52" s="61">
        <f t="shared" si="19"/>
        <v>193.3463168944657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1" t="e">
        <f t="shared" si="22"/>
        <v>#N/A</v>
      </c>
      <c r="DT52" s="61" t="e">
        <f ca="1">AVERAGE(OFFSET($DS$3,0,0,'Données projet'!$E$14+1,1))-AVERAGE(OFFSET($H$3,0,0,'Données projet'!$E$14+1,1))</f>
        <v>#N/A</v>
      </c>
      <c r="DU52" s="61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1" t="e">
        <f t="shared" si="26"/>
        <v>#N/A</v>
      </c>
      <c r="EO52" s="61" t="e">
        <f ca="1">AVERAGE(OFFSET($EN$3,0,0,'Données projet'!$E$15+1,1))-AVERAGE(OFFSET($H$3,0,0,'Données projet'!$E$15+1,1))</f>
        <v>#N/A</v>
      </c>
      <c r="EP52" s="61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1" t="e">
        <f t="shared" si="30"/>
        <v>#N/A</v>
      </c>
      <c r="FJ52" s="61" t="e">
        <f ca="1">AVERAGE(OFFSET($FI$3,0,0,'Données projet'!$E$16+1,1))-AVERAGE(OFFSET($H$3,0,0,'Données projet'!$E$16+1,1))</f>
        <v>#N/A</v>
      </c>
      <c r="FK52" s="61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1" t="e">
        <f t="shared" si="34"/>
        <v>#N/A</v>
      </c>
      <c r="GE52" s="61" t="e">
        <f ca="1">AVERAGE(OFFSET($GD$3,0,0,'Données projet'!$E$17+1,1))-AVERAGE(OFFSET($H$3,0,0,'Données projet'!$E$17+1,1))</f>
        <v>#N/A</v>
      </c>
      <c r="GF52" s="61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1" t="e">
        <f t="shared" si="38"/>
        <v>#N/A</v>
      </c>
      <c r="GZ52" s="61" t="e">
        <f ca="1">AVERAGE(OFFSET($GY$3,0,0,'Données projet'!$E$18+1,1))-AVERAGE(OFFSET($H$3,0,0,'Données projet'!$E$18+1,1))</f>
        <v>#N/A</v>
      </c>
      <c r="HA52" s="61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">
      <c r="A53" s="11">
        <f t="shared" si="4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27.299999999999983</v>
      </c>
      <c r="D53" s="12">
        <f t="shared" si="4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9">
        <f t="shared" si="1"/>
        <v>319.12529197371839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563.4</v>
      </c>
      <c r="L53" s="13">
        <f>VLOOKUP(A53,'Données projet'!$A$35:$I$55,9,0)</f>
        <v>16.179999999999996</v>
      </c>
      <c r="M53" s="13">
        <f t="array" ref="M53">INDEX(L:L,MIN(IF(ISNUMBER(L53:L249),ROW(L53:L249),"")))</f>
        <v>16.179999999999996</v>
      </c>
      <c r="N53" s="14">
        <f>IF(A53&lt;'Données projet'!$A$36,$K$205^A53,IF(A53='Données projet'!$A$36,'Données projet'!$B$36,N52+M53-V52))</f>
        <v>563.39999999999941</v>
      </c>
      <c r="O53" s="14">
        <f>N53*VLOOKUP('Données projet'!$B$9,Paramètres!$A$1:$I$88,3,0)*VLOOKUP('Données projet'!$B$9,Paramètres!$A$1:$I$88,5,0)</f>
        <v>314.94059999999968</v>
      </c>
      <c r="P53" s="14">
        <f t="shared" si="43"/>
        <v>74.299672673282586</v>
      </c>
      <c r="Q53" s="22">
        <f t="shared" si="53"/>
        <v>677.92680823929993</v>
      </c>
      <c r="R53" s="61">
        <f t="shared" si="0"/>
        <v>971.2601415726333</v>
      </c>
      <c r="S53" s="61">
        <f ca="1">AVERAGE(OFFSET($R$3,0,0,'Données projet'!$E$9+1,1))-AVERAGE(OFFSET($H$3,0,0,'Données projet'!$E$9+1,1))</f>
        <v>383.30146648843129</v>
      </c>
      <c r="T53" s="61">
        <f t="shared" si="3"/>
        <v>443.96527862325644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62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3.4856954088190966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7.8496647947555089E-3</v>
      </c>
      <c r="AC53" s="24">
        <f t="shared" si="4"/>
        <v>3.493545073613852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175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IF(A53&lt;'Données projet'!$A$62,$AF$205^A53,IF(A53='Données projet'!$A$62,'Données projet'!$B$62,AI52+AH53-AQ52))</f>
        <v>174.99999999999997</v>
      </c>
      <c r="AJ53" s="14">
        <f>AI53*VLOOKUP('Données projet'!$B$10,Paramètres!$A$1:$I$88,3,0)*VLOOKUP('Données projet'!$B$10,Paramètres!$A$1:$I$88,5,0)</f>
        <v>150.14999999999998</v>
      </c>
      <c r="AK53" s="14">
        <f t="shared" si="44"/>
        <v>38.612671675922336</v>
      </c>
      <c r="AL53" s="22">
        <f t="shared" si="5"/>
        <v>328.76165316889802</v>
      </c>
      <c r="AM53" s="61">
        <f t="shared" si="6"/>
        <v>622.09498650223134</v>
      </c>
      <c r="AN53" s="61">
        <f ca="1">AVERAGE(OFFSET($AM$3,0,0,'Données projet'!$E$10+1,1))-AVERAGE(OFFSET($H$3,0,0,'Données projet'!$E$10+1,1))</f>
        <v>346.47171669298569</v>
      </c>
      <c r="AO53" s="61">
        <f t="shared" si="7"/>
        <v>138.7892998712469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16.8</v>
      </c>
      <c r="BD53" s="13">
        <f>IF(A53&lt;'Données projet'!$A$88,$BA$205^A53,IF(A53='Données projet'!$A$88,'Données projet'!$B$88,BD52+BC53-BL52))</f>
        <v>397.60000000000014</v>
      </c>
      <c r="BE53" s="14">
        <f>BD53*VLOOKUP('Données projet'!$B$11,Paramètres!$A$1:$I$88,3,0)*VLOOKUP('Données projet'!$B$11,Paramètres!$A$1:$I$88,5,0)</f>
        <v>237.76480000000009</v>
      </c>
      <c r="BF53" s="14">
        <f t="shared" si="45"/>
        <v>57.958354732968743</v>
      </c>
      <c r="BG53" s="22">
        <f t="shared" si="9"/>
        <v>515.05116115992075</v>
      </c>
      <c r="BH53" s="61">
        <f t="shared" si="10"/>
        <v>808.38449449325412</v>
      </c>
      <c r="BI53" s="61">
        <f ca="1">AVERAGE(OFFSET($BH$3,0,0,'Données projet'!$E$11+1,1))-AVERAGE(OFFSET($H$3,0,0,'Données projet'!$E$11+1,1))</f>
        <v>378.93986671710053</v>
      </c>
      <c r="BJ53" s="61">
        <f t="shared" si="11"/>
        <v>295.81600472413339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</v>
      </c>
      <c r="BW53" s="13">
        <f>VLOOKUP(A53,'Données projet'!$A$113:$I$133,9,0)</f>
        <v>7.8</v>
      </c>
      <c r="BX53" s="13">
        <f t="array" ref="BX53">INDEX(BW:BW,MIN(IF(ISNUMBER(BW53:BW249),ROW(BW53:BW249),"")))</f>
        <v>7.8</v>
      </c>
      <c r="BY53" s="13">
        <f>IF(A53&lt;'Données projet'!$A$114,$BV$205^A53,IF(A53='Données projet'!$A$114,'Données projet'!$B$114,BY52+BX53-CG52))</f>
        <v>239.99999999999994</v>
      </c>
      <c r="BZ53" s="14">
        <f>BY53*VLOOKUP('Données projet'!$B$12,Paramètres!$A$1:$I$88,3,0)*VLOOKUP('Données projet'!$B$12,Paramètres!$A$1:$I$88,5,0)</f>
        <v>209.66399999999996</v>
      </c>
      <c r="CA53" s="14">
        <f t="shared" si="46"/>
        <v>51.862154403304487</v>
      </c>
      <c r="CB53" s="22">
        <f t="shared" si="13"/>
        <v>455.49138558575515</v>
      </c>
      <c r="CC53" s="61">
        <f t="shared" si="14"/>
        <v>748.82471891908847</v>
      </c>
      <c r="CD53" s="61">
        <f ca="1">AVERAGE(OFFSET($CC$3,0,0,'Données projet'!$E$12+1,1))-AVERAGE(OFFSET($H$3,0,0,'Données projet'!$E$12+1,1))</f>
        <v>299.79515984901849</v>
      </c>
      <c r="CE53" s="61">
        <f t="shared" si="15"/>
        <v>472.66755491558951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59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178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IF(A53&lt;'Données projet'!$A$140,$CQ$205^A53,IF(A53='Données projet'!$A$140,'Données projet'!$B$140,CT52+CS53-DB52))</f>
        <v>178</v>
      </c>
      <c r="CU53" s="18">
        <f>CT53*VLOOKUP('Données projet'!$B$13,Paramètres!$A$1:$I$88,3,0)*VLOOKUP('Données projet'!$B$13,Paramètres!$A$1:$I$88,5,0)</f>
        <v>161.05439999999999</v>
      </c>
      <c r="CV53" s="14">
        <f t="shared" si="47"/>
        <v>41.080247278685491</v>
      </c>
      <c r="CW53" s="22">
        <f t="shared" si="17"/>
        <v>352.05117734371055</v>
      </c>
      <c r="CX53" s="61">
        <f t="shared" si="18"/>
        <v>645.38451067704386</v>
      </c>
      <c r="CY53" s="61">
        <f ca="1">AVERAGE(OFFSET($CX$3,0,0,'Données projet'!$E$13+1,1))-AVERAGE(OFFSET($H$3,0,0,'Données projet'!$E$13+1,1))</f>
        <v>338.00040608689147</v>
      </c>
      <c r="CZ53" s="61">
        <f t="shared" si="19"/>
        <v>193.3463168944657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1" t="e">
        <f t="shared" si="22"/>
        <v>#N/A</v>
      </c>
      <c r="DT53" s="61" t="e">
        <f ca="1">AVERAGE(OFFSET($DS$3,0,0,'Données projet'!$E$14+1,1))-AVERAGE(OFFSET($H$3,0,0,'Données projet'!$E$14+1,1))</f>
        <v>#N/A</v>
      </c>
      <c r="DU53" s="61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1" t="e">
        <f t="shared" si="26"/>
        <v>#N/A</v>
      </c>
      <c r="EO53" s="61" t="e">
        <f ca="1">AVERAGE(OFFSET($EN$3,0,0,'Données projet'!$E$15+1,1))-AVERAGE(OFFSET($H$3,0,0,'Données projet'!$E$15+1,1))</f>
        <v>#N/A</v>
      </c>
      <c r="EP53" s="61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1" t="e">
        <f t="shared" si="30"/>
        <v>#N/A</v>
      </c>
      <c r="FJ53" s="61" t="e">
        <f ca="1">AVERAGE(OFFSET($FI$3,0,0,'Données projet'!$E$16+1,1))-AVERAGE(OFFSET($H$3,0,0,'Données projet'!$E$16+1,1))</f>
        <v>#N/A</v>
      </c>
      <c r="FK53" s="61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1" t="e">
        <f t="shared" si="34"/>
        <v>#N/A</v>
      </c>
      <c r="GE53" s="61" t="e">
        <f ca="1">AVERAGE(OFFSET($GD$3,0,0,'Données projet'!$E$17+1,1))-AVERAGE(OFFSET($H$3,0,0,'Données projet'!$E$17+1,1))</f>
        <v>#N/A</v>
      </c>
      <c r="GF53" s="61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1" t="e">
        <f t="shared" si="38"/>
        <v>#N/A</v>
      </c>
      <c r="GZ53" s="61" t="e">
        <f ca="1">AVERAGE(OFFSET($GY$3,0,0,'Données projet'!$E$18+1,1))-AVERAGE(OFFSET($H$3,0,0,'Données projet'!$E$18+1,1))</f>
        <v>#N/A</v>
      </c>
      <c r="HA53" s="61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">
      <c r="A54" s="11">
        <f t="shared" si="4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27.845999999999982</v>
      </c>
      <c r="D54" s="12">
        <f t="shared" si="4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9">
        <f t="shared" si="1"/>
        <v>320.33944691418702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16.240000000000009</v>
      </c>
      <c r="N54" s="14">
        <f>IF(A54&lt;'Données projet'!$A$36,$K$205^A54,IF(A54='Données projet'!$A$36,'Données projet'!$B$36,N53+M54-V53))</f>
        <v>517.63999999999942</v>
      </c>
      <c r="O54" s="14">
        <f>N54*VLOOKUP('Données projet'!$B$9,Paramètres!$A$1:$I$88,3,0)*VLOOKUP('Données projet'!$B$9,Paramètres!$A$1:$I$88,5,0)</f>
        <v>289.36075999999969</v>
      </c>
      <c r="P54" s="14">
        <f t="shared" si="43"/>
        <v>68.941404633262735</v>
      </c>
      <c r="Q54" s="22">
        <f t="shared" si="53"/>
        <v>624.04293673626535</v>
      </c>
      <c r="R54" s="61">
        <f t="shared" si="0"/>
        <v>917.3762700695986</v>
      </c>
      <c r="S54" s="61">
        <f ca="1">AVERAGE(OFFSET($R$3,0,0,'Données projet'!$E$9+1,1))-AVERAGE(OFFSET($H$3,0,0,'Données projet'!$E$9+1,1))</f>
        <v>383.30146648843129</v>
      </c>
      <c r="T54" s="61">
        <f t="shared" si="3"/>
        <v>443.96527862325644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3.4173430479164222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5.5505512064129292E-3</v>
      </c>
      <c r="AC54" s="24">
        <f t="shared" si="4"/>
        <v>3.4228935991228351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IF(A54&lt;'Données projet'!$A$62,$AF$205^A54,IF(A54='Données projet'!$A$62,'Données projet'!$B$62,AI53+AH54-AQ53))</f>
        <v>141.59999999999997</v>
      </c>
      <c r="AJ54" s="14">
        <f>AI54*VLOOKUP('Données projet'!$B$10,Paramètres!$A$1:$I$88,3,0)*VLOOKUP('Données projet'!$B$10,Paramètres!$A$1:$I$88,5,0)</f>
        <v>121.49279999999997</v>
      </c>
      <c r="AK54" s="14">
        <f t="shared" si="44"/>
        <v>32.02291946024841</v>
      </c>
      <c r="AL54" s="22">
        <f t="shared" si="5"/>
        <v>267.37321139326588</v>
      </c>
      <c r="AM54" s="61">
        <f t="shared" si="6"/>
        <v>560.70654472659919</v>
      </c>
      <c r="AN54" s="61">
        <f ca="1">AVERAGE(OFFSET($AM$3,0,0,'Données projet'!$E$10+1,1))-AVERAGE(OFFSET($H$3,0,0,'Données projet'!$E$10+1,1))</f>
        <v>346.47171669298569</v>
      </c>
      <c r="AO54" s="61">
        <f t="shared" si="7"/>
        <v>138.7892998712469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16.8</v>
      </c>
      <c r="BD54" s="13">
        <f>IF(A54&lt;'Données projet'!$A$88,$BA$205^A54,IF(A54='Données projet'!$A$88,'Données projet'!$B$88,BD53+BC54-BL53))</f>
        <v>414.40000000000015</v>
      </c>
      <c r="BE54" s="14">
        <f>BD54*VLOOKUP('Données projet'!$B$11,Paramètres!$A$1:$I$88,3,0)*VLOOKUP('Données projet'!$B$11,Paramètres!$A$1:$I$88,5,0)</f>
        <v>247.8112000000001</v>
      </c>
      <c r="BF54" s="14">
        <f t="shared" si="45"/>
        <v>60.117002666867698</v>
      </c>
      <c r="BG54" s="22">
        <f t="shared" si="9"/>
        <v>536.3082863114613</v>
      </c>
      <c r="BH54" s="61">
        <f t="shared" si="10"/>
        <v>829.64161964479467</v>
      </c>
      <c r="BI54" s="61">
        <f ca="1">AVERAGE(OFFSET($BH$3,0,0,'Données projet'!$E$11+1,1))-AVERAGE(OFFSET($H$3,0,0,'Données projet'!$E$11+1,1))</f>
        <v>378.93986671710053</v>
      </c>
      <c r="BJ54" s="61">
        <f t="shared" si="11"/>
        <v>295.81600472413339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6.8</v>
      </c>
      <c r="BY54" s="13">
        <f>IF(A54&lt;'Données projet'!$A$114,$BV$205^A54,IF(A54='Données projet'!$A$114,'Données projet'!$B$114,BY53+BX54-CG53))</f>
        <v>187.79999999999995</v>
      </c>
      <c r="BZ54" s="14">
        <f>BY54*VLOOKUP('Données projet'!$B$12,Paramètres!$A$1:$I$88,3,0)*VLOOKUP('Données projet'!$B$12,Paramètres!$A$1:$I$88,5,0)</f>
        <v>164.06207999999998</v>
      </c>
      <c r="CA54" s="14">
        <f t="shared" si="46"/>
        <v>41.75738773013461</v>
      </c>
      <c r="CB54" s="22">
        <f t="shared" si="13"/>
        <v>358.46890629665103</v>
      </c>
      <c r="CC54" s="61">
        <f t="shared" si="14"/>
        <v>651.80223962998434</v>
      </c>
      <c r="CD54" s="61">
        <f ca="1">AVERAGE(OFFSET($CC$3,0,0,'Données projet'!$E$12+1,1))-AVERAGE(OFFSET($H$3,0,0,'Données projet'!$E$12+1,1))</f>
        <v>299.79515984901849</v>
      </c>
      <c r="CE54" s="61">
        <f t="shared" si="15"/>
        <v>472.66755491558951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IF(A54&lt;'Données projet'!$A$140,$CQ$205^A54,IF(A54='Données projet'!$A$140,'Données projet'!$B$140,CT53+CS54-DB53))</f>
        <v>186</v>
      </c>
      <c r="CU54" s="18">
        <f>CT54*VLOOKUP('Données projet'!$B$13,Paramètres!$A$1:$I$88,3,0)*VLOOKUP('Données projet'!$B$13,Paramètres!$A$1:$I$88,5,0)</f>
        <v>168.2928</v>
      </c>
      <c r="CV54" s="14">
        <f t="shared" si="47"/>
        <v>42.707443263135104</v>
      </c>
      <c r="CW54" s="22">
        <f t="shared" si="17"/>
        <v>367.49209034996028</v>
      </c>
      <c r="CX54" s="61">
        <f t="shared" si="18"/>
        <v>660.82542368329359</v>
      </c>
      <c r="CY54" s="61">
        <f ca="1">AVERAGE(OFFSET($CX$3,0,0,'Données projet'!$E$13+1,1))-AVERAGE(OFFSET($H$3,0,0,'Données projet'!$E$13+1,1))</f>
        <v>338.00040608689147</v>
      </c>
      <c r="CZ54" s="61">
        <f t="shared" si="19"/>
        <v>193.3463168944657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1" t="e">
        <f t="shared" si="22"/>
        <v>#N/A</v>
      </c>
      <c r="DT54" s="61" t="e">
        <f ca="1">AVERAGE(OFFSET($DS$3,0,0,'Données projet'!$E$14+1,1))-AVERAGE(OFFSET($H$3,0,0,'Données projet'!$E$14+1,1))</f>
        <v>#N/A</v>
      </c>
      <c r="DU54" s="61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1" t="e">
        <f t="shared" si="26"/>
        <v>#N/A</v>
      </c>
      <c r="EO54" s="61" t="e">
        <f ca="1">AVERAGE(OFFSET($EN$3,0,0,'Données projet'!$E$15+1,1))-AVERAGE(OFFSET($H$3,0,0,'Données projet'!$E$15+1,1))</f>
        <v>#N/A</v>
      </c>
      <c r="EP54" s="61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1" t="e">
        <f t="shared" si="30"/>
        <v>#N/A</v>
      </c>
      <c r="FJ54" s="61" t="e">
        <f ca="1">AVERAGE(OFFSET($FI$3,0,0,'Données projet'!$E$16+1,1))-AVERAGE(OFFSET($H$3,0,0,'Données projet'!$E$16+1,1))</f>
        <v>#N/A</v>
      </c>
      <c r="FK54" s="61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1" t="e">
        <f t="shared" si="34"/>
        <v>#N/A</v>
      </c>
      <c r="GE54" s="61" t="e">
        <f ca="1">AVERAGE(OFFSET($GD$3,0,0,'Données projet'!$E$17+1,1))-AVERAGE(OFFSET($H$3,0,0,'Données projet'!$E$17+1,1))</f>
        <v>#N/A</v>
      </c>
      <c r="GF54" s="61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1" t="e">
        <f t="shared" si="38"/>
        <v>#N/A</v>
      </c>
      <c r="GZ54" s="61" t="e">
        <f ca="1">AVERAGE(OFFSET($GY$3,0,0,'Données projet'!$E$18+1,1))-AVERAGE(OFFSET($H$3,0,0,'Données projet'!$E$18+1,1))</f>
        <v>#N/A</v>
      </c>
      <c r="HA54" s="61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">
      <c r="A55" s="11">
        <f t="shared" si="4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28.391999999999982</v>
      </c>
      <c r="D55" s="12">
        <f t="shared" si="4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9">
        <f t="shared" si="1"/>
        <v>321.55300177245209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16.240000000000009</v>
      </c>
      <c r="N55" s="14">
        <f>IF(A55&lt;'Données projet'!$A$36,$K$205^A55,IF(A55='Données projet'!$A$36,'Données projet'!$B$36,N54+M55-V54))</f>
        <v>533.87999999999943</v>
      </c>
      <c r="O55" s="14">
        <f>N55*VLOOKUP('Données projet'!$B$9,Paramètres!$A$1:$I$88,3,0)*VLOOKUP('Données projet'!$B$9,Paramètres!$A$1:$I$88,5,0)</f>
        <v>298.43891999999965</v>
      </c>
      <c r="P55" s="14">
        <f t="shared" si="43"/>
        <v>70.849101842252054</v>
      </c>
      <c r="Q55" s="22">
        <f t="shared" si="53"/>
        <v>643.17663804192171</v>
      </c>
      <c r="R55" s="61">
        <f t="shared" si="0"/>
        <v>936.50997137525496</v>
      </c>
      <c r="S55" s="61">
        <f ca="1">AVERAGE(OFFSET($R$3,0,0,'Données projet'!$E$9+1,1))-AVERAGE(OFFSET($H$3,0,0,'Données projet'!$E$9+1,1))</f>
        <v>383.30146648843129</v>
      </c>
      <c r="T55" s="61">
        <f t="shared" si="3"/>
        <v>443.96527862325644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3.3503310351202256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3.9248323973777545E-3</v>
      </c>
      <c r="AC55" s="24">
        <f t="shared" si="4"/>
        <v>3.3542558675176033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IF(A55&lt;'Données projet'!$A$62,$AF$205^A55,IF(A55='Données projet'!$A$62,'Données projet'!$B$62,AI54+AH55-AQ54))</f>
        <v>150.19999999999996</v>
      </c>
      <c r="AJ55" s="14">
        <f>AI55*VLOOKUP('Données projet'!$B$10,Paramètres!$A$1:$I$88,3,0)*VLOOKUP('Données projet'!$B$10,Paramètres!$A$1:$I$88,5,0)</f>
        <v>128.87159999999997</v>
      </c>
      <c r="AK55" s="14">
        <f t="shared" si="44"/>
        <v>33.735487075909091</v>
      </c>
      <c r="AL55" s="22">
        <f t="shared" si="5"/>
        <v>283.20734332387497</v>
      </c>
      <c r="AM55" s="61">
        <f t="shared" si="6"/>
        <v>576.54067665720822</v>
      </c>
      <c r="AN55" s="61">
        <f ca="1">AVERAGE(OFFSET($AM$3,0,0,'Données projet'!$E$10+1,1))-AVERAGE(OFFSET($H$3,0,0,'Données projet'!$E$10+1,1))</f>
        <v>346.47171669298569</v>
      </c>
      <c r="AO55" s="61">
        <f t="shared" si="7"/>
        <v>138.7892998712469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16.8</v>
      </c>
      <c r="BD55" s="13">
        <f>IF(A55&lt;'Données projet'!$A$88,$BA$205^A55,IF(A55='Données projet'!$A$88,'Données projet'!$B$88,BD54+BC55-BL54))</f>
        <v>431.20000000000016</v>
      </c>
      <c r="BE55" s="14">
        <f>BD55*VLOOKUP('Données projet'!$B$11,Paramètres!$A$1:$I$88,3,0)*VLOOKUP('Données projet'!$B$11,Paramètres!$A$1:$I$88,5,0)</f>
        <v>257.8576000000001</v>
      </c>
      <c r="BF55" s="14">
        <f t="shared" si="45"/>
        <v>62.265485172202631</v>
      </c>
      <c r="BG55" s="22">
        <f t="shared" si="9"/>
        <v>557.54770667491982</v>
      </c>
      <c r="BH55" s="61">
        <f t="shared" si="10"/>
        <v>850.88104000825319</v>
      </c>
      <c r="BI55" s="61">
        <f ca="1">AVERAGE(OFFSET($BH$3,0,0,'Données projet'!$E$11+1,1))-AVERAGE(OFFSET($H$3,0,0,'Données projet'!$E$11+1,1))</f>
        <v>378.93986671710053</v>
      </c>
      <c r="BJ55" s="61">
        <f t="shared" si="11"/>
        <v>295.81600472413339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6.8</v>
      </c>
      <c r="BY55" s="13">
        <f>IF(A55&lt;'Données projet'!$A$114,$BV$205^A55,IF(A55='Données projet'!$A$114,'Données projet'!$B$114,BY54+BX55-CG54))</f>
        <v>194.59999999999997</v>
      </c>
      <c r="BZ55" s="14">
        <f>BY55*VLOOKUP('Données projet'!$B$12,Paramètres!$A$1:$I$88,3,0)*VLOOKUP('Données projet'!$B$12,Paramètres!$A$1:$I$88,5,0)</f>
        <v>170.00255999999999</v>
      </c>
      <c r="CA55" s="14">
        <f t="shared" si="46"/>
        <v>43.090596939649579</v>
      </c>
      <c r="CB55" s="22">
        <f t="shared" si="13"/>
        <v>371.1372483365563</v>
      </c>
      <c r="CC55" s="61">
        <f t="shared" si="14"/>
        <v>664.47058166988961</v>
      </c>
      <c r="CD55" s="61">
        <f ca="1">AVERAGE(OFFSET($CC$3,0,0,'Données projet'!$E$12+1,1))-AVERAGE(OFFSET($H$3,0,0,'Données projet'!$E$12+1,1))</f>
        <v>299.79515984901849</v>
      </c>
      <c r="CE55" s="61">
        <f t="shared" si="15"/>
        <v>472.66755491558951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IF(A55&lt;'Données projet'!$A$140,$CQ$205^A55,IF(A55='Données projet'!$A$140,'Données projet'!$B$140,CT54+CS55-DB54))</f>
        <v>194</v>
      </c>
      <c r="CU55" s="18">
        <f>CT55*VLOOKUP('Données projet'!$B$13,Paramètres!$A$1:$I$88,3,0)*VLOOKUP('Données projet'!$B$13,Paramètres!$A$1:$I$88,5,0)</f>
        <v>175.53120000000001</v>
      </c>
      <c r="CV55" s="14">
        <f t="shared" si="47"/>
        <v>44.326510481422488</v>
      </c>
      <c r="CW55" s="22">
        <f t="shared" si="17"/>
        <v>382.9188457551441</v>
      </c>
      <c r="CX55" s="61">
        <f t="shared" si="18"/>
        <v>676.25217908847742</v>
      </c>
      <c r="CY55" s="61">
        <f ca="1">AVERAGE(OFFSET($CX$3,0,0,'Données projet'!$E$13+1,1))-AVERAGE(OFFSET($H$3,0,0,'Données projet'!$E$13+1,1))</f>
        <v>338.00040608689147</v>
      </c>
      <c r="CZ55" s="61">
        <f t="shared" si="19"/>
        <v>193.3463168944657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1" t="e">
        <f t="shared" si="22"/>
        <v>#N/A</v>
      </c>
      <c r="DT55" s="61" t="e">
        <f ca="1">AVERAGE(OFFSET($DS$3,0,0,'Données projet'!$E$14+1,1))-AVERAGE(OFFSET($H$3,0,0,'Données projet'!$E$14+1,1))</f>
        <v>#N/A</v>
      </c>
      <c r="DU55" s="61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1" t="e">
        <f t="shared" si="26"/>
        <v>#N/A</v>
      </c>
      <c r="EO55" s="61" t="e">
        <f ca="1">AVERAGE(OFFSET($EN$3,0,0,'Données projet'!$E$15+1,1))-AVERAGE(OFFSET($H$3,0,0,'Données projet'!$E$15+1,1))</f>
        <v>#N/A</v>
      </c>
      <c r="EP55" s="61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1" t="e">
        <f t="shared" si="30"/>
        <v>#N/A</v>
      </c>
      <c r="FJ55" s="61" t="e">
        <f ca="1">AVERAGE(OFFSET($FI$3,0,0,'Données projet'!$E$16+1,1))-AVERAGE(OFFSET($H$3,0,0,'Données projet'!$E$16+1,1))</f>
        <v>#N/A</v>
      </c>
      <c r="FK55" s="61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1" t="e">
        <f t="shared" si="34"/>
        <v>#N/A</v>
      </c>
      <c r="GE55" s="61" t="e">
        <f ca="1">AVERAGE(OFFSET($GD$3,0,0,'Données projet'!$E$17+1,1))-AVERAGE(OFFSET($H$3,0,0,'Données projet'!$E$17+1,1))</f>
        <v>#N/A</v>
      </c>
      <c r="GF55" s="61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1" t="e">
        <f t="shared" si="38"/>
        <v>#N/A</v>
      </c>
      <c r="GZ55" s="61" t="e">
        <f ca="1">AVERAGE(OFFSET($GY$3,0,0,'Données projet'!$E$18+1,1))-AVERAGE(OFFSET($H$3,0,0,'Données projet'!$E$18+1,1))</f>
        <v>#N/A</v>
      </c>
      <c r="HA55" s="61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">
      <c r="A56" s="11">
        <f t="shared" si="4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28.937999999999981</v>
      </c>
      <c r="D56" s="12">
        <f t="shared" si="4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9">
        <f t="shared" si="1"/>
        <v>322.76596941900885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16.240000000000009</v>
      </c>
      <c r="N56" s="14">
        <f>IF(A56&lt;'Données projet'!$A$36,$K$205^A56,IF(A56='Données projet'!$A$36,'Données projet'!$B$36,N55+M56-V55))</f>
        <v>550.11999999999944</v>
      </c>
      <c r="O56" s="14">
        <f>N56*VLOOKUP('Données projet'!$B$9,Paramètres!$A$1:$I$88,3,0)*VLOOKUP('Données projet'!$B$9,Paramètres!$A$1:$I$88,5,0)</f>
        <v>307.51707999999968</v>
      </c>
      <c r="P56" s="14">
        <f t="shared" si="43"/>
        <v>72.75005521632815</v>
      </c>
      <c r="Q56" s="22">
        <f t="shared" si="53"/>
        <v>662.29859383510427</v>
      </c>
      <c r="R56" s="61">
        <f t="shared" si="0"/>
        <v>955.63192716843764</v>
      </c>
      <c r="S56" s="61">
        <f ca="1">AVERAGE(OFFSET($R$3,0,0,'Données projet'!$E$9+1,1))-AVERAGE(OFFSET($H$3,0,0,'Données projet'!$E$9+1,1))</f>
        <v>383.30146648843129</v>
      </c>
      <c r="T56" s="61">
        <f t="shared" si="3"/>
        <v>443.96527862325644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3.2846330870216707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2.7752756032064646E-3</v>
      </c>
      <c r="AC56" s="24">
        <f t="shared" si="4"/>
        <v>3.2874083626248773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IF(A56&lt;'Données projet'!$A$62,$AF$205^A56,IF(A56='Données projet'!$A$62,'Données projet'!$B$62,AI55+AH56-AQ55))</f>
        <v>158.79999999999995</v>
      </c>
      <c r="AJ56" s="14">
        <f>AI56*VLOOKUP('Données projet'!$B$10,Paramètres!$A$1:$I$88,3,0)*VLOOKUP('Données projet'!$B$10,Paramètres!$A$1:$I$88,5,0)</f>
        <v>136.25039999999996</v>
      </c>
      <c r="AK56" s="14">
        <f t="shared" si="44"/>
        <v>35.436672304560737</v>
      </c>
      <c r="AL56" s="22">
        <f t="shared" si="5"/>
        <v>299.02165093044317</v>
      </c>
      <c r="AM56" s="61">
        <f t="shared" si="6"/>
        <v>592.35498426377649</v>
      </c>
      <c r="AN56" s="61">
        <f ca="1">AVERAGE(OFFSET($AM$3,0,0,'Données projet'!$E$10+1,1))-AVERAGE(OFFSET($H$3,0,0,'Données projet'!$E$10+1,1))</f>
        <v>346.47171669298569</v>
      </c>
      <c r="AO56" s="61">
        <f t="shared" si="7"/>
        <v>138.7892998712469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>
        <f>VLOOKUP(A56,'Données projet'!$A$87:$I$107,2,0)</f>
        <v>448</v>
      </c>
      <c r="BB56" s="13">
        <f>VLOOKUP(A56,'Données projet'!$A$87:$I$107,9,0)</f>
        <v>16.8</v>
      </c>
      <c r="BC56" s="13">
        <f t="array" ref="BC56">INDEX(BB:BB,MIN(IF(ISNUMBER(BB56:BB252),ROW(BB56:BB252),"")))</f>
        <v>16.8</v>
      </c>
      <c r="BD56" s="13">
        <f>IF(A56&lt;'Données projet'!$A$88,$BA$205^A56,IF(A56='Données projet'!$A$88,'Données projet'!$B$88,BD55+BC56-BL55))</f>
        <v>448.00000000000017</v>
      </c>
      <c r="BE56" s="14">
        <f>BD56*VLOOKUP('Données projet'!$B$11,Paramètres!$A$1:$I$88,3,0)*VLOOKUP('Données projet'!$B$11,Paramètres!$A$1:$I$88,5,0)</f>
        <v>267.90400000000011</v>
      </c>
      <c r="BF56" s="14">
        <f t="shared" si="45"/>
        <v>64.404243631863267</v>
      </c>
      <c r="BG56" s="22">
        <f t="shared" si="9"/>
        <v>578.77019099216204</v>
      </c>
      <c r="BH56" s="61">
        <f t="shared" si="10"/>
        <v>872.1035243254953</v>
      </c>
      <c r="BI56" s="61">
        <f ca="1">AVERAGE(OFFSET($BH$3,0,0,'Données projet'!$E$11+1,1))-AVERAGE(OFFSET($H$3,0,0,'Données projet'!$E$11+1,1))</f>
        <v>378.93986671710053</v>
      </c>
      <c r="BJ56" s="61">
        <f t="shared" si="11"/>
        <v>295.81600472413339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6.8</v>
      </c>
      <c r="BY56" s="13">
        <f>IF(A56&lt;'Données projet'!$A$114,$BV$205^A56,IF(A56='Données projet'!$A$114,'Données projet'!$B$114,BY55+BX56-CG55))</f>
        <v>201.39999999999998</v>
      </c>
      <c r="BZ56" s="14">
        <f>BY56*VLOOKUP('Données projet'!$B$12,Paramètres!$A$1:$I$88,3,0)*VLOOKUP('Données projet'!$B$12,Paramètres!$A$1:$I$88,5,0)</f>
        <v>175.94304</v>
      </c>
      <c r="CA56" s="14">
        <f t="shared" si="46"/>
        <v>44.418393276556458</v>
      </c>
      <c r="CB56" s="22">
        <f t="shared" si="13"/>
        <v>383.79616295666915</v>
      </c>
      <c r="CC56" s="61">
        <f t="shared" si="14"/>
        <v>677.12949629000241</v>
      </c>
      <c r="CD56" s="61">
        <f ca="1">AVERAGE(OFFSET($CC$3,0,0,'Données projet'!$E$12+1,1))-AVERAGE(OFFSET($H$3,0,0,'Données projet'!$E$12+1,1))</f>
        <v>299.79515984901849</v>
      </c>
      <c r="CE56" s="61">
        <f t="shared" si="15"/>
        <v>472.66755491558951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IF(A56&lt;'Données projet'!$A$140,$CQ$205^A56,IF(A56='Données projet'!$A$140,'Données projet'!$B$140,CT55+CS56-DB55))</f>
        <v>202</v>
      </c>
      <c r="CU56" s="18">
        <f>CT56*VLOOKUP('Données projet'!$B$13,Paramètres!$A$1:$I$88,3,0)*VLOOKUP('Données projet'!$B$13,Paramètres!$A$1:$I$88,5,0)</f>
        <v>182.7696</v>
      </c>
      <c r="CV56" s="14">
        <f t="shared" si="47"/>
        <v>45.937822477650357</v>
      </c>
      <c r="CW56" s="22">
        <f t="shared" si="17"/>
        <v>398.33209414857441</v>
      </c>
      <c r="CX56" s="61">
        <f t="shared" si="18"/>
        <v>691.66542748190773</v>
      </c>
      <c r="CY56" s="61">
        <f ca="1">AVERAGE(OFFSET($CX$3,0,0,'Données projet'!$E$13+1,1))-AVERAGE(OFFSET($H$3,0,0,'Données projet'!$E$13+1,1))</f>
        <v>338.00040608689147</v>
      </c>
      <c r="CZ56" s="61">
        <f t="shared" si="19"/>
        <v>193.3463168944657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1" t="e">
        <f t="shared" si="22"/>
        <v>#N/A</v>
      </c>
      <c r="DT56" s="61" t="e">
        <f ca="1">AVERAGE(OFFSET($DS$3,0,0,'Données projet'!$E$14+1,1))-AVERAGE(OFFSET($H$3,0,0,'Données projet'!$E$14+1,1))</f>
        <v>#N/A</v>
      </c>
      <c r="DU56" s="61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1" t="e">
        <f t="shared" si="26"/>
        <v>#N/A</v>
      </c>
      <c r="EO56" s="61" t="e">
        <f ca="1">AVERAGE(OFFSET($EN$3,0,0,'Données projet'!$E$15+1,1))-AVERAGE(OFFSET($H$3,0,0,'Données projet'!$E$15+1,1))</f>
        <v>#N/A</v>
      </c>
      <c r="EP56" s="61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1" t="e">
        <f t="shared" si="30"/>
        <v>#N/A</v>
      </c>
      <c r="FJ56" s="61" t="e">
        <f ca="1">AVERAGE(OFFSET($FI$3,0,0,'Données projet'!$E$16+1,1))-AVERAGE(OFFSET($H$3,0,0,'Données projet'!$E$16+1,1))</f>
        <v>#N/A</v>
      </c>
      <c r="FK56" s="61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1" t="e">
        <f t="shared" si="34"/>
        <v>#N/A</v>
      </c>
      <c r="GE56" s="61" t="e">
        <f ca="1">AVERAGE(OFFSET($GD$3,0,0,'Données projet'!$E$17+1,1))-AVERAGE(OFFSET($H$3,0,0,'Données projet'!$E$17+1,1))</f>
        <v>#N/A</v>
      </c>
      <c r="GF56" s="61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1" t="e">
        <f t="shared" si="38"/>
        <v>#N/A</v>
      </c>
      <c r="GZ56" s="61" t="e">
        <f ca="1">AVERAGE(OFFSET($GY$3,0,0,'Données projet'!$E$18+1,1))-AVERAGE(OFFSET($H$3,0,0,'Données projet'!$E$18+1,1))</f>
        <v>#N/A</v>
      </c>
      <c r="HA56" s="61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">
      <c r="A57" s="11">
        <f t="shared" si="4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29.48399999999998</v>
      </c>
      <c r="D57" s="12">
        <f t="shared" si="4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9">
        <f t="shared" si="1"/>
        <v>323.97836221087948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16.240000000000009</v>
      </c>
      <c r="N57" s="14">
        <f>IF(A57&lt;'Données projet'!$A$36,$K$205^A57,IF(A57='Données projet'!$A$36,'Données projet'!$B$36,N56+M57-V56))</f>
        <v>566.35999999999945</v>
      </c>
      <c r="O57" s="14">
        <f>N57*VLOOKUP('Données projet'!$B$9,Paramètres!$A$1:$I$88,3,0)*VLOOKUP('Données projet'!$B$9,Paramètres!$A$1:$I$88,5,0)</f>
        <v>316.59523999999971</v>
      </c>
      <c r="P57" s="14">
        <f t="shared" si="43"/>
        <v>74.644486696370421</v>
      </c>
      <c r="Q57" s="22">
        <f t="shared" si="53"/>
        <v>681.40919066284448</v>
      </c>
      <c r="R57" s="61">
        <f t="shared" si="0"/>
        <v>974.74252399617785</v>
      </c>
      <c r="S57" s="61">
        <f ca="1">AVERAGE(OFFSET($R$3,0,0,'Données projet'!$E$9+1,1))-AVERAGE(OFFSET($H$3,0,0,'Données projet'!$E$9+1,1))</f>
        <v>383.30146648843129</v>
      </c>
      <c r="T57" s="61">
        <f t="shared" si="3"/>
        <v>443.96527862325644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3.2202234356135366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1.9624161986888772E-3</v>
      </c>
      <c r="AC57" s="24">
        <f t="shared" si="4"/>
        <v>3.2221858518122257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IF(A57&lt;'Données projet'!$A$62,$AF$205^A57,IF(A57='Données projet'!$A$62,'Données projet'!$B$62,AI56+AH57-AQ56))</f>
        <v>167.39999999999995</v>
      </c>
      <c r="AJ57" s="14">
        <f>AI57*VLOOKUP('Données projet'!$B$10,Paramètres!$A$1:$I$88,3,0)*VLOOKUP('Données projet'!$B$10,Paramètres!$A$1:$I$88,5,0)</f>
        <v>143.62919999999997</v>
      </c>
      <c r="AK57" s="14">
        <f t="shared" si="44"/>
        <v>37.127161849234348</v>
      </c>
      <c r="AL57" s="22">
        <f t="shared" si="5"/>
        <v>314.81733022074974</v>
      </c>
      <c r="AM57" s="61">
        <f t="shared" si="6"/>
        <v>608.15066355408305</v>
      </c>
      <c r="AN57" s="61">
        <f ca="1">AVERAGE(OFFSET($AM$3,0,0,'Données projet'!$E$10+1,1))-AVERAGE(OFFSET($H$3,0,0,'Données projet'!$E$10+1,1))</f>
        <v>346.47171669298569</v>
      </c>
      <c r="AO57" s="61">
        <f t="shared" si="7"/>
        <v>138.7892998712469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15.4</v>
      </c>
      <c r="BD57" s="13">
        <f>IF(A57&lt;'Données projet'!$A$88,$BA$205^A57,IF(A57='Données projet'!$A$88,'Données projet'!$B$88,BD56+BC57-BL56))</f>
        <v>463.40000000000015</v>
      </c>
      <c r="BE57" s="14">
        <f>BD57*VLOOKUP('Données projet'!$B$11,Paramètres!$A$1:$I$88,3,0)*VLOOKUP('Données projet'!$B$11,Paramètres!$A$1:$I$88,5,0)</f>
        <v>277.11320000000012</v>
      </c>
      <c r="BF57" s="14">
        <f t="shared" si="45"/>
        <v>66.356577579325318</v>
      </c>
      <c r="BG57" s="22">
        <f t="shared" si="9"/>
        <v>598.20986261732503</v>
      </c>
      <c r="BH57" s="61">
        <f t="shared" si="10"/>
        <v>891.5431959506584</v>
      </c>
      <c r="BI57" s="61">
        <f ca="1">AVERAGE(OFFSET($BH$3,0,0,'Données projet'!$E$11+1,1))-AVERAGE(OFFSET($H$3,0,0,'Données projet'!$E$11+1,1))</f>
        <v>378.93986671710053</v>
      </c>
      <c r="BJ57" s="61">
        <f t="shared" si="11"/>
        <v>295.81600472413339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6.8</v>
      </c>
      <c r="BY57" s="13">
        <f>IF(A57&lt;'Données projet'!$A$114,$BV$205^A57,IF(A57='Données projet'!$A$114,'Données projet'!$B$114,BY56+BX57-CG56))</f>
        <v>208.2</v>
      </c>
      <c r="BZ57" s="14">
        <f>BY57*VLOOKUP('Données projet'!$B$12,Paramètres!$A$1:$I$88,3,0)*VLOOKUP('Données projet'!$B$12,Paramètres!$A$1:$I$88,5,0)</f>
        <v>181.88352</v>
      </c>
      <c r="CA57" s="14">
        <f t="shared" si="46"/>
        <v>45.740980450513447</v>
      </c>
      <c r="CB57" s="22">
        <f t="shared" si="13"/>
        <v>396.4460049513109</v>
      </c>
      <c r="CC57" s="61">
        <f t="shared" si="14"/>
        <v>689.77933828464415</v>
      </c>
      <c r="CD57" s="61">
        <f ca="1">AVERAGE(OFFSET($CC$3,0,0,'Données projet'!$E$12+1,1))-AVERAGE(OFFSET($H$3,0,0,'Données projet'!$E$12+1,1))</f>
        <v>299.79515984901849</v>
      </c>
      <c r="CE57" s="61">
        <f t="shared" si="15"/>
        <v>472.66755491558951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IF(A57&lt;'Données projet'!$A$140,$CQ$205^A57,IF(A57='Données projet'!$A$140,'Données projet'!$B$140,CT56+CS57-DB56))</f>
        <v>210</v>
      </c>
      <c r="CU57" s="18">
        <f>CT57*VLOOKUP('Données projet'!$B$13,Paramètres!$A$1:$I$88,3,0)*VLOOKUP('Données projet'!$B$13,Paramètres!$A$1:$I$88,5,0)</f>
        <v>190.00800000000001</v>
      </c>
      <c r="CV57" s="14">
        <f t="shared" si="47"/>
        <v>47.541721533308163</v>
      </c>
      <c r="CW57" s="22">
        <f t="shared" si="17"/>
        <v>413.73243167051174</v>
      </c>
      <c r="CX57" s="61">
        <f t="shared" si="18"/>
        <v>707.06576500384506</v>
      </c>
      <c r="CY57" s="61">
        <f ca="1">AVERAGE(OFFSET($CX$3,0,0,'Données projet'!$E$13+1,1))-AVERAGE(OFFSET($H$3,0,0,'Données projet'!$E$13+1,1))</f>
        <v>338.00040608689147</v>
      </c>
      <c r="CZ57" s="61">
        <f t="shared" si="19"/>
        <v>193.3463168944657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1" t="e">
        <f t="shared" si="22"/>
        <v>#N/A</v>
      </c>
      <c r="DT57" s="61" t="e">
        <f ca="1">AVERAGE(OFFSET($DS$3,0,0,'Données projet'!$E$14+1,1))-AVERAGE(OFFSET($H$3,0,0,'Données projet'!$E$14+1,1))</f>
        <v>#N/A</v>
      </c>
      <c r="DU57" s="61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1" t="e">
        <f t="shared" si="26"/>
        <v>#N/A</v>
      </c>
      <c r="EO57" s="61" t="e">
        <f ca="1">AVERAGE(OFFSET($EN$3,0,0,'Données projet'!$E$15+1,1))-AVERAGE(OFFSET($H$3,0,0,'Données projet'!$E$15+1,1))</f>
        <v>#N/A</v>
      </c>
      <c r="EP57" s="61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1" t="e">
        <f t="shared" si="30"/>
        <v>#N/A</v>
      </c>
      <c r="FJ57" s="61" t="e">
        <f ca="1">AVERAGE(OFFSET($FI$3,0,0,'Données projet'!$E$16+1,1))-AVERAGE(OFFSET($H$3,0,0,'Données projet'!$E$16+1,1))</f>
        <v>#N/A</v>
      </c>
      <c r="FK57" s="61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1" t="e">
        <f t="shared" si="34"/>
        <v>#N/A</v>
      </c>
      <c r="GE57" s="61" t="e">
        <f ca="1">AVERAGE(OFFSET($GD$3,0,0,'Données projet'!$E$17+1,1))-AVERAGE(OFFSET($H$3,0,0,'Données projet'!$E$17+1,1))</f>
        <v>#N/A</v>
      </c>
      <c r="GF57" s="61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1" t="e">
        <f t="shared" si="38"/>
        <v>#N/A</v>
      </c>
      <c r="GZ57" s="61" t="e">
        <f ca="1">AVERAGE(OFFSET($GY$3,0,0,'Données projet'!$E$18+1,1))-AVERAGE(OFFSET($H$3,0,0,'Données projet'!$E$18+1,1))</f>
        <v>#N/A</v>
      </c>
      <c r="HA57" s="61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">
      <c r="A58" s="11">
        <f t="shared" si="4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30.02999999999998</v>
      </c>
      <c r="D58" s="12">
        <f t="shared" si="4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9">
        <f t="shared" si="1"/>
        <v>325.19019202122132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582.6</v>
      </c>
      <c r="L58" s="13">
        <f>VLOOKUP(A58,'Données projet'!$A$35:$I$55,9,0)</f>
        <v>16.240000000000009</v>
      </c>
      <c r="M58" s="13">
        <f t="array" ref="M58">INDEX(L:L,MIN(IF(ISNUMBER(L58:L254),ROW(L58:L254),"")))</f>
        <v>16.240000000000009</v>
      </c>
      <c r="N58" s="14">
        <f>IF(A58&lt;'Données projet'!$A$36,$K$205^A58,IF(A58='Données projet'!$A$36,'Données projet'!$B$36,N57+M58-V57))</f>
        <v>582.59999999999945</v>
      </c>
      <c r="O58" s="14">
        <f>N58*VLOOKUP('Données projet'!$B$9,Paramètres!$A$1:$I$88,3,0)*VLOOKUP('Données projet'!$B$9,Paramètres!$A$1:$I$88,5,0)</f>
        <v>325.67339999999973</v>
      </c>
      <c r="P58" s="14">
        <f t="shared" si="43"/>
        <v>76.532604771344879</v>
      </c>
      <c r="Q58" s="22">
        <f t="shared" si="53"/>
        <v>700.50879164342507</v>
      </c>
      <c r="R58" s="61">
        <f t="shared" si="0"/>
        <v>993.84212497675844</v>
      </c>
      <c r="S58" s="61">
        <f ca="1">AVERAGE(OFFSET($R$3,0,0,'Données projet'!$E$9+1,1))-AVERAGE(OFFSET($H$3,0,0,'Données projet'!$E$9+1,1))</f>
        <v>383.30146648843129</v>
      </c>
      <c r="T58" s="61">
        <f t="shared" si="3"/>
        <v>443.96527862325644</v>
      </c>
      <c r="U58" s="16">
        <f>IF(ISNA(VLOOKUP(A58,'Données projet'!$A$35:$I$55,3,0)),0,VLOOKUP(A58,'Données projet'!$A$35:$I$55,3,0))</f>
        <v>6</v>
      </c>
      <c r="V58" s="16">
        <f>IF(ISNA(VLOOKUP(A58,'Données projet'!$A$35:$I$55,4,0)),0,VLOOKUP(A58,'Données projet'!$A$35:$I$55,4,0))</f>
        <v>61.5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3.157076818183508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1.3876378016032323E-3</v>
      </c>
      <c r="AC58" s="24">
        <f t="shared" si="4"/>
        <v>3.1584644559851114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176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IF(A58&lt;'Données projet'!$A$62,$AF$205^A58,IF(A58='Données projet'!$A$62,'Données projet'!$B$62,AI57+AH58-AQ57))</f>
        <v>175.99999999999994</v>
      </c>
      <c r="AJ58" s="14">
        <f>AI58*VLOOKUP('Données projet'!$B$10,Paramètres!$A$1:$I$88,3,0)*VLOOKUP('Données projet'!$B$10,Paramètres!$A$1:$I$88,5,0)</f>
        <v>151.00799999999998</v>
      </c>
      <c r="AK58" s="14">
        <f t="shared" si="44"/>
        <v>38.807567870348514</v>
      </c>
      <c r="AL58" s="22">
        <f t="shared" si="5"/>
        <v>330.59544737419026</v>
      </c>
      <c r="AM58" s="61">
        <f t="shared" si="6"/>
        <v>623.92878070752363</v>
      </c>
      <c r="AN58" s="61">
        <f ca="1">AVERAGE(OFFSET($AM$3,0,0,'Données projet'!$E$10+1,1))-AVERAGE(OFFSET($H$3,0,0,'Données projet'!$E$10+1,1))</f>
        <v>346.47171669298569</v>
      </c>
      <c r="AO58" s="61">
        <f t="shared" si="7"/>
        <v>138.7892998712469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15.4</v>
      </c>
      <c r="BD58" s="13">
        <f>IF(A58&lt;'Données projet'!$A$88,$BA$205^A58,IF(A58='Données projet'!$A$88,'Données projet'!$B$88,BD57+BC58-BL57))</f>
        <v>478.80000000000013</v>
      </c>
      <c r="BE58" s="14">
        <f>BD58*VLOOKUP('Données projet'!$B$11,Paramètres!$A$1:$I$88,3,0)*VLOOKUP('Données projet'!$B$11,Paramètres!$A$1:$I$88,5,0)</f>
        <v>286.32240000000013</v>
      </c>
      <c r="BF58" s="14">
        <f t="shared" si="45"/>
        <v>68.301372478551315</v>
      </c>
      <c r="BG58" s="22">
        <f t="shared" si="9"/>
        <v>617.6364037334771</v>
      </c>
      <c r="BH58" s="61">
        <f t="shared" si="10"/>
        <v>910.96973706681047</v>
      </c>
      <c r="BI58" s="61">
        <f ca="1">AVERAGE(OFFSET($BH$3,0,0,'Données projet'!$E$11+1,1))-AVERAGE(OFFSET($H$3,0,0,'Données projet'!$E$11+1,1))</f>
        <v>378.93986671710053</v>
      </c>
      <c r="BJ58" s="61">
        <f t="shared" si="11"/>
        <v>295.81600472413339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215</v>
      </c>
      <c r="BW58" s="13">
        <f>VLOOKUP(A58,'Données projet'!$A$113:$I$133,9,0)</f>
        <v>6.8</v>
      </c>
      <c r="BX58" s="13">
        <f t="array" ref="BX58">INDEX(BW:BW,MIN(IF(ISNUMBER(BW58:BW254),ROW(BW58:BW254),"")))</f>
        <v>6.8</v>
      </c>
      <c r="BY58" s="13">
        <f>IF(A58&lt;'Données projet'!$A$114,$BV$205^A58,IF(A58='Données projet'!$A$114,'Données projet'!$B$114,BY57+BX58-CG57))</f>
        <v>215</v>
      </c>
      <c r="BZ58" s="14">
        <f>BY58*VLOOKUP('Données projet'!$B$12,Paramètres!$A$1:$I$88,3,0)*VLOOKUP('Données projet'!$B$12,Paramètres!$A$1:$I$88,5,0)</f>
        <v>187.82400000000001</v>
      </c>
      <c r="CA58" s="14">
        <f t="shared" si="46"/>
        <v>47.05854810918273</v>
      </c>
      <c r="CB58" s="22">
        <f t="shared" si="13"/>
        <v>409.0871046234933</v>
      </c>
      <c r="CC58" s="61">
        <f t="shared" si="14"/>
        <v>702.42043795682662</v>
      </c>
      <c r="CD58" s="61">
        <f ca="1">AVERAGE(OFFSET($CC$3,0,0,'Données projet'!$E$12+1,1))-AVERAGE(OFFSET($H$3,0,0,'Données projet'!$E$12+1,1))</f>
        <v>299.79515984901849</v>
      </c>
      <c r="CE58" s="61">
        <f t="shared" si="15"/>
        <v>472.66755491558951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IF(A58&lt;'Données projet'!$A$140,$CQ$205^A58,IF(A58='Données projet'!$A$140,'Données projet'!$B$140,CT57+CS58-DB57))</f>
        <v>218</v>
      </c>
      <c r="CU58" s="18">
        <f>CT58*VLOOKUP('Données projet'!$B$13,Paramètres!$A$1:$I$88,3,0)*VLOOKUP('Données projet'!$B$13,Paramètres!$A$1:$I$88,5,0)</f>
        <v>197.24639999999999</v>
      </c>
      <c r="CV58" s="14">
        <f t="shared" si="47"/>
        <v>49.138522374247202</v>
      </c>
      <c r="CW58" s="22">
        <f t="shared" si="17"/>
        <v>429.12040646848055</v>
      </c>
      <c r="CX58" s="61">
        <f t="shared" si="18"/>
        <v>722.45373980181387</v>
      </c>
      <c r="CY58" s="61">
        <f ca="1">AVERAGE(OFFSET($CX$3,0,0,'Données projet'!$E$13+1,1))-AVERAGE(OFFSET($H$3,0,0,'Données projet'!$E$13+1,1))</f>
        <v>338.00040608689147</v>
      </c>
      <c r="CZ58" s="61">
        <f t="shared" si="19"/>
        <v>193.3463168944657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42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1" t="e">
        <f t="shared" si="22"/>
        <v>#N/A</v>
      </c>
      <c r="DT58" s="61" t="e">
        <f ca="1">AVERAGE(OFFSET($DS$3,0,0,'Données projet'!$E$14+1,1))-AVERAGE(OFFSET($H$3,0,0,'Données projet'!$E$14+1,1))</f>
        <v>#N/A</v>
      </c>
      <c r="DU58" s="61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1" t="e">
        <f t="shared" si="26"/>
        <v>#N/A</v>
      </c>
      <c r="EO58" s="61" t="e">
        <f ca="1">AVERAGE(OFFSET($EN$3,0,0,'Données projet'!$E$15+1,1))-AVERAGE(OFFSET($H$3,0,0,'Données projet'!$E$15+1,1))</f>
        <v>#N/A</v>
      </c>
      <c r="EP58" s="61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1" t="e">
        <f t="shared" si="30"/>
        <v>#N/A</v>
      </c>
      <c r="FJ58" s="61" t="e">
        <f ca="1">AVERAGE(OFFSET($FI$3,0,0,'Données projet'!$E$16+1,1))-AVERAGE(OFFSET($H$3,0,0,'Données projet'!$E$16+1,1))</f>
        <v>#N/A</v>
      </c>
      <c r="FK58" s="61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1" t="e">
        <f t="shared" si="34"/>
        <v>#N/A</v>
      </c>
      <c r="GE58" s="61" t="e">
        <f ca="1">AVERAGE(OFFSET($GD$3,0,0,'Données projet'!$E$17+1,1))-AVERAGE(OFFSET($H$3,0,0,'Données projet'!$E$17+1,1))</f>
        <v>#N/A</v>
      </c>
      <c r="GF58" s="61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1" t="e">
        <f t="shared" si="38"/>
        <v>#N/A</v>
      </c>
      <c r="GZ58" s="61" t="e">
        <f ca="1">AVERAGE(OFFSET($GY$3,0,0,'Données projet'!$E$18+1,1))-AVERAGE(OFFSET($H$3,0,0,'Données projet'!$E$18+1,1))</f>
        <v>#N/A</v>
      </c>
      <c r="HA58" s="61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">
      <c r="A59" s="11">
        <f t="shared" si="4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30.575999999999979</v>
      </c>
      <c r="D59" s="12">
        <f t="shared" si="4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9">
        <f t="shared" si="1"/>
        <v>326.40147026672037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15.159999999999991</v>
      </c>
      <c r="N59" s="14">
        <f>IF(A59&lt;'Données projet'!$A$36,$K$205^A59,IF(A59='Données projet'!$A$36,'Données projet'!$B$36,N58+M59-V58))</f>
        <v>536.25999999999942</v>
      </c>
      <c r="O59" s="14">
        <f>N59*VLOOKUP('Données projet'!$B$9,Paramètres!$A$1:$I$88,3,0)*VLOOKUP('Données projet'!$B$9,Paramètres!$A$1:$I$88,5,0)</f>
        <v>299.76933999999966</v>
      </c>
      <c r="P59" s="14">
        <f t="shared" si="43"/>
        <v>71.128106115520282</v>
      </c>
      <c r="Q59" s="22">
        <f t="shared" si="53"/>
        <v>645.97971865119712</v>
      </c>
      <c r="R59" s="61">
        <f t="shared" si="0"/>
        <v>939.31305198453038</v>
      </c>
      <c r="S59" s="61">
        <f ca="1">AVERAGE(OFFSET($R$3,0,0,'Données projet'!$E$9+1,1))-AVERAGE(OFFSET($H$3,0,0,'Données projet'!$E$9+1,1))</f>
        <v>383.30146648843129</v>
      </c>
      <c r="T59" s="61">
        <f t="shared" si="3"/>
        <v>443.96527862325644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3.0951684674056485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9.8120809934443862E-4</v>
      </c>
      <c r="AC59" s="24">
        <f t="shared" si="4"/>
        <v>3.0961496755049929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8.4</v>
      </c>
      <c r="AI59" s="14">
        <f>IF(A59&lt;'Données projet'!$A$62,$AF$205^A59,IF(A59='Données projet'!$A$62,'Données projet'!$B$62,AI58+AH59-AQ58))</f>
        <v>184.39999999999995</v>
      </c>
      <c r="AJ59" s="14">
        <f>AI59*VLOOKUP('Données projet'!$B$10,Paramètres!$A$1:$I$88,3,0)*VLOOKUP('Données projet'!$B$10,Paramètres!$A$1:$I$88,5,0)</f>
        <v>158.21519999999995</v>
      </c>
      <c r="AK59" s="14">
        <f t="shared" si="44"/>
        <v>40.439686338648855</v>
      </c>
      <c r="AL59" s="22">
        <f t="shared" si="5"/>
        <v>345.99059370647996</v>
      </c>
      <c r="AM59" s="61">
        <f t="shared" si="6"/>
        <v>639.32392703981327</v>
      </c>
      <c r="AN59" s="61">
        <f ca="1">AVERAGE(OFFSET($AM$3,0,0,'Données projet'!$E$10+1,1))-AVERAGE(OFFSET($H$3,0,0,'Données projet'!$E$10+1,1))</f>
        <v>346.47171669298569</v>
      </c>
      <c r="AO59" s="61">
        <f t="shared" si="7"/>
        <v>138.7892998712469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15.4</v>
      </c>
      <c r="BD59" s="13">
        <f>IF(A59&lt;'Données projet'!$A$88,$BA$205^A59,IF(A59='Données projet'!$A$88,'Données projet'!$B$88,BD58+BC59-BL58))</f>
        <v>494.2000000000001</v>
      </c>
      <c r="BE59" s="14">
        <f>BD59*VLOOKUP('Données projet'!$B$11,Paramètres!$A$1:$I$88,3,0)*VLOOKUP('Données projet'!$B$11,Paramètres!$A$1:$I$88,5,0)</f>
        <v>295.53160000000008</v>
      </c>
      <c r="BF59" s="14">
        <f t="shared" si="45"/>
        <v>70.238898627177164</v>
      </c>
      <c r="BG59" s="22">
        <f t="shared" si="9"/>
        <v>637.05028510900036</v>
      </c>
      <c r="BH59" s="61">
        <f t="shared" si="10"/>
        <v>930.38361844233373</v>
      </c>
      <c r="BI59" s="61">
        <f ca="1">AVERAGE(OFFSET($BH$3,0,0,'Données projet'!$E$11+1,1))-AVERAGE(OFFSET($H$3,0,0,'Données projet'!$E$11+1,1))</f>
        <v>378.93986671710053</v>
      </c>
      <c r="BJ59" s="61">
        <f t="shared" si="11"/>
        <v>295.81600472413339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</v>
      </c>
      <c r="BY59" s="13">
        <f>IF(A59&lt;'Données projet'!$A$114,$BV$205^A59,IF(A59='Données projet'!$A$114,'Données projet'!$B$114,BY58+BX59-CG58))</f>
        <v>221</v>
      </c>
      <c r="BZ59" s="14">
        <f>BY59*VLOOKUP('Données projet'!$B$12,Paramètres!$A$1:$I$88,3,0)*VLOOKUP('Données projet'!$B$12,Paramètres!$A$1:$I$88,5,0)</f>
        <v>193.06560000000002</v>
      </c>
      <c r="CA59" s="14">
        <f t="shared" si="46"/>
        <v>48.217080828790458</v>
      </c>
      <c r="CB59" s="22">
        <f t="shared" si="13"/>
        <v>420.23400244347675</v>
      </c>
      <c r="CC59" s="61">
        <f t="shared" si="14"/>
        <v>713.56733577681007</v>
      </c>
      <c r="CD59" s="61">
        <f ca="1">AVERAGE(OFFSET($CC$3,0,0,'Données projet'!$E$12+1,1))-AVERAGE(OFFSET($H$3,0,0,'Données projet'!$E$12+1,1))</f>
        <v>299.79515984901849</v>
      </c>
      <c r="CE59" s="61">
        <f t="shared" si="15"/>
        <v>472.66755491558951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IF(A59&lt;'Données projet'!$A$140,$CQ$205^A59,IF(A59='Données projet'!$A$140,'Données projet'!$B$140,CT58+CS59-DB58))</f>
        <v>183.6</v>
      </c>
      <c r="CU59" s="18">
        <f>CT59*VLOOKUP('Données projet'!$B$13,Paramètres!$A$1:$I$88,3,0)*VLOOKUP('Données projet'!$B$13,Paramètres!$A$1:$I$88,5,0)</f>
        <v>166.12127999999998</v>
      </c>
      <c r="CV59" s="14">
        <f t="shared" si="47"/>
        <v>42.220155874487318</v>
      </c>
      <c r="CW59" s="22">
        <f t="shared" si="17"/>
        <v>362.8613341480654</v>
      </c>
      <c r="CX59" s="61">
        <f t="shared" si="18"/>
        <v>656.19466748139871</v>
      </c>
      <c r="CY59" s="61">
        <f ca="1">AVERAGE(OFFSET($CX$3,0,0,'Données projet'!$E$13+1,1))-AVERAGE(OFFSET($H$3,0,0,'Données projet'!$E$13+1,1))</f>
        <v>338.00040608689147</v>
      </c>
      <c r="CZ59" s="61">
        <f t="shared" si="19"/>
        <v>193.3463168944657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1" t="e">
        <f t="shared" si="22"/>
        <v>#N/A</v>
      </c>
      <c r="DT59" s="61" t="e">
        <f ca="1">AVERAGE(OFFSET($DS$3,0,0,'Données projet'!$E$14+1,1))-AVERAGE(OFFSET($H$3,0,0,'Données projet'!$E$14+1,1))</f>
        <v>#N/A</v>
      </c>
      <c r="DU59" s="61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1" t="e">
        <f t="shared" si="26"/>
        <v>#N/A</v>
      </c>
      <c r="EO59" s="61" t="e">
        <f ca="1">AVERAGE(OFFSET($EN$3,0,0,'Données projet'!$E$15+1,1))-AVERAGE(OFFSET($H$3,0,0,'Données projet'!$E$15+1,1))</f>
        <v>#N/A</v>
      </c>
      <c r="EP59" s="61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1" t="e">
        <f t="shared" si="30"/>
        <v>#N/A</v>
      </c>
      <c r="FJ59" s="61" t="e">
        <f ca="1">AVERAGE(OFFSET($FI$3,0,0,'Données projet'!$E$16+1,1))-AVERAGE(OFFSET($H$3,0,0,'Données projet'!$E$16+1,1))</f>
        <v>#N/A</v>
      </c>
      <c r="FK59" s="61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1" t="e">
        <f t="shared" si="34"/>
        <v>#N/A</v>
      </c>
      <c r="GE59" s="61" t="e">
        <f ca="1">AVERAGE(OFFSET($GD$3,0,0,'Données projet'!$E$17+1,1))-AVERAGE(OFFSET($H$3,0,0,'Données projet'!$E$17+1,1))</f>
        <v>#N/A</v>
      </c>
      <c r="GF59" s="61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1" t="e">
        <f t="shared" si="38"/>
        <v>#N/A</v>
      </c>
      <c r="GZ59" s="61" t="e">
        <f ca="1">AVERAGE(OFFSET($GY$3,0,0,'Données projet'!$E$18+1,1))-AVERAGE(OFFSET($H$3,0,0,'Données projet'!$E$18+1,1))</f>
        <v>#N/A</v>
      </c>
      <c r="HA59" s="61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">
      <c r="A60" s="11">
        <f t="shared" si="4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31.121999999999979</v>
      </c>
      <c r="D60" s="12">
        <f t="shared" si="4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9">
        <f t="shared" si="1"/>
        <v>327.61220793297304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15.159999999999991</v>
      </c>
      <c r="N60" s="14">
        <f>IF(A60&lt;'Données projet'!$A$36,$K$205^A60,IF(A60='Données projet'!$A$36,'Données projet'!$B$36,N59+M60-V59))</f>
        <v>551.41999999999939</v>
      </c>
      <c r="O60" s="14">
        <f>N60*VLOOKUP('Données projet'!$B$9,Paramètres!$A$1:$I$88,3,0)*VLOOKUP('Données projet'!$B$9,Paramètres!$A$1:$I$88,5,0)</f>
        <v>308.24377999999967</v>
      </c>
      <c r="P60" s="14">
        <f t="shared" si="43"/>
        <v>72.901940351047372</v>
      </c>
      <c r="Q60" s="22">
        <f t="shared" si="53"/>
        <v>663.82879627807358</v>
      </c>
      <c r="R60" s="61">
        <f t="shared" si="0"/>
        <v>957.16212961140695</v>
      </c>
      <c r="S60" s="61">
        <f ca="1">AVERAGE(OFFSET($R$3,0,0,'Données projet'!$E$9+1,1))-AVERAGE(OFFSET($H$3,0,0,'Données projet'!$E$9+1,1))</f>
        <v>383.30146648843129</v>
      </c>
      <c r="T60" s="61">
        <f t="shared" si="3"/>
        <v>443.96527862325644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3.0344741016261776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6.9381890080161615E-4</v>
      </c>
      <c r="AC60" s="24">
        <f t="shared" si="4"/>
        <v>3.035167920526979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8.4</v>
      </c>
      <c r="AI60" s="14">
        <f>IF(A60&lt;'Données projet'!$A$62,$AF$205^A60,IF(A60='Données projet'!$A$62,'Données projet'!$B$62,AI59+AH60-AQ59))</f>
        <v>192.79999999999995</v>
      </c>
      <c r="AJ60" s="14">
        <f>AI60*VLOOKUP('Données projet'!$B$10,Paramètres!$A$1:$I$88,3,0)*VLOOKUP('Données projet'!$B$10,Paramètres!$A$1:$I$88,5,0)</f>
        <v>165.42239999999998</v>
      </c>
      <c r="AK60" s="14">
        <f t="shared" si="44"/>
        <v>42.06317043469781</v>
      </c>
      <c r="AL60" s="22">
        <f t="shared" si="5"/>
        <v>361.37070184043199</v>
      </c>
      <c r="AM60" s="61">
        <f t="shared" si="6"/>
        <v>654.70403517376531</v>
      </c>
      <c r="AN60" s="61">
        <f ca="1">AVERAGE(OFFSET($AM$3,0,0,'Données projet'!$E$10+1,1))-AVERAGE(OFFSET($H$3,0,0,'Données projet'!$E$10+1,1))</f>
        <v>346.47171669298569</v>
      </c>
      <c r="AO60" s="61">
        <f t="shared" si="7"/>
        <v>138.7892998712469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15.4</v>
      </c>
      <c r="BD60" s="13">
        <f>IF(A60&lt;'Données projet'!$A$88,$BA$205^A60,IF(A60='Données projet'!$A$88,'Données projet'!$B$88,BD59+BC60-BL59))</f>
        <v>509.60000000000008</v>
      </c>
      <c r="BE60" s="14">
        <f>BD60*VLOOKUP('Données projet'!$B$11,Paramètres!$A$1:$I$88,3,0)*VLOOKUP('Données projet'!$B$11,Paramètres!$A$1:$I$88,5,0)</f>
        <v>304.74080000000009</v>
      </c>
      <c r="BF60" s="14">
        <f t="shared" si="45"/>
        <v>72.169408520220472</v>
      </c>
      <c r="BG60" s="22">
        <f t="shared" si="9"/>
        <v>656.45194650605083</v>
      </c>
      <c r="BH60" s="61">
        <f t="shared" si="10"/>
        <v>949.7852798393842</v>
      </c>
      <c r="BI60" s="61">
        <f ca="1">AVERAGE(OFFSET($BH$3,0,0,'Données projet'!$E$11+1,1))-AVERAGE(OFFSET($H$3,0,0,'Données projet'!$E$11+1,1))</f>
        <v>378.93986671710053</v>
      </c>
      <c r="BJ60" s="61">
        <f t="shared" si="11"/>
        <v>295.81600472413339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</v>
      </c>
      <c r="BY60" s="13">
        <f>IF(A60&lt;'Données projet'!$A$114,$BV$205^A60,IF(A60='Données projet'!$A$114,'Données projet'!$B$114,BY59+BX60-CG59))</f>
        <v>227</v>
      </c>
      <c r="BZ60" s="14">
        <f>BY60*VLOOKUP('Données projet'!$B$12,Paramètres!$A$1:$I$88,3,0)*VLOOKUP('Données projet'!$B$12,Paramètres!$A$1:$I$88,5,0)</f>
        <v>198.30720000000002</v>
      </c>
      <c r="CA60" s="14">
        <f t="shared" si="46"/>
        <v>49.371957679623371</v>
      </c>
      <c r="CB60" s="22">
        <f t="shared" si="13"/>
        <v>431.37453295867743</v>
      </c>
      <c r="CC60" s="61">
        <f t="shared" si="14"/>
        <v>724.70786629201075</v>
      </c>
      <c r="CD60" s="61">
        <f ca="1">AVERAGE(OFFSET($CC$3,0,0,'Données projet'!$E$12+1,1))-AVERAGE(OFFSET($H$3,0,0,'Données projet'!$E$12+1,1))</f>
        <v>299.79515984901849</v>
      </c>
      <c r="CE60" s="61">
        <f t="shared" si="15"/>
        <v>472.66755491558951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IF(A60&lt;'Données projet'!$A$140,$CQ$205^A60,IF(A60='Données projet'!$A$140,'Données projet'!$B$140,CT59+CS60-DB59))</f>
        <v>191.2</v>
      </c>
      <c r="CU60" s="18">
        <f>CT60*VLOOKUP('Données projet'!$B$13,Paramètres!$A$1:$I$88,3,0)*VLOOKUP('Données projet'!$B$13,Paramètres!$A$1:$I$88,5,0)</f>
        <v>172.99775999999997</v>
      </c>
      <c r="CV60" s="14">
        <f t="shared" si="47"/>
        <v>43.760737531919609</v>
      </c>
      <c r="CW60" s="22">
        <f t="shared" si="17"/>
        <v>377.52104986809326</v>
      </c>
      <c r="CX60" s="61">
        <f t="shared" si="18"/>
        <v>670.85438320142657</v>
      </c>
      <c r="CY60" s="61">
        <f ca="1">AVERAGE(OFFSET($CX$3,0,0,'Données projet'!$E$13+1,1))-AVERAGE(OFFSET($H$3,0,0,'Données projet'!$E$13+1,1))</f>
        <v>338.00040608689147</v>
      </c>
      <c r="CZ60" s="61">
        <f t="shared" si="19"/>
        <v>193.3463168944657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1" t="e">
        <f t="shared" si="22"/>
        <v>#N/A</v>
      </c>
      <c r="DT60" s="61" t="e">
        <f ca="1">AVERAGE(OFFSET($DS$3,0,0,'Données projet'!$E$14+1,1))-AVERAGE(OFFSET($H$3,0,0,'Données projet'!$E$14+1,1))</f>
        <v>#N/A</v>
      </c>
      <c r="DU60" s="61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1" t="e">
        <f t="shared" si="26"/>
        <v>#N/A</v>
      </c>
      <c r="EO60" s="61" t="e">
        <f ca="1">AVERAGE(OFFSET($EN$3,0,0,'Données projet'!$E$15+1,1))-AVERAGE(OFFSET($H$3,0,0,'Données projet'!$E$15+1,1))</f>
        <v>#N/A</v>
      </c>
      <c r="EP60" s="61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1" t="e">
        <f t="shared" si="30"/>
        <v>#N/A</v>
      </c>
      <c r="FJ60" s="61" t="e">
        <f ca="1">AVERAGE(OFFSET($FI$3,0,0,'Données projet'!$E$16+1,1))-AVERAGE(OFFSET($H$3,0,0,'Données projet'!$E$16+1,1))</f>
        <v>#N/A</v>
      </c>
      <c r="FK60" s="61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1" t="e">
        <f t="shared" si="34"/>
        <v>#N/A</v>
      </c>
      <c r="GE60" s="61" t="e">
        <f ca="1">AVERAGE(OFFSET($GD$3,0,0,'Données projet'!$E$17+1,1))-AVERAGE(OFFSET($H$3,0,0,'Données projet'!$E$17+1,1))</f>
        <v>#N/A</v>
      </c>
      <c r="GF60" s="61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1" t="e">
        <f t="shared" si="38"/>
        <v>#N/A</v>
      </c>
      <c r="GZ60" s="61" t="e">
        <f ca="1">AVERAGE(OFFSET($GY$3,0,0,'Données projet'!$E$18+1,1))-AVERAGE(OFFSET($H$3,0,0,'Données projet'!$E$18+1,1))</f>
        <v>#N/A</v>
      </c>
      <c r="HA60" s="61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">
      <c r="A61" s="11">
        <f t="shared" si="4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31.667999999999978</v>
      </c>
      <c r="D61" s="12">
        <f t="shared" si="4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9">
        <f t="shared" si="1"/>
        <v>328.82241559803606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15.159999999999991</v>
      </c>
      <c r="N61" s="14">
        <f>IF(A61&lt;'Données projet'!$A$36,$K$205^A61,IF(A61='Données projet'!$A$36,'Données projet'!$B$36,N60+M61-V60))</f>
        <v>566.57999999999936</v>
      </c>
      <c r="O61" s="14">
        <f>N61*VLOOKUP('Données projet'!$B$9,Paramètres!$A$1:$I$88,3,0)*VLOOKUP('Données projet'!$B$9,Paramètres!$A$1:$I$88,5,0)</f>
        <v>316.71821999999963</v>
      </c>
      <c r="P61" s="14">
        <f t="shared" si="43"/>
        <v>74.670106378310322</v>
      </c>
      <c r="Q61" s="22">
        <f t="shared" si="53"/>
        <v>681.66800177555649</v>
      </c>
      <c r="R61" s="61">
        <f t="shared" si="0"/>
        <v>975.00133510888986</v>
      </c>
      <c r="S61" s="61">
        <f ca="1">AVERAGE(OFFSET($R$3,0,0,'Données projet'!$E$9+1,1))-AVERAGE(OFFSET($H$3,0,0,'Données projet'!$E$9+1,1))</f>
        <v>383.30146648843129</v>
      </c>
      <c r="T61" s="61">
        <f t="shared" si="3"/>
        <v>443.96527862325644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2.9749699153397344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4.9060404967221931E-4</v>
      </c>
      <c r="AC61" s="24">
        <f t="shared" si="4"/>
        <v>2.9754605193894066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8.4</v>
      </c>
      <c r="AI61" s="14">
        <f>IF(A61&lt;'Données projet'!$A$62,$AF$205^A61,IF(A61='Données projet'!$A$62,'Données projet'!$B$62,AI60+AH61-AQ60))</f>
        <v>201.19999999999996</v>
      </c>
      <c r="AJ61" s="14">
        <f>AI61*VLOOKUP('Données projet'!$B$10,Paramètres!$A$1:$I$88,3,0)*VLOOKUP('Données projet'!$B$10,Paramètres!$A$1:$I$88,5,0)</f>
        <v>172.62959999999998</v>
      </c>
      <c r="AK61" s="14">
        <f t="shared" si="44"/>
        <v>43.678439340538915</v>
      </c>
      <c r="AL61" s="22">
        <f t="shared" si="5"/>
        <v>376.73650185143856</v>
      </c>
      <c r="AM61" s="61">
        <f t="shared" si="6"/>
        <v>670.06983518477182</v>
      </c>
      <c r="AN61" s="61">
        <f ca="1">AVERAGE(OFFSET($AM$3,0,0,'Données projet'!$E$10+1,1))-AVERAGE(OFFSET($H$3,0,0,'Données projet'!$E$10+1,1))</f>
        <v>346.47171669298569</v>
      </c>
      <c r="AO61" s="61">
        <f t="shared" si="7"/>
        <v>138.7892998712469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525</v>
      </c>
      <c r="BB61" s="13">
        <f>VLOOKUP(A61,'Données projet'!$A$87:$I$107,9,0)</f>
        <v>15.4</v>
      </c>
      <c r="BC61" s="13">
        <f t="array" ref="BC61">INDEX(BB:BB,MIN(IF(ISNUMBER(BB61:BB257),ROW(BB61:BB257),"")))</f>
        <v>15.4</v>
      </c>
      <c r="BD61" s="13">
        <f>IF(A61&lt;'Données projet'!$A$88,$BA$205^A61,IF(A61='Données projet'!$A$88,'Données projet'!$B$88,BD60+BC61-BL60))</f>
        <v>525.00000000000011</v>
      </c>
      <c r="BE61" s="14">
        <f>BD61*VLOOKUP('Données projet'!$B$11,Paramètres!$A$1:$I$88,3,0)*VLOOKUP('Données projet'!$B$11,Paramètres!$A$1:$I$88,5,0)</f>
        <v>313.9500000000001</v>
      </c>
      <c r="BF61" s="14">
        <f t="shared" si="45"/>
        <v>74.093138524767909</v>
      </c>
      <c r="BG61" s="22">
        <f t="shared" si="9"/>
        <v>675.8417995973042</v>
      </c>
      <c r="BH61" s="61">
        <f t="shared" si="10"/>
        <v>969.17513293063757</v>
      </c>
      <c r="BI61" s="61">
        <f ca="1">AVERAGE(OFFSET($BH$3,0,0,'Données projet'!$E$11+1,1))-AVERAGE(OFFSET($H$3,0,0,'Données projet'!$E$11+1,1))</f>
        <v>378.93986671710053</v>
      </c>
      <c r="BJ61" s="61">
        <f t="shared" si="11"/>
        <v>295.81600472413339</v>
      </c>
      <c r="BK61" s="16">
        <f>IF(ISNA(VLOOKUP(A61,'Données projet'!$A$87:$I$107,3,0)),0,VLOOKUP(A61,'Données projet'!$A$87:$I$107,3,0))</f>
        <v>4</v>
      </c>
      <c r="BL61" s="16">
        <f>IF(ISNA(VLOOKUP(A61,'Données projet'!$A$87:$I$107,4,0)),0,VLOOKUP(A61,'Données projet'!$A$87:$I$107,4,0))</f>
        <v>83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</v>
      </c>
      <c r="BY61" s="13">
        <f>IF(A61&lt;'Données projet'!$A$114,$BV$205^A61,IF(A61='Données projet'!$A$114,'Données projet'!$B$114,BY60+BX61-CG60))</f>
        <v>233</v>
      </c>
      <c r="BZ61" s="14">
        <f>BY61*VLOOKUP('Données projet'!$B$12,Paramètres!$A$1:$I$88,3,0)*VLOOKUP('Données projet'!$B$12,Paramètres!$A$1:$I$88,5,0)</f>
        <v>203.54880000000003</v>
      </c>
      <c r="CA61" s="14">
        <f t="shared" si="46"/>
        <v>50.523286400023487</v>
      </c>
      <c r="CB61" s="22">
        <f t="shared" si="13"/>
        <v>442.50888381337427</v>
      </c>
      <c r="CC61" s="61">
        <f t="shared" si="14"/>
        <v>735.84221714670753</v>
      </c>
      <c r="CD61" s="61">
        <f ca="1">AVERAGE(OFFSET($CC$3,0,0,'Données projet'!$E$12+1,1))-AVERAGE(OFFSET($H$3,0,0,'Données projet'!$E$12+1,1))</f>
        <v>299.79515984901849</v>
      </c>
      <c r="CE61" s="61">
        <f t="shared" si="15"/>
        <v>472.66755491558951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IF(A61&lt;'Données projet'!$A$140,$CQ$205^A61,IF(A61='Données projet'!$A$140,'Données projet'!$B$140,CT60+CS61-DB60))</f>
        <v>198.79999999999998</v>
      </c>
      <c r="CU61" s="18">
        <f>CT61*VLOOKUP('Données projet'!$B$13,Paramètres!$A$1:$I$88,3,0)*VLOOKUP('Données projet'!$B$13,Paramètres!$A$1:$I$88,5,0)</f>
        <v>179.87423999999999</v>
      </c>
      <c r="CV61" s="14">
        <f t="shared" si="47"/>
        <v>45.294205745553846</v>
      </c>
      <c r="CW61" s="22">
        <f t="shared" si="17"/>
        <v>392.16837634017293</v>
      </c>
      <c r="CX61" s="61">
        <f t="shared" si="18"/>
        <v>685.50170967350618</v>
      </c>
      <c r="CY61" s="61">
        <f ca="1">AVERAGE(OFFSET($CX$3,0,0,'Données projet'!$E$13+1,1))-AVERAGE(OFFSET($H$3,0,0,'Données projet'!$E$13+1,1))</f>
        <v>338.00040608689147</v>
      </c>
      <c r="CZ61" s="61">
        <f t="shared" si="19"/>
        <v>193.3463168944657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1" t="e">
        <f t="shared" si="22"/>
        <v>#N/A</v>
      </c>
      <c r="DT61" s="61" t="e">
        <f ca="1">AVERAGE(OFFSET($DS$3,0,0,'Données projet'!$E$14+1,1))-AVERAGE(OFFSET($H$3,0,0,'Données projet'!$E$14+1,1))</f>
        <v>#N/A</v>
      </c>
      <c r="DU61" s="61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1" t="e">
        <f t="shared" si="26"/>
        <v>#N/A</v>
      </c>
      <c r="EO61" s="61" t="e">
        <f ca="1">AVERAGE(OFFSET($EN$3,0,0,'Données projet'!$E$15+1,1))-AVERAGE(OFFSET($H$3,0,0,'Données projet'!$E$15+1,1))</f>
        <v>#N/A</v>
      </c>
      <c r="EP61" s="61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1" t="e">
        <f t="shared" si="30"/>
        <v>#N/A</v>
      </c>
      <c r="FJ61" s="61" t="e">
        <f ca="1">AVERAGE(OFFSET($FI$3,0,0,'Données projet'!$E$16+1,1))-AVERAGE(OFFSET($H$3,0,0,'Données projet'!$E$16+1,1))</f>
        <v>#N/A</v>
      </c>
      <c r="FK61" s="61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1" t="e">
        <f t="shared" si="34"/>
        <v>#N/A</v>
      </c>
      <c r="GE61" s="61" t="e">
        <f ca="1">AVERAGE(OFFSET($GD$3,0,0,'Données projet'!$E$17+1,1))-AVERAGE(OFFSET($H$3,0,0,'Données projet'!$E$17+1,1))</f>
        <v>#N/A</v>
      </c>
      <c r="GF61" s="61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1" t="e">
        <f t="shared" si="38"/>
        <v>#N/A</v>
      </c>
      <c r="GZ61" s="61" t="e">
        <f ca="1">AVERAGE(OFFSET($GY$3,0,0,'Données projet'!$E$18+1,1))-AVERAGE(OFFSET($H$3,0,0,'Données projet'!$E$18+1,1))</f>
        <v>#N/A</v>
      </c>
      <c r="HA61" s="61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">
      <c r="A62" s="11">
        <f t="shared" si="4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32.213999999999977</v>
      </c>
      <c r="D62" s="12">
        <f t="shared" si="4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9">
        <f t="shared" si="1"/>
        <v>330.03210345430642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15.159999999999991</v>
      </c>
      <c r="N62" s="14">
        <f>IF(A62&lt;'Données projet'!$A$36,$K$205^A62,IF(A62='Données projet'!$A$36,'Données projet'!$B$36,N61+M62-V61))</f>
        <v>581.73999999999933</v>
      </c>
      <c r="O62" s="14">
        <f>N62*VLOOKUP('Données projet'!$B$9,Paramètres!$A$1:$I$88,3,0)*VLOOKUP('Données projet'!$B$9,Paramètres!$A$1:$I$88,5,0)</f>
        <v>325.19265999999965</v>
      </c>
      <c r="P62" s="14">
        <f t="shared" si="43"/>
        <v>76.43277329294159</v>
      </c>
      <c r="Q62" s="22">
        <f t="shared" si="53"/>
        <v>699.49762965187256</v>
      </c>
      <c r="R62" s="61">
        <f t="shared" si="0"/>
        <v>992.83096298520582</v>
      </c>
      <c r="S62" s="61">
        <f ca="1">AVERAGE(OFFSET($R$3,0,0,'Données projet'!$E$9+1,1))-AVERAGE(OFFSET($H$3,0,0,'Données projet'!$E$9+1,1))</f>
        <v>383.30146648843129</v>
      </c>
      <c r="T62" s="61">
        <f t="shared" si="3"/>
        <v>443.96527862325644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2.9166325698523985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3.4690945040080808E-4</v>
      </c>
      <c r="AC62" s="24">
        <f t="shared" si="4"/>
        <v>2.9169794793027992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8.4</v>
      </c>
      <c r="AI62" s="14">
        <f>IF(A62&lt;'Données projet'!$A$62,$AF$205^A62,IF(A62='Données projet'!$A$62,'Données projet'!$B$62,AI61+AH62-AQ61))</f>
        <v>209.59999999999997</v>
      </c>
      <c r="AJ62" s="14">
        <f>AI62*VLOOKUP('Données projet'!$B$10,Paramètres!$A$1:$I$88,3,0)*VLOOKUP('Données projet'!$B$10,Paramètres!$A$1:$I$88,5,0)</f>
        <v>179.83679999999998</v>
      </c>
      <c r="AK62" s="14">
        <f t="shared" si="44"/>
        <v>45.285875256745896</v>
      </c>
      <c r="AL62" s="22">
        <f t="shared" si="5"/>
        <v>392.08865940549907</v>
      </c>
      <c r="AM62" s="61">
        <f t="shared" si="6"/>
        <v>685.42199273883239</v>
      </c>
      <c r="AN62" s="61">
        <f ca="1">AVERAGE(OFFSET($AM$3,0,0,'Données projet'!$E$10+1,1))-AVERAGE(OFFSET($H$3,0,0,'Données projet'!$E$10+1,1))</f>
        <v>346.47171669298569</v>
      </c>
      <c r="AO62" s="61">
        <f t="shared" si="7"/>
        <v>138.7892998712469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14.4</v>
      </c>
      <c r="BD62" s="13">
        <f>IF(A62&lt;'Données projet'!$A$88,$BA$205^A62,IF(A62='Données projet'!$A$88,'Données projet'!$B$88,BD61+BC62-BL61))</f>
        <v>456.40000000000009</v>
      </c>
      <c r="BE62" s="14">
        <f>BD62*VLOOKUP('Données projet'!$B$11,Paramètres!$A$1:$I$88,3,0)*VLOOKUP('Données projet'!$B$11,Paramètres!$A$1:$I$88,5,0)</f>
        <v>272.92720000000008</v>
      </c>
      <c r="BF62" s="14">
        <f t="shared" si="45"/>
        <v>65.470104600408447</v>
      </c>
      <c r="BG62" s="22">
        <f t="shared" si="9"/>
        <v>589.37530551237808</v>
      </c>
      <c r="BH62" s="61">
        <f t="shared" si="10"/>
        <v>882.70863884571145</v>
      </c>
      <c r="BI62" s="61">
        <f ca="1">AVERAGE(OFFSET($BH$3,0,0,'Données projet'!$E$11+1,1))-AVERAGE(OFFSET($H$3,0,0,'Données projet'!$E$11+1,1))</f>
        <v>378.93986671710053</v>
      </c>
      <c r="BJ62" s="61">
        <f t="shared" si="11"/>
        <v>295.81600472413339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</v>
      </c>
      <c r="BY62" s="13">
        <f>IF(A62&lt;'Données projet'!$A$114,$BV$205^A62,IF(A62='Données projet'!$A$114,'Données projet'!$B$114,BY61+BX62-CG61))</f>
        <v>239</v>
      </c>
      <c r="BZ62" s="14">
        <f>BY62*VLOOKUP('Données projet'!$B$12,Paramètres!$A$1:$I$88,3,0)*VLOOKUP('Données projet'!$B$12,Paramètres!$A$1:$I$88,5,0)</f>
        <v>208.79040000000001</v>
      </c>
      <c r="CA62" s="14">
        <f t="shared" si="46"/>
        <v>51.671168863475145</v>
      </c>
      <c r="CB62" s="22">
        <f t="shared" si="13"/>
        <v>453.63723243721915</v>
      </c>
      <c r="CC62" s="61">
        <f t="shared" si="14"/>
        <v>746.97056577055241</v>
      </c>
      <c r="CD62" s="61">
        <f ca="1">AVERAGE(OFFSET($CC$3,0,0,'Données projet'!$E$12+1,1))-AVERAGE(OFFSET($H$3,0,0,'Données projet'!$E$12+1,1))</f>
        <v>299.79515984901849</v>
      </c>
      <c r="CE62" s="61">
        <f t="shared" si="15"/>
        <v>472.66755491558951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IF(A62&lt;'Données projet'!$A$140,$CQ$205^A62,IF(A62='Données projet'!$A$140,'Données projet'!$B$140,CT61+CS62-DB61))</f>
        <v>206.39999999999998</v>
      </c>
      <c r="CU62" s="18">
        <f>CT62*VLOOKUP('Données projet'!$B$13,Paramètres!$A$1:$I$88,3,0)*VLOOKUP('Données projet'!$B$13,Paramètres!$A$1:$I$88,5,0)</f>
        <v>186.75071999999997</v>
      </c>
      <c r="CV62" s="14">
        <f t="shared" si="47"/>
        <v>46.820863587839391</v>
      </c>
      <c r="CW62" s="22">
        <f t="shared" si="17"/>
        <v>406.80384141548689</v>
      </c>
      <c r="CX62" s="61">
        <f t="shared" si="18"/>
        <v>700.13717474882014</v>
      </c>
      <c r="CY62" s="61">
        <f ca="1">AVERAGE(OFFSET($CX$3,0,0,'Données projet'!$E$13+1,1))-AVERAGE(OFFSET($H$3,0,0,'Données projet'!$E$13+1,1))</f>
        <v>338.00040608689147</v>
      </c>
      <c r="CZ62" s="61">
        <f t="shared" si="19"/>
        <v>193.3463168944657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1" t="e">
        <f t="shared" si="22"/>
        <v>#N/A</v>
      </c>
      <c r="DT62" s="61" t="e">
        <f ca="1">AVERAGE(OFFSET($DS$3,0,0,'Données projet'!$E$14+1,1))-AVERAGE(OFFSET($H$3,0,0,'Données projet'!$E$14+1,1))</f>
        <v>#N/A</v>
      </c>
      <c r="DU62" s="61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1" t="e">
        <f t="shared" si="26"/>
        <v>#N/A</v>
      </c>
      <c r="EO62" s="61" t="e">
        <f ca="1">AVERAGE(OFFSET($EN$3,0,0,'Données projet'!$E$15+1,1))-AVERAGE(OFFSET($H$3,0,0,'Données projet'!$E$15+1,1))</f>
        <v>#N/A</v>
      </c>
      <c r="EP62" s="61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1" t="e">
        <f t="shared" si="30"/>
        <v>#N/A</v>
      </c>
      <c r="FJ62" s="61" t="e">
        <f ca="1">AVERAGE(OFFSET($FI$3,0,0,'Données projet'!$E$16+1,1))-AVERAGE(OFFSET($H$3,0,0,'Données projet'!$E$16+1,1))</f>
        <v>#N/A</v>
      </c>
      <c r="FK62" s="61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1" t="e">
        <f t="shared" si="34"/>
        <v>#N/A</v>
      </c>
      <c r="GE62" s="61" t="e">
        <f ca="1">AVERAGE(OFFSET($GD$3,0,0,'Données projet'!$E$17+1,1))-AVERAGE(OFFSET($H$3,0,0,'Données projet'!$E$17+1,1))</f>
        <v>#N/A</v>
      </c>
      <c r="GF62" s="61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1" t="e">
        <f t="shared" si="38"/>
        <v>#N/A</v>
      </c>
      <c r="GZ62" s="61" t="e">
        <f ca="1">AVERAGE(OFFSET($GY$3,0,0,'Données projet'!$E$18+1,1))-AVERAGE(OFFSET($H$3,0,0,'Données projet'!$E$18+1,1))</f>
        <v>#N/A</v>
      </c>
      <c r="HA62" s="61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">
      <c r="A63" s="11">
        <f t="shared" si="4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32.759999999999977</v>
      </c>
      <c r="D63" s="12">
        <f t="shared" si="4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9">
        <f t="shared" si="1"/>
        <v>331.24128132887591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596.9</v>
      </c>
      <c r="L63" s="13">
        <f>VLOOKUP(A63,'Données projet'!$A$35:$I$55,9,0)</f>
        <v>15.159999999999991</v>
      </c>
      <c r="M63" s="13">
        <f t="array" ref="M63">INDEX(L:L,MIN(IF(ISNUMBER(L63:L259),ROW(L63:L259),"")))</f>
        <v>15.159999999999991</v>
      </c>
      <c r="N63" s="14">
        <f>IF(A63&lt;'Données projet'!$A$36,$K$205^A63,IF(A63='Données projet'!$A$36,'Données projet'!$B$36,N62+M63-V62))</f>
        <v>596.8999999999993</v>
      </c>
      <c r="O63" s="14">
        <f>N63*VLOOKUP('Données projet'!$B$9,Paramètres!$A$1:$I$88,3,0)*VLOOKUP('Données projet'!$B$9,Paramètres!$A$1:$I$88,5,0)</f>
        <v>333.66709999999961</v>
      </c>
      <c r="P63" s="14">
        <f t="shared" si="43"/>
        <v>78.190100875414714</v>
      </c>
      <c r="Q63" s="22">
        <f t="shared" si="53"/>
        <v>717.31795819134652</v>
      </c>
      <c r="R63" s="61">
        <f t="shared" si="0"/>
        <v>1010.6512915246799</v>
      </c>
      <c r="S63" s="61">
        <f ca="1">AVERAGE(OFFSET($R$3,0,0,'Données projet'!$E$9+1,1))-AVERAGE(OFFSET($H$3,0,0,'Données projet'!$E$9+1,1))</f>
        <v>383.30146648843129</v>
      </c>
      <c r="T63" s="61">
        <f t="shared" si="3"/>
        <v>443.96527862325644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60.2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2.859439184127802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2.4530202483610965E-4</v>
      </c>
      <c r="AC63" s="24">
        <f t="shared" si="4"/>
        <v>2.8596844861526383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218</v>
      </c>
      <c r="AG63" s="13">
        <f>VLOOKUP(A63,'Données projet'!$A$61:$I$81,9,0)</f>
        <v>8.4</v>
      </c>
      <c r="AH63" s="13">
        <f t="array" ref="AH63">INDEX(AG:AG,MIN(IF(ISNUMBER(AG63:AG259),ROW(AG63:AG259),"")))</f>
        <v>8.4</v>
      </c>
      <c r="AI63" s="14">
        <f>IF(A63&lt;'Données projet'!$A$62,$AF$205^A63,IF(A63='Données projet'!$A$62,'Données projet'!$B$62,AI62+AH63-AQ62))</f>
        <v>217.99999999999997</v>
      </c>
      <c r="AJ63" s="14">
        <f>AI63*VLOOKUP('Données projet'!$B$10,Paramètres!$A$1:$I$88,3,0)*VLOOKUP('Données projet'!$B$10,Paramètres!$A$1:$I$88,5,0)</f>
        <v>187.04399999999998</v>
      </c>
      <c r="AK63" s="14">
        <f t="shared" si="44"/>
        <v>46.885828015531139</v>
      </c>
      <c r="AL63" s="22">
        <f t="shared" si="5"/>
        <v>407.42778379371663</v>
      </c>
      <c r="AM63" s="61">
        <f t="shared" si="6"/>
        <v>700.76111712704994</v>
      </c>
      <c r="AN63" s="61">
        <f ca="1">AVERAGE(OFFSET($AM$3,0,0,'Données projet'!$E$10+1,1))-AVERAGE(OFFSET($H$3,0,0,'Données projet'!$E$10+1,1))</f>
        <v>346.47171669298569</v>
      </c>
      <c r="AO63" s="61">
        <f t="shared" si="7"/>
        <v>138.7892998712469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14.4</v>
      </c>
      <c r="BD63" s="13">
        <f>IF(A63&lt;'Données projet'!$A$88,$BA$205^A63,IF(A63='Données projet'!$A$88,'Données projet'!$B$88,BD62+BC63-BL62))</f>
        <v>470.80000000000007</v>
      </c>
      <c r="BE63" s="14">
        <f>BD63*VLOOKUP('Données projet'!$B$11,Paramètres!$A$1:$I$88,3,0)*VLOOKUP('Données projet'!$B$11,Paramètres!$A$1:$I$88,5,0)</f>
        <v>281.53840000000008</v>
      </c>
      <c r="BF63" s="14">
        <f t="shared" si="45"/>
        <v>67.292013277818214</v>
      </c>
      <c r="BG63" s="22">
        <f t="shared" si="9"/>
        <v>607.54630312553354</v>
      </c>
      <c r="BH63" s="61">
        <f t="shared" si="10"/>
        <v>900.8796364588668</v>
      </c>
      <c r="BI63" s="61">
        <f ca="1">AVERAGE(OFFSET($BH$3,0,0,'Données projet'!$E$11+1,1))-AVERAGE(OFFSET($H$3,0,0,'Données projet'!$E$11+1,1))</f>
        <v>378.93986671710053</v>
      </c>
      <c r="BJ63" s="61">
        <f t="shared" si="11"/>
        <v>295.81600472413339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245</v>
      </c>
      <c r="BW63" s="13">
        <f>VLOOKUP(A63,'Données projet'!$A$113:$I$133,9,0)</f>
        <v>6</v>
      </c>
      <c r="BX63" s="13">
        <f t="array" ref="BX63">INDEX(BW:BW,MIN(IF(ISNUMBER(BW63:BW259),ROW(BW63:BW259),"")))</f>
        <v>6</v>
      </c>
      <c r="BY63" s="13">
        <f>IF(A63&lt;'Données projet'!$A$114,$BV$205^A63,IF(A63='Données projet'!$A$114,'Données projet'!$B$114,BY62+BX63-CG62))</f>
        <v>245</v>
      </c>
      <c r="BZ63" s="14">
        <f>BY63*VLOOKUP('Données projet'!$B$12,Paramètres!$A$1:$I$88,3,0)*VLOOKUP('Données projet'!$B$12,Paramètres!$A$1:$I$88,5,0)</f>
        <v>214.03200000000004</v>
      </c>
      <c r="CA63" s="14">
        <f t="shared" si="46"/>
        <v>52.815701536972242</v>
      </c>
      <c r="CB63" s="22">
        <f t="shared" si="13"/>
        <v>464.75974684356009</v>
      </c>
      <c r="CC63" s="61">
        <f t="shared" si="14"/>
        <v>758.09308017689341</v>
      </c>
      <c r="CD63" s="61">
        <f ca="1">AVERAGE(OFFSET($CC$3,0,0,'Données projet'!$E$12+1,1))-AVERAGE(OFFSET($H$3,0,0,'Données projet'!$E$12+1,1))</f>
        <v>299.79515984901849</v>
      </c>
      <c r="CE63" s="61">
        <f t="shared" si="15"/>
        <v>472.66755491558951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IF(A63&lt;'Données projet'!$A$140,$CQ$205^A63,IF(A63='Données projet'!$A$140,'Données projet'!$B$140,CT62+CS63-DB62))</f>
        <v>213.99999999999997</v>
      </c>
      <c r="CU63" s="18">
        <f>CT63*VLOOKUP('Données projet'!$B$13,Paramètres!$A$1:$I$88,3,0)*VLOOKUP('Données projet'!$B$13,Paramètres!$A$1:$I$88,5,0)</f>
        <v>193.62719999999996</v>
      </c>
      <c r="CV63" s="14">
        <f t="shared" si="47"/>
        <v>48.340990547231193</v>
      </c>
      <c r="CW63" s="22">
        <f t="shared" si="17"/>
        <v>421.42793186976087</v>
      </c>
      <c r="CX63" s="61">
        <f t="shared" si="18"/>
        <v>714.76126520309413</v>
      </c>
      <c r="CY63" s="61">
        <f ca="1">AVERAGE(OFFSET($CX$3,0,0,'Données projet'!$E$13+1,1))-AVERAGE(OFFSET($H$3,0,0,'Données projet'!$E$13+1,1))</f>
        <v>338.00040608689147</v>
      </c>
      <c r="CZ63" s="61">
        <f t="shared" si="19"/>
        <v>193.3463168944657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1" t="e">
        <f t="shared" si="22"/>
        <v>#N/A</v>
      </c>
      <c r="DT63" s="61" t="e">
        <f ca="1">AVERAGE(OFFSET($DS$3,0,0,'Données projet'!$E$14+1,1))-AVERAGE(OFFSET($H$3,0,0,'Données projet'!$E$14+1,1))</f>
        <v>#N/A</v>
      </c>
      <c r="DU63" s="61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1" t="e">
        <f t="shared" si="26"/>
        <v>#N/A</v>
      </c>
      <c r="EO63" s="61" t="e">
        <f ca="1">AVERAGE(OFFSET($EN$3,0,0,'Données projet'!$E$15+1,1))-AVERAGE(OFFSET($H$3,0,0,'Données projet'!$E$15+1,1))</f>
        <v>#N/A</v>
      </c>
      <c r="EP63" s="61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1" t="e">
        <f t="shared" si="30"/>
        <v>#N/A</v>
      </c>
      <c r="FJ63" s="61" t="e">
        <f ca="1">AVERAGE(OFFSET($FI$3,0,0,'Données projet'!$E$16+1,1))-AVERAGE(OFFSET($H$3,0,0,'Données projet'!$E$16+1,1))</f>
        <v>#N/A</v>
      </c>
      <c r="FK63" s="61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1" t="e">
        <f t="shared" si="34"/>
        <v>#N/A</v>
      </c>
      <c r="GE63" s="61" t="e">
        <f ca="1">AVERAGE(OFFSET($GD$3,0,0,'Données projet'!$E$17+1,1))-AVERAGE(OFFSET($H$3,0,0,'Données projet'!$E$17+1,1))</f>
        <v>#N/A</v>
      </c>
      <c r="GF63" s="61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1" t="e">
        <f t="shared" si="38"/>
        <v>#N/A</v>
      </c>
      <c r="GZ63" s="61" t="e">
        <f ca="1">AVERAGE(OFFSET($GY$3,0,0,'Données projet'!$E$18+1,1))-AVERAGE(OFFSET($H$3,0,0,'Données projet'!$E$18+1,1))</f>
        <v>#N/A</v>
      </c>
      <c r="HA63" s="61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">
      <c r="A64" s="11">
        <f t="shared" si="4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33.305999999999976</v>
      </c>
      <c r="D64" s="12">
        <f t="shared" si="4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9">
        <f t="shared" si="1"/>
        <v>332.44995870249011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15.140000000000009</v>
      </c>
      <c r="N64" s="14">
        <f>IF(A64&lt;'Données projet'!$A$36,$K$205^A64,IF(A64='Données projet'!$A$36,'Données projet'!$B$36,N63+M64-V63))</f>
        <v>551.83999999999924</v>
      </c>
      <c r="O64" s="14">
        <f>N64*VLOOKUP('Données projet'!$B$9,Paramètres!$A$1:$I$88,3,0)*VLOOKUP('Données projet'!$B$9,Paramètres!$A$1:$I$88,5,0)</f>
        <v>308.47855999999956</v>
      </c>
      <c r="P64" s="14">
        <f t="shared" si="43"/>
        <v>72.951002020756022</v>
      </c>
      <c r="Q64" s="22">
        <f t="shared" si="53"/>
        <v>664.32315385281606</v>
      </c>
      <c r="R64" s="61">
        <f t="shared" si="0"/>
        <v>957.65648718614943</v>
      </c>
      <c r="S64" s="61">
        <f ca="1">AVERAGE(OFFSET($R$3,0,0,'Données projet'!$E$9+1,1))-AVERAGE(OFFSET($H$3,0,0,'Données projet'!$E$9+1,1))</f>
        <v>383.30146648843129</v>
      </c>
      <c r="T64" s="61">
        <f t="shared" si="3"/>
        <v>443.96527862325644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2.8033673258127441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1.7345472520040404E-4</v>
      </c>
      <c r="AC64" s="24">
        <f t="shared" si="4"/>
        <v>2.8035407805379444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8.1999999999999993</v>
      </c>
      <c r="AI64" s="14">
        <f>IF(A64&lt;'Données projet'!$A$62,$AF$205^A64,IF(A64='Données projet'!$A$62,'Données projet'!$B$62,AI63+AH64-AQ63))</f>
        <v>184.19999999999996</v>
      </c>
      <c r="AJ64" s="14">
        <f>AI64*VLOOKUP('Données projet'!$B$10,Paramètres!$A$1:$I$88,3,0)*VLOOKUP('Données projet'!$B$10,Paramètres!$A$1:$I$88,5,0)</f>
        <v>158.0436</v>
      </c>
      <c r="AK64" s="14">
        <f t="shared" si="44"/>
        <v>40.400928460855198</v>
      </c>
      <c r="AL64" s="22">
        <f t="shared" si="5"/>
        <v>345.62422040265614</v>
      </c>
      <c r="AM64" s="61">
        <f t="shared" si="6"/>
        <v>638.95755373598945</v>
      </c>
      <c r="AN64" s="61">
        <f ca="1">AVERAGE(OFFSET($AM$3,0,0,'Données projet'!$E$10+1,1))-AVERAGE(OFFSET($H$3,0,0,'Données projet'!$E$10+1,1))</f>
        <v>346.47171669298569</v>
      </c>
      <c r="AO64" s="61">
        <f t="shared" si="7"/>
        <v>138.7892998712469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14.4</v>
      </c>
      <c r="BD64" s="13">
        <f>IF(A64&lt;'Données projet'!$A$88,$BA$205^A64,IF(A64='Données projet'!$A$88,'Données projet'!$B$88,BD63+BC64-BL63))</f>
        <v>485.20000000000005</v>
      </c>
      <c r="BE64" s="14">
        <f>BD64*VLOOKUP('Données projet'!$B$11,Paramètres!$A$1:$I$88,3,0)*VLOOKUP('Données projet'!$B$11,Paramètres!$A$1:$I$88,5,0)</f>
        <v>290.14960000000008</v>
      </c>
      <c r="BF64" s="14">
        <f t="shared" si="45"/>
        <v>69.10744599300331</v>
      </c>
      <c r="BG64" s="22">
        <f t="shared" si="9"/>
        <v>625.70602177114745</v>
      </c>
      <c r="BH64" s="61">
        <f t="shared" si="10"/>
        <v>919.03935510448082</v>
      </c>
      <c r="BI64" s="61">
        <f ca="1">AVERAGE(OFFSET($BH$3,0,0,'Données projet'!$E$11+1,1))-AVERAGE(OFFSET($H$3,0,0,'Données projet'!$E$11+1,1))</f>
        <v>378.93986671710053</v>
      </c>
      <c r="BJ64" s="61">
        <f t="shared" si="11"/>
        <v>295.81600472413339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IF(A64&lt;'Données projet'!$A$114,$BV$205^A64,IF(A64='Données projet'!$A$114,'Données projet'!$B$114,BY63+BX64-CG63))</f>
        <v>203.2</v>
      </c>
      <c r="BZ64" s="14">
        <f>BY64*VLOOKUP('Données projet'!$B$12,Paramètres!$A$1:$I$88,3,0)*VLOOKUP('Données projet'!$B$12,Paramètres!$A$1:$I$88,5,0)</f>
        <v>177.51552000000001</v>
      </c>
      <c r="CA64" s="14">
        <f t="shared" si="46"/>
        <v>44.768988809542861</v>
      </c>
      <c r="CB64" s="22">
        <f t="shared" si="13"/>
        <v>387.14551950995383</v>
      </c>
      <c r="CC64" s="61">
        <f t="shared" si="14"/>
        <v>680.47885284328709</v>
      </c>
      <c r="CD64" s="61">
        <f ca="1">AVERAGE(OFFSET($CC$3,0,0,'Données projet'!$E$12+1,1))-AVERAGE(OFFSET($H$3,0,0,'Données projet'!$E$12+1,1))</f>
        <v>299.79515984901849</v>
      </c>
      <c r="CE64" s="61">
        <f t="shared" si="15"/>
        <v>472.66755491558951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IF(A64&lt;'Données projet'!$A$140,$CQ$205^A64,IF(A64='Données projet'!$A$140,'Données projet'!$B$140,CT63+CS64-DB63))</f>
        <v>221.19999999999996</v>
      </c>
      <c r="CU64" s="18">
        <f>CT64*VLOOKUP('Données projet'!$B$13,Paramètres!$A$1:$I$88,3,0)*VLOOKUP('Données projet'!$B$13,Paramètres!$A$1:$I$88,5,0)</f>
        <v>200.14175999999995</v>
      </c>
      <c r="CV64" s="14">
        <f t="shared" si="47"/>
        <v>49.775320997880847</v>
      </c>
      <c r="CW64" s="22">
        <f t="shared" si="17"/>
        <v>435.27224940464231</v>
      </c>
      <c r="CX64" s="61">
        <f t="shared" si="18"/>
        <v>728.60558273797562</v>
      </c>
      <c r="CY64" s="61">
        <f ca="1">AVERAGE(OFFSET($CX$3,0,0,'Données projet'!$E$13+1,1))-AVERAGE(OFFSET($H$3,0,0,'Données projet'!$E$13+1,1))</f>
        <v>338.00040608689147</v>
      </c>
      <c r="CZ64" s="61">
        <f t="shared" si="19"/>
        <v>193.3463168944657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1" t="e">
        <f t="shared" si="22"/>
        <v>#N/A</v>
      </c>
      <c r="DT64" s="61" t="e">
        <f ca="1">AVERAGE(OFFSET($DS$3,0,0,'Données projet'!$E$14+1,1))-AVERAGE(OFFSET($H$3,0,0,'Données projet'!$E$14+1,1))</f>
        <v>#N/A</v>
      </c>
      <c r="DU64" s="61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1" t="e">
        <f t="shared" si="26"/>
        <v>#N/A</v>
      </c>
      <c r="EO64" s="61" t="e">
        <f ca="1">AVERAGE(OFFSET($EN$3,0,0,'Données projet'!$E$15+1,1))-AVERAGE(OFFSET($H$3,0,0,'Données projet'!$E$15+1,1))</f>
        <v>#N/A</v>
      </c>
      <c r="EP64" s="61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1" t="e">
        <f t="shared" si="30"/>
        <v>#N/A</v>
      </c>
      <c r="FJ64" s="61" t="e">
        <f ca="1">AVERAGE(OFFSET($FI$3,0,0,'Données projet'!$E$16+1,1))-AVERAGE(OFFSET($H$3,0,0,'Données projet'!$E$16+1,1))</f>
        <v>#N/A</v>
      </c>
      <c r="FK64" s="61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1" t="e">
        <f t="shared" si="34"/>
        <v>#N/A</v>
      </c>
      <c r="GE64" s="61" t="e">
        <f ca="1">AVERAGE(OFFSET($GD$3,0,0,'Données projet'!$E$17+1,1))-AVERAGE(OFFSET($H$3,0,0,'Données projet'!$E$17+1,1))</f>
        <v>#N/A</v>
      </c>
      <c r="GF64" s="61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1" t="e">
        <f t="shared" si="38"/>
        <v>#N/A</v>
      </c>
      <c r="GZ64" s="61" t="e">
        <f ca="1">AVERAGE(OFFSET($GY$3,0,0,'Données projet'!$E$18+1,1))-AVERAGE(OFFSET($H$3,0,0,'Données projet'!$E$18+1,1))</f>
        <v>#N/A</v>
      </c>
      <c r="HA64" s="61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">
      <c r="A65" s="11">
        <f t="shared" si="4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33.851999999999975</v>
      </c>
      <c r="D65" s="12">
        <f t="shared" si="4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9">
        <f t="shared" si="1"/>
        <v>333.65814472722889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15.140000000000009</v>
      </c>
      <c r="N65" s="14">
        <f>IF(A65&lt;'Données projet'!$A$36,$K$205^A65,IF(A65='Données projet'!$A$36,'Données projet'!$B$36,N64+M65-V64))</f>
        <v>566.97999999999922</v>
      </c>
      <c r="O65" s="14">
        <f>N65*VLOOKUP('Données projet'!$B$9,Paramètres!$A$1:$I$88,3,0)*VLOOKUP('Données projet'!$B$9,Paramètres!$A$1:$I$88,5,0)</f>
        <v>316.94181999999955</v>
      </c>
      <c r="P65" s="14">
        <f t="shared" si="43"/>
        <v>74.716684651981083</v>
      </c>
      <c r="Q65" s="22">
        <f t="shared" si="53"/>
        <v>682.13856226886628</v>
      </c>
      <c r="R65" s="61">
        <f t="shared" si="0"/>
        <v>975.47189560219954</v>
      </c>
      <c r="S65" s="61">
        <f ca="1">AVERAGE(OFFSET($R$3,0,0,'Données projet'!$E$9+1,1))-AVERAGE(OFFSET($H$3,0,0,'Données projet'!$E$9+1,1))</f>
        <v>383.30146648843129</v>
      </c>
      <c r="T65" s="61">
        <f t="shared" si="3"/>
        <v>443.96527862325644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2.7483950024387878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1.2265101241805483E-4</v>
      </c>
      <c r="AC65" s="24">
        <f t="shared" si="4"/>
        <v>2.7485176534512057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8.1999999999999993</v>
      </c>
      <c r="AI65" s="14">
        <f>IF(A65&lt;'Données projet'!$A$62,$AF$205^A65,IF(A65='Données projet'!$A$62,'Données projet'!$B$62,AI64+AH65-AQ64))</f>
        <v>192.39999999999995</v>
      </c>
      <c r="AJ65" s="14">
        <f>AI65*VLOOKUP('Données projet'!$B$10,Paramètres!$A$1:$I$88,3,0)*VLOOKUP('Données projet'!$B$10,Paramètres!$A$1:$I$88,5,0)</f>
        <v>165.07919999999999</v>
      </c>
      <c r="AK65" s="14">
        <f t="shared" si="44"/>
        <v>41.986051122111817</v>
      </c>
      <c r="AL65" s="22">
        <f t="shared" si="5"/>
        <v>360.63864570434475</v>
      </c>
      <c r="AM65" s="61">
        <f t="shared" si="6"/>
        <v>653.97197903767801</v>
      </c>
      <c r="AN65" s="61">
        <f ca="1">AVERAGE(OFFSET($AM$3,0,0,'Données projet'!$E$10+1,1))-AVERAGE(OFFSET($H$3,0,0,'Données projet'!$E$10+1,1))</f>
        <v>346.47171669298569</v>
      </c>
      <c r="AO65" s="61">
        <f t="shared" si="7"/>
        <v>138.7892998712469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14.4</v>
      </c>
      <c r="BD65" s="13">
        <f>IF(A65&lt;'Données projet'!$A$88,$BA$205^A65,IF(A65='Données projet'!$A$88,'Données projet'!$B$88,BD64+BC65-BL64))</f>
        <v>499.6</v>
      </c>
      <c r="BE65" s="14">
        <f>BD65*VLOOKUP('Données projet'!$B$11,Paramètres!$A$1:$I$88,3,0)*VLOOKUP('Données projet'!$B$11,Paramètres!$A$1:$I$88,5,0)</f>
        <v>298.76080000000007</v>
      </c>
      <c r="BF65" s="14">
        <f t="shared" si="45"/>
        <v>70.91661700797934</v>
      </c>
      <c r="BG65" s="22">
        <f t="shared" si="9"/>
        <v>643.85483462223078</v>
      </c>
      <c r="BH65" s="61">
        <f t="shared" si="10"/>
        <v>937.18816795556404</v>
      </c>
      <c r="BI65" s="61">
        <f ca="1">AVERAGE(OFFSET($BH$3,0,0,'Données projet'!$E$11+1,1))-AVERAGE(OFFSET($H$3,0,0,'Données projet'!$E$11+1,1))</f>
        <v>378.93986671710053</v>
      </c>
      <c r="BJ65" s="61">
        <f t="shared" si="11"/>
        <v>295.81600472413339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IF(A65&lt;'Données projet'!$A$114,$BV$205^A65,IF(A65='Données projet'!$A$114,'Données projet'!$B$114,BY64+BX65-CG64))</f>
        <v>208.39999999999998</v>
      </c>
      <c r="BZ65" s="14">
        <f>BY65*VLOOKUP('Données projet'!$B$12,Paramètres!$A$1:$I$88,3,0)*VLOOKUP('Données projet'!$B$12,Paramètres!$A$1:$I$88,5,0)</f>
        <v>182.05823999999998</v>
      </c>
      <c r="CA65" s="14">
        <f t="shared" si="46"/>
        <v>45.7798031897293</v>
      </c>
      <c r="CB65" s="22">
        <f t="shared" si="13"/>
        <v>396.81792522211185</v>
      </c>
      <c r="CC65" s="61">
        <f t="shared" si="14"/>
        <v>690.15125855544511</v>
      </c>
      <c r="CD65" s="61">
        <f ca="1">AVERAGE(OFFSET($CC$3,0,0,'Données projet'!$E$12+1,1))-AVERAGE(OFFSET($H$3,0,0,'Données projet'!$E$12+1,1))</f>
        <v>299.79515984901849</v>
      </c>
      <c r="CE65" s="61">
        <f t="shared" si="15"/>
        <v>472.66755491558951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IF(A65&lt;'Données projet'!$A$140,$CQ$205^A65,IF(A65='Données projet'!$A$140,'Données projet'!$B$140,CT64+CS65-DB64))</f>
        <v>228.39999999999995</v>
      </c>
      <c r="CU65" s="18">
        <f>CT65*VLOOKUP('Données projet'!$B$13,Paramètres!$A$1:$I$88,3,0)*VLOOKUP('Données projet'!$B$13,Paramètres!$A$1:$I$88,5,0)</f>
        <v>206.65631999999994</v>
      </c>
      <c r="CV65" s="14">
        <f t="shared" si="47"/>
        <v>51.20422634371338</v>
      </c>
      <c r="CW65" s="22">
        <f t="shared" si="17"/>
        <v>449.10711821530072</v>
      </c>
      <c r="CX65" s="61">
        <f t="shared" si="18"/>
        <v>742.44045154863397</v>
      </c>
      <c r="CY65" s="61">
        <f ca="1">AVERAGE(OFFSET($CX$3,0,0,'Données projet'!$E$13+1,1))-AVERAGE(OFFSET($H$3,0,0,'Données projet'!$E$13+1,1))</f>
        <v>338.00040608689147</v>
      </c>
      <c r="CZ65" s="61">
        <f t="shared" si="19"/>
        <v>193.3463168944657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1" t="e">
        <f t="shared" si="22"/>
        <v>#N/A</v>
      </c>
      <c r="DT65" s="61" t="e">
        <f ca="1">AVERAGE(OFFSET($DS$3,0,0,'Données projet'!$E$14+1,1))-AVERAGE(OFFSET($H$3,0,0,'Données projet'!$E$14+1,1))</f>
        <v>#N/A</v>
      </c>
      <c r="DU65" s="61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1" t="e">
        <f t="shared" si="26"/>
        <v>#N/A</v>
      </c>
      <c r="EO65" s="61" t="e">
        <f ca="1">AVERAGE(OFFSET($EN$3,0,0,'Données projet'!$E$15+1,1))-AVERAGE(OFFSET($H$3,0,0,'Données projet'!$E$15+1,1))</f>
        <v>#N/A</v>
      </c>
      <c r="EP65" s="61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1" t="e">
        <f t="shared" si="30"/>
        <v>#N/A</v>
      </c>
      <c r="FJ65" s="61" t="e">
        <f ca="1">AVERAGE(OFFSET($FI$3,0,0,'Données projet'!$E$16+1,1))-AVERAGE(OFFSET($H$3,0,0,'Données projet'!$E$16+1,1))</f>
        <v>#N/A</v>
      </c>
      <c r="FK65" s="61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1" t="e">
        <f t="shared" si="34"/>
        <v>#N/A</v>
      </c>
      <c r="GE65" s="61" t="e">
        <f ca="1">AVERAGE(OFFSET($GD$3,0,0,'Données projet'!$E$17+1,1))-AVERAGE(OFFSET($H$3,0,0,'Données projet'!$E$17+1,1))</f>
        <v>#N/A</v>
      </c>
      <c r="GF65" s="61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1" t="e">
        <f t="shared" si="38"/>
        <v>#N/A</v>
      </c>
      <c r="GZ65" s="61" t="e">
        <f ca="1">AVERAGE(OFFSET($GY$3,0,0,'Données projet'!$E$18+1,1))-AVERAGE(OFFSET($H$3,0,0,'Données projet'!$E$18+1,1))</f>
        <v>#N/A</v>
      </c>
      <c r="HA65" s="61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">
      <c r="A66" s="11">
        <f t="shared" si="4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34.397999999999975</v>
      </c>
      <c r="D66" s="12">
        <f t="shared" si="4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9">
        <f t="shared" si="1"/>
        <v>334.86584824301428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15.140000000000009</v>
      </c>
      <c r="N66" s="14">
        <f>IF(A66&lt;'Données projet'!$A$36,$K$205^A66,IF(A66='Données projet'!$A$36,'Données projet'!$B$36,N65+M66-V65))</f>
        <v>582.11999999999921</v>
      </c>
      <c r="O66" s="14">
        <f>N66*VLOOKUP('Données projet'!$B$9,Paramètres!$A$1:$I$88,3,0)*VLOOKUP('Données projet'!$B$9,Paramètres!$A$1:$I$88,5,0)</f>
        <v>325.40507999999954</v>
      </c>
      <c r="P66" s="14">
        <f t="shared" si="43"/>
        <v>76.476886993227652</v>
      </c>
      <c r="Q66" s="22">
        <f t="shared" si="53"/>
        <v>699.94442584653734</v>
      </c>
      <c r="R66" s="61">
        <f t="shared" si="0"/>
        <v>993.2777591798706</v>
      </c>
      <c r="S66" s="61">
        <f ca="1">AVERAGE(OFFSET($R$3,0,0,'Données projet'!$E$9+1,1))-AVERAGE(OFFSET($H$3,0,0,'Données projet'!$E$9+1,1))</f>
        <v>383.30146648843129</v>
      </c>
      <c r="T66" s="61">
        <f t="shared" si="3"/>
        <v>443.96527862325644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2.6945006527963882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8.6727362600202019E-5</v>
      </c>
      <c r="AC66" s="24">
        <f t="shared" si="4"/>
        <v>2.6945873801589886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8.1999999999999993</v>
      </c>
      <c r="AI66" s="14">
        <f>IF(A66&lt;'Données projet'!$A$62,$AF$205^A66,IF(A66='Données projet'!$A$62,'Données projet'!$B$62,AI65+AH66-AQ65))</f>
        <v>200.59999999999994</v>
      </c>
      <c r="AJ66" s="14">
        <f>AI66*VLOOKUP('Données projet'!$B$10,Paramètres!$A$1:$I$88,3,0)*VLOOKUP('Données projet'!$B$10,Paramètres!$A$1:$I$88,5,0)</f>
        <v>172.11479999999995</v>
      </c>
      <c r="AK66" s="14">
        <f t="shared" si="44"/>
        <v>43.563327089597564</v>
      </c>
      <c r="AL66" s="22">
        <f t="shared" si="5"/>
        <v>375.63940468104903</v>
      </c>
      <c r="AM66" s="61">
        <f t="shared" si="6"/>
        <v>668.97273801438234</v>
      </c>
      <c r="AN66" s="61">
        <f ca="1">AVERAGE(OFFSET($AM$3,0,0,'Données projet'!$E$10+1,1))-AVERAGE(OFFSET($H$3,0,0,'Données projet'!$E$10+1,1))</f>
        <v>346.47171669298569</v>
      </c>
      <c r="AO66" s="61">
        <f t="shared" si="7"/>
        <v>138.7892998712469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514</v>
      </c>
      <c r="BB66" s="13">
        <f>VLOOKUP(A66,'Données projet'!$A$87:$I$107,9,0)</f>
        <v>14.4</v>
      </c>
      <c r="BC66" s="13">
        <f t="array" ref="BC66">INDEX(BB:BB,MIN(IF(ISNUMBER(BB66:BB262),ROW(BB66:BB262),"")))</f>
        <v>14.4</v>
      </c>
      <c r="BD66" s="13">
        <f>IF(A66&lt;'Données projet'!$A$88,$BA$205^A66,IF(A66='Données projet'!$A$88,'Données projet'!$B$88,BD65+BC66-BL65))</f>
        <v>514</v>
      </c>
      <c r="BE66" s="14">
        <f>BD66*VLOOKUP('Données projet'!$B$11,Paramètres!$A$1:$I$88,3,0)*VLOOKUP('Données projet'!$B$11,Paramètres!$A$1:$I$88,5,0)</f>
        <v>307.37200000000001</v>
      </c>
      <c r="BF66" s="14">
        <f t="shared" si="45"/>
        <v>72.719727530969081</v>
      </c>
      <c r="BG66" s="22">
        <f t="shared" si="9"/>
        <v>661.99309211643788</v>
      </c>
      <c r="BH66" s="61">
        <f t="shared" si="10"/>
        <v>955.32642544977125</v>
      </c>
      <c r="BI66" s="61">
        <f ca="1">AVERAGE(OFFSET($BH$3,0,0,'Données projet'!$E$11+1,1))-AVERAGE(OFFSET($H$3,0,0,'Données projet'!$E$11+1,1))</f>
        <v>378.93986671710053</v>
      </c>
      <c r="BJ66" s="61">
        <f t="shared" si="11"/>
        <v>295.81600472413339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IF(A66&lt;'Données projet'!$A$114,$BV$205^A66,IF(A66='Données projet'!$A$114,'Données projet'!$B$114,BY65+BX66-CG65))</f>
        <v>213.59999999999997</v>
      </c>
      <c r="BZ66" s="14">
        <f>BY66*VLOOKUP('Données projet'!$B$12,Paramètres!$A$1:$I$88,3,0)*VLOOKUP('Données projet'!$B$12,Paramètres!$A$1:$I$88,5,0)</f>
        <v>186.60095999999999</v>
      </c>
      <c r="CA66" s="14">
        <f t="shared" si="46"/>
        <v>46.787685683664144</v>
      </c>
      <c r="CB66" s="22">
        <f t="shared" si="13"/>
        <v>406.48522456571499</v>
      </c>
      <c r="CC66" s="61">
        <f t="shared" si="14"/>
        <v>699.8185578990483</v>
      </c>
      <c r="CD66" s="61">
        <f ca="1">AVERAGE(OFFSET($CC$3,0,0,'Données projet'!$E$12+1,1))-AVERAGE(OFFSET($H$3,0,0,'Données projet'!$E$12+1,1))</f>
        <v>299.79515984901849</v>
      </c>
      <c r="CE66" s="61">
        <f t="shared" si="15"/>
        <v>472.66755491558951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IF(A66&lt;'Données projet'!$A$140,$CQ$205^A66,IF(A66='Données projet'!$A$140,'Données projet'!$B$140,CT65+CS66-DB65))</f>
        <v>235.59999999999994</v>
      </c>
      <c r="CU66" s="18">
        <f>CT66*VLOOKUP('Données projet'!$B$13,Paramètres!$A$1:$I$88,3,0)*VLOOKUP('Données projet'!$B$13,Paramètres!$A$1:$I$88,5,0)</f>
        <v>213.17087999999995</v>
      </c>
      <c r="CV66" s="14">
        <f t="shared" si="47"/>
        <v>52.627897224631596</v>
      </c>
      <c r="CW66" s="22">
        <f t="shared" si="17"/>
        <v>462.93287033289988</v>
      </c>
      <c r="CX66" s="61">
        <f t="shared" si="18"/>
        <v>756.2662036662332</v>
      </c>
      <c r="CY66" s="61">
        <f ca="1">AVERAGE(OFFSET($CX$3,0,0,'Données projet'!$E$13+1,1))-AVERAGE(OFFSET($H$3,0,0,'Données projet'!$E$13+1,1))</f>
        <v>338.00040608689147</v>
      </c>
      <c r="CZ66" s="61">
        <f t="shared" si="19"/>
        <v>193.3463168944657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1" t="e">
        <f t="shared" si="22"/>
        <v>#N/A</v>
      </c>
      <c r="DT66" s="61" t="e">
        <f ca="1">AVERAGE(OFFSET($DS$3,0,0,'Données projet'!$E$14+1,1))-AVERAGE(OFFSET($H$3,0,0,'Données projet'!$E$14+1,1))</f>
        <v>#N/A</v>
      </c>
      <c r="DU66" s="61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1" t="e">
        <f t="shared" si="26"/>
        <v>#N/A</v>
      </c>
      <c r="EO66" s="61" t="e">
        <f ca="1">AVERAGE(OFFSET($EN$3,0,0,'Données projet'!$E$15+1,1))-AVERAGE(OFFSET($H$3,0,0,'Données projet'!$E$15+1,1))</f>
        <v>#N/A</v>
      </c>
      <c r="EP66" s="61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1" t="e">
        <f t="shared" si="30"/>
        <v>#N/A</v>
      </c>
      <c r="FJ66" s="61" t="e">
        <f ca="1">AVERAGE(OFFSET($FI$3,0,0,'Données projet'!$E$16+1,1))-AVERAGE(OFFSET($H$3,0,0,'Données projet'!$E$16+1,1))</f>
        <v>#N/A</v>
      </c>
      <c r="FK66" s="61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1" t="e">
        <f t="shared" si="34"/>
        <v>#N/A</v>
      </c>
      <c r="GE66" s="61" t="e">
        <f ca="1">AVERAGE(OFFSET($GD$3,0,0,'Données projet'!$E$17+1,1))-AVERAGE(OFFSET($H$3,0,0,'Données projet'!$E$17+1,1))</f>
        <v>#N/A</v>
      </c>
      <c r="GF66" s="61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1" t="e">
        <f t="shared" si="38"/>
        <v>#N/A</v>
      </c>
      <c r="GZ66" s="61" t="e">
        <f ca="1">AVERAGE(OFFSET($GY$3,0,0,'Données projet'!$E$18+1,1))-AVERAGE(OFFSET($H$3,0,0,'Données projet'!$E$18+1,1))</f>
        <v>#N/A</v>
      </c>
      <c r="HA66" s="61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">
      <c r="A67" s="11">
        <f t="shared" si="4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34.943999999999974</v>
      </c>
      <c r="D67" s="12">
        <f t="shared" si="4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9">
        <f t="shared" si="1"/>
        <v>336.07307779303983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15.140000000000009</v>
      </c>
      <c r="N67" s="14">
        <f>IF(A67&lt;'Données projet'!$A$36,$K$205^A67,IF(A67='Données projet'!$A$36,'Données projet'!$B$36,N66+M67-V66))</f>
        <v>597.2599999999992</v>
      </c>
      <c r="O67" s="14">
        <f>N67*VLOOKUP('Données projet'!$B$9,Paramètres!$A$1:$I$88,3,0)*VLOOKUP('Données projet'!$B$9,Paramètres!$A$1:$I$88,5,0)</f>
        <v>333.86833999999959</v>
      </c>
      <c r="P67" s="14">
        <f t="shared" si="43"/>
        <v>78.231767964515782</v>
      </c>
      <c r="Q67" s="22">
        <f t="shared" ref="Q67:Q98" si="54">(O67+P67)*0.475*44/12</f>
        <v>717.74102137153079</v>
      </c>
      <c r="R67" s="61">
        <f t="shared" ref="R67:R130" si="55">Q67+(I67+J67)*44/12</f>
        <v>1011.0743547048642</v>
      </c>
      <c r="S67" s="61">
        <f ca="1">AVERAGE(OFFSET($R$3,0,0,'Données projet'!$E$9+1,1))-AVERAGE(OFFSET($H$3,0,0,'Données projet'!$E$9+1,1))</f>
        <v>383.30146648843129</v>
      </c>
      <c r="T67" s="61">
        <f t="shared" ref="T67:T130" si="56">$R$33-$H$33</f>
        <v>443.96527862325644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2.6416631384781688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6.1325506209027413E-5</v>
      </c>
      <c r="AC67" s="24">
        <f t="shared" si="4"/>
        <v>2.641724463984378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8.1999999999999993</v>
      </c>
      <c r="AI67" s="14">
        <f>IF(A67&lt;'Données projet'!$A$62,$AF$205^A67,IF(A67='Données projet'!$A$62,'Données projet'!$B$62,AI66+AH67-AQ66))</f>
        <v>208.79999999999993</v>
      </c>
      <c r="AJ67" s="14">
        <f>AI67*VLOOKUP('Données projet'!$B$10,Paramètres!$A$1:$I$88,3,0)*VLOOKUP('Données projet'!$B$10,Paramètres!$A$1:$I$88,5,0)</f>
        <v>179.15039999999996</v>
      </c>
      <c r="AK67" s="14">
        <f t="shared" si="44"/>
        <v>45.133113803437304</v>
      </c>
      <c r="AL67" s="22">
        <f t="shared" si="5"/>
        <v>390.62711987431993</v>
      </c>
      <c r="AM67" s="61">
        <f t="shared" si="6"/>
        <v>683.96045320765325</v>
      </c>
      <c r="AN67" s="61">
        <f ca="1">AVERAGE(OFFSET($AM$3,0,0,'Données projet'!$E$10+1,1))-AVERAGE(OFFSET($H$3,0,0,'Données projet'!$E$10+1,1))</f>
        <v>346.47171669298569</v>
      </c>
      <c r="AO67" s="61">
        <f t="shared" si="7"/>
        <v>138.7892998712469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</v>
      </c>
      <c r="BD67" s="13">
        <f>IF(A67&lt;'Données projet'!$A$88,$BA$205^A67,IF(A67='Données projet'!$A$88,'Données projet'!$B$88,BD66+BC67-BL66))</f>
        <v>527</v>
      </c>
      <c r="BE67" s="14">
        <f>BD67*VLOOKUP('Données projet'!$B$11,Paramètres!$A$1:$I$88,3,0)*VLOOKUP('Données projet'!$B$11,Paramètres!$A$1:$I$88,5,0)</f>
        <v>315.14600000000002</v>
      </c>
      <c r="BF67" s="14">
        <f t="shared" si="45"/>
        <v>74.342487867211162</v>
      </c>
      <c r="BG67" s="22">
        <f t="shared" si="9"/>
        <v>678.35911636872618</v>
      </c>
      <c r="BH67" s="61">
        <f t="shared" si="10"/>
        <v>971.69244970205955</v>
      </c>
      <c r="BI67" s="61">
        <f ca="1">AVERAGE(OFFSET($BH$3,0,0,'Données projet'!$E$11+1,1))-AVERAGE(OFFSET($H$3,0,0,'Données projet'!$E$11+1,1))</f>
        <v>378.93986671710053</v>
      </c>
      <c r="BJ67" s="61">
        <f t="shared" si="11"/>
        <v>295.81600472413339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IF(A67&lt;'Données projet'!$A$114,$BV$205^A67,IF(A67='Données projet'!$A$114,'Données projet'!$B$114,BY66+BX67-CG66))</f>
        <v>218.79999999999995</v>
      </c>
      <c r="BZ67" s="14">
        <f>BY67*VLOOKUP('Données projet'!$B$12,Paramètres!$A$1:$I$88,3,0)*VLOOKUP('Données projet'!$B$12,Paramètres!$A$1:$I$88,5,0)</f>
        <v>191.14367999999999</v>
      </c>
      <c r="CA67" s="14">
        <f t="shared" si="46"/>
        <v>47.792715878069586</v>
      </c>
      <c r="CB67" s="22">
        <f t="shared" si="13"/>
        <v>416.14755615430448</v>
      </c>
      <c r="CC67" s="61">
        <f t="shared" si="14"/>
        <v>709.4808894876378</v>
      </c>
      <c r="CD67" s="61">
        <f ca="1">AVERAGE(OFFSET($CC$3,0,0,'Données projet'!$E$12+1,1))-AVERAGE(OFFSET($H$3,0,0,'Données projet'!$E$12+1,1))</f>
        <v>299.79515984901849</v>
      </c>
      <c r="CE67" s="61">
        <f t="shared" si="15"/>
        <v>472.66755491558951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IF(A67&lt;'Données projet'!$A$140,$CQ$205^A67,IF(A67='Données projet'!$A$140,'Données projet'!$B$140,CT66+CS67-DB66))</f>
        <v>242.79999999999993</v>
      </c>
      <c r="CU67" s="18">
        <f>CT67*VLOOKUP('Données projet'!$B$13,Paramètres!$A$1:$I$88,3,0)*VLOOKUP('Données projet'!$B$13,Paramètres!$A$1:$I$88,5,0)</f>
        <v>219.68543999999994</v>
      </c>
      <c r="CV67" s="14">
        <f t="shared" si="47"/>
        <v>54.046511966469559</v>
      </c>
      <c r="CW67" s="22">
        <f t="shared" si="17"/>
        <v>476.74981634160105</v>
      </c>
      <c r="CX67" s="61">
        <f t="shared" si="18"/>
        <v>770.08314967493436</v>
      </c>
      <c r="CY67" s="61">
        <f ca="1">AVERAGE(OFFSET($CX$3,0,0,'Données projet'!$E$13+1,1))-AVERAGE(OFFSET($H$3,0,0,'Données projet'!$E$13+1,1))</f>
        <v>338.00040608689147</v>
      </c>
      <c r="CZ67" s="61">
        <f t="shared" si="19"/>
        <v>193.3463168944657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1" t="e">
        <f t="shared" si="22"/>
        <v>#N/A</v>
      </c>
      <c r="DT67" s="61" t="e">
        <f ca="1">AVERAGE(OFFSET($DS$3,0,0,'Données projet'!$E$14+1,1))-AVERAGE(OFFSET($H$3,0,0,'Données projet'!$E$14+1,1))</f>
        <v>#N/A</v>
      </c>
      <c r="DU67" s="61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1" t="e">
        <f t="shared" si="26"/>
        <v>#N/A</v>
      </c>
      <c r="EO67" s="61" t="e">
        <f ca="1">AVERAGE(OFFSET($EN$3,0,0,'Données projet'!$E$15+1,1))-AVERAGE(OFFSET($H$3,0,0,'Données projet'!$E$15+1,1))</f>
        <v>#N/A</v>
      </c>
      <c r="EP67" s="61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1" t="e">
        <f t="shared" si="30"/>
        <v>#N/A</v>
      </c>
      <c r="FJ67" s="61" t="e">
        <f ca="1">AVERAGE(OFFSET($FI$3,0,0,'Données projet'!$E$16+1,1))-AVERAGE(OFFSET($H$3,0,0,'Données projet'!$E$16+1,1))</f>
        <v>#N/A</v>
      </c>
      <c r="FK67" s="61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1" t="e">
        <f t="shared" si="34"/>
        <v>#N/A</v>
      </c>
      <c r="GE67" s="61" t="e">
        <f ca="1">AVERAGE(OFFSET($GD$3,0,0,'Données projet'!$E$17+1,1))-AVERAGE(OFFSET($H$3,0,0,'Données projet'!$E$17+1,1))</f>
        <v>#N/A</v>
      </c>
      <c r="GF67" s="61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1" t="e">
        <f t="shared" si="38"/>
        <v>#N/A</v>
      </c>
      <c r="GZ67" s="61" t="e">
        <f ca="1">AVERAGE(OFFSET($GY$3,0,0,'Données projet'!$E$18+1,1))-AVERAGE(OFFSET($H$3,0,0,'Données projet'!$E$18+1,1))</f>
        <v>#N/A</v>
      </c>
      <c r="HA67" s="61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">
      <c r="A68" s="11">
        <f t="shared" si="4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35.489999999999974</v>
      </c>
      <c r="D68" s="12">
        <f t="shared" si="4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9">
        <f t="shared" ref="H68:H131" si="57">(B68+E68+F68)*44/12+(C68+D68)*0.475*44/12</f>
        <v>337.27984163820884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612.4</v>
      </c>
      <c r="L68" s="13">
        <f>VLOOKUP(A68,'Données projet'!$A$35:$I$55,9,0)</f>
        <v>15.140000000000009</v>
      </c>
      <c r="M68" s="13">
        <f t="array" ref="M68">INDEX(L:L,MIN(IF(ISNUMBER(L68:L264),ROW(L68:L264),"")))</f>
        <v>15.140000000000009</v>
      </c>
      <c r="N68" s="14">
        <f>IF(A68&lt;'Données projet'!$A$36,$K$205^A68,IF(A68='Données projet'!$A$36,'Données projet'!$B$36,N67+M68-V67))</f>
        <v>612.39999999999918</v>
      </c>
      <c r="O68" s="14">
        <f>N68*VLOOKUP('Données projet'!$B$9,Paramètres!$A$1:$I$88,3,0)*VLOOKUP('Données projet'!$B$9,Paramètres!$A$1:$I$88,5,0)</f>
        <v>342.33159999999958</v>
      </c>
      <c r="P68" s="14">
        <f t="shared" si="43"/>
        <v>79.98147796980885</v>
      </c>
      <c r="Q68" s="22">
        <f t="shared" si="54"/>
        <v>735.52861079741626</v>
      </c>
      <c r="R68" s="61">
        <f t="shared" si="55"/>
        <v>1028.8619441307496</v>
      </c>
      <c r="S68" s="61">
        <f ca="1">AVERAGE(OFFSET($R$3,0,0,'Données projet'!$E$9+1,1))-AVERAGE(OFFSET($H$3,0,0,'Données projet'!$E$9+1,1))</f>
        <v>383.30146648843129</v>
      </c>
      <c r="T68" s="61">
        <f t="shared" si="56"/>
        <v>443.96527862325644</v>
      </c>
      <c r="U68" s="16">
        <f>IF(ISNA(VLOOKUP(A68,'Données projet'!$A$35:$I$55,3,0)),0,VLOOKUP(A68,'Données projet'!$A$35:$I$55,3,0))</f>
        <v>8</v>
      </c>
      <c r="V68" s="16">
        <f>IF(ISNA(VLOOKUP(A68,'Données projet'!$A$35:$I$55,4,0)),0,VLOOKUP(A68,'Données projet'!$A$35:$I$55,4,0))</f>
        <v>612.4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2.5898617355880282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4.3363681300101009E-5</v>
      </c>
      <c r="AC68" s="24">
        <f t="shared" ref="AC68:AC131" si="58">SUM(Z68:AB68)</f>
        <v>2.5899050992693282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217</v>
      </c>
      <c r="AG68" s="13">
        <f>VLOOKUP(A68,'Données projet'!$A$61:$I$81,9,0)</f>
        <v>8.1999999999999993</v>
      </c>
      <c r="AH68" s="13">
        <f t="array" ref="AH68">INDEX(AG:AG,MIN(IF(ISNUMBER(AG68:AG264),ROW(AG68:AG264),"")))</f>
        <v>8.1999999999999993</v>
      </c>
      <c r="AI68" s="14">
        <f>IF(A68&lt;'Données projet'!$A$62,$AF$205^A68,IF(A68='Données projet'!$A$62,'Données projet'!$B$62,AI67+AH68-AQ67))</f>
        <v>216.99999999999991</v>
      </c>
      <c r="AJ68" s="14">
        <f>AI68*VLOOKUP('Données projet'!$B$10,Paramètres!$A$1:$I$88,3,0)*VLOOKUP('Données projet'!$B$10,Paramètres!$A$1:$I$88,5,0)</f>
        <v>186.18599999999995</v>
      </c>
      <c r="AK68" s="14">
        <f t="shared" si="44"/>
        <v>46.695739039470418</v>
      </c>
      <c r="AL68" s="22">
        <f t="shared" ref="AL68:AL131" si="59">(AJ68+AK68)*0.475*44/12</f>
        <v>405.60236216041091</v>
      </c>
      <c r="AM68" s="61">
        <f t="shared" ref="AM68:AM131" si="60">AL68+(AD68+AE68)*44/12</f>
        <v>698.93569549374422</v>
      </c>
      <c r="AN68" s="61">
        <f ca="1">AVERAGE(OFFSET($AM$3,0,0,'Données projet'!$E$10+1,1))-AVERAGE(OFFSET($H$3,0,0,'Données projet'!$E$10+1,1))</f>
        <v>346.47171669298569</v>
      </c>
      <c r="AO68" s="61">
        <f t="shared" ref="AO68:AO131" si="61">$AM$33-$H$33</f>
        <v>138.7892998712469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</v>
      </c>
      <c r="BD68" s="13">
        <f>IF(A68&lt;'Données projet'!$A$88,$BA$205^A68,IF(A68='Données projet'!$A$88,'Données projet'!$B$88,BD67+BC68-BL67))</f>
        <v>540</v>
      </c>
      <c r="BE68" s="14">
        <f>BD68*VLOOKUP('Données projet'!$B$11,Paramètres!$A$1:$I$88,3,0)*VLOOKUP('Données projet'!$B$11,Paramètres!$A$1:$I$88,5,0)</f>
        <v>322.92</v>
      </c>
      <c r="BF68" s="14">
        <f t="shared" si="45"/>
        <v>75.960594879408745</v>
      </c>
      <c r="BG68" s="22">
        <f t="shared" ref="BG68:BG131" si="63">(BE68+BF68)*0.475*44/12</f>
        <v>694.71703608163682</v>
      </c>
      <c r="BH68" s="61">
        <f t="shared" ref="BH68:BH131" si="64">BG68+(AY68+AZ68)*44/12</f>
        <v>988.05036941497019</v>
      </c>
      <c r="BI68" s="61">
        <f ca="1">AVERAGE(OFFSET($BH$3,0,0,'Données projet'!$E$11+1,1))-AVERAGE(OFFSET($H$3,0,0,'Données projet'!$E$11+1,1))</f>
        <v>378.93986671710053</v>
      </c>
      <c r="BJ68" s="61">
        <f t="shared" ref="BJ68:BJ131" si="65">$BH$33-$H$33</f>
        <v>295.81600472413339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224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IF(A68&lt;'Données projet'!$A$114,$BV$205^A68,IF(A68='Données projet'!$A$114,'Données projet'!$B$114,BY67+BX68-CG67))</f>
        <v>223.99999999999994</v>
      </c>
      <c r="BZ68" s="14">
        <f>BY68*VLOOKUP('Données projet'!$B$12,Paramètres!$A$1:$I$88,3,0)*VLOOKUP('Données projet'!$B$12,Paramètres!$A$1:$I$88,5,0)</f>
        <v>195.68639999999999</v>
      </c>
      <c r="CA68" s="14">
        <f t="shared" si="46"/>
        <v>48.794969360985156</v>
      </c>
      <c r="CB68" s="22">
        <f t="shared" ref="CB68:CB131" si="67">(BZ68+CA68)*0.475*44/12</f>
        <v>425.80505163704908</v>
      </c>
      <c r="CC68" s="61">
        <f t="shared" ref="CC68:CC131" si="68">CB68+(BT68+BU68)*44/12</f>
        <v>719.13838497038239</v>
      </c>
      <c r="CD68" s="61">
        <f ca="1">AVERAGE(OFFSET($CC$3,0,0,'Données projet'!$E$12+1,1))-AVERAGE(OFFSET($H$3,0,0,'Données projet'!$E$12+1,1))</f>
        <v>299.79515984901849</v>
      </c>
      <c r="CE68" s="61">
        <f t="shared" ref="CE68:CE131" si="69">$CC$33-$H$33</f>
        <v>472.66755491558951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250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IF(A68&lt;'Données projet'!$A$140,$CQ$205^A68,IF(A68='Données projet'!$A$140,'Données projet'!$B$140,CT67+CS68-DB67))</f>
        <v>249.99999999999991</v>
      </c>
      <c r="CU68" s="18">
        <f>CT68*VLOOKUP('Données projet'!$B$13,Paramètres!$A$1:$I$88,3,0)*VLOOKUP('Données projet'!$B$13,Paramètres!$A$1:$I$88,5,0)</f>
        <v>226.19999999999993</v>
      </c>
      <c r="CV68" s="14">
        <f t="shared" si="47"/>
        <v>55.460237717698107</v>
      </c>
      <c r="CW68" s="22">
        <f t="shared" ref="CW68:CW131" si="71">(CU68+CV68)*0.475*44/12</f>
        <v>490.55824735832402</v>
      </c>
      <c r="CX68" s="61">
        <f t="shared" ref="CX68:CX131" si="72">CW68+(CO68+CP68)*44/12</f>
        <v>783.89158069165728</v>
      </c>
      <c r="CY68" s="61">
        <f ca="1">AVERAGE(OFFSET($CX$3,0,0,'Données projet'!$E$13+1,1))-AVERAGE(OFFSET($H$3,0,0,'Données projet'!$E$13+1,1))</f>
        <v>338.00040608689147</v>
      </c>
      <c r="CZ68" s="61">
        <f t="shared" ref="CZ68:CZ131" si="73">$CX$33-$H$33</f>
        <v>193.3463168944657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1" t="e">
        <f t="shared" ref="DS68:DS131" si="76">DR68+(DJ68+DK68)*44/12</f>
        <v>#N/A</v>
      </c>
      <c r="DT68" s="61" t="e">
        <f ca="1">AVERAGE(OFFSET($DS$3,0,0,'Données projet'!$E$14+1,1))-AVERAGE(OFFSET($H$3,0,0,'Données projet'!$E$14+1,1))</f>
        <v>#N/A</v>
      </c>
      <c r="DU68" s="61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1" t="e">
        <f t="shared" ref="EN68:EN131" si="80">EM68+(EE68+EF68)*44/12</f>
        <v>#N/A</v>
      </c>
      <c r="EO68" s="61" t="e">
        <f ca="1">AVERAGE(OFFSET($EN$3,0,0,'Données projet'!$E$15+1,1))-AVERAGE(OFFSET($H$3,0,0,'Données projet'!$E$15+1,1))</f>
        <v>#N/A</v>
      </c>
      <c r="EP68" s="61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1" t="e">
        <f t="shared" ref="FI68:FI131" si="84">FH68+(EZ68+FA68)*44/12</f>
        <v>#N/A</v>
      </c>
      <c r="FJ68" s="61" t="e">
        <f ca="1">AVERAGE(OFFSET($FI$3,0,0,'Données projet'!$E$16+1,1))-AVERAGE(OFFSET($H$3,0,0,'Données projet'!$E$16+1,1))</f>
        <v>#N/A</v>
      </c>
      <c r="FK68" s="61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1" t="e">
        <f t="shared" ref="GD68:GD131" si="88">GC68+(FU68+FV68)*44/12</f>
        <v>#N/A</v>
      </c>
      <c r="GE68" s="61" t="e">
        <f ca="1">AVERAGE(OFFSET($GD$3,0,0,'Données projet'!$E$17+1,1))-AVERAGE(OFFSET($H$3,0,0,'Données projet'!$E$17+1,1))</f>
        <v>#N/A</v>
      </c>
      <c r="GF68" s="61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1" t="e">
        <f t="shared" ref="GY68:GY131" si="92">GX68+(GP68+GQ68)*44/12</f>
        <v>#N/A</v>
      </c>
      <c r="GZ68" s="61" t="e">
        <f ca="1">AVERAGE(OFFSET($GY$3,0,0,'Données projet'!$E$18+1,1))-AVERAGE(OFFSET($H$3,0,0,'Données projet'!$E$18+1,1))</f>
        <v>#N/A</v>
      </c>
      <c r="HA68" s="61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">
      <c r="A69" s="11">
        <f t="shared" ref="A69:A132" si="9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36.035999999999973</v>
      </c>
      <c r="D69" s="12">
        <f t="shared" ref="D69:D132" si="9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9">
        <f t="shared" si="57"/>
        <v>338.48614777065865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IF(A69&lt;'Données projet'!$A$36,$K$205^A69,IF(A69='Données projet'!$A$36,'Données projet'!$B$36,N68+M69-V68))</f>
        <v>-7.9580786405131221E-13</v>
      </c>
      <c r="O69" s="14">
        <f>N69*VLOOKUP('Données projet'!$B$9,Paramètres!$A$1:$I$88,3,0)*VLOOKUP('Données projet'!$B$9,Paramètres!$A$1:$I$88,5,0)</f>
        <v>-4.448565960046835E-13</v>
      </c>
      <c r="P69" s="14" t="e">
        <f t="shared" ref="P69:P132" si="97">EXP(-1.0587+0.8836*LN(O69)+0.284)</f>
        <v>#NUM!</v>
      </c>
      <c r="Q69" s="22" t="e">
        <f t="shared" si="54"/>
        <v>#NUM!</v>
      </c>
      <c r="R69" s="61" t="e">
        <f t="shared" si="55"/>
        <v>#NUM!</v>
      </c>
      <c r="S69" s="61">
        <f ca="1">AVERAGE(OFFSET($R$3,0,0,'Données projet'!$E$9+1,1))-AVERAGE(OFFSET($H$3,0,0,'Données projet'!$E$9+1,1))</f>
        <v>383.30146648843129</v>
      </c>
      <c r="T69" s="61">
        <f t="shared" si="56"/>
        <v>443.96527862325644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2.5390761266128274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3.0662753104513707E-5</v>
      </c>
      <c r="AC69" s="24">
        <f t="shared" si="58"/>
        <v>2.539106789365932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IF(A69&lt;'Données projet'!$A$62,$AF$205^A69,IF(A69='Données projet'!$A$62,'Données projet'!$B$62,AI68+AH69-AQ68))</f>
        <v>225.1999999999999</v>
      </c>
      <c r="AJ69" s="14">
        <f>AI69*VLOOKUP('Données projet'!$B$10,Paramètres!$A$1:$I$88,3,0)*VLOOKUP('Données projet'!$B$10,Paramètres!$A$1:$I$88,5,0)</f>
        <v>193.22159999999994</v>
      </c>
      <c r="AK69" s="14">
        <f t="shared" ref="AK69:AK132" si="98">EXP(-1.0587+0.8836*LN(AJ69)+0.284)</f>
        <v>48.251504398341659</v>
      </c>
      <c r="AL69" s="22">
        <f t="shared" si="59"/>
        <v>420.56565682711158</v>
      </c>
      <c r="AM69" s="61">
        <f t="shared" si="60"/>
        <v>713.8989901604449</v>
      </c>
      <c r="AN69" s="61">
        <f ca="1">AVERAGE(OFFSET($AM$3,0,0,'Données projet'!$E$10+1,1))-AVERAGE(OFFSET($H$3,0,0,'Données projet'!$E$10+1,1))</f>
        <v>346.47171669298569</v>
      </c>
      <c r="AO69" s="61">
        <f t="shared" si="61"/>
        <v>138.7892998712469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13</v>
      </c>
      <c r="BD69" s="13">
        <f>IF(A69&lt;'Données projet'!$A$88,$BA$205^A69,IF(A69='Données projet'!$A$88,'Données projet'!$B$88,BD68+BC69-BL68))</f>
        <v>553</v>
      </c>
      <c r="BE69" s="14">
        <f>BD69*VLOOKUP('Données projet'!$B$11,Paramètres!$A$1:$I$88,3,0)*VLOOKUP('Données projet'!$B$11,Paramètres!$A$1:$I$88,5,0)</f>
        <v>330.69400000000002</v>
      </c>
      <c r="BF69" s="14">
        <f t="shared" ref="BF69:BF132" si="99">EXP(-1.0587+0.8836*LN(BE69)+0.284)</f>
        <v>77.574173481011158</v>
      </c>
      <c r="BG69" s="22">
        <f t="shared" si="63"/>
        <v>711.06706881276114</v>
      </c>
      <c r="BH69" s="61">
        <f t="shared" si="64"/>
        <v>1004.4004021460944</v>
      </c>
      <c r="BI69" s="61">
        <f ca="1">AVERAGE(OFFSET($BH$3,0,0,'Données projet'!$E$11+1,1))-AVERAGE(OFFSET($H$3,0,0,'Données projet'!$E$11+1,1))</f>
        <v>378.93986671710053</v>
      </c>
      <c r="BJ69" s="61">
        <f t="shared" si="65"/>
        <v>295.81600472413339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4.5999999999999996</v>
      </c>
      <c r="BY69" s="13">
        <f>IF(A69&lt;'Données projet'!$A$114,$BV$205^A69,IF(A69='Données projet'!$A$114,'Données projet'!$B$114,BY68+BX69-CG68))</f>
        <v>228.59999999999994</v>
      </c>
      <c r="BZ69" s="14">
        <f>BY69*VLOOKUP('Données projet'!$B$12,Paramètres!$A$1:$I$88,3,0)*VLOOKUP('Données projet'!$B$12,Paramètres!$A$1:$I$88,5,0)</f>
        <v>199.70496</v>
      </c>
      <c r="CA69" s="14">
        <f t="shared" ref="CA69:CA132" si="100">EXP(-1.0587+0.8836*LN(BZ69)+0.284)</f>
        <v>49.679321293278612</v>
      </c>
      <c r="CB69" s="22">
        <f t="shared" si="67"/>
        <v>434.34428991912688</v>
      </c>
      <c r="CC69" s="61">
        <f t="shared" si="68"/>
        <v>727.67762325246019</v>
      </c>
      <c r="CD69" s="61">
        <f ca="1">AVERAGE(OFFSET($CC$3,0,0,'Données projet'!$E$12+1,1))-AVERAGE(OFFSET($H$3,0,0,'Données projet'!$E$12+1,1))</f>
        <v>299.79515984901849</v>
      </c>
      <c r="CE69" s="61">
        <f t="shared" si="69"/>
        <v>472.66755491558951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IF(A69&lt;'Données projet'!$A$140,$CQ$205^A69,IF(A69='Données projet'!$A$140,'Données projet'!$B$140,CT68+CS69-DB68))</f>
        <v>214.7999999999999</v>
      </c>
      <c r="CU69" s="18">
        <f>CT69*VLOOKUP('Données projet'!$B$13,Paramètres!$A$1:$I$88,3,0)*VLOOKUP('Données projet'!$B$13,Paramètres!$A$1:$I$88,5,0)</f>
        <v>194.3510399999999</v>
      </c>
      <c r="CV69" s="14">
        <f t="shared" ref="CV69:CV132" si="101">EXP(-1.0587+0.8836*LN(CU69)+0.284)</f>
        <v>48.500634729810116</v>
      </c>
      <c r="CW69" s="22">
        <f t="shared" si="71"/>
        <v>422.96666682108577</v>
      </c>
      <c r="CX69" s="61">
        <f t="shared" si="72"/>
        <v>716.30000015441908</v>
      </c>
      <c r="CY69" s="61">
        <f ca="1">AVERAGE(OFFSET($CX$3,0,0,'Données projet'!$E$13+1,1))-AVERAGE(OFFSET($H$3,0,0,'Données projet'!$E$13+1,1))</f>
        <v>338.00040608689147</v>
      </c>
      <c r="CZ69" s="61">
        <f t="shared" si="73"/>
        <v>193.3463168944657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1" t="e">
        <f t="shared" si="76"/>
        <v>#N/A</v>
      </c>
      <c r="DT69" s="61" t="e">
        <f ca="1">AVERAGE(OFFSET($DS$3,0,0,'Données projet'!$E$14+1,1))-AVERAGE(OFFSET($H$3,0,0,'Données projet'!$E$14+1,1))</f>
        <v>#N/A</v>
      </c>
      <c r="DU69" s="61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1" t="e">
        <f t="shared" si="80"/>
        <v>#N/A</v>
      </c>
      <c r="EO69" s="61" t="e">
        <f ca="1">AVERAGE(OFFSET($EN$3,0,0,'Données projet'!$E$15+1,1))-AVERAGE(OFFSET($H$3,0,0,'Données projet'!$E$15+1,1))</f>
        <v>#N/A</v>
      </c>
      <c r="EP69" s="61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1" t="e">
        <f t="shared" si="84"/>
        <v>#N/A</v>
      </c>
      <c r="FJ69" s="61" t="e">
        <f ca="1">AVERAGE(OFFSET($FI$3,0,0,'Données projet'!$E$16+1,1))-AVERAGE(OFFSET($H$3,0,0,'Données projet'!$E$16+1,1))</f>
        <v>#N/A</v>
      </c>
      <c r="FK69" s="61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1" t="e">
        <f t="shared" si="88"/>
        <v>#N/A</v>
      </c>
      <c r="GE69" s="61" t="e">
        <f ca="1">AVERAGE(OFFSET($GD$3,0,0,'Données projet'!$E$17+1,1))-AVERAGE(OFFSET($H$3,0,0,'Données projet'!$E$17+1,1))</f>
        <v>#N/A</v>
      </c>
      <c r="GF69" s="61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1" t="e">
        <f t="shared" si="92"/>
        <v>#N/A</v>
      </c>
      <c r="GZ69" s="61" t="e">
        <f ca="1">AVERAGE(OFFSET($GY$3,0,0,'Données projet'!$E$18+1,1))-AVERAGE(OFFSET($H$3,0,0,'Données projet'!$E$18+1,1))</f>
        <v>#N/A</v>
      </c>
      <c r="HA69" s="61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">
      <c r="A70" s="11">
        <f t="shared" si="9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36.581999999999972</v>
      </c>
      <c r="D70" s="12">
        <f t="shared" si="9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9">
        <f t="shared" si="57"/>
        <v>339.69200392644217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IF(A70&lt;'Données projet'!$A$36,$K$205^A70,IF(A70='Données projet'!$A$36,'Données projet'!$B$36,N69+M70-V69))</f>
        <v>-7.9580786405131221E-13</v>
      </c>
      <c r="O70" s="14">
        <f>N70*VLOOKUP('Données projet'!$B$9,Paramètres!$A$1:$I$88,3,0)*VLOOKUP('Données projet'!$B$9,Paramètres!$A$1:$I$88,5,0)</f>
        <v>-4.448565960046835E-13</v>
      </c>
      <c r="P70" s="14" t="e">
        <f t="shared" si="97"/>
        <v>#NUM!</v>
      </c>
      <c r="Q70" s="22" t="e">
        <f t="shared" si="54"/>
        <v>#NUM!</v>
      </c>
      <c r="R70" s="61" t="e">
        <f t="shared" si="55"/>
        <v>#NUM!</v>
      </c>
      <c r="S70" s="61">
        <f ca="1">AVERAGE(OFFSET($R$3,0,0,'Données projet'!$E$9+1,1))-AVERAGE(OFFSET($H$3,0,0,'Données projet'!$E$9+1,1))</f>
        <v>383.30146648843129</v>
      </c>
      <c r="T70" s="61">
        <f t="shared" si="56"/>
        <v>443.96527862325644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2.4892863924534674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2.1681840650050505E-5</v>
      </c>
      <c r="AC70" s="24">
        <f t="shared" si="58"/>
        <v>2.4893080742941174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IF(A70&lt;'Données projet'!$A$62,$AF$205^A70,IF(A70='Données projet'!$A$62,'Données projet'!$B$62,AI69+AH70-AQ69))</f>
        <v>233.39999999999989</v>
      </c>
      <c r="AJ70" s="14">
        <f>AI70*VLOOKUP('Données projet'!$B$10,Paramètres!$A$1:$I$88,3,0)*VLOOKUP('Données projet'!$B$10,Paramètres!$A$1:$I$88,5,0)</f>
        <v>200.25719999999993</v>
      </c>
      <c r="AK70" s="14">
        <f t="shared" si="98"/>
        <v>49.800688272128625</v>
      </c>
      <c r="AL70" s="22">
        <f t="shared" si="59"/>
        <v>435.51748874062383</v>
      </c>
      <c r="AM70" s="61">
        <f t="shared" si="60"/>
        <v>728.85082207395715</v>
      </c>
      <c r="AN70" s="61">
        <f ca="1">AVERAGE(OFFSET($AM$3,0,0,'Données projet'!$E$10+1,1))-AVERAGE(OFFSET($H$3,0,0,'Données projet'!$E$10+1,1))</f>
        <v>346.47171669298569</v>
      </c>
      <c r="AO70" s="61">
        <f t="shared" si="61"/>
        <v>138.7892998712469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13</v>
      </c>
      <c r="BD70" s="13">
        <f>IF(A70&lt;'Données projet'!$A$88,$BA$205^A70,IF(A70='Données projet'!$A$88,'Données projet'!$B$88,BD69+BC70-BL69))</f>
        <v>566</v>
      </c>
      <c r="BE70" s="14">
        <f>BD70*VLOOKUP('Données projet'!$B$11,Paramètres!$A$1:$I$88,3,0)*VLOOKUP('Données projet'!$B$11,Paramètres!$A$1:$I$88,5,0)</f>
        <v>338.46800000000002</v>
      </c>
      <c r="BF70" s="14">
        <f t="shared" si="99"/>
        <v>79.183342377469998</v>
      </c>
      <c r="BG70" s="22">
        <f t="shared" si="63"/>
        <v>727.4094213074269</v>
      </c>
      <c r="BH70" s="61">
        <f t="shared" si="64"/>
        <v>1020.7427546407603</v>
      </c>
      <c r="BI70" s="61">
        <f ca="1">AVERAGE(OFFSET($BH$3,0,0,'Données projet'!$E$11+1,1))-AVERAGE(OFFSET($H$3,0,0,'Données projet'!$E$11+1,1))</f>
        <v>378.93986671710053</v>
      </c>
      <c r="BJ70" s="61">
        <f t="shared" si="65"/>
        <v>295.81600472413339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4.5999999999999996</v>
      </c>
      <c r="BY70" s="13">
        <f>IF(A70&lt;'Données projet'!$A$114,$BV$205^A70,IF(A70='Données projet'!$A$114,'Données projet'!$B$114,BY69+BX70-CG69))</f>
        <v>233.19999999999993</v>
      </c>
      <c r="BZ70" s="14">
        <f>BY70*VLOOKUP('Données projet'!$B$12,Paramètres!$A$1:$I$88,3,0)*VLOOKUP('Données projet'!$B$12,Paramètres!$A$1:$I$88,5,0)</f>
        <v>203.72351999999998</v>
      </c>
      <c r="CA70" s="14">
        <f t="shared" si="100"/>
        <v>50.561604122231515</v>
      </c>
      <c r="CB70" s="22">
        <f t="shared" si="67"/>
        <v>442.87992451288648</v>
      </c>
      <c r="CC70" s="61">
        <f t="shared" si="68"/>
        <v>736.21325784621979</v>
      </c>
      <c r="CD70" s="61">
        <f ca="1">AVERAGE(OFFSET($CC$3,0,0,'Données projet'!$E$12+1,1))-AVERAGE(OFFSET($H$3,0,0,'Données projet'!$E$12+1,1))</f>
        <v>299.79515984901849</v>
      </c>
      <c r="CE70" s="61">
        <f t="shared" si="69"/>
        <v>472.66755491558951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IF(A70&lt;'Données projet'!$A$140,$CQ$205^A70,IF(A70='Données projet'!$A$140,'Données projet'!$B$140,CT69+CS70-DB69))</f>
        <v>221.59999999999991</v>
      </c>
      <c r="CU70" s="18">
        <f>CT70*VLOOKUP('Données projet'!$B$13,Paramètres!$A$1:$I$88,3,0)*VLOOKUP('Données projet'!$B$13,Paramètres!$A$1:$I$88,5,0)</f>
        <v>200.50367999999992</v>
      </c>
      <c r="CV70" s="14">
        <f t="shared" si="101"/>
        <v>49.854845135229887</v>
      </c>
      <c r="CW70" s="22">
        <f t="shared" si="71"/>
        <v>436.04109794385857</v>
      </c>
      <c r="CX70" s="61">
        <f t="shared" si="72"/>
        <v>729.37443127719189</v>
      </c>
      <c r="CY70" s="61">
        <f ca="1">AVERAGE(OFFSET($CX$3,0,0,'Données projet'!$E$13+1,1))-AVERAGE(OFFSET($H$3,0,0,'Données projet'!$E$13+1,1))</f>
        <v>338.00040608689147</v>
      </c>
      <c r="CZ70" s="61">
        <f t="shared" si="73"/>
        <v>193.3463168944657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1" t="e">
        <f t="shared" si="76"/>
        <v>#N/A</v>
      </c>
      <c r="DT70" s="61" t="e">
        <f ca="1">AVERAGE(OFFSET($DS$3,0,0,'Données projet'!$E$14+1,1))-AVERAGE(OFFSET($H$3,0,0,'Données projet'!$E$14+1,1))</f>
        <v>#N/A</v>
      </c>
      <c r="DU70" s="61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1" t="e">
        <f t="shared" si="80"/>
        <v>#N/A</v>
      </c>
      <c r="EO70" s="61" t="e">
        <f ca="1">AVERAGE(OFFSET($EN$3,0,0,'Données projet'!$E$15+1,1))-AVERAGE(OFFSET($H$3,0,0,'Données projet'!$E$15+1,1))</f>
        <v>#N/A</v>
      </c>
      <c r="EP70" s="61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1" t="e">
        <f t="shared" si="84"/>
        <v>#N/A</v>
      </c>
      <c r="FJ70" s="61" t="e">
        <f ca="1">AVERAGE(OFFSET($FI$3,0,0,'Données projet'!$E$16+1,1))-AVERAGE(OFFSET($H$3,0,0,'Données projet'!$E$16+1,1))</f>
        <v>#N/A</v>
      </c>
      <c r="FK70" s="61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1" t="e">
        <f t="shared" si="88"/>
        <v>#N/A</v>
      </c>
      <c r="GE70" s="61" t="e">
        <f ca="1">AVERAGE(OFFSET($GD$3,0,0,'Données projet'!$E$17+1,1))-AVERAGE(OFFSET($H$3,0,0,'Données projet'!$E$17+1,1))</f>
        <v>#N/A</v>
      </c>
      <c r="GF70" s="61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1" t="e">
        <f t="shared" si="92"/>
        <v>#N/A</v>
      </c>
      <c r="GZ70" s="61" t="e">
        <f ca="1">AVERAGE(OFFSET($GY$3,0,0,'Données projet'!$E$18+1,1))-AVERAGE(OFFSET($H$3,0,0,'Données projet'!$E$18+1,1))</f>
        <v>#N/A</v>
      </c>
      <c r="HA70" s="61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">
      <c r="A71" s="11">
        <f t="shared" si="9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37.127999999999972</v>
      </c>
      <c r="D71" s="12">
        <f t="shared" si="9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9">
        <f t="shared" si="57"/>
        <v>340.89741759743021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IF(A71&lt;'Données projet'!$A$36,$K$205^A71,IF(A71='Données projet'!$A$36,'Données projet'!$B$36,N70+M71-V70))</f>
        <v>-7.9580786405131221E-13</v>
      </c>
      <c r="O71" s="14">
        <f>N71*VLOOKUP('Données projet'!$B$9,Paramètres!$A$1:$I$88,3,0)*VLOOKUP('Données projet'!$B$9,Paramètres!$A$1:$I$88,5,0)</f>
        <v>-4.448565960046835E-13</v>
      </c>
      <c r="P71" s="14" t="e">
        <f t="shared" si="97"/>
        <v>#NUM!</v>
      </c>
      <c r="Q71" s="22" t="e">
        <f t="shared" si="54"/>
        <v>#NUM!</v>
      </c>
      <c r="R71" s="61" t="e">
        <f t="shared" si="55"/>
        <v>#NUM!</v>
      </c>
      <c r="S71" s="61">
        <f ca="1">AVERAGE(OFFSET($R$3,0,0,'Données projet'!$E$9+1,1))-AVERAGE(OFFSET($H$3,0,0,'Données projet'!$E$9+1,1))</f>
        <v>383.30146648843129</v>
      </c>
      <c r="T71" s="61">
        <f t="shared" si="56"/>
        <v>443.96527862325644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2.4404730046122332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1.5331376552256853E-5</v>
      </c>
      <c r="AC71" s="24">
        <f t="shared" si="58"/>
        <v>2.4404883359887855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IF(A71&lt;'Données projet'!$A$62,$AF$205^A71,IF(A71='Données projet'!$A$62,'Données projet'!$B$62,AI70+AH71-AQ70))</f>
        <v>241.59999999999988</v>
      </c>
      <c r="AJ71" s="14">
        <f>AI71*VLOOKUP('Données projet'!$B$10,Paramètres!$A$1:$I$88,3,0)*VLOOKUP('Données projet'!$B$10,Paramètres!$A$1:$I$88,5,0)</f>
        <v>207.29279999999991</v>
      </c>
      <c r="AK71" s="14">
        <f t="shared" si="98"/>
        <v>51.34354838235177</v>
      </c>
      <c r="AL71" s="22">
        <f t="shared" si="59"/>
        <v>450.45830676592914</v>
      </c>
      <c r="AM71" s="61">
        <f t="shared" si="60"/>
        <v>743.79164009926239</v>
      </c>
      <c r="AN71" s="61">
        <f ca="1">AVERAGE(OFFSET($AM$3,0,0,'Données projet'!$E$10+1,1))-AVERAGE(OFFSET($H$3,0,0,'Données projet'!$E$10+1,1))</f>
        <v>346.47171669298569</v>
      </c>
      <c r="AO71" s="61">
        <f t="shared" si="61"/>
        <v>138.7892998712469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>
        <f>VLOOKUP(A71,'Données projet'!$A$87:$I$107,2,0)</f>
        <v>579</v>
      </c>
      <c r="BB71" s="13">
        <f>VLOOKUP(A71,'Données projet'!$A$87:$I$107,9,0)</f>
        <v>13</v>
      </c>
      <c r="BC71" s="13">
        <f t="array" ref="BC71">INDEX(BB:BB,MIN(IF(ISNUMBER(BB71:BB267),ROW(BB71:BB267),"")))</f>
        <v>13</v>
      </c>
      <c r="BD71" s="13">
        <f>IF(A71&lt;'Données projet'!$A$88,$BA$205^A71,IF(A71='Données projet'!$A$88,'Données projet'!$B$88,BD70+BC71-BL70))</f>
        <v>579</v>
      </c>
      <c r="BE71" s="14">
        <f>BD71*VLOOKUP('Données projet'!$B$11,Paramètres!$A$1:$I$88,3,0)*VLOOKUP('Données projet'!$B$11,Paramètres!$A$1:$I$88,5,0)</f>
        <v>346.24200000000008</v>
      </c>
      <c r="BF71" s="14">
        <f t="shared" si="99"/>
        <v>80.788214510159278</v>
      </c>
      <c r="BG71" s="22">
        <f t="shared" si="63"/>
        <v>743.74429027186079</v>
      </c>
      <c r="BH71" s="61">
        <f t="shared" si="64"/>
        <v>1037.077623605194</v>
      </c>
      <c r="BI71" s="61">
        <f ca="1">AVERAGE(OFFSET($BH$3,0,0,'Données projet'!$E$11+1,1))-AVERAGE(OFFSET($H$3,0,0,'Données projet'!$E$11+1,1))</f>
        <v>378.93986671710053</v>
      </c>
      <c r="BJ71" s="61">
        <f t="shared" si="65"/>
        <v>295.81600472413339</v>
      </c>
      <c r="BK71" s="16">
        <f>IF(ISNA(VLOOKUP(A71,'Données projet'!$A$87:$I$107,3,0)),0,VLOOKUP(A71,'Données projet'!$A$87:$I$107,3,0))</f>
        <v>5</v>
      </c>
      <c r="BL71" s="16">
        <f>IF(ISNA(VLOOKUP(A71,'Données projet'!$A$87:$I$107,4,0)),0,VLOOKUP(A71,'Données projet'!$A$87:$I$107,4,0))</f>
        <v>63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4.5999999999999996</v>
      </c>
      <c r="BY71" s="13">
        <f>IF(A71&lt;'Données projet'!$A$114,$BV$205^A71,IF(A71='Données projet'!$A$114,'Données projet'!$B$114,BY70+BX71-CG70))</f>
        <v>237.79999999999993</v>
      </c>
      <c r="BZ71" s="14">
        <f>BY71*VLOOKUP('Données projet'!$B$12,Paramètres!$A$1:$I$88,3,0)*VLOOKUP('Données projet'!$B$12,Paramètres!$A$1:$I$88,5,0)</f>
        <v>207.74207999999996</v>
      </c>
      <c r="CA71" s="14">
        <f t="shared" si="100"/>
        <v>51.441863366522419</v>
      </c>
      <c r="CB71" s="22">
        <f t="shared" si="67"/>
        <v>451.41203469669313</v>
      </c>
      <c r="CC71" s="61">
        <f t="shared" si="68"/>
        <v>744.74536803002638</v>
      </c>
      <c r="CD71" s="61">
        <f ca="1">AVERAGE(OFFSET($CC$3,0,0,'Données projet'!$E$12+1,1))-AVERAGE(OFFSET($H$3,0,0,'Données projet'!$E$12+1,1))</f>
        <v>299.79515984901849</v>
      </c>
      <c r="CE71" s="61">
        <f t="shared" si="69"/>
        <v>472.66755491558951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IF(A71&lt;'Données projet'!$A$140,$CQ$205^A71,IF(A71='Données projet'!$A$140,'Données projet'!$B$140,CT70+CS71-DB70))</f>
        <v>228.39999999999992</v>
      </c>
      <c r="CU71" s="18">
        <f>CT71*VLOOKUP('Données projet'!$B$13,Paramètres!$A$1:$I$88,3,0)*VLOOKUP('Données projet'!$B$13,Paramètres!$A$1:$I$88,5,0)</f>
        <v>206.65631999999994</v>
      </c>
      <c r="CV71" s="14">
        <f t="shared" si="101"/>
        <v>51.20422634371338</v>
      </c>
      <c r="CW71" s="22">
        <f t="shared" si="71"/>
        <v>449.10711821530072</v>
      </c>
      <c r="CX71" s="61">
        <f t="shared" si="72"/>
        <v>742.44045154863397</v>
      </c>
      <c r="CY71" s="61">
        <f ca="1">AVERAGE(OFFSET($CX$3,0,0,'Données projet'!$E$13+1,1))-AVERAGE(OFFSET($H$3,0,0,'Données projet'!$E$13+1,1))</f>
        <v>338.00040608689147</v>
      </c>
      <c r="CZ71" s="61">
        <f t="shared" si="73"/>
        <v>193.3463168944657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1" t="e">
        <f t="shared" si="76"/>
        <v>#N/A</v>
      </c>
      <c r="DT71" s="61" t="e">
        <f ca="1">AVERAGE(OFFSET($DS$3,0,0,'Données projet'!$E$14+1,1))-AVERAGE(OFFSET($H$3,0,0,'Données projet'!$E$14+1,1))</f>
        <v>#N/A</v>
      </c>
      <c r="DU71" s="61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1" t="e">
        <f t="shared" si="80"/>
        <v>#N/A</v>
      </c>
      <c r="EO71" s="61" t="e">
        <f ca="1">AVERAGE(OFFSET($EN$3,0,0,'Données projet'!$E$15+1,1))-AVERAGE(OFFSET($H$3,0,0,'Données projet'!$E$15+1,1))</f>
        <v>#N/A</v>
      </c>
      <c r="EP71" s="61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1" t="e">
        <f t="shared" si="84"/>
        <v>#N/A</v>
      </c>
      <c r="FJ71" s="61" t="e">
        <f ca="1">AVERAGE(OFFSET($FI$3,0,0,'Données projet'!$E$16+1,1))-AVERAGE(OFFSET($H$3,0,0,'Données projet'!$E$16+1,1))</f>
        <v>#N/A</v>
      </c>
      <c r="FK71" s="61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1" t="e">
        <f t="shared" si="88"/>
        <v>#N/A</v>
      </c>
      <c r="GE71" s="61" t="e">
        <f ca="1">AVERAGE(OFFSET($GD$3,0,0,'Données projet'!$E$17+1,1))-AVERAGE(OFFSET($H$3,0,0,'Données projet'!$E$17+1,1))</f>
        <v>#N/A</v>
      </c>
      <c r="GF71" s="61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1" t="e">
        <f t="shared" si="92"/>
        <v>#N/A</v>
      </c>
      <c r="GZ71" s="61" t="e">
        <f ca="1">AVERAGE(OFFSET($GY$3,0,0,'Données projet'!$E$18+1,1))-AVERAGE(OFFSET($H$3,0,0,'Données projet'!$E$18+1,1))</f>
        <v>#N/A</v>
      </c>
      <c r="HA71" s="61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">
      <c r="A72" s="11">
        <f t="shared" si="9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72" s="12">
        <f t="shared" si="9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9">
        <f t="shared" si="57"/>
        <v>342.10239604249472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IF(A72&lt;'Données projet'!$A$36,$K$205^A72,IF(A72='Données projet'!$A$36,'Données projet'!$B$36,N71+M72-V71))</f>
        <v>-7.9580786405131221E-13</v>
      </c>
      <c r="O72" s="14">
        <f>N72*VLOOKUP('Données projet'!$B$9,Paramètres!$A$1:$I$88,3,0)*VLOOKUP('Données projet'!$B$9,Paramètres!$A$1:$I$88,5,0)</f>
        <v>-4.448565960046835E-13</v>
      </c>
      <c r="P72" s="14" t="e">
        <f t="shared" si="97"/>
        <v>#NUM!</v>
      </c>
      <c r="Q72" s="22" t="e">
        <f t="shared" si="54"/>
        <v>#NUM!</v>
      </c>
      <c r="R72" s="61" t="e">
        <f t="shared" si="55"/>
        <v>#NUM!</v>
      </c>
      <c r="S72" s="61">
        <f ca="1">AVERAGE(OFFSET($R$3,0,0,'Données projet'!$E$9+1,1))-AVERAGE(OFFSET($H$3,0,0,'Données projet'!$E$9+1,1))</f>
        <v>383.30146648843129</v>
      </c>
      <c r="T72" s="61">
        <f t="shared" si="56"/>
        <v>443.96527862325644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2.3926168175333387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1.0840920325025252E-5</v>
      </c>
      <c r="AC72" s="24">
        <f t="shared" si="58"/>
        <v>2.3926276584536637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IF(A72&lt;'Données projet'!$A$62,$AF$205^A72,IF(A72='Données projet'!$A$62,'Données projet'!$B$62,AI71+AH72-AQ71))</f>
        <v>249.79999999999987</v>
      </c>
      <c r="AJ72" s="14">
        <f>AI72*VLOOKUP('Données projet'!$B$10,Paramètres!$A$1:$I$88,3,0)*VLOOKUP('Données projet'!$B$10,Paramètres!$A$1:$I$88,5,0)</f>
        <v>214.3283999999999</v>
      </c>
      <c r="AK72" s="14">
        <f t="shared" si="98"/>
        <v>52.880323963739635</v>
      </c>
      <c r="AL72" s="22">
        <f t="shared" si="59"/>
        <v>465.38852757017963</v>
      </c>
      <c r="AM72" s="61">
        <f t="shared" si="60"/>
        <v>758.72186090351295</v>
      </c>
      <c r="AN72" s="61">
        <f ca="1">AVERAGE(OFFSET($AM$3,0,0,'Données projet'!$E$10+1,1))-AVERAGE(OFFSET($H$3,0,0,'Données projet'!$E$10+1,1))</f>
        <v>346.47171669298569</v>
      </c>
      <c r="AO72" s="61">
        <f t="shared" si="61"/>
        <v>138.7892998712469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11.4</v>
      </c>
      <c r="BD72" s="13">
        <f>IF(A72&lt;'Données projet'!$A$88,$BA$205^A72,IF(A72='Données projet'!$A$88,'Données projet'!$B$88,BD71+BC72-BL71))</f>
        <v>527.4</v>
      </c>
      <c r="BE72" s="14">
        <f>BD72*VLOOKUP('Données projet'!$B$11,Paramètres!$A$1:$I$88,3,0)*VLOOKUP('Données projet'!$B$11,Paramètres!$A$1:$I$88,5,0)</f>
        <v>315.38520000000005</v>
      </c>
      <c r="BF72" s="14">
        <f t="shared" si="99"/>
        <v>74.392344505779803</v>
      </c>
      <c r="BG72" s="22">
        <f t="shared" si="63"/>
        <v>678.86255668089996</v>
      </c>
      <c r="BH72" s="61">
        <f t="shared" si="64"/>
        <v>972.19589001423333</v>
      </c>
      <c r="BI72" s="61">
        <f ca="1">AVERAGE(OFFSET($BH$3,0,0,'Données projet'!$E$11+1,1))-AVERAGE(OFFSET($H$3,0,0,'Données projet'!$E$11+1,1))</f>
        <v>378.93986671710053</v>
      </c>
      <c r="BJ72" s="61">
        <f t="shared" si="65"/>
        <v>295.81600472413339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4.5999999999999996</v>
      </c>
      <c r="BY72" s="13">
        <f>IF(A72&lt;'Données projet'!$A$114,$BV$205^A72,IF(A72='Données projet'!$A$114,'Données projet'!$B$114,BY71+BX72-CG71))</f>
        <v>242.39999999999992</v>
      </c>
      <c r="BZ72" s="14">
        <f>BY72*VLOOKUP('Données projet'!$B$12,Paramètres!$A$1:$I$88,3,0)*VLOOKUP('Données projet'!$B$12,Paramètres!$A$1:$I$88,5,0)</f>
        <v>211.76063999999997</v>
      </c>
      <c r="CA72" s="14">
        <f t="shared" si="100"/>
        <v>52.320142683061327</v>
      </c>
      <c r="CB72" s="22">
        <f t="shared" si="67"/>
        <v>459.94069650633168</v>
      </c>
      <c r="CC72" s="61">
        <f t="shared" si="68"/>
        <v>753.27402983966499</v>
      </c>
      <c r="CD72" s="61">
        <f ca="1">AVERAGE(OFFSET($CC$3,0,0,'Données projet'!$E$12+1,1))-AVERAGE(OFFSET($H$3,0,0,'Données projet'!$E$12+1,1))</f>
        <v>299.79515984901849</v>
      </c>
      <c r="CE72" s="61">
        <f t="shared" si="69"/>
        <v>472.66755491558951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IF(A72&lt;'Données projet'!$A$140,$CQ$205^A72,IF(A72='Données projet'!$A$140,'Données projet'!$B$140,CT71+CS72-DB71))</f>
        <v>235.19999999999993</v>
      </c>
      <c r="CU72" s="18">
        <f>CT72*VLOOKUP('Données projet'!$B$13,Paramètres!$A$1:$I$88,3,0)*VLOOKUP('Données projet'!$B$13,Paramètres!$A$1:$I$88,5,0)</f>
        <v>212.8089599999999</v>
      </c>
      <c r="CV72" s="14">
        <f t="shared" si="101"/>
        <v>52.548938637485847</v>
      </c>
      <c r="CW72" s="22">
        <f t="shared" si="71"/>
        <v>462.16500679362093</v>
      </c>
      <c r="CX72" s="61">
        <f t="shared" si="72"/>
        <v>755.49834012695419</v>
      </c>
      <c r="CY72" s="61">
        <f ca="1">AVERAGE(OFFSET($CX$3,0,0,'Données projet'!$E$13+1,1))-AVERAGE(OFFSET($H$3,0,0,'Données projet'!$E$13+1,1))</f>
        <v>338.00040608689147</v>
      </c>
      <c r="CZ72" s="61">
        <f t="shared" si="73"/>
        <v>193.3463168944657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1" t="e">
        <f t="shared" si="76"/>
        <v>#N/A</v>
      </c>
      <c r="DT72" s="61" t="e">
        <f ca="1">AVERAGE(OFFSET($DS$3,0,0,'Données projet'!$E$14+1,1))-AVERAGE(OFFSET($H$3,0,0,'Données projet'!$E$14+1,1))</f>
        <v>#N/A</v>
      </c>
      <c r="DU72" s="61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1" t="e">
        <f t="shared" si="80"/>
        <v>#N/A</v>
      </c>
      <c r="EO72" s="61" t="e">
        <f ca="1">AVERAGE(OFFSET($EN$3,0,0,'Données projet'!$E$15+1,1))-AVERAGE(OFFSET($H$3,0,0,'Données projet'!$E$15+1,1))</f>
        <v>#N/A</v>
      </c>
      <c r="EP72" s="61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1" t="e">
        <f t="shared" si="84"/>
        <v>#N/A</v>
      </c>
      <c r="FJ72" s="61" t="e">
        <f ca="1">AVERAGE(OFFSET($FI$3,0,0,'Données projet'!$E$16+1,1))-AVERAGE(OFFSET($H$3,0,0,'Données projet'!$E$16+1,1))</f>
        <v>#N/A</v>
      </c>
      <c r="FK72" s="61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1" t="e">
        <f t="shared" si="88"/>
        <v>#N/A</v>
      </c>
      <c r="GE72" s="61" t="e">
        <f ca="1">AVERAGE(OFFSET($GD$3,0,0,'Données projet'!$E$17+1,1))-AVERAGE(OFFSET($H$3,0,0,'Données projet'!$E$17+1,1))</f>
        <v>#N/A</v>
      </c>
      <c r="GF72" s="61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1" t="e">
        <f t="shared" si="92"/>
        <v>#N/A</v>
      </c>
      <c r="GZ72" s="61" t="e">
        <f ca="1">AVERAGE(OFFSET($GY$3,0,0,'Données projet'!$E$18+1,1))-AVERAGE(OFFSET($H$3,0,0,'Données projet'!$E$18+1,1))</f>
        <v>#N/A</v>
      </c>
      <c r="HA72" s="61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">
      <c r="A73" s="11">
        <f t="shared" si="9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38.21999999999997</v>
      </c>
      <c r="D73" s="12">
        <f t="shared" si="9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9">
        <f t="shared" si="57"/>
        <v>343.30694629802451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IF(A73&lt;'Données projet'!$A$36,$K$205^A73,IF(A73='Données projet'!$A$36,'Données projet'!$B$36,N72+M73-V72))</f>
        <v>-7.9580786405131221E-13</v>
      </c>
      <c r="O73" s="14">
        <f>N73*VLOOKUP('Données projet'!$B$9,Paramètres!$A$1:$I$88,3,0)*VLOOKUP('Données projet'!$B$9,Paramètres!$A$1:$I$88,5,0)</f>
        <v>-4.448565960046835E-13</v>
      </c>
      <c r="P73" s="14" t="e">
        <f t="shared" si="97"/>
        <v>#NUM!</v>
      </c>
      <c r="Q73" s="22" t="e">
        <f t="shared" si="54"/>
        <v>#NUM!</v>
      </c>
      <c r="R73" s="61" t="e">
        <f t="shared" si="55"/>
        <v>#NUM!</v>
      </c>
      <c r="S73" s="61">
        <f ca="1">AVERAGE(OFFSET($R$3,0,0,'Données projet'!$E$9+1,1))-AVERAGE(OFFSET($H$3,0,0,'Données projet'!$E$9+1,1))</f>
        <v>383.30146648843129</v>
      </c>
      <c r="T73" s="61">
        <f t="shared" si="56"/>
        <v>443.96527862325644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2.3456990610936694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7.6656882761284267E-6</v>
      </c>
      <c r="AC73" s="24">
        <f t="shared" si="58"/>
        <v>2.3457067267819456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258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IF(A73&lt;'Données projet'!$A$62,$AF$205^A73,IF(A73='Données projet'!$A$62,'Données projet'!$B$62,AI72+AH73-AQ72))</f>
        <v>257.99999999999989</v>
      </c>
      <c r="AJ73" s="14">
        <f>AI73*VLOOKUP('Données projet'!$B$10,Paramètres!$A$1:$I$88,3,0)*VLOOKUP('Données projet'!$B$10,Paramètres!$A$1:$I$88,5,0)</f>
        <v>221.36399999999992</v>
      </c>
      <c r="AK73" s="14">
        <f t="shared" si="98"/>
        <v>54.411237653200743</v>
      </c>
      <c r="AL73" s="22">
        <f t="shared" si="59"/>
        <v>480.30853891265775</v>
      </c>
      <c r="AM73" s="61">
        <f t="shared" si="60"/>
        <v>773.64187224599107</v>
      </c>
      <c r="AN73" s="61">
        <f ca="1">AVERAGE(OFFSET($AM$3,0,0,'Données projet'!$E$10+1,1))-AVERAGE(OFFSET($H$3,0,0,'Données projet'!$E$10+1,1))</f>
        <v>346.47171669298569</v>
      </c>
      <c r="AO73" s="61">
        <f t="shared" si="61"/>
        <v>138.7892998712469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11.4</v>
      </c>
      <c r="BD73" s="13">
        <f>IF(A73&lt;'Données projet'!$A$88,$BA$205^A73,IF(A73='Données projet'!$A$88,'Données projet'!$B$88,BD72+BC73-BL72))</f>
        <v>538.79999999999995</v>
      </c>
      <c r="BE73" s="14">
        <f>BD73*VLOOKUP('Données projet'!$B$11,Paramètres!$A$1:$I$88,3,0)*VLOOKUP('Données projet'!$B$11,Paramètres!$A$1:$I$88,5,0)</f>
        <v>322.20240000000001</v>
      </c>
      <c r="BF73" s="14">
        <f t="shared" si="99"/>
        <v>75.811422724923759</v>
      </c>
      <c r="BG73" s="22">
        <f t="shared" si="63"/>
        <v>693.20740791257549</v>
      </c>
      <c r="BH73" s="61">
        <f t="shared" si="64"/>
        <v>986.54074124590875</v>
      </c>
      <c r="BI73" s="61">
        <f ca="1">AVERAGE(OFFSET($BH$3,0,0,'Données projet'!$E$11+1,1))-AVERAGE(OFFSET($H$3,0,0,'Données projet'!$E$11+1,1))</f>
        <v>378.93986671710053</v>
      </c>
      <c r="BJ73" s="61">
        <f t="shared" si="65"/>
        <v>295.81600472413339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247</v>
      </c>
      <c r="BW73" s="13">
        <f>VLOOKUP(A73,'Données projet'!$A$113:$I$133,9,0)</f>
        <v>4.5999999999999996</v>
      </c>
      <c r="BX73" s="13">
        <f t="array" ref="BX73">INDEX(BW:BW,MIN(IF(ISNUMBER(BW73:BW269),ROW(BW73:BW269),"")))</f>
        <v>4.5999999999999996</v>
      </c>
      <c r="BY73" s="13">
        <f>IF(A73&lt;'Données projet'!$A$114,$BV$205^A73,IF(A73='Données projet'!$A$114,'Données projet'!$B$114,BY72+BX73-CG72))</f>
        <v>246.99999999999991</v>
      </c>
      <c r="BZ73" s="14">
        <f>BY73*VLOOKUP('Données projet'!$B$12,Paramètres!$A$1:$I$88,3,0)*VLOOKUP('Données projet'!$B$12,Paramètres!$A$1:$I$88,5,0)</f>
        <v>215.77919999999995</v>
      </c>
      <c r="CA73" s="14">
        <f t="shared" si="100"/>
        <v>53.196483976998607</v>
      </c>
      <c r="CB73" s="22">
        <f t="shared" si="67"/>
        <v>468.4659829266057</v>
      </c>
      <c r="CC73" s="61">
        <f t="shared" si="68"/>
        <v>761.79931625993902</v>
      </c>
      <c r="CD73" s="61">
        <f ca="1">AVERAGE(OFFSET($CC$3,0,0,'Données projet'!$E$12+1,1))-AVERAGE(OFFSET($H$3,0,0,'Données projet'!$E$12+1,1))</f>
        <v>299.79515984901849</v>
      </c>
      <c r="CE73" s="61">
        <f t="shared" si="69"/>
        <v>472.66755491558951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37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IF(A73&lt;'Données projet'!$A$140,$CQ$205^A73,IF(A73='Données projet'!$A$140,'Données projet'!$B$140,CT72+CS73-DB72))</f>
        <v>241.99999999999994</v>
      </c>
      <c r="CU73" s="18">
        <f>CT73*VLOOKUP('Données projet'!$B$13,Paramètres!$A$1:$I$88,3,0)*VLOOKUP('Données projet'!$B$13,Paramètres!$A$1:$I$88,5,0)</f>
        <v>218.96159999999995</v>
      </c>
      <c r="CV73" s="14">
        <f t="shared" si="101"/>
        <v>53.88913250370743</v>
      </c>
      <c r="CW73" s="22">
        <f t="shared" si="71"/>
        <v>475.21502577729035</v>
      </c>
      <c r="CX73" s="61">
        <f t="shared" si="72"/>
        <v>768.54835911062366</v>
      </c>
      <c r="CY73" s="61">
        <f ca="1">AVERAGE(OFFSET($CX$3,0,0,'Données projet'!$E$13+1,1))-AVERAGE(OFFSET($H$3,0,0,'Données projet'!$E$13+1,1))</f>
        <v>338.00040608689147</v>
      </c>
      <c r="CZ73" s="61">
        <f t="shared" si="73"/>
        <v>193.3463168944657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1" t="e">
        <f t="shared" si="76"/>
        <v>#N/A</v>
      </c>
      <c r="DT73" s="61" t="e">
        <f ca="1">AVERAGE(OFFSET($DS$3,0,0,'Données projet'!$E$14+1,1))-AVERAGE(OFFSET($H$3,0,0,'Données projet'!$E$14+1,1))</f>
        <v>#N/A</v>
      </c>
      <c r="DU73" s="61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1" t="e">
        <f t="shared" si="80"/>
        <v>#N/A</v>
      </c>
      <c r="EO73" s="61" t="e">
        <f ca="1">AVERAGE(OFFSET($EN$3,0,0,'Données projet'!$E$15+1,1))-AVERAGE(OFFSET($H$3,0,0,'Données projet'!$E$15+1,1))</f>
        <v>#N/A</v>
      </c>
      <c r="EP73" s="61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1" t="e">
        <f t="shared" si="84"/>
        <v>#N/A</v>
      </c>
      <c r="FJ73" s="61" t="e">
        <f ca="1">AVERAGE(OFFSET($FI$3,0,0,'Données projet'!$E$16+1,1))-AVERAGE(OFFSET($H$3,0,0,'Données projet'!$E$16+1,1))</f>
        <v>#N/A</v>
      </c>
      <c r="FK73" s="61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1" t="e">
        <f t="shared" si="88"/>
        <v>#N/A</v>
      </c>
      <c r="GE73" s="61" t="e">
        <f ca="1">AVERAGE(OFFSET($GD$3,0,0,'Données projet'!$E$17+1,1))-AVERAGE(OFFSET($H$3,0,0,'Données projet'!$E$17+1,1))</f>
        <v>#N/A</v>
      </c>
      <c r="GF73" s="61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1" t="e">
        <f t="shared" si="92"/>
        <v>#N/A</v>
      </c>
      <c r="GZ73" s="61" t="e">
        <f ca="1">AVERAGE(OFFSET($GY$3,0,0,'Données projet'!$E$18+1,1))-AVERAGE(OFFSET($H$3,0,0,'Données projet'!$E$18+1,1))</f>
        <v>#N/A</v>
      </c>
      <c r="HA73" s="61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">
      <c r="A74" s="11">
        <f t="shared" si="9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38.76599999999997</v>
      </c>
      <c r="D74" s="12">
        <f t="shared" si="9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9">
        <f t="shared" si="57"/>
        <v>344.51107518782362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IF(A74&lt;'Données projet'!$A$36,$K$205^A74,IF(A74='Données projet'!$A$36,'Données projet'!$B$36,N73+M74-V73))</f>
        <v>-7.9580786405131221E-13</v>
      </c>
      <c r="O74" s="14">
        <f>N74*VLOOKUP('Données projet'!$B$9,Paramètres!$A$1:$I$88,3,0)*VLOOKUP('Données projet'!$B$9,Paramètres!$A$1:$I$88,5,0)</f>
        <v>-4.448565960046835E-13</v>
      </c>
      <c r="P74" s="14" t="e">
        <f t="shared" si="97"/>
        <v>#NUM!</v>
      </c>
      <c r="Q74" s="22" t="e">
        <f t="shared" si="54"/>
        <v>#NUM!</v>
      </c>
      <c r="R74" s="61" t="e">
        <f t="shared" si="55"/>
        <v>#NUM!</v>
      </c>
      <c r="S74" s="61">
        <f ca="1">AVERAGE(OFFSET($R$3,0,0,'Données projet'!$E$9+1,1))-AVERAGE(OFFSET($H$3,0,0,'Données projet'!$E$9+1,1))</f>
        <v>383.30146648843129</v>
      </c>
      <c r="T74" s="61">
        <f t="shared" si="56"/>
        <v>443.96527862325644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2.2997013332407765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5.4204601625126262E-6</v>
      </c>
      <c r="AC74" s="24">
        <f t="shared" si="58"/>
        <v>2.299706753700939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IF(A74&lt;'Données projet'!$A$62,$AF$205^A74,IF(A74='Données projet'!$A$62,'Données projet'!$B$62,AI73+AH74-AQ73))</f>
        <v>223.59999999999991</v>
      </c>
      <c r="AJ74" s="14">
        <f>AI74*VLOOKUP('Données projet'!$B$10,Paramètres!$A$1:$I$88,3,0)*VLOOKUP('Données projet'!$B$10,Paramètres!$A$1:$I$88,5,0)</f>
        <v>191.84879999999995</v>
      </c>
      <c r="AK74" s="14">
        <f t="shared" si="98"/>
        <v>47.948465637272854</v>
      </c>
      <c r="AL74" s="22">
        <f t="shared" si="59"/>
        <v>417.64690431825011</v>
      </c>
      <c r="AM74" s="61">
        <f t="shared" si="60"/>
        <v>710.98023765158337</v>
      </c>
      <c r="AN74" s="61">
        <f ca="1">AVERAGE(OFFSET($AM$3,0,0,'Données projet'!$E$10+1,1))-AVERAGE(OFFSET($H$3,0,0,'Données projet'!$E$10+1,1))</f>
        <v>346.47171669298569</v>
      </c>
      <c r="AO74" s="61">
        <f t="shared" si="61"/>
        <v>138.7892998712469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11.4</v>
      </c>
      <c r="BD74" s="13">
        <f>IF(A74&lt;'Données projet'!$A$88,$BA$205^A74,IF(A74='Données projet'!$A$88,'Données projet'!$B$88,BD73+BC74-BL73))</f>
        <v>550.19999999999993</v>
      </c>
      <c r="BE74" s="14">
        <f>BD74*VLOOKUP('Données projet'!$B$11,Paramètres!$A$1:$I$88,3,0)*VLOOKUP('Données projet'!$B$11,Paramètres!$A$1:$I$88,5,0)</f>
        <v>329.01959999999997</v>
      </c>
      <c r="BF74" s="14">
        <f t="shared" si="99"/>
        <v>77.227010054189648</v>
      </c>
      <c r="BG74" s="22">
        <f t="shared" si="63"/>
        <v>707.5461791777135</v>
      </c>
      <c r="BH74" s="61">
        <f t="shared" si="64"/>
        <v>1000.8795125110469</v>
      </c>
      <c r="BI74" s="61">
        <f ca="1">AVERAGE(OFFSET($BH$3,0,0,'Données projet'!$E$11+1,1))-AVERAGE(OFFSET($H$3,0,0,'Données projet'!$E$11+1,1))</f>
        <v>378.93986671710053</v>
      </c>
      <c r="BJ74" s="61">
        <f t="shared" si="65"/>
        <v>295.81600472413339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</v>
      </c>
      <c r="BY74" s="13">
        <f>IF(A74&lt;'Données projet'!$A$114,$BV$205^A74,IF(A74='Données projet'!$A$114,'Données projet'!$B$114,BY73+BX74-CG73))</f>
        <v>213.99999999999991</v>
      </c>
      <c r="BZ74" s="14">
        <f>BY74*VLOOKUP('Données projet'!$B$12,Paramètres!$A$1:$I$88,3,0)*VLOOKUP('Données projet'!$B$12,Paramètres!$A$1:$I$88,5,0)</f>
        <v>186.95039999999995</v>
      </c>
      <c r="CA74" s="14">
        <f t="shared" si="100"/>
        <v>46.86509597661761</v>
      </c>
      <c r="CB74" s="22">
        <f t="shared" si="67"/>
        <v>407.22865549260888</v>
      </c>
      <c r="CC74" s="61">
        <f t="shared" si="68"/>
        <v>700.56198882594219</v>
      </c>
      <c r="CD74" s="61">
        <f ca="1">AVERAGE(OFFSET($CC$3,0,0,'Données projet'!$E$12+1,1))-AVERAGE(OFFSET($H$3,0,0,'Données projet'!$E$12+1,1))</f>
        <v>299.79515984901849</v>
      </c>
      <c r="CE74" s="61">
        <f t="shared" si="69"/>
        <v>472.66755491558951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IF(A74&lt;'Données projet'!$A$140,$CQ$205^A74,IF(A74='Données projet'!$A$140,'Données projet'!$B$140,CT73+CS74-DB73))</f>
        <v>248.19999999999993</v>
      </c>
      <c r="CU74" s="18">
        <f>CT74*VLOOKUP('Données projet'!$B$13,Paramètres!$A$1:$I$88,3,0)*VLOOKUP('Données projet'!$B$13,Paramètres!$A$1:$I$88,5,0)</f>
        <v>224.57135999999994</v>
      </c>
      <c r="CV74" s="14">
        <f t="shared" si="101"/>
        <v>55.107255873104265</v>
      </c>
      <c r="CW74" s="22">
        <f t="shared" si="71"/>
        <v>487.10692264565643</v>
      </c>
      <c r="CX74" s="61">
        <f t="shared" si="72"/>
        <v>780.44025597898974</v>
      </c>
      <c r="CY74" s="61">
        <f ca="1">AVERAGE(OFFSET($CX$3,0,0,'Données projet'!$E$13+1,1))-AVERAGE(OFFSET($H$3,0,0,'Données projet'!$E$13+1,1))</f>
        <v>338.00040608689147</v>
      </c>
      <c r="CZ74" s="61">
        <f t="shared" si="73"/>
        <v>193.3463168944657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1" t="e">
        <f t="shared" si="76"/>
        <v>#N/A</v>
      </c>
      <c r="DT74" s="61" t="e">
        <f ca="1">AVERAGE(OFFSET($DS$3,0,0,'Données projet'!$E$14+1,1))-AVERAGE(OFFSET($H$3,0,0,'Données projet'!$E$14+1,1))</f>
        <v>#N/A</v>
      </c>
      <c r="DU74" s="61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1" t="e">
        <f t="shared" si="80"/>
        <v>#N/A</v>
      </c>
      <c r="EO74" s="61" t="e">
        <f ca="1">AVERAGE(OFFSET($EN$3,0,0,'Données projet'!$E$15+1,1))-AVERAGE(OFFSET($H$3,0,0,'Données projet'!$E$15+1,1))</f>
        <v>#N/A</v>
      </c>
      <c r="EP74" s="61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1" t="e">
        <f t="shared" si="84"/>
        <v>#N/A</v>
      </c>
      <c r="FJ74" s="61" t="e">
        <f ca="1">AVERAGE(OFFSET($FI$3,0,0,'Données projet'!$E$16+1,1))-AVERAGE(OFFSET($H$3,0,0,'Données projet'!$E$16+1,1))</f>
        <v>#N/A</v>
      </c>
      <c r="FK74" s="61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1" t="e">
        <f t="shared" si="88"/>
        <v>#N/A</v>
      </c>
      <c r="GE74" s="61" t="e">
        <f ca="1">AVERAGE(OFFSET($GD$3,0,0,'Données projet'!$E$17+1,1))-AVERAGE(OFFSET($H$3,0,0,'Données projet'!$E$17+1,1))</f>
        <v>#N/A</v>
      </c>
      <c r="GF74" s="61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1" t="e">
        <f t="shared" si="92"/>
        <v>#N/A</v>
      </c>
      <c r="GZ74" s="61" t="e">
        <f ca="1">AVERAGE(OFFSET($GY$3,0,0,'Données projet'!$E$18+1,1))-AVERAGE(OFFSET($H$3,0,0,'Données projet'!$E$18+1,1))</f>
        <v>#N/A</v>
      </c>
      <c r="HA74" s="61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">
      <c r="A75" s="11">
        <f t="shared" si="9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39.311999999999969</v>
      </c>
      <c r="D75" s="12">
        <f t="shared" si="9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9">
        <f t="shared" si="57"/>
        <v>345.71478933243532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IF(A75&lt;'Données projet'!$A$36,$K$205^A75,IF(A75='Données projet'!$A$36,'Données projet'!$B$36,N74+M75-V74))</f>
        <v>-7.9580786405131221E-13</v>
      </c>
      <c r="O75" s="14">
        <f>N75*VLOOKUP('Données projet'!$B$9,Paramètres!$A$1:$I$88,3,0)*VLOOKUP('Données projet'!$B$9,Paramètres!$A$1:$I$88,5,0)</f>
        <v>-4.448565960046835E-13</v>
      </c>
      <c r="P75" s="14" t="e">
        <f t="shared" si="97"/>
        <v>#NUM!</v>
      </c>
      <c r="Q75" s="22" t="e">
        <f t="shared" si="54"/>
        <v>#NUM!</v>
      </c>
      <c r="R75" s="61" t="e">
        <f t="shared" si="55"/>
        <v>#NUM!</v>
      </c>
      <c r="S75" s="61">
        <f ca="1">AVERAGE(OFFSET($R$3,0,0,'Données projet'!$E$9+1,1))-AVERAGE(OFFSET($H$3,0,0,'Données projet'!$E$9+1,1))</f>
        <v>383.30146648843129</v>
      </c>
      <c r="T75" s="61">
        <f t="shared" si="56"/>
        <v>443.96527862325644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2.2546055927752353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3.8328441380642133E-6</v>
      </c>
      <c r="AC75" s="24">
        <f t="shared" si="58"/>
        <v>2.2546094256193734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IF(A75&lt;'Données projet'!$A$62,$AF$205^A75,IF(A75='Données projet'!$A$62,'Données projet'!$B$62,AI74+AH75-AQ74))</f>
        <v>231.1999999999999</v>
      </c>
      <c r="AJ75" s="14">
        <f>AI75*VLOOKUP('Données projet'!$B$10,Paramètres!$A$1:$I$88,3,0)*VLOOKUP('Données projet'!$B$10,Paramètres!$A$1:$I$88,5,0)</f>
        <v>198.36959999999993</v>
      </c>
      <c r="AK75" s="14">
        <f t="shared" si="98"/>
        <v>49.385684634618876</v>
      </c>
      <c r="AL75" s="22">
        <f t="shared" si="59"/>
        <v>431.50712073862775</v>
      </c>
      <c r="AM75" s="61">
        <f t="shared" si="60"/>
        <v>724.84045407196106</v>
      </c>
      <c r="AN75" s="61">
        <f ca="1">AVERAGE(OFFSET($AM$3,0,0,'Données projet'!$E$10+1,1))-AVERAGE(OFFSET($H$3,0,0,'Données projet'!$E$10+1,1))</f>
        <v>346.47171669298569</v>
      </c>
      <c r="AO75" s="61">
        <f t="shared" si="61"/>
        <v>138.7892998712469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11.4</v>
      </c>
      <c r="BD75" s="13">
        <f>IF(A75&lt;'Données projet'!$A$88,$BA$205^A75,IF(A75='Données projet'!$A$88,'Données projet'!$B$88,BD74+BC75-BL74))</f>
        <v>561.59999999999991</v>
      </c>
      <c r="BE75" s="14">
        <f>BD75*VLOOKUP('Données projet'!$B$11,Paramètres!$A$1:$I$88,3,0)*VLOOKUP('Données projet'!$B$11,Paramètres!$A$1:$I$88,5,0)</f>
        <v>335.83679999999998</v>
      </c>
      <c r="BF75" s="14">
        <f t="shared" si="99"/>
        <v>78.639187157507692</v>
      </c>
      <c r="BG75" s="22">
        <f t="shared" si="63"/>
        <v>721.87901096599251</v>
      </c>
      <c r="BH75" s="61">
        <f t="shared" si="64"/>
        <v>1015.2123442993259</v>
      </c>
      <c r="BI75" s="61">
        <f ca="1">AVERAGE(OFFSET($BH$3,0,0,'Données projet'!$E$11+1,1))-AVERAGE(OFFSET($H$3,0,0,'Données projet'!$E$11+1,1))</f>
        <v>378.93986671710053</v>
      </c>
      <c r="BJ75" s="61">
        <f t="shared" si="65"/>
        <v>295.81600472413339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</v>
      </c>
      <c r="BY75" s="13">
        <f>IF(A75&lt;'Données projet'!$A$114,$BV$205^A75,IF(A75='Données projet'!$A$114,'Données projet'!$B$114,BY74+BX75-CG74))</f>
        <v>217.99999999999991</v>
      </c>
      <c r="BZ75" s="14">
        <f>BY75*VLOOKUP('Données projet'!$B$12,Paramètres!$A$1:$I$88,3,0)*VLOOKUP('Données projet'!$B$12,Paramètres!$A$1:$I$88,5,0)</f>
        <v>190.44479999999996</v>
      </c>
      <c r="CA75" s="14">
        <f t="shared" si="100"/>
        <v>47.638278428909189</v>
      </c>
      <c r="CB75" s="22">
        <f t="shared" si="67"/>
        <v>414.66136159701676</v>
      </c>
      <c r="CC75" s="61">
        <f t="shared" si="68"/>
        <v>707.99469493035008</v>
      </c>
      <c r="CD75" s="61">
        <f ca="1">AVERAGE(OFFSET($CC$3,0,0,'Données projet'!$E$12+1,1))-AVERAGE(OFFSET($H$3,0,0,'Données projet'!$E$12+1,1))</f>
        <v>299.79515984901849</v>
      </c>
      <c r="CE75" s="61">
        <f t="shared" si="69"/>
        <v>472.66755491558951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IF(A75&lt;'Données projet'!$A$140,$CQ$205^A75,IF(A75='Données projet'!$A$140,'Données projet'!$B$140,CT74+CS75-DB74))</f>
        <v>254.39999999999992</v>
      </c>
      <c r="CU75" s="18">
        <f>CT75*VLOOKUP('Données projet'!$B$13,Paramètres!$A$1:$I$88,3,0)*VLOOKUP('Données projet'!$B$13,Paramètres!$A$1:$I$88,5,0)</f>
        <v>230.18111999999991</v>
      </c>
      <c r="CV75" s="14">
        <f t="shared" si="101"/>
        <v>56.321842115392933</v>
      </c>
      <c r="CW75" s="22">
        <f t="shared" si="71"/>
        <v>498.99265901764255</v>
      </c>
      <c r="CX75" s="61">
        <f t="shared" si="72"/>
        <v>792.32599235097587</v>
      </c>
      <c r="CY75" s="61">
        <f ca="1">AVERAGE(OFFSET($CX$3,0,0,'Données projet'!$E$13+1,1))-AVERAGE(OFFSET($H$3,0,0,'Données projet'!$E$13+1,1))</f>
        <v>338.00040608689147</v>
      </c>
      <c r="CZ75" s="61">
        <f t="shared" si="73"/>
        <v>193.3463168944657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1" t="e">
        <f t="shared" si="76"/>
        <v>#N/A</v>
      </c>
      <c r="DT75" s="61" t="e">
        <f ca="1">AVERAGE(OFFSET($DS$3,0,0,'Données projet'!$E$14+1,1))-AVERAGE(OFFSET($H$3,0,0,'Données projet'!$E$14+1,1))</f>
        <v>#N/A</v>
      </c>
      <c r="DU75" s="61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1" t="e">
        <f t="shared" si="80"/>
        <v>#N/A</v>
      </c>
      <c r="EO75" s="61" t="e">
        <f ca="1">AVERAGE(OFFSET($EN$3,0,0,'Données projet'!$E$15+1,1))-AVERAGE(OFFSET($H$3,0,0,'Données projet'!$E$15+1,1))</f>
        <v>#N/A</v>
      </c>
      <c r="EP75" s="61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1" t="e">
        <f t="shared" si="84"/>
        <v>#N/A</v>
      </c>
      <c r="FJ75" s="61" t="e">
        <f ca="1">AVERAGE(OFFSET($FI$3,0,0,'Données projet'!$E$16+1,1))-AVERAGE(OFFSET($H$3,0,0,'Données projet'!$E$16+1,1))</f>
        <v>#N/A</v>
      </c>
      <c r="FK75" s="61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1" t="e">
        <f t="shared" si="88"/>
        <v>#N/A</v>
      </c>
      <c r="GE75" s="61" t="e">
        <f ca="1">AVERAGE(OFFSET($GD$3,0,0,'Données projet'!$E$17+1,1))-AVERAGE(OFFSET($H$3,0,0,'Données projet'!$E$17+1,1))</f>
        <v>#N/A</v>
      </c>
      <c r="GF75" s="61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1" t="e">
        <f t="shared" si="92"/>
        <v>#N/A</v>
      </c>
      <c r="GZ75" s="61" t="e">
        <f ca="1">AVERAGE(OFFSET($GY$3,0,0,'Données projet'!$E$18+1,1))-AVERAGE(OFFSET($H$3,0,0,'Données projet'!$E$18+1,1))</f>
        <v>#N/A</v>
      </c>
      <c r="HA75" s="61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">
      <c r="A76" s="11">
        <f t="shared" si="9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39.857999999999969</v>
      </c>
      <c r="D76" s="12">
        <f t="shared" si="9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9">
        <f t="shared" si="57"/>
        <v>346.9180951579346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IF(A76&lt;'Données projet'!$A$36,$K$205^A76,IF(A76='Données projet'!$A$36,'Données projet'!$B$36,N75+M76-V75))</f>
        <v>-7.9580786405131221E-13</v>
      </c>
      <c r="O76" s="14">
        <f>N76*VLOOKUP('Données projet'!$B$9,Paramètres!$A$1:$I$88,3,0)*VLOOKUP('Données projet'!$B$9,Paramètres!$A$1:$I$88,5,0)</f>
        <v>-4.448565960046835E-13</v>
      </c>
      <c r="P76" s="14" t="e">
        <f t="shared" si="97"/>
        <v>#NUM!</v>
      </c>
      <c r="Q76" s="22" t="e">
        <f t="shared" si="54"/>
        <v>#NUM!</v>
      </c>
      <c r="R76" s="61" t="e">
        <f t="shared" si="55"/>
        <v>#NUM!</v>
      </c>
      <c r="S76" s="61">
        <f ca="1">AVERAGE(OFFSET($R$3,0,0,'Données projet'!$E$9+1,1))-AVERAGE(OFFSET($H$3,0,0,'Données projet'!$E$9+1,1))</f>
        <v>383.30146648843129</v>
      </c>
      <c r="T76" s="61">
        <f t="shared" si="56"/>
        <v>443.96527862325644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2.2103941522745374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2.7102300812563131E-6</v>
      </c>
      <c r="AC76" s="24">
        <f t="shared" si="58"/>
        <v>2.2103968625046186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IF(A76&lt;'Données projet'!$A$62,$AF$205^A76,IF(A76='Données projet'!$A$62,'Données projet'!$B$62,AI75+AH76-AQ75))</f>
        <v>238.7999999999999</v>
      </c>
      <c r="AJ76" s="14">
        <f>AI76*VLOOKUP('Données projet'!$B$10,Paramètres!$A$1:$I$88,3,0)*VLOOKUP('Données projet'!$B$10,Paramètres!$A$1:$I$88,5,0)</f>
        <v>204.89039999999991</v>
      </c>
      <c r="AK76" s="14">
        <f t="shared" si="98"/>
        <v>50.817413867340996</v>
      </c>
      <c r="AL76" s="22">
        <f t="shared" si="59"/>
        <v>445.35777581895212</v>
      </c>
      <c r="AM76" s="61">
        <f t="shared" si="60"/>
        <v>738.69110915228543</v>
      </c>
      <c r="AN76" s="61">
        <f ca="1">AVERAGE(OFFSET($AM$3,0,0,'Données projet'!$E$10+1,1))-AVERAGE(OFFSET($H$3,0,0,'Données projet'!$E$10+1,1))</f>
        <v>346.47171669298569</v>
      </c>
      <c r="AO76" s="61">
        <f t="shared" si="61"/>
        <v>138.7892998712469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>
        <f>VLOOKUP(A76,'Données projet'!$A$87:$I$107,2,0)</f>
        <v>573</v>
      </c>
      <c r="BB76" s="13">
        <f>VLOOKUP(A76,'Données projet'!$A$87:$I$107,9,0)</f>
        <v>11.4</v>
      </c>
      <c r="BC76" s="13">
        <f t="array" ref="BC76">INDEX(BB:BB,MIN(IF(ISNUMBER(BB76:BB272),ROW(BB76:BB272),"")))</f>
        <v>11.4</v>
      </c>
      <c r="BD76" s="13">
        <f>IF(A76&lt;'Données projet'!$A$88,$BA$205^A76,IF(A76='Données projet'!$A$88,'Données projet'!$B$88,BD75+BC76-BL75))</f>
        <v>572.99999999999989</v>
      </c>
      <c r="BE76" s="14">
        <f>BD76*VLOOKUP('Données projet'!$B$11,Paramètres!$A$1:$I$88,3,0)*VLOOKUP('Données projet'!$B$11,Paramètres!$A$1:$I$88,5,0)</f>
        <v>342.654</v>
      </c>
      <c r="BF76" s="14">
        <f t="shared" si="99"/>
        <v>80.048031236773483</v>
      </c>
      <c r="BG76" s="22">
        <f t="shared" si="63"/>
        <v>736.20603773738048</v>
      </c>
      <c r="BH76" s="61">
        <f t="shared" si="64"/>
        <v>1029.5393710707137</v>
      </c>
      <c r="BI76" s="61">
        <f ca="1">AVERAGE(OFFSET($BH$3,0,0,'Données projet'!$E$11+1,1))-AVERAGE(OFFSET($H$3,0,0,'Données projet'!$E$11+1,1))</f>
        <v>378.93986671710053</v>
      </c>
      <c r="BJ76" s="61">
        <f t="shared" si="65"/>
        <v>295.81600472413339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</v>
      </c>
      <c r="BY76" s="13">
        <f>IF(A76&lt;'Données projet'!$A$114,$BV$205^A76,IF(A76='Données projet'!$A$114,'Données projet'!$B$114,BY75+BX76-CG75))</f>
        <v>221.99999999999991</v>
      </c>
      <c r="BZ76" s="14">
        <f>BY76*VLOOKUP('Données projet'!$B$12,Paramètres!$A$1:$I$88,3,0)*VLOOKUP('Données projet'!$B$12,Paramètres!$A$1:$I$88,5,0)</f>
        <v>193.93919999999994</v>
      </c>
      <c r="CA76" s="14">
        <f t="shared" si="100"/>
        <v>48.409811198069342</v>
      </c>
      <c r="CB76" s="22">
        <f t="shared" si="67"/>
        <v>422.091194503304</v>
      </c>
      <c r="CC76" s="61">
        <f t="shared" si="68"/>
        <v>715.42452783663725</v>
      </c>
      <c r="CD76" s="61">
        <f ca="1">AVERAGE(OFFSET($CC$3,0,0,'Données projet'!$E$12+1,1))-AVERAGE(OFFSET($H$3,0,0,'Données projet'!$E$12+1,1))</f>
        <v>299.79515984901849</v>
      </c>
      <c r="CE76" s="61">
        <f t="shared" si="69"/>
        <v>472.66755491558951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IF(A76&lt;'Données projet'!$A$140,$CQ$205^A76,IF(A76='Données projet'!$A$140,'Données projet'!$B$140,CT75+CS76-DB75))</f>
        <v>260.59999999999991</v>
      </c>
      <c r="CU76" s="18">
        <f>CT76*VLOOKUP('Données projet'!$B$13,Paramètres!$A$1:$I$88,3,0)*VLOOKUP('Données projet'!$B$13,Paramètres!$A$1:$I$88,5,0)</f>
        <v>235.7908799999999</v>
      </c>
      <c r="CV76" s="14">
        <f t="shared" si="101"/>
        <v>57.532987351107714</v>
      </c>
      <c r="CW76" s="22">
        <f t="shared" si="71"/>
        <v>510.87240230317911</v>
      </c>
      <c r="CX76" s="61">
        <f t="shared" si="72"/>
        <v>804.20573563651237</v>
      </c>
      <c r="CY76" s="61">
        <f ca="1">AVERAGE(OFFSET($CX$3,0,0,'Données projet'!$E$13+1,1))-AVERAGE(OFFSET($H$3,0,0,'Données projet'!$E$13+1,1))</f>
        <v>338.00040608689147</v>
      </c>
      <c r="CZ76" s="61">
        <f t="shared" si="73"/>
        <v>193.3463168944657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1" t="e">
        <f t="shared" si="76"/>
        <v>#N/A</v>
      </c>
      <c r="DT76" s="61" t="e">
        <f ca="1">AVERAGE(OFFSET($DS$3,0,0,'Données projet'!$E$14+1,1))-AVERAGE(OFFSET($H$3,0,0,'Données projet'!$E$14+1,1))</f>
        <v>#N/A</v>
      </c>
      <c r="DU76" s="61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1" t="e">
        <f t="shared" si="80"/>
        <v>#N/A</v>
      </c>
      <c r="EO76" s="61" t="e">
        <f ca="1">AVERAGE(OFFSET($EN$3,0,0,'Données projet'!$E$15+1,1))-AVERAGE(OFFSET($H$3,0,0,'Données projet'!$E$15+1,1))</f>
        <v>#N/A</v>
      </c>
      <c r="EP76" s="61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1" t="e">
        <f t="shared" si="84"/>
        <v>#N/A</v>
      </c>
      <c r="FJ76" s="61" t="e">
        <f ca="1">AVERAGE(OFFSET($FI$3,0,0,'Données projet'!$E$16+1,1))-AVERAGE(OFFSET($H$3,0,0,'Données projet'!$E$16+1,1))</f>
        <v>#N/A</v>
      </c>
      <c r="FK76" s="61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1" t="e">
        <f t="shared" si="88"/>
        <v>#N/A</v>
      </c>
      <c r="GE76" s="61" t="e">
        <f ca="1">AVERAGE(OFFSET($GD$3,0,0,'Données projet'!$E$17+1,1))-AVERAGE(OFFSET($H$3,0,0,'Données projet'!$E$17+1,1))</f>
        <v>#N/A</v>
      </c>
      <c r="GF76" s="61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1" t="e">
        <f t="shared" si="92"/>
        <v>#N/A</v>
      </c>
      <c r="GZ76" s="61" t="e">
        <f ca="1">AVERAGE(OFFSET($GY$3,0,0,'Données projet'!$E$18+1,1))-AVERAGE(OFFSET($H$3,0,0,'Données projet'!$E$18+1,1))</f>
        <v>#N/A</v>
      </c>
      <c r="HA76" s="61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">
      <c r="A77" s="11">
        <f t="shared" si="9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40.403999999999968</v>
      </c>
      <c r="D77" s="12">
        <f t="shared" si="9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9">
        <f t="shared" si="57"/>
        <v>348.12099890422405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IF(A77&lt;'Données projet'!$A$36,$K$205^A77,IF(A77='Données projet'!$A$36,'Données projet'!$B$36,N76+M77-V76))</f>
        <v>-7.9580786405131221E-13</v>
      </c>
      <c r="O77" s="14">
        <f>N77*VLOOKUP('Données projet'!$B$9,Paramètres!$A$1:$I$88,3,0)*VLOOKUP('Données projet'!$B$9,Paramètres!$A$1:$I$88,5,0)</f>
        <v>-4.448565960046835E-13</v>
      </c>
      <c r="P77" s="14" t="e">
        <f t="shared" si="97"/>
        <v>#NUM!</v>
      </c>
      <c r="Q77" s="22" t="e">
        <f t="shared" si="54"/>
        <v>#NUM!</v>
      </c>
      <c r="R77" s="61" t="e">
        <f t="shared" si="55"/>
        <v>#NUM!</v>
      </c>
      <c r="S77" s="61">
        <f ca="1">AVERAGE(OFFSET($R$3,0,0,'Données projet'!$E$9+1,1))-AVERAGE(OFFSET($H$3,0,0,'Données projet'!$E$9+1,1))</f>
        <v>383.30146648843129</v>
      </c>
      <c r="T77" s="61">
        <f t="shared" si="56"/>
        <v>443.96527862325644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2.1670496711557421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1.9164220690321067E-6</v>
      </c>
      <c r="AC77" s="24">
        <f t="shared" si="58"/>
        <v>2.1670515875778111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IF(A77&lt;'Données projet'!$A$62,$AF$205^A77,IF(A77='Données projet'!$A$62,'Données projet'!$B$62,AI76+AH77-AQ76))</f>
        <v>246.39999999999989</v>
      </c>
      <c r="AJ77" s="14">
        <f>AI77*VLOOKUP('Données projet'!$B$10,Paramètres!$A$1:$I$88,3,0)*VLOOKUP('Données projet'!$B$10,Paramètres!$A$1:$I$88,5,0)</f>
        <v>211.41119999999992</v>
      </c>
      <c r="AK77" s="14">
        <f t="shared" si="98"/>
        <v>52.243848094411156</v>
      </c>
      <c r="AL77" s="22">
        <f t="shared" si="59"/>
        <v>459.19920876443263</v>
      </c>
      <c r="AM77" s="61">
        <f t="shared" si="60"/>
        <v>752.53254209776594</v>
      </c>
      <c r="AN77" s="61">
        <f ca="1">AVERAGE(OFFSET($AM$3,0,0,'Données projet'!$E$10+1,1))-AVERAGE(OFFSET($H$3,0,0,'Données projet'!$E$10+1,1))</f>
        <v>346.47171669298569</v>
      </c>
      <c r="AO77" s="61">
        <f t="shared" si="61"/>
        <v>138.7892998712469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9.6</v>
      </c>
      <c r="BD77" s="13">
        <f>IF(A77&lt;'Données projet'!$A$88,$BA$205^A77,IF(A77='Données projet'!$A$88,'Données projet'!$B$88,BD76+BC77-BL76))</f>
        <v>582.59999999999991</v>
      </c>
      <c r="BE77" s="14">
        <f>BD77*VLOOKUP('Données projet'!$B$11,Paramètres!$A$1:$I$88,3,0)*VLOOKUP('Données projet'!$B$11,Paramètres!$A$1:$I$88,5,0)</f>
        <v>348.39479999999998</v>
      </c>
      <c r="BF77" s="14">
        <f t="shared" si="99"/>
        <v>81.231895511321952</v>
      </c>
      <c r="BG77" s="22">
        <f t="shared" si="63"/>
        <v>748.2664946822191</v>
      </c>
      <c r="BH77" s="61">
        <f t="shared" si="64"/>
        <v>1041.5998280155525</v>
      </c>
      <c r="BI77" s="61">
        <f ca="1">AVERAGE(OFFSET($BH$3,0,0,'Données projet'!$E$11+1,1))-AVERAGE(OFFSET($H$3,0,0,'Données projet'!$E$11+1,1))</f>
        <v>378.93986671710053</v>
      </c>
      <c r="BJ77" s="61">
        <f t="shared" si="65"/>
        <v>295.81600472413339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</v>
      </c>
      <c r="BY77" s="13">
        <f>IF(A77&lt;'Données projet'!$A$114,$BV$205^A77,IF(A77='Données projet'!$A$114,'Données projet'!$B$114,BY76+BX77-CG76))</f>
        <v>225.99999999999991</v>
      </c>
      <c r="BZ77" s="14">
        <f>BY77*VLOOKUP('Données projet'!$B$12,Paramètres!$A$1:$I$88,3,0)*VLOOKUP('Données projet'!$B$12,Paramètres!$A$1:$I$88,5,0)</f>
        <v>197.43359999999996</v>
      </c>
      <c r="CA77" s="14">
        <f t="shared" si="100"/>
        <v>49.179727436837609</v>
      </c>
      <c r="CB77" s="22">
        <f t="shared" si="67"/>
        <v>429.51821195249204</v>
      </c>
      <c r="CC77" s="61">
        <f t="shared" si="68"/>
        <v>722.8515452858253</v>
      </c>
      <c r="CD77" s="61">
        <f ca="1">AVERAGE(OFFSET($CC$3,0,0,'Données projet'!$E$12+1,1))-AVERAGE(OFFSET($H$3,0,0,'Données projet'!$E$12+1,1))</f>
        <v>299.79515984901849</v>
      </c>
      <c r="CE77" s="61">
        <f t="shared" si="69"/>
        <v>472.66755491558951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IF(A77&lt;'Données projet'!$A$140,$CQ$205^A77,IF(A77='Données projet'!$A$140,'Données projet'!$B$140,CT76+CS77-DB76))</f>
        <v>266.7999999999999</v>
      </c>
      <c r="CU77" s="18">
        <f>CT77*VLOOKUP('Données projet'!$B$13,Paramètres!$A$1:$I$88,3,0)*VLOOKUP('Données projet'!$B$13,Paramètres!$A$1:$I$88,5,0)</f>
        <v>241.40063999999992</v>
      </c>
      <c r="CV77" s="14">
        <f t="shared" si="101"/>
        <v>58.740782866262698</v>
      </c>
      <c r="CW77" s="22">
        <f t="shared" si="71"/>
        <v>522.74631149207403</v>
      </c>
      <c r="CX77" s="61">
        <f t="shared" si="72"/>
        <v>816.07964482540729</v>
      </c>
      <c r="CY77" s="61">
        <f ca="1">AVERAGE(OFFSET($CX$3,0,0,'Données projet'!$E$13+1,1))-AVERAGE(OFFSET($H$3,0,0,'Données projet'!$E$13+1,1))</f>
        <v>338.00040608689147</v>
      </c>
      <c r="CZ77" s="61">
        <f t="shared" si="73"/>
        <v>193.3463168944657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1" t="e">
        <f t="shared" si="76"/>
        <v>#N/A</v>
      </c>
      <c r="DT77" s="61" t="e">
        <f ca="1">AVERAGE(OFFSET($DS$3,0,0,'Données projet'!$E$14+1,1))-AVERAGE(OFFSET($H$3,0,0,'Données projet'!$E$14+1,1))</f>
        <v>#N/A</v>
      </c>
      <c r="DU77" s="61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1" t="e">
        <f t="shared" si="80"/>
        <v>#N/A</v>
      </c>
      <c r="EO77" s="61" t="e">
        <f ca="1">AVERAGE(OFFSET($EN$3,0,0,'Données projet'!$E$15+1,1))-AVERAGE(OFFSET($H$3,0,0,'Données projet'!$E$15+1,1))</f>
        <v>#N/A</v>
      </c>
      <c r="EP77" s="61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1" t="e">
        <f t="shared" si="84"/>
        <v>#N/A</v>
      </c>
      <c r="FJ77" s="61" t="e">
        <f ca="1">AVERAGE(OFFSET($FI$3,0,0,'Données projet'!$E$16+1,1))-AVERAGE(OFFSET($H$3,0,0,'Données projet'!$E$16+1,1))</f>
        <v>#N/A</v>
      </c>
      <c r="FK77" s="61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1" t="e">
        <f t="shared" si="88"/>
        <v>#N/A</v>
      </c>
      <c r="GE77" s="61" t="e">
        <f ca="1">AVERAGE(OFFSET($GD$3,0,0,'Données projet'!$E$17+1,1))-AVERAGE(OFFSET($H$3,0,0,'Données projet'!$E$17+1,1))</f>
        <v>#N/A</v>
      </c>
      <c r="GF77" s="61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1" t="e">
        <f t="shared" si="92"/>
        <v>#N/A</v>
      </c>
      <c r="GZ77" s="61" t="e">
        <f ca="1">AVERAGE(OFFSET($GY$3,0,0,'Données projet'!$E$18+1,1))-AVERAGE(OFFSET($H$3,0,0,'Données projet'!$E$18+1,1))</f>
        <v>#N/A</v>
      </c>
      <c r="HA77" s="61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">
      <c r="A78" s="11">
        <f t="shared" si="9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40.949999999999967</v>
      </c>
      <c r="D78" s="12">
        <f t="shared" si="9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9">
        <f t="shared" si="57"/>
        <v>349.32350663286911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IF(A78&lt;'Données projet'!$A$36,$K$205^A78,IF(A78='Données projet'!$A$36,'Données projet'!$B$36,N77+M78-V77))</f>
        <v>-7.9580786405131221E-13</v>
      </c>
      <c r="O78" s="14">
        <f>N78*VLOOKUP('Données projet'!$B$9,Paramètres!$A$1:$I$88,3,0)*VLOOKUP('Données projet'!$B$9,Paramètres!$A$1:$I$88,5,0)</f>
        <v>-4.448565960046835E-13</v>
      </c>
      <c r="P78" s="14" t="e">
        <f t="shared" si="97"/>
        <v>#NUM!</v>
      </c>
      <c r="Q78" s="22" t="e">
        <f t="shared" si="54"/>
        <v>#NUM!</v>
      </c>
      <c r="R78" s="61" t="e">
        <f t="shared" si="55"/>
        <v>#NUM!</v>
      </c>
      <c r="S78" s="61">
        <f ca="1">AVERAGE(OFFSET($R$3,0,0,'Données projet'!$E$9+1,1))-AVERAGE(OFFSET($H$3,0,0,'Données projet'!$E$9+1,1))</f>
        <v>383.30146648843129</v>
      </c>
      <c r="T78" s="61">
        <f t="shared" si="56"/>
        <v>443.96527862325644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2.1245551488741636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1.3551150406281565E-6</v>
      </c>
      <c r="AC78" s="24">
        <f t="shared" si="58"/>
        <v>2.1245565039892043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254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IF(A78&lt;'Données projet'!$A$62,$AF$205^A78,IF(A78='Données projet'!$A$62,'Données projet'!$B$62,AI77+AH78-AQ77))</f>
        <v>253.99999999999989</v>
      </c>
      <c r="AJ78" s="14">
        <f>AI78*VLOOKUP('Données projet'!$B$10,Paramètres!$A$1:$I$88,3,0)*VLOOKUP('Données projet'!$B$10,Paramètres!$A$1:$I$88,5,0)</f>
        <v>217.93199999999996</v>
      </c>
      <c r="AK78" s="14">
        <f t="shared" si="98"/>
        <v>53.665169377903311</v>
      </c>
      <c r="AL78" s="22">
        <f t="shared" si="59"/>
        <v>473.03173666651475</v>
      </c>
      <c r="AM78" s="61">
        <f t="shared" si="60"/>
        <v>766.36506999984806</v>
      </c>
      <c r="AN78" s="61">
        <f ca="1">AVERAGE(OFFSET($AM$3,0,0,'Données projet'!$E$10+1,1))-AVERAGE(OFFSET($H$3,0,0,'Données projet'!$E$10+1,1))</f>
        <v>346.47171669298569</v>
      </c>
      <c r="AO78" s="61">
        <f t="shared" si="61"/>
        <v>138.7892998712469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9.6</v>
      </c>
      <c r="BD78" s="13">
        <f>IF(A78&lt;'Données projet'!$A$88,$BA$205^A78,IF(A78='Données projet'!$A$88,'Données projet'!$B$88,BD77+BC78-BL77))</f>
        <v>592.19999999999993</v>
      </c>
      <c r="BE78" s="14">
        <f>BD78*VLOOKUP('Données projet'!$B$11,Paramètres!$A$1:$I$88,3,0)*VLOOKUP('Données projet'!$B$11,Paramètres!$A$1:$I$88,5,0)</f>
        <v>354.13560000000001</v>
      </c>
      <c r="BF78" s="14">
        <f t="shared" si="99"/>
        <v>82.413491175043816</v>
      </c>
      <c r="BG78" s="22">
        <f t="shared" si="63"/>
        <v>760.32300046320131</v>
      </c>
      <c r="BH78" s="61">
        <f t="shared" si="64"/>
        <v>1053.6563337965347</v>
      </c>
      <c r="BI78" s="61">
        <f ca="1">AVERAGE(OFFSET($BH$3,0,0,'Données projet'!$E$11+1,1))-AVERAGE(OFFSET($H$3,0,0,'Données projet'!$E$11+1,1))</f>
        <v>378.93986671710053</v>
      </c>
      <c r="BJ78" s="61">
        <f t="shared" si="65"/>
        <v>295.81600472413339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230</v>
      </c>
      <c r="BW78" s="13">
        <f>VLOOKUP(A78,'Données projet'!$A$113:$I$133,9,0)</f>
        <v>4</v>
      </c>
      <c r="BX78" s="13">
        <f t="array" ref="BX78">INDEX(BW:BW,MIN(IF(ISNUMBER(BW78:BW274),ROW(BW78:BW274),"")))</f>
        <v>4</v>
      </c>
      <c r="BY78" s="13">
        <f>IF(A78&lt;'Données projet'!$A$114,$BV$205^A78,IF(A78='Données projet'!$A$114,'Données projet'!$B$114,BY77+BX78-CG77))</f>
        <v>229.99999999999991</v>
      </c>
      <c r="BZ78" s="14">
        <f>BY78*VLOOKUP('Données projet'!$B$12,Paramètres!$A$1:$I$88,3,0)*VLOOKUP('Données projet'!$B$12,Paramètres!$A$1:$I$88,5,0)</f>
        <v>200.92799999999994</v>
      </c>
      <c r="CA78" s="14">
        <f t="shared" si="100"/>
        <v>49.948059057189042</v>
      </c>
      <c r="CB78" s="22">
        <f t="shared" si="67"/>
        <v>436.94246952460412</v>
      </c>
      <c r="CC78" s="61">
        <f t="shared" si="68"/>
        <v>730.27580285793738</v>
      </c>
      <c r="CD78" s="61">
        <f ca="1">AVERAGE(OFFSET($CC$3,0,0,'Données projet'!$E$12+1,1))-AVERAGE(OFFSET($H$3,0,0,'Données projet'!$E$12+1,1))</f>
        <v>299.79515984901849</v>
      </c>
      <c r="CE78" s="61">
        <f t="shared" si="69"/>
        <v>472.66755491558951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273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IF(A78&lt;'Données projet'!$A$140,$CQ$205^A78,IF(A78='Données projet'!$A$140,'Données projet'!$B$140,CT77+CS78-DB77))</f>
        <v>272.99999999999989</v>
      </c>
      <c r="CU78" s="18">
        <f>CT78*VLOOKUP('Données projet'!$B$13,Paramètres!$A$1:$I$88,3,0)*VLOOKUP('Données projet'!$B$13,Paramètres!$A$1:$I$88,5,0)</f>
        <v>247.01039999999989</v>
      </c>
      <c r="CV78" s="14">
        <f t="shared" si="101"/>
        <v>59.945315462121812</v>
      </c>
      <c r="CW78" s="22">
        <f t="shared" si="71"/>
        <v>534.61453776319524</v>
      </c>
      <c r="CX78" s="61">
        <f t="shared" si="72"/>
        <v>827.94787109652862</v>
      </c>
      <c r="CY78" s="61">
        <f ca="1">AVERAGE(OFFSET($CX$3,0,0,'Données projet'!$E$13+1,1))-AVERAGE(OFFSET($H$3,0,0,'Données projet'!$E$13+1,1))</f>
        <v>338.00040608689147</v>
      </c>
      <c r="CZ78" s="61">
        <f t="shared" si="73"/>
        <v>193.3463168944657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42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1" t="e">
        <f t="shared" si="76"/>
        <v>#N/A</v>
      </c>
      <c r="DT78" s="61" t="e">
        <f ca="1">AVERAGE(OFFSET($DS$3,0,0,'Données projet'!$E$14+1,1))-AVERAGE(OFFSET($H$3,0,0,'Données projet'!$E$14+1,1))</f>
        <v>#N/A</v>
      </c>
      <c r="DU78" s="61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1" t="e">
        <f t="shared" si="80"/>
        <v>#N/A</v>
      </c>
      <c r="EO78" s="61" t="e">
        <f ca="1">AVERAGE(OFFSET($EN$3,0,0,'Données projet'!$E$15+1,1))-AVERAGE(OFFSET($H$3,0,0,'Données projet'!$E$15+1,1))</f>
        <v>#N/A</v>
      </c>
      <c r="EP78" s="61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1" t="e">
        <f t="shared" si="84"/>
        <v>#N/A</v>
      </c>
      <c r="FJ78" s="61" t="e">
        <f ca="1">AVERAGE(OFFSET($FI$3,0,0,'Données projet'!$E$16+1,1))-AVERAGE(OFFSET($H$3,0,0,'Données projet'!$E$16+1,1))</f>
        <v>#N/A</v>
      </c>
      <c r="FK78" s="61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1" t="e">
        <f t="shared" si="88"/>
        <v>#N/A</v>
      </c>
      <c r="GE78" s="61" t="e">
        <f ca="1">AVERAGE(OFFSET($GD$3,0,0,'Données projet'!$E$17+1,1))-AVERAGE(OFFSET($H$3,0,0,'Données projet'!$E$17+1,1))</f>
        <v>#N/A</v>
      </c>
      <c r="GF78" s="61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1" t="e">
        <f t="shared" si="92"/>
        <v>#N/A</v>
      </c>
      <c r="GZ78" s="61" t="e">
        <f ca="1">AVERAGE(OFFSET($GY$3,0,0,'Données projet'!$E$18+1,1))-AVERAGE(OFFSET($H$3,0,0,'Données projet'!$E$18+1,1))</f>
        <v>#N/A</v>
      </c>
      <c r="HA78" s="61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">
      <c r="A79" s="11">
        <f t="shared" si="9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41.495999999999967</v>
      </c>
      <c r="D79" s="12">
        <f t="shared" si="9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9">
        <f t="shared" si="57"/>
        <v>350.5256242345036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IF(A79&lt;'Données projet'!$A$36,$K$205^A79,IF(A79='Données projet'!$A$36,'Données projet'!$B$36,N78+M79-V78))</f>
        <v>-7.9580786405131221E-13</v>
      </c>
      <c r="O79" s="14">
        <f>N79*VLOOKUP('Données projet'!$B$9,Paramètres!$A$1:$I$88,3,0)*VLOOKUP('Données projet'!$B$9,Paramètres!$A$1:$I$88,5,0)</f>
        <v>-4.448565960046835E-13</v>
      </c>
      <c r="P79" s="14" t="e">
        <f t="shared" si="97"/>
        <v>#NUM!</v>
      </c>
      <c r="Q79" s="22" t="e">
        <f t="shared" si="54"/>
        <v>#NUM!</v>
      </c>
      <c r="R79" s="61" t="e">
        <f t="shared" si="55"/>
        <v>#NUM!</v>
      </c>
      <c r="S79" s="61">
        <f ca="1">AVERAGE(OFFSET($R$3,0,0,'Données projet'!$E$9+1,1))-AVERAGE(OFFSET($H$3,0,0,'Données projet'!$E$9+1,1))</f>
        <v>383.30146648843129</v>
      </c>
      <c r="T79" s="61">
        <f t="shared" si="56"/>
        <v>443.96527862325644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2.0828939182554276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9.5821103451605333E-7</v>
      </c>
      <c r="AC79" s="24">
        <f t="shared" si="58"/>
        <v>2.0828948764664621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7.4</v>
      </c>
      <c r="AI79" s="14">
        <f>IF(A79&lt;'Données projet'!$A$62,$AF$205^A79,IF(A79='Données projet'!$A$62,'Données projet'!$B$62,AI78+AH79-AQ78))</f>
        <v>261.39999999999986</v>
      </c>
      <c r="AJ79" s="14">
        <f>AI79*VLOOKUP('Données projet'!$B$10,Paramètres!$A$1:$I$88,3,0)*VLOOKUP('Données projet'!$B$10,Paramètres!$A$1:$I$88,5,0)</f>
        <v>224.2811999999999</v>
      </c>
      <c r="AK79" s="14">
        <f t="shared" si="98"/>
        <v>55.044337086497663</v>
      </c>
      <c r="AL79" s="22">
        <f t="shared" si="59"/>
        <v>486.49197709231652</v>
      </c>
      <c r="AM79" s="61">
        <f t="shared" si="60"/>
        <v>779.82531042564983</v>
      </c>
      <c r="AN79" s="61">
        <f ca="1">AVERAGE(OFFSET($AM$3,0,0,'Données projet'!$E$10+1,1))-AVERAGE(OFFSET($H$3,0,0,'Données projet'!$E$10+1,1))</f>
        <v>346.47171669298569</v>
      </c>
      <c r="AO79" s="61">
        <f t="shared" si="61"/>
        <v>138.7892998712469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9.6</v>
      </c>
      <c r="BD79" s="13">
        <f>IF(A79&lt;'Données projet'!$A$88,$BA$205^A79,IF(A79='Données projet'!$A$88,'Données projet'!$B$88,BD78+BC79-BL78))</f>
        <v>601.79999999999995</v>
      </c>
      <c r="BE79" s="14">
        <f>BD79*VLOOKUP('Données projet'!$B$11,Paramètres!$A$1:$I$88,3,0)*VLOOKUP('Données projet'!$B$11,Paramètres!$A$1:$I$88,5,0)</f>
        <v>359.87639999999999</v>
      </c>
      <c r="BF79" s="14">
        <f t="shared" si="99"/>
        <v>83.592859249417018</v>
      </c>
      <c r="BG79" s="22">
        <f t="shared" si="63"/>
        <v>772.375626526068</v>
      </c>
      <c r="BH79" s="61">
        <f t="shared" si="64"/>
        <v>1065.7089598594014</v>
      </c>
      <c r="BI79" s="61">
        <f ca="1">AVERAGE(OFFSET($BH$3,0,0,'Données projet'!$E$11+1,1))-AVERAGE(OFFSET($H$3,0,0,'Données projet'!$E$11+1,1))</f>
        <v>378.93986671710053</v>
      </c>
      <c r="BJ79" s="61">
        <f t="shared" si="65"/>
        <v>295.81600472413339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3.4</v>
      </c>
      <c r="BY79" s="13">
        <f>IF(A79&lt;'Données projet'!$A$114,$BV$205^A79,IF(A79='Données projet'!$A$114,'Données projet'!$B$114,BY78+BX79-CG78))</f>
        <v>233.39999999999992</v>
      </c>
      <c r="BZ79" s="14">
        <f>BY79*VLOOKUP('Données projet'!$B$12,Paramètres!$A$1:$I$88,3,0)*VLOOKUP('Données projet'!$B$12,Paramètres!$A$1:$I$88,5,0)</f>
        <v>203.89823999999999</v>
      </c>
      <c r="CA79" s="14">
        <f t="shared" si="100"/>
        <v>50.599918019430213</v>
      </c>
      <c r="CB79" s="22">
        <f t="shared" si="67"/>
        <v>443.25095855050762</v>
      </c>
      <c r="CC79" s="61">
        <f t="shared" si="68"/>
        <v>736.58429188384093</v>
      </c>
      <c r="CD79" s="61">
        <f ca="1">AVERAGE(OFFSET($CC$3,0,0,'Données projet'!$E$12+1,1))-AVERAGE(OFFSET($H$3,0,0,'Données projet'!$E$12+1,1))</f>
        <v>299.79515984901849</v>
      </c>
      <c r="CE79" s="61">
        <f t="shared" si="69"/>
        <v>472.66755491558951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5.9</v>
      </c>
      <c r="CT79" s="13">
        <f>IF(A79&lt;'Données projet'!$A$140,$CQ$205^A79,IF(A79='Données projet'!$A$140,'Données projet'!$B$140,CT78+CS79-DB78))</f>
        <v>236.89999999999986</v>
      </c>
      <c r="CU79" s="18">
        <f>CT79*VLOOKUP('Données projet'!$B$13,Paramètres!$A$1:$I$88,3,0)*VLOOKUP('Données projet'!$B$13,Paramètres!$A$1:$I$88,5,0)</f>
        <v>214.34711999999985</v>
      </c>
      <c r="CV79" s="14">
        <f t="shared" si="101"/>
        <v>52.884405030781778</v>
      </c>
      <c r="CW79" s="22">
        <f t="shared" si="71"/>
        <v>465.42823942861133</v>
      </c>
      <c r="CX79" s="61">
        <f t="shared" si="72"/>
        <v>758.76157276194465</v>
      </c>
      <c r="CY79" s="61">
        <f ca="1">AVERAGE(OFFSET($CX$3,0,0,'Données projet'!$E$13+1,1))-AVERAGE(OFFSET($H$3,0,0,'Données projet'!$E$13+1,1))</f>
        <v>338.00040608689147</v>
      </c>
      <c r="CZ79" s="61">
        <f t="shared" si="73"/>
        <v>193.3463168944657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1" t="e">
        <f t="shared" si="76"/>
        <v>#N/A</v>
      </c>
      <c r="DT79" s="61" t="e">
        <f ca="1">AVERAGE(OFFSET($DS$3,0,0,'Données projet'!$E$14+1,1))-AVERAGE(OFFSET($H$3,0,0,'Données projet'!$E$14+1,1))</f>
        <v>#N/A</v>
      </c>
      <c r="DU79" s="61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1" t="e">
        <f t="shared" si="80"/>
        <v>#N/A</v>
      </c>
      <c r="EO79" s="61" t="e">
        <f ca="1">AVERAGE(OFFSET($EN$3,0,0,'Données projet'!$E$15+1,1))-AVERAGE(OFFSET($H$3,0,0,'Données projet'!$E$15+1,1))</f>
        <v>#N/A</v>
      </c>
      <c r="EP79" s="61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1" t="e">
        <f t="shared" si="84"/>
        <v>#N/A</v>
      </c>
      <c r="FJ79" s="61" t="e">
        <f ca="1">AVERAGE(OFFSET($FI$3,0,0,'Données projet'!$E$16+1,1))-AVERAGE(OFFSET($H$3,0,0,'Données projet'!$E$16+1,1))</f>
        <v>#N/A</v>
      </c>
      <c r="FK79" s="61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1" t="e">
        <f t="shared" si="88"/>
        <v>#N/A</v>
      </c>
      <c r="GE79" s="61" t="e">
        <f ca="1">AVERAGE(OFFSET($GD$3,0,0,'Données projet'!$E$17+1,1))-AVERAGE(OFFSET($H$3,0,0,'Données projet'!$E$17+1,1))</f>
        <v>#N/A</v>
      </c>
      <c r="GF79" s="61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1" t="e">
        <f t="shared" si="92"/>
        <v>#N/A</v>
      </c>
      <c r="GZ79" s="61" t="e">
        <f ca="1">AVERAGE(OFFSET($GY$3,0,0,'Données projet'!$E$18+1,1))-AVERAGE(OFFSET($H$3,0,0,'Données projet'!$E$18+1,1))</f>
        <v>#N/A</v>
      </c>
      <c r="HA79" s="61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">
      <c r="A80" s="11">
        <f t="shared" si="9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42.041999999999966</v>
      </c>
      <c r="D80" s="12">
        <f t="shared" si="9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9">
        <f t="shared" si="57"/>
        <v>351.72735743583411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IF(A80&lt;'Données projet'!$A$36,$K$205^A80,IF(A80='Données projet'!$A$36,'Données projet'!$B$36,N79+M80-V79))</f>
        <v>-7.9580786405131221E-13</v>
      </c>
      <c r="O80" s="14">
        <f>N80*VLOOKUP('Données projet'!$B$9,Paramètres!$A$1:$I$88,3,0)*VLOOKUP('Données projet'!$B$9,Paramètres!$A$1:$I$88,5,0)</f>
        <v>-4.448565960046835E-13</v>
      </c>
      <c r="P80" s="14" t="e">
        <f t="shared" si="97"/>
        <v>#NUM!</v>
      </c>
      <c r="Q80" s="22" t="e">
        <f t="shared" si="54"/>
        <v>#NUM!</v>
      </c>
      <c r="R80" s="61" t="e">
        <f t="shared" si="55"/>
        <v>#NUM!</v>
      </c>
      <c r="S80" s="61">
        <f ca="1">AVERAGE(OFFSET($R$3,0,0,'Données projet'!$E$9+1,1))-AVERAGE(OFFSET($H$3,0,0,'Données projet'!$E$9+1,1))</f>
        <v>383.30146648843129</v>
      </c>
      <c r="T80" s="61">
        <f t="shared" si="56"/>
        <v>443.96527862325644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2.0420496389582832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6.7755752031407827E-7</v>
      </c>
      <c r="AC80" s="24">
        <f t="shared" si="58"/>
        <v>2.0420503165158035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7.4</v>
      </c>
      <c r="AI80" s="14">
        <f>IF(A80&lt;'Données projet'!$A$62,$AF$205^A80,IF(A80='Données projet'!$A$62,'Données projet'!$B$62,AI79+AH80-AQ79))</f>
        <v>268.79999999999984</v>
      </c>
      <c r="AJ80" s="14">
        <f>AI80*VLOOKUP('Données projet'!$B$10,Paramètres!$A$1:$I$88,3,0)*VLOOKUP('Données projet'!$B$10,Paramètres!$A$1:$I$88,5,0)</f>
        <v>230.63039999999987</v>
      </c>
      <c r="AK80" s="14">
        <f t="shared" si="98"/>
        <v>56.418967028503204</v>
      </c>
      <c r="AL80" s="22">
        <f t="shared" si="59"/>
        <v>499.94431424130948</v>
      </c>
      <c r="AM80" s="61">
        <f t="shared" si="60"/>
        <v>793.27764757464274</v>
      </c>
      <c r="AN80" s="61">
        <f ca="1">AVERAGE(OFFSET($AM$3,0,0,'Données projet'!$E$10+1,1))-AVERAGE(OFFSET($H$3,0,0,'Données projet'!$E$10+1,1))</f>
        <v>346.47171669298569</v>
      </c>
      <c r="AO80" s="61">
        <f t="shared" si="61"/>
        <v>138.7892998712469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9.6</v>
      </c>
      <c r="BD80" s="13">
        <f>IF(A80&lt;'Données projet'!$A$88,$BA$205^A80,IF(A80='Données projet'!$A$88,'Données projet'!$B$88,BD79+BC80-BL79))</f>
        <v>611.4</v>
      </c>
      <c r="BE80" s="14">
        <f>BD80*VLOOKUP('Données projet'!$B$11,Paramètres!$A$1:$I$88,3,0)*VLOOKUP('Données projet'!$B$11,Paramètres!$A$1:$I$88,5,0)</f>
        <v>365.61720000000003</v>
      </c>
      <c r="BF80" s="14">
        <f t="shared" si="99"/>
        <v>84.770039372098395</v>
      </c>
      <c r="BG80" s="22">
        <f t="shared" si="63"/>
        <v>784.4244419064047</v>
      </c>
      <c r="BH80" s="61">
        <f t="shared" si="64"/>
        <v>1077.7577752397381</v>
      </c>
      <c r="BI80" s="61">
        <f ca="1">AVERAGE(OFFSET($BH$3,0,0,'Données projet'!$E$11+1,1))-AVERAGE(OFFSET($H$3,0,0,'Données projet'!$E$11+1,1))</f>
        <v>378.93986671710053</v>
      </c>
      <c r="BJ80" s="61">
        <f t="shared" si="65"/>
        <v>295.81600472413339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3.4</v>
      </c>
      <c r="BY80" s="13">
        <f>IF(A80&lt;'Données projet'!$A$114,$BV$205^A80,IF(A80='Données projet'!$A$114,'Données projet'!$B$114,BY79+BX80-CG79))</f>
        <v>236.79999999999993</v>
      </c>
      <c r="BZ80" s="14">
        <f>BY80*VLOOKUP('Données projet'!$B$12,Paramètres!$A$1:$I$88,3,0)*VLOOKUP('Données projet'!$B$12,Paramètres!$A$1:$I$88,5,0)</f>
        <v>206.86847999999998</v>
      </c>
      <c r="CA80" s="14">
        <f t="shared" si="100"/>
        <v>51.250672565445711</v>
      </c>
      <c r="CB80" s="22">
        <f t="shared" si="67"/>
        <v>449.55752405148456</v>
      </c>
      <c r="CC80" s="61">
        <f t="shared" si="68"/>
        <v>742.89085738481788</v>
      </c>
      <c r="CD80" s="61">
        <f ca="1">AVERAGE(OFFSET($CC$3,0,0,'Données projet'!$E$12+1,1))-AVERAGE(OFFSET($H$3,0,0,'Données projet'!$E$12+1,1))</f>
        <v>299.79515984901849</v>
      </c>
      <c r="CE80" s="61">
        <f t="shared" si="69"/>
        <v>472.66755491558951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5.9</v>
      </c>
      <c r="CT80" s="13">
        <f>IF(A80&lt;'Données projet'!$A$140,$CQ$205^A80,IF(A80='Données projet'!$A$140,'Données projet'!$B$140,CT79+CS80-DB79))</f>
        <v>242.79999999999987</v>
      </c>
      <c r="CU80" s="18">
        <f>CT80*VLOOKUP('Données projet'!$B$13,Paramètres!$A$1:$I$88,3,0)*VLOOKUP('Données projet'!$B$13,Paramètres!$A$1:$I$88,5,0)</f>
        <v>219.68543999999989</v>
      </c>
      <c r="CV80" s="14">
        <f t="shared" si="101"/>
        <v>54.046511966469559</v>
      </c>
      <c r="CW80" s="22">
        <f t="shared" si="71"/>
        <v>476.74981634160099</v>
      </c>
      <c r="CX80" s="61">
        <f t="shared" si="72"/>
        <v>770.08314967493425</v>
      </c>
      <c r="CY80" s="61">
        <f ca="1">AVERAGE(OFFSET($CX$3,0,0,'Données projet'!$E$13+1,1))-AVERAGE(OFFSET($H$3,0,0,'Données projet'!$E$13+1,1))</f>
        <v>338.00040608689147</v>
      </c>
      <c r="CZ80" s="61">
        <f t="shared" si="73"/>
        <v>193.3463168944657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1" t="e">
        <f t="shared" si="76"/>
        <v>#N/A</v>
      </c>
      <c r="DT80" s="61" t="e">
        <f ca="1">AVERAGE(OFFSET($DS$3,0,0,'Données projet'!$E$14+1,1))-AVERAGE(OFFSET($H$3,0,0,'Données projet'!$E$14+1,1))</f>
        <v>#N/A</v>
      </c>
      <c r="DU80" s="61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1" t="e">
        <f t="shared" si="80"/>
        <v>#N/A</v>
      </c>
      <c r="EO80" s="61" t="e">
        <f ca="1">AVERAGE(OFFSET($EN$3,0,0,'Données projet'!$E$15+1,1))-AVERAGE(OFFSET($H$3,0,0,'Données projet'!$E$15+1,1))</f>
        <v>#N/A</v>
      </c>
      <c r="EP80" s="61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1" t="e">
        <f t="shared" si="84"/>
        <v>#N/A</v>
      </c>
      <c r="FJ80" s="61" t="e">
        <f ca="1">AVERAGE(OFFSET($FI$3,0,0,'Données projet'!$E$16+1,1))-AVERAGE(OFFSET($H$3,0,0,'Données projet'!$E$16+1,1))</f>
        <v>#N/A</v>
      </c>
      <c r="FK80" s="61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1" t="e">
        <f t="shared" si="88"/>
        <v>#N/A</v>
      </c>
      <c r="GE80" s="61" t="e">
        <f ca="1">AVERAGE(OFFSET($GD$3,0,0,'Données projet'!$E$17+1,1))-AVERAGE(OFFSET($H$3,0,0,'Données projet'!$E$17+1,1))</f>
        <v>#N/A</v>
      </c>
      <c r="GF80" s="61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1" t="e">
        <f t="shared" si="92"/>
        <v>#N/A</v>
      </c>
      <c r="GZ80" s="61" t="e">
        <f ca="1">AVERAGE(OFFSET($GY$3,0,0,'Données projet'!$E$18+1,1))-AVERAGE(OFFSET($H$3,0,0,'Données projet'!$E$18+1,1))</f>
        <v>#N/A</v>
      </c>
      <c r="HA80" s="61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">
      <c r="A81" s="11">
        <f t="shared" si="9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42.587999999999965</v>
      </c>
      <c r="D81" s="12">
        <f t="shared" si="9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9">
        <f t="shared" si="57"/>
        <v>352.92871180627031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IF(A81&lt;'Données projet'!$A$36,$K$205^A81,IF(A81='Données projet'!$A$36,'Données projet'!$B$36,N80+M81-V80))</f>
        <v>-7.9580786405131221E-13</v>
      </c>
      <c r="O81" s="14">
        <f>N81*VLOOKUP('Données projet'!$B$9,Paramètres!$A$1:$I$88,3,0)*VLOOKUP('Données projet'!$B$9,Paramètres!$A$1:$I$88,5,0)</f>
        <v>-4.448565960046835E-13</v>
      </c>
      <c r="P81" s="14" t="e">
        <f t="shared" si="97"/>
        <v>#NUM!</v>
      </c>
      <c r="Q81" s="22" t="e">
        <f t="shared" si="54"/>
        <v>#NUM!</v>
      </c>
      <c r="R81" s="61" t="e">
        <f t="shared" si="55"/>
        <v>#NUM!</v>
      </c>
      <c r="S81" s="61">
        <f ca="1">AVERAGE(OFFSET($R$3,0,0,'Données projet'!$E$9+1,1))-AVERAGE(OFFSET($H$3,0,0,'Données projet'!$E$9+1,1))</f>
        <v>383.30146648843129</v>
      </c>
      <c r="T81" s="61">
        <f t="shared" si="56"/>
        <v>443.96527862325644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2.0020062910656056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4.7910551725802667E-7</v>
      </c>
      <c r="AC81" s="24">
        <f t="shared" si="58"/>
        <v>2.0020067701711226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7.4</v>
      </c>
      <c r="AI81" s="14">
        <f>IF(A81&lt;'Données projet'!$A$62,$AF$205^A81,IF(A81='Données projet'!$A$62,'Données projet'!$B$62,AI80+AH81-AQ80))</f>
        <v>276.19999999999982</v>
      </c>
      <c r="AJ81" s="14">
        <f>AI81*VLOOKUP('Données projet'!$B$10,Paramètres!$A$1:$I$88,3,0)*VLOOKUP('Données projet'!$B$10,Paramètres!$A$1:$I$88,5,0)</f>
        <v>236.97959999999986</v>
      </c>
      <c r="AK81" s="14">
        <f t="shared" si="98"/>
        <v>57.789198481081975</v>
      </c>
      <c r="AL81" s="22">
        <f t="shared" si="59"/>
        <v>513.38899068788419</v>
      </c>
      <c r="AM81" s="61">
        <f t="shared" si="60"/>
        <v>806.72232402121745</v>
      </c>
      <c r="AN81" s="61">
        <f ca="1">AVERAGE(OFFSET($AM$3,0,0,'Données projet'!$E$10+1,1))-AVERAGE(OFFSET($H$3,0,0,'Données projet'!$E$10+1,1))</f>
        <v>346.47171669298569</v>
      </c>
      <c r="AO81" s="61">
        <f t="shared" si="61"/>
        <v>138.7892998712469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>
        <f>VLOOKUP(A81,'Données projet'!$A$87:$I$107,2,0)</f>
        <v>621</v>
      </c>
      <c r="BB81" s="13">
        <f>VLOOKUP(A81,'Données projet'!$A$87:$I$107,9,0)</f>
        <v>9.6</v>
      </c>
      <c r="BC81" s="13">
        <f t="array" ref="BC81">INDEX(BB:BB,MIN(IF(ISNUMBER(BB81:BB277),ROW(BB81:BB277),"")))</f>
        <v>9.6</v>
      </c>
      <c r="BD81" s="13">
        <f>IF(A81&lt;'Données projet'!$A$88,$BA$205^A81,IF(A81='Données projet'!$A$88,'Données projet'!$B$88,BD80+BC81-BL80))</f>
        <v>621</v>
      </c>
      <c r="BE81" s="14">
        <f>BD81*VLOOKUP('Données projet'!$B$11,Paramètres!$A$1:$I$88,3,0)*VLOOKUP('Données projet'!$B$11,Paramètres!$A$1:$I$88,5,0)</f>
        <v>371.35800000000006</v>
      </c>
      <c r="BF81" s="14">
        <f t="shared" si="99"/>
        <v>85.945069864586827</v>
      </c>
      <c r="BG81" s="22">
        <f t="shared" si="63"/>
        <v>796.46951334748883</v>
      </c>
      <c r="BH81" s="61">
        <f t="shared" si="64"/>
        <v>1089.8028466808221</v>
      </c>
      <c r="BI81" s="61">
        <f ca="1">AVERAGE(OFFSET($BH$3,0,0,'Données projet'!$E$11+1,1))-AVERAGE(OFFSET($H$3,0,0,'Données projet'!$E$11+1,1))</f>
        <v>378.93986671710053</v>
      </c>
      <c r="BJ81" s="61">
        <f t="shared" si="65"/>
        <v>295.81600472413339</v>
      </c>
      <c r="BK81" s="16">
        <f>IF(ISNA(VLOOKUP(A81,'Données projet'!$A$87:$I$107,3,0)),0,VLOOKUP(A81,'Données projet'!$A$87:$I$107,3,0))</f>
        <v>6</v>
      </c>
      <c r="BL81" s="16">
        <f>IF(ISNA(VLOOKUP(A81,'Données projet'!$A$87:$I$107,4,0)),0,VLOOKUP(A81,'Données projet'!$A$87:$I$107,4,0))</f>
        <v>621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3.4</v>
      </c>
      <c r="BY81" s="13">
        <f>IF(A81&lt;'Données projet'!$A$114,$BV$205^A81,IF(A81='Données projet'!$A$114,'Données projet'!$B$114,BY80+BX81-CG80))</f>
        <v>240.19999999999993</v>
      </c>
      <c r="BZ81" s="14">
        <f>BY81*VLOOKUP('Données projet'!$B$12,Paramètres!$A$1:$I$88,3,0)*VLOOKUP('Données projet'!$B$12,Paramètres!$A$1:$I$88,5,0)</f>
        <v>209.83871999999997</v>
      </c>
      <c r="CA81" s="14">
        <f t="shared" si="100"/>
        <v>51.90034038479434</v>
      </c>
      <c r="CB81" s="22">
        <f t="shared" si="67"/>
        <v>455.86219683685005</v>
      </c>
      <c r="CC81" s="61">
        <f t="shared" si="68"/>
        <v>749.19553017018336</v>
      </c>
      <c r="CD81" s="61">
        <f ca="1">AVERAGE(OFFSET($CC$3,0,0,'Données projet'!$E$12+1,1))-AVERAGE(OFFSET($H$3,0,0,'Données projet'!$E$12+1,1))</f>
        <v>299.79515984901849</v>
      </c>
      <c r="CE81" s="61">
        <f t="shared" si="69"/>
        <v>472.66755491558951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5.9</v>
      </c>
      <c r="CT81" s="13">
        <f>IF(A81&lt;'Données projet'!$A$140,$CQ$205^A81,IF(A81='Données projet'!$A$140,'Données projet'!$B$140,CT80+CS81-DB80))</f>
        <v>248.69999999999987</v>
      </c>
      <c r="CU81" s="18">
        <f>CT81*VLOOKUP('Données projet'!$B$13,Paramètres!$A$1:$I$88,3,0)*VLOOKUP('Données projet'!$B$13,Paramètres!$A$1:$I$88,5,0)</f>
        <v>225.0237599999999</v>
      </c>
      <c r="CV81" s="14">
        <f t="shared" si="101"/>
        <v>55.205336184590408</v>
      </c>
      <c r="CW81" s="22">
        <f t="shared" si="71"/>
        <v>488.06567585482804</v>
      </c>
      <c r="CX81" s="61">
        <f t="shared" si="72"/>
        <v>781.39900918816136</v>
      </c>
      <c r="CY81" s="61">
        <f ca="1">AVERAGE(OFFSET($CX$3,0,0,'Données projet'!$E$13+1,1))-AVERAGE(OFFSET($H$3,0,0,'Données projet'!$E$13+1,1))</f>
        <v>338.00040608689147</v>
      </c>
      <c r="CZ81" s="61">
        <f t="shared" si="73"/>
        <v>193.3463168944657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1" t="e">
        <f t="shared" si="76"/>
        <v>#N/A</v>
      </c>
      <c r="DT81" s="61" t="e">
        <f ca="1">AVERAGE(OFFSET($DS$3,0,0,'Données projet'!$E$14+1,1))-AVERAGE(OFFSET($H$3,0,0,'Données projet'!$E$14+1,1))</f>
        <v>#N/A</v>
      </c>
      <c r="DU81" s="61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1" t="e">
        <f t="shared" si="80"/>
        <v>#N/A</v>
      </c>
      <c r="EO81" s="61" t="e">
        <f ca="1">AVERAGE(OFFSET($EN$3,0,0,'Données projet'!$E$15+1,1))-AVERAGE(OFFSET($H$3,0,0,'Données projet'!$E$15+1,1))</f>
        <v>#N/A</v>
      </c>
      <c r="EP81" s="61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1" t="e">
        <f t="shared" si="84"/>
        <v>#N/A</v>
      </c>
      <c r="FJ81" s="61" t="e">
        <f ca="1">AVERAGE(OFFSET($FI$3,0,0,'Données projet'!$E$16+1,1))-AVERAGE(OFFSET($H$3,0,0,'Données projet'!$E$16+1,1))</f>
        <v>#N/A</v>
      </c>
      <c r="FK81" s="61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1" t="e">
        <f t="shared" si="88"/>
        <v>#N/A</v>
      </c>
      <c r="GE81" s="61" t="e">
        <f ca="1">AVERAGE(OFFSET($GD$3,0,0,'Données projet'!$E$17+1,1))-AVERAGE(OFFSET($H$3,0,0,'Données projet'!$E$17+1,1))</f>
        <v>#N/A</v>
      </c>
      <c r="GF81" s="61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1" t="e">
        <f t="shared" si="92"/>
        <v>#N/A</v>
      </c>
      <c r="GZ81" s="61" t="e">
        <f ca="1">AVERAGE(OFFSET($GY$3,0,0,'Données projet'!$E$18+1,1))-AVERAGE(OFFSET($H$3,0,0,'Données projet'!$E$18+1,1))</f>
        <v>#N/A</v>
      </c>
      <c r="HA81" s="61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">
      <c r="A82" s="11">
        <f t="shared" si="9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43.133999999999965</v>
      </c>
      <c r="D82" s="12">
        <f t="shared" si="9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9">
        <f t="shared" si="57"/>
        <v>354.12969276420569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IF(A82&lt;'Données projet'!$A$36,$K$205^A82,IF(A82='Données projet'!$A$36,'Données projet'!$B$36,N81+M82-V81))</f>
        <v>-7.9580786405131221E-13</v>
      </c>
      <c r="O82" s="14">
        <f>N82*VLOOKUP('Données projet'!$B$9,Paramètres!$A$1:$I$88,3,0)*VLOOKUP('Données projet'!$B$9,Paramètres!$A$1:$I$88,5,0)</f>
        <v>-4.448565960046835E-13</v>
      </c>
      <c r="P82" s="14" t="e">
        <f t="shared" si="97"/>
        <v>#NUM!</v>
      </c>
      <c r="Q82" s="22" t="e">
        <f t="shared" si="54"/>
        <v>#NUM!</v>
      </c>
      <c r="R82" s="61" t="e">
        <f t="shared" si="55"/>
        <v>#NUM!</v>
      </c>
      <c r="S82" s="61">
        <f ca="1">AVERAGE(OFFSET($R$3,0,0,'Données projet'!$E$9+1,1))-AVERAGE(OFFSET($H$3,0,0,'Données projet'!$E$9+1,1))</f>
        <v>383.30146648843129</v>
      </c>
      <c r="T82" s="61">
        <f t="shared" si="56"/>
        <v>443.96527862325644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1.9627481688010726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3.3877876015703914E-7</v>
      </c>
      <c r="AC82" s="24">
        <f t="shared" si="58"/>
        <v>1.9627485075798328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7.4</v>
      </c>
      <c r="AI82" s="14">
        <f>IF(A82&lt;'Données projet'!$A$62,$AF$205^A82,IF(A82='Données projet'!$A$62,'Données projet'!$B$62,AI81+AH82-AQ81))</f>
        <v>283.5999999999998</v>
      </c>
      <c r="AJ82" s="14">
        <f>AI82*VLOOKUP('Données projet'!$B$10,Paramètres!$A$1:$I$88,3,0)*VLOOKUP('Données projet'!$B$10,Paramètres!$A$1:$I$88,5,0)</f>
        <v>243.32879999999986</v>
      </c>
      <c r="AK82" s="14">
        <f t="shared" si="98"/>
        <v>59.155162833418565</v>
      </c>
      <c r="AL82" s="22">
        <f t="shared" si="59"/>
        <v>526.82623526820373</v>
      </c>
      <c r="AM82" s="61">
        <f t="shared" si="60"/>
        <v>820.1595686015371</v>
      </c>
      <c r="AN82" s="61">
        <f ca="1">AVERAGE(OFFSET($AM$3,0,0,'Données projet'!$E$10+1,1))-AVERAGE(OFFSET($H$3,0,0,'Données projet'!$E$10+1,1))</f>
        <v>346.47171669298569</v>
      </c>
      <c r="AO82" s="61">
        <f t="shared" si="61"/>
        <v>138.7892998712469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IF(A82&lt;'Données projet'!$A$88,$BA$205^A82,IF(A82='Données projet'!$A$88,'Données projet'!$B$88,BD81+BC82-BL81))</f>
        <v>0</v>
      </c>
      <c r="BE82" s="14">
        <f>BD82*VLOOKUP('Données projet'!$B$11,Paramètres!$A$1:$I$88,3,0)*VLOOKUP('Données projet'!$B$11,Paramètres!$A$1:$I$88,5,0)</f>
        <v>0</v>
      </c>
      <c r="BF82" s="14" t="e">
        <f t="shared" si="99"/>
        <v>#NUM!</v>
      </c>
      <c r="BG82" s="22" t="e">
        <f t="shared" si="63"/>
        <v>#NUM!</v>
      </c>
      <c r="BH82" s="61" t="e">
        <f t="shared" si="64"/>
        <v>#NUM!</v>
      </c>
      <c r="BI82" s="61">
        <f ca="1">AVERAGE(OFFSET($BH$3,0,0,'Données projet'!$E$11+1,1))-AVERAGE(OFFSET($H$3,0,0,'Données projet'!$E$11+1,1))</f>
        <v>378.93986671710053</v>
      </c>
      <c r="BJ82" s="61">
        <f t="shared" si="65"/>
        <v>295.81600472413339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3.4</v>
      </c>
      <c r="BY82" s="13">
        <f>IF(A82&lt;'Données projet'!$A$114,$BV$205^A82,IF(A82='Données projet'!$A$114,'Données projet'!$B$114,BY81+BX82-CG81))</f>
        <v>243.59999999999994</v>
      </c>
      <c r="BZ82" s="14">
        <f>BY82*VLOOKUP('Données projet'!$B$12,Paramètres!$A$1:$I$88,3,0)*VLOOKUP('Données projet'!$B$12,Paramètres!$A$1:$I$88,5,0)</f>
        <v>212.80895999999996</v>
      </c>
      <c r="CA82" s="14">
        <f t="shared" si="100"/>
        <v>52.548938637485847</v>
      </c>
      <c r="CB82" s="22">
        <f t="shared" si="67"/>
        <v>462.16500679362099</v>
      </c>
      <c r="CC82" s="61">
        <f t="shared" si="68"/>
        <v>755.4983401269543</v>
      </c>
      <c r="CD82" s="61">
        <f ca="1">AVERAGE(OFFSET($CC$3,0,0,'Données projet'!$E$12+1,1))-AVERAGE(OFFSET($H$3,0,0,'Données projet'!$E$12+1,1))</f>
        <v>299.79515984901849</v>
      </c>
      <c r="CE82" s="61">
        <f t="shared" si="69"/>
        <v>472.66755491558951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5.9</v>
      </c>
      <c r="CT82" s="13">
        <f>IF(A82&lt;'Données projet'!$A$140,$CQ$205^A82,IF(A82='Données projet'!$A$140,'Données projet'!$B$140,CT81+CS82-DB81))</f>
        <v>254.59999999999988</v>
      </c>
      <c r="CU82" s="18">
        <f>CT82*VLOOKUP('Données projet'!$B$13,Paramètres!$A$1:$I$88,3,0)*VLOOKUP('Données projet'!$B$13,Paramètres!$A$1:$I$88,5,0)</f>
        <v>230.36207999999988</v>
      </c>
      <c r="CV82" s="14">
        <f t="shared" si="101"/>
        <v>56.360964523671768</v>
      </c>
      <c r="CW82" s="22">
        <f t="shared" si="71"/>
        <v>499.37596921206153</v>
      </c>
      <c r="CX82" s="61">
        <f t="shared" si="72"/>
        <v>792.70930254539485</v>
      </c>
      <c r="CY82" s="61">
        <f ca="1">AVERAGE(OFFSET($CX$3,0,0,'Données projet'!$E$13+1,1))-AVERAGE(OFFSET($H$3,0,0,'Données projet'!$E$13+1,1))</f>
        <v>338.00040608689147</v>
      </c>
      <c r="CZ82" s="61">
        <f t="shared" si="73"/>
        <v>193.3463168944657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1" t="e">
        <f t="shared" si="76"/>
        <v>#N/A</v>
      </c>
      <c r="DT82" s="61" t="e">
        <f ca="1">AVERAGE(OFFSET($DS$3,0,0,'Données projet'!$E$14+1,1))-AVERAGE(OFFSET($H$3,0,0,'Données projet'!$E$14+1,1))</f>
        <v>#N/A</v>
      </c>
      <c r="DU82" s="61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1" t="e">
        <f t="shared" si="80"/>
        <v>#N/A</v>
      </c>
      <c r="EO82" s="61" t="e">
        <f ca="1">AVERAGE(OFFSET($EN$3,0,0,'Données projet'!$E$15+1,1))-AVERAGE(OFFSET($H$3,0,0,'Données projet'!$E$15+1,1))</f>
        <v>#N/A</v>
      </c>
      <c r="EP82" s="61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1" t="e">
        <f t="shared" si="84"/>
        <v>#N/A</v>
      </c>
      <c r="FJ82" s="61" t="e">
        <f ca="1">AVERAGE(OFFSET($FI$3,0,0,'Données projet'!$E$16+1,1))-AVERAGE(OFFSET($H$3,0,0,'Données projet'!$E$16+1,1))</f>
        <v>#N/A</v>
      </c>
      <c r="FK82" s="61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1" t="e">
        <f t="shared" si="88"/>
        <v>#N/A</v>
      </c>
      <c r="GE82" s="61" t="e">
        <f ca="1">AVERAGE(OFFSET($GD$3,0,0,'Données projet'!$E$17+1,1))-AVERAGE(OFFSET($H$3,0,0,'Données projet'!$E$17+1,1))</f>
        <v>#N/A</v>
      </c>
      <c r="GF82" s="61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1" t="e">
        <f t="shared" si="92"/>
        <v>#N/A</v>
      </c>
      <c r="GZ82" s="61" t="e">
        <f ca="1">AVERAGE(OFFSET($GY$3,0,0,'Données projet'!$E$18+1,1))-AVERAGE(OFFSET($H$3,0,0,'Données projet'!$E$18+1,1))</f>
        <v>#N/A</v>
      </c>
      <c r="HA82" s="61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">
      <c r="A83" s="11">
        <f t="shared" si="9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43.679999999999964</v>
      </c>
      <c r="D83" s="12">
        <f t="shared" si="9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9">
        <f t="shared" si="57"/>
        <v>355.33030558297088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IF(A83&lt;'Données projet'!$A$36,$K$205^A83,IF(A83='Données projet'!$A$36,'Données projet'!$B$36,N82+M83-V82))</f>
        <v>-7.9580786405131221E-13</v>
      </c>
      <c r="O83" s="14">
        <f>N83*VLOOKUP('Données projet'!$B$9,Paramètres!$A$1:$I$88,3,0)*VLOOKUP('Données projet'!$B$9,Paramètres!$A$1:$I$88,5,0)</f>
        <v>-4.448565960046835E-13</v>
      </c>
      <c r="P83" s="14" t="e">
        <f t="shared" si="97"/>
        <v>#NUM!</v>
      </c>
      <c r="Q83" s="22" t="e">
        <f t="shared" si="54"/>
        <v>#NUM!</v>
      </c>
      <c r="R83" s="61" t="e">
        <f t="shared" si="55"/>
        <v>#NUM!</v>
      </c>
      <c r="S83" s="61">
        <f ca="1">AVERAGE(OFFSET($R$3,0,0,'Données projet'!$E$9+1,1))-AVERAGE(OFFSET($H$3,0,0,'Données projet'!$E$9+1,1))</f>
        <v>383.30146648843129</v>
      </c>
      <c r="T83" s="61">
        <f t="shared" si="56"/>
        <v>443.96527862325644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1.9242598743690571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2.3955275862901333E-7</v>
      </c>
      <c r="AC83" s="24">
        <f t="shared" si="58"/>
        <v>1.9242601139218156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291</v>
      </c>
      <c r="AG83" s="13">
        <f>VLOOKUP(A83,'Données projet'!$A$61:$I$81,9,0)</f>
        <v>7.4</v>
      </c>
      <c r="AH83" s="13">
        <f t="array" ref="AH83">INDEX(AG:AG,MIN(IF(ISNUMBER(AG83:AG279),ROW(AG83:AG279),"")))</f>
        <v>7.4</v>
      </c>
      <c r="AI83" s="14">
        <f>IF(A83&lt;'Données projet'!$A$62,$AF$205^A83,IF(A83='Données projet'!$A$62,'Données projet'!$B$62,AI82+AH83-AQ82))</f>
        <v>290.99999999999977</v>
      </c>
      <c r="AJ83" s="14">
        <f>AI83*VLOOKUP('Données projet'!$B$10,Paramètres!$A$1:$I$88,3,0)*VLOOKUP('Données projet'!$B$10,Paramètres!$A$1:$I$88,5,0)</f>
        <v>249.67799999999986</v>
      </c>
      <c r="AK83" s="14">
        <f t="shared" si="98"/>
        <v>60.516984227464135</v>
      </c>
      <c r="AL83" s="22">
        <f t="shared" si="59"/>
        <v>540.2562641961664</v>
      </c>
      <c r="AM83" s="61">
        <f t="shared" si="60"/>
        <v>833.58959752949977</v>
      </c>
      <c r="AN83" s="61">
        <f ca="1">AVERAGE(OFFSET($AM$3,0,0,'Données projet'!$E$10+1,1))-AVERAGE(OFFSET($H$3,0,0,'Données projet'!$E$10+1,1))</f>
        <v>346.47171669298569</v>
      </c>
      <c r="AO83" s="61">
        <f t="shared" si="61"/>
        <v>138.7892998712469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IF(A83&lt;'Données projet'!$A$88,$BA$205^A83,IF(A83='Données projet'!$A$88,'Données projet'!$B$88,BD82+BC83-BL82))</f>
        <v>0</v>
      </c>
      <c r="BE83" s="14">
        <f>BD83*VLOOKUP('Données projet'!$B$11,Paramètres!$A$1:$I$88,3,0)*VLOOKUP('Données projet'!$B$11,Paramètres!$A$1:$I$88,5,0)</f>
        <v>0</v>
      </c>
      <c r="BF83" s="14" t="e">
        <f t="shared" si="99"/>
        <v>#NUM!</v>
      </c>
      <c r="BG83" s="22" t="e">
        <f t="shared" si="63"/>
        <v>#NUM!</v>
      </c>
      <c r="BH83" s="61" t="e">
        <f t="shared" si="64"/>
        <v>#NUM!</v>
      </c>
      <c r="BI83" s="61">
        <f ca="1">AVERAGE(OFFSET($BH$3,0,0,'Données projet'!$E$11+1,1))-AVERAGE(OFFSET($H$3,0,0,'Données projet'!$E$11+1,1))</f>
        <v>378.93986671710053</v>
      </c>
      <c r="BJ83" s="61">
        <f t="shared" si="65"/>
        <v>295.81600472413339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247</v>
      </c>
      <c r="BW83" s="13">
        <f>VLOOKUP(A83,'Données projet'!$A$113:$I$133,9,0)</f>
        <v>3.4</v>
      </c>
      <c r="BX83" s="13">
        <f t="array" ref="BX83">INDEX(BW:BW,MIN(IF(ISNUMBER(BW83:BW279),ROW(BW83:BW279),"")))</f>
        <v>3.4</v>
      </c>
      <c r="BY83" s="13">
        <f>IF(A83&lt;'Données projet'!$A$114,$BV$205^A83,IF(A83='Données projet'!$A$114,'Données projet'!$B$114,BY82+BX83-CG82))</f>
        <v>246.99999999999994</v>
      </c>
      <c r="BZ83" s="14">
        <f>BY83*VLOOKUP('Données projet'!$B$12,Paramètres!$A$1:$I$88,3,0)*VLOOKUP('Données projet'!$B$12,Paramètres!$A$1:$I$88,5,0)</f>
        <v>215.7792</v>
      </c>
      <c r="CA83" s="14">
        <f t="shared" si="100"/>
        <v>53.196483976998607</v>
      </c>
      <c r="CB83" s="22">
        <f t="shared" si="67"/>
        <v>468.46598292660588</v>
      </c>
      <c r="CC83" s="61">
        <f t="shared" si="68"/>
        <v>761.79931625993913</v>
      </c>
      <c r="CD83" s="61">
        <f ca="1">AVERAGE(OFFSET($CC$3,0,0,'Données projet'!$E$12+1,1))-AVERAGE(OFFSET($H$3,0,0,'Données projet'!$E$12+1,1))</f>
        <v>299.79515984901849</v>
      </c>
      <c r="CE83" s="61">
        <f t="shared" si="69"/>
        <v>472.66755491558951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5.9</v>
      </c>
      <c r="CT83" s="13">
        <f>IF(A83&lt;'Données projet'!$A$140,$CQ$205^A83,IF(A83='Données projet'!$A$140,'Données projet'!$B$140,CT82+CS83-DB82))</f>
        <v>260.49999999999989</v>
      </c>
      <c r="CU83" s="18">
        <f>CT83*VLOOKUP('Données projet'!$B$13,Paramètres!$A$1:$I$88,3,0)*VLOOKUP('Données projet'!$B$13,Paramètres!$A$1:$I$88,5,0)</f>
        <v>235.70039999999989</v>
      </c>
      <c r="CV83" s="14">
        <f t="shared" si="101"/>
        <v>57.513479567871634</v>
      </c>
      <c r="CW83" s="22">
        <f t="shared" si="71"/>
        <v>510.68084024737624</v>
      </c>
      <c r="CX83" s="61">
        <f t="shared" si="72"/>
        <v>804.01417358070955</v>
      </c>
      <c r="CY83" s="61">
        <f ca="1">AVERAGE(OFFSET($CX$3,0,0,'Données projet'!$E$13+1,1))-AVERAGE(OFFSET($H$3,0,0,'Données projet'!$E$13+1,1))</f>
        <v>338.00040608689147</v>
      </c>
      <c r="CZ83" s="61">
        <f t="shared" si="73"/>
        <v>193.3463168944657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1" t="e">
        <f t="shared" si="76"/>
        <v>#N/A</v>
      </c>
      <c r="DT83" s="61" t="e">
        <f ca="1">AVERAGE(OFFSET($DS$3,0,0,'Données projet'!$E$14+1,1))-AVERAGE(OFFSET($H$3,0,0,'Données projet'!$E$14+1,1))</f>
        <v>#N/A</v>
      </c>
      <c r="DU83" s="61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1" t="e">
        <f t="shared" si="80"/>
        <v>#N/A</v>
      </c>
      <c r="EO83" s="61" t="e">
        <f ca="1">AVERAGE(OFFSET($EN$3,0,0,'Données projet'!$E$15+1,1))-AVERAGE(OFFSET($H$3,0,0,'Données projet'!$E$15+1,1))</f>
        <v>#N/A</v>
      </c>
      <c r="EP83" s="61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1" t="e">
        <f t="shared" si="84"/>
        <v>#N/A</v>
      </c>
      <c r="FJ83" s="61" t="e">
        <f ca="1">AVERAGE(OFFSET($FI$3,0,0,'Données projet'!$E$16+1,1))-AVERAGE(OFFSET($H$3,0,0,'Données projet'!$E$16+1,1))</f>
        <v>#N/A</v>
      </c>
      <c r="FK83" s="61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1" t="e">
        <f t="shared" si="88"/>
        <v>#N/A</v>
      </c>
      <c r="GE83" s="61" t="e">
        <f ca="1">AVERAGE(OFFSET($GD$3,0,0,'Données projet'!$E$17+1,1))-AVERAGE(OFFSET($H$3,0,0,'Données projet'!$E$17+1,1))</f>
        <v>#N/A</v>
      </c>
      <c r="GF83" s="61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1" t="e">
        <f t="shared" si="92"/>
        <v>#N/A</v>
      </c>
      <c r="GZ83" s="61" t="e">
        <f ca="1">AVERAGE(OFFSET($GY$3,0,0,'Données projet'!$E$18+1,1))-AVERAGE(OFFSET($H$3,0,0,'Données projet'!$E$18+1,1))</f>
        <v>#N/A</v>
      </c>
      <c r="HA83" s="61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">
      <c r="A84" s="11">
        <f t="shared" si="9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44.225999999999964</v>
      </c>
      <c r="D84" s="12">
        <f t="shared" si="9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9">
        <f t="shared" si="57"/>
        <v>356.53055539648136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IF(A84&lt;'Données projet'!$A$36,$K$205^A84,IF(A84='Données projet'!$A$36,'Données projet'!$B$36,N83+M84-V83))</f>
        <v>-7.9580786405131221E-13</v>
      </c>
      <c r="O84" s="14">
        <f>N84*VLOOKUP('Données projet'!$B$9,Paramètres!$A$1:$I$88,3,0)*VLOOKUP('Données projet'!$B$9,Paramètres!$A$1:$I$88,5,0)</f>
        <v>-4.448565960046835E-13</v>
      </c>
      <c r="P84" s="14" t="e">
        <f t="shared" si="97"/>
        <v>#NUM!</v>
      </c>
      <c r="Q84" s="22" t="e">
        <f t="shared" si="54"/>
        <v>#NUM!</v>
      </c>
      <c r="R84" s="61" t="e">
        <f t="shared" si="55"/>
        <v>#NUM!</v>
      </c>
      <c r="S84" s="61">
        <f ca="1">AVERAGE(OFFSET($R$3,0,0,'Données projet'!$E$9+1,1))-AVERAGE(OFFSET($H$3,0,0,'Données projet'!$E$9+1,1))</f>
        <v>383.30146648843129</v>
      </c>
      <c r="T84" s="61">
        <f t="shared" si="56"/>
        <v>443.96527862325644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1.8865263119153117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1.6938938007851957E-7</v>
      </c>
      <c r="AC84" s="24">
        <f t="shared" si="58"/>
        <v>1.8865264813046918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IF(A84&lt;'Données projet'!$A$62,$AF$205^A84,IF(A84='Données projet'!$A$62,'Données projet'!$B$62,AI83+AH84-AQ83))</f>
        <v>255.79999999999978</v>
      </c>
      <c r="AJ84" s="14">
        <f>AI84*VLOOKUP('Données projet'!$B$10,Paramètres!$A$1:$I$88,3,0)*VLOOKUP('Données projet'!$B$10,Paramètres!$A$1:$I$88,5,0)</f>
        <v>219.47639999999981</v>
      </c>
      <c r="AK84" s="14">
        <f t="shared" si="98"/>
        <v>54.001068070242809</v>
      </c>
      <c r="AL84" s="22">
        <f t="shared" si="59"/>
        <v>476.30659022233925</v>
      </c>
      <c r="AM84" s="61">
        <f t="shared" si="60"/>
        <v>769.63992355567257</v>
      </c>
      <c r="AN84" s="61">
        <f ca="1">AVERAGE(OFFSET($AM$3,0,0,'Données projet'!$E$10+1,1))-AVERAGE(OFFSET($H$3,0,0,'Données projet'!$E$10+1,1))</f>
        <v>346.47171669298569</v>
      </c>
      <c r="AO84" s="61">
        <f t="shared" si="61"/>
        <v>138.7892998712469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IF(A84&lt;'Données projet'!$A$88,$BA$205^A84,IF(A84='Données projet'!$A$88,'Données projet'!$B$88,BD83+BC84-BL83))</f>
        <v>0</v>
      </c>
      <c r="BE84" s="14">
        <f>BD84*VLOOKUP('Données projet'!$B$11,Paramètres!$A$1:$I$88,3,0)*VLOOKUP('Données projet'!$B$11,Paramètres!$A$1:$I$88,5,0)</f>
        <v>0</v>
      </c>
      <c r="BF84" s="14" t="e">
        <f t="shared" si="99"/>
        <v>#NUM!</v>
      </c>
      <c r="BG84" s="22" t="e">
        <f t="shared" si="63"/>
        <v>#NUM!</v>
      </c>
      <c r="BH84" s="61" t="e">
        <f t="shared" si="64"/>
        <v>#NUM!</v>
      </c>
      <c r="BI84" s="61">
        <f ca="1">AVERAGE(OFFSET($BH$3,0,0,'Données projet'!$E$11+1,1))-AVERAGE(OFFSET($H$3,0,0,'Données projet'!$E$11+1,1))</f>
        <v>378.93986671710053</v>
      </c>
      <c r="BJ84" s="61">
        <f t="shared" si="65"/>
        <v>295.81600472413339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</v>
      </c>
      <c r="BY84" s="13">
        <f>IF(A84&lt;'Données projet'!$A$114,$BV$205^A84,IF(A84='Données projet'!$A$114,'Données projet'!$B$114,BY83+BX84-CG83))</f>
        <v>221.99999999999994</v>
      </c>
      <c r="BZ84" s="14">
        <f>BY84*VLOOKUP('Données projet'!$B$12,Paramètres!$A$1:$I$88,3,0)*VLOOKUP('Données projet'!$B$12,Paramètres!$A$1:$I$88,5,0)</f>
        <v>193.93919999999997</v>
      </c>
      <c r="CA84" s="14">
        <f t="shared" si="100"/>
        <v>48.409811198069342</v>
      </c>
      <c r="CB84" s="22">
        <f t="shared" si="67"/>
        <v>422.091194503304</v>
      </c>
      <c r="CC84" s="61">
        <f t="shared" si="68"/>
        <v>715.42452783663725</v>
      </c>
      <c r="CD84" s="61">
        <f ca="1">AVERAGE(OFFSET($CC$3,0,0,'Données projet'!$E$12+1,1))-AVERAGE(OFFSET($H$3,0,0,'Données projet'!$E$12+1,1))</f>
        <v>299.79515984901849</v>
      </c>
      <c r="CE84" s="61">
        <f t="shared" si="69"/>
        <v>472.66755491558951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5.9</v>
      </c>
      <c r="CT84" s="13">
        <f>IF(A84&lt;'Données projet'!$A$140,$CQ$205^A84,IF(A84='Données projet'!$A$140,'Données projet'!$B$140,CT83+CS84-DB83))</f>
        <v>266.39999999999986</v>
      </c>
      <c r="CU84" s="18">
        <f>CT84*VLOOKUP('Données projet'!$B$13,Paramètres!$A$1:$I$88,3,0)*VLOOKUP('Données projet'!$B$13,Paramètres!$A$1:$I$88,5,0)</f>
        <v>241.03871999999987</v>
      </c>
      <c r="CV84" s="14">
        <f t="shared" si="101"/>
        <v>58.66295994697046</v>
      </c>
      <c r="CW84" s="22">
        <f t="shared" si="71"/>
        <v>521.98042590763998</v>
      </c>
      <c r="CX84" s="61">
        <f t="shared" si="72"/>
        <v>815.31375924097324</v>
      </c>
      <c r="CY84" s="61">
        <f ca="1">AVERAGE(OFFSET($CX$3,0,0,'Données projet'!$E$13+1,1))-AVERAGE(OFFSET($H$3,0,0,'Données projet'!$E$13+1,1))</f>
        <v>338.00040608689147</v>
      </c>
      <c r="CZ84" s="61">
        <f t="shared" si="73"/>
        <v>193.3463168944657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1" t="e">
        <f t="shared" si="76"/>
        <v>#N/A</v>
      </c>
      <c r="DT84" s="61" t="e">
        <f ca="1">AVERAGE(OFFSET($DS$3,0,0,'Données projet'!$E$14+1,1))-AVERAGE(OFFSET($H$3,0,0,'Données projet'!$E$14+1,1))</f>
        <v>#N/A</v>
      </c>
      <c r="DU84" s="61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1" t="e">
        <f t="shared" si="80"/>
        <v>#N/A</v>
      </c>
      <c r="EO84" s="61" t="e">
        <f ca="1">AVERAGE(OFFSET($EN$3,0,0,'Données projet'!$E$15+1,1))-AVERAGE(OFFSET($H$3,0,0,'Données projet'!$E$15+1,1))</f>
        <v>#N/A</v>
      </c>
      <c r="EP84" s="61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1" t="e">
        <f t="shared" si="84"/>
        <v>#N/A</v>
      </c>
      <c r="FJ84" s="61" t="e">
        <f ca="1">AVERAGE(OFFSET($FI$3,0,0,'Données projet'!$E$16+1,1))-AVERAGE(OFFSET($H$3,0,0,'Données projet'!$E$16+1,1))</f>
        <v>#N/A</v>
      </c>
      <c r="FK84" s="61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1" t="e">
        <f t="shared" si="88"/>
        <v>#N/A</v>
      </c>
      <c r="GE84" s="61" t="e">
        <f ca="1">AVERAGE(OFFSET($GD$3,0,0,'Données projet'!$E$17+1,1))-AVERAGE(OFFSET($H$3,0,0,'Données projet'!$E$17+1,1))</f>
        <v>#N/A</v>
      </c>
      <c r="GF84" s="61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1" t="e">
        <f t="shared" si="92"/>
        <v>#N/A</v>
      </c>
      <c r="GZ84" s="61" t="e">
        <f ca="1">AVERAGE(OFFSET($GY$3,0,0,'Données projet'!$E$18+1,1))-AVERAGE(OFFSET($H$3,0,0,'Données projet'!$E$18+1,1))</f>
        <v>#N/A</v>
      </c>
      <c r="HA84" s="61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">
      <c r="A85" s="11">
        <f t="shared" si="9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44.771999999999963</v>
      </c>
      <c r="D85" s="12">
        <f t="shared" si="9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9">
        <f t="shared" si="57"/>
        <v>357.73044720459762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IF(A85&lt;'Données projet'!$A$36,$K$205^A85,IF(A85='Données projet'!$A$36,'Données projet'!$B$36,N84+M85-V84))</f>
        <v>-7.9580786405131221E-13</v>
      </c>
      <c r="O85" s="14">
        <f>N85*VLOOKUP('Données projet'!$B$9,Paramètres!$A$1:$I$88,3,0)*VLOOKUP('Données projet'!$B$9,Paramètres!$A$1:$I$88,5,0)</f>
        <v>-4.448565960046835E-13</v>
      </c>
      <c r="P85" s="14" t="e">
        <f t="shared" si="97"/>
        <v>#NUM!</v>
      </c>
      <c r="Q85" s="22" t="e">
        <f t="shared" si="54"/>
        <v>#NUM!</v>
      </c>
      <c r="R85" s="61" t="e">
        <f t="shared" si="55"/>
        <v>#NUM!</v>
      </c>
      <c r="S85" s="61">
        <f ca="1">AVERAGE(OFFSET($R$3,0,0,'Données projet'!$E$9+1,1))-AVERAGE(OFFSET($H$3,0,0,'Données projet'!$E$9+1,1))</f>
        <v>383.30146648843129</v>
      </c>
      <c r="T85" s="61">
        <f t="shared" si="56"/>
        <v>443.96527862325644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1.8495326816060838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1.1977637931450667E-7</v>
      </c>
      <c r="AC85" s="24">
        <f t="shared" si="58"/>
        <v>1.849532801382463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IF(A85&lt;'Données projet'!$A$62,$AF$205^A85,IF(A85='Données projet'!$A$62,'Données projet'!$B$62,AI84+AH85-AQ84))</f>
        <v>262.5999999999998</v>
      </c>
      <c r="AJ85" s="14">
        <f>AI85*VLOOKUP('Données projet'!$B$10,Paramètres!$A$1:$I$88,3,0)*VLOOKUP('Données projet'!$B$10,Paramètres!$A$1:$I$88,5,0)</f>
        <v>225.31079999999983</v>
      </c>
      <c r="AK85" s="14">
        <f t="shared" si="98"/>
        <v>55.267554547888764</v>
      </c>
      <c r="AL85" s="22">
        <f t="shared" si="59"/>
        <v>488.67396750423922</v>
      </c>
      <c r="AM85" s="61">
        <f t="shared" si="60"/>
        <v>782.00730083757253</v>
      </c>
      <c r="AN85" s="61">
        <f ca="1">AVERAGE(OFFSET($AM$3,0,0,'Données projet'!$E$10+1,1))-AVERAGE(OFFSET($H$3,0,0,'Données projet'!$E$10+1,1))</f>
        <v>346.47171669298569</v>
      </c>
      <c r="AO85" s="61">
        <f t="shared" si="61"/>
        <v>138.7892998712469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IF(A85&lt;'Données projet'!$A$88,$BA$205^A85,IF(A85='Données projet'!$A$88,'Données projet'!$B$88,BD84+BC85-BL84))</f>
        <v>0</v>
      </c>
      <c r="BE85" s="14">
        <f>BD85*VLOOKUP('Données projet'!$B$11,Paramètres!$A$1:$I$88,3,0)*VLOOKUP('Données projet'!$B$11,Paramètres!$A$1:$I$88,5,0)</f>
        <v>0</v>
      </c>
      <c r="BF85" s="14" t="e">
        <f t="shared" si="99"/>
        <v>#NUM!</v>
      </c>
      <c r="BG85" s="22" t="e">
        <f t="shared" si="63"/>
        <v>#NUM!</v>
      </c>
      <c r="BH85" s="61" t="e">
        <f t="shared" si="64"/>
        <v>#NUM!</v>
      </c>
      <c r="BI85" s="61">
        <f ca="1">AVERAGE(OFFSET($BH$3,0,0,'Données projet'!$E$11+1,1))-AVERAGE(OFFSET($H$3,0,0,'Données projet'!$E$11+1,1))</f>
        <v>378.93986671710053</v>
      </c>
      <c r="BJ85" s="61">
        <f t="shared" si="65"/>
        <v>295.81600472413339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</v>
      </c>
      <c r="BY85" s="13">
        <f>IF(A85&lt;'Données projet'!$A$114,$BV$205^A85,IF(A85='Données projet'!$A$114,'Données projet'!$B$114,BY84+BX85-CG84))</f>
        <v>224.99999999999994</v>
      </c>
      <c r="BZ85" s="14">
        <f>BY85*VLOOKUP('Données projet'!$B$12,Paramètres!$A$1:$I$88,3,0)*VLOOKUP('Données projet'!$B$12,Paramètres!$A$1:$I$88,5,0)</f>
        <v>196.55999999999997</v>
      </c>
      <c r="CA85" s="14">
        <f t="shared" si="100"/>
        <v>48.987398161128091</v>
      </c>
      <c r="CB85" s="22">
        <f t="shared" si="67"/>
        <v>427.66171846396469</v>
      </c>
      <c r="CC85" s="61">
        <f t="shared" si="68"/>
        <v>720.99505179729795</v>
      </c>
      <c r="CD85" s="61">
        <f ca="1">AVERAGE(OFFSET($CC$3,0,0,'Données projet'!$E$12+1,1))-AVERAGE(OFFSET($H$3,0,0,'Données projet'!$E$12+1,1))</f>
        <v>299.79515984901849</v>
      </c>
      <c r="CE85" s="61">
        <f t="shared" si="69"/>
        <v>472.66755491558951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5.9</v>
      </c>
      <c r="CT85" s="13">
        <f>IF(A85&lt;'Données projet'!$A$140,$CQ$205^A85,IF(A85='Données projet'!$A$140,'Données projet'!$B$140,CT84+CS85-DB84))</f>
        <v>272.29999999999984</v>
      </c>
      <c r="CU85" s="18">
        <f>CT85*VLOOKUP('Données projet'!$B$13,Paramètres!$A$1:$I$88,3,0)*VLOOKUP('Données projet'!$B$13,Paramètres!$A$1:$I$88,5,0)</f>
        <v>246.37703999999982</v>
      </c>
      <c r="CV85" s="14">
        <f t="shared" si="101"/>
        <v>59.809480609038189</v>
      </c>
      <c r="CW85" s="22">
        <f t="shared" si="71"/>
        <v>533.27485672740784</v>
      </c>
      <c r="CX85" s="61">
        <f t="shared" si="72"/>
        <v>826.60819006074121</v>
      </c>
      <c r="CY85" s="61">
        <f ca="1">AVERAGE(OFFSET($CX$3,0,0,'Données projet'!$E$13+1,1))-AVERAGE(OFFSET($H$3,0,0,'Données projet'!$E$13+1,1))</f>
        <v>338.00040608689147</v>
      </c>
      <c r="CZ85" s="61">
        <f t="shared" si="73"/>
        <v>193.3463168944657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1" t="e">
        <f t="shared" si="76"/>
        <v>#N/A</v>
      </c>
      <c r="DT85" s="61" t="e">
        <f ca="1">AVERAGE(OFFSET($DS$3,0,0,'Données projet'!$E$14+1,1))-AVERAGE(OFFSET($H$3,0,0,'Données projet'!$E$14+1,1))</f>
        <v>#N/A</v>
      </c>
      <c r="DU85" s="61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1" t="e">
        <f t="shared" si="80"/>
        <v>#N/A</v>
      </c>
      <c r="EO85" s="61" t="e">
        <f ca="1">AVERAGE(OFFSET($EN$3,0,0,'Données projet'!$E$15+1,1))-AVERAGE(OFFSET($H$3,0,0,'Données projet'!$E$15+1,1))</f>
        <v>#N/A</v>
      </c>
      <c r="EP85" s="61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1" t="e">
        <f t="shared" si="84"/>
        <v>#N/A</v>
      </c>
      <c r="FJ85" s="61" t="e">
        <f ca="1">AVERAGE(OFFSET($FI$3,0,0,'Données projet'!$E$16+1,1))-AVERAGE(OFFSET($H$3,0,0,'Données projet'!$E$16+1,1))</f>
        <v>#N/A</v>
      </c>
      <c r="FK85" s="61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1" t="e">
        <f t="shared" si="88"/>
        <v>#N/A</v>
      </c>
      <c r="GE85" s="61" t="e">
        <f ca="1">AVERAGE(OFFSET($GD$3,0,0,'Données projet'!$E$17+1,1))-AVERAGE(OFFSET($H$3,0,0,'Données projet'!$E$17+1,1))</f>
        <v>#N/A</v>
      </c>
      <c r="GF85" s="61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1" t="e">
        <f t="shared" si="92"/>
        <v>#N/A</v>
      </c>
      <c r="GZ85" s="61" t="e">
        <f ca="1">AVERAGE(OFFSET($GY$3,0,0,'Données projet'!$E$18+1,1))-AVERAGE(OFFSET($H$3,0,0,'Données projet'!$E$18+1,1))</f>
        <v>#N/A</v>
      </c>
      <c r="HA85" s="61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">
      <c r="A86" s="11">
        <f t="shared" si="9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45.317999999999962</v>
      </c>
      <c r="D86" s="12">
        <f t="shared" si="9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9">
        <f t="shared" si="57"/>
        <v>358.92998587821728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IF(A86&lt;'Données projet'!$A$36,$K$205^A86,IF(A86='Données projet'!$A$36,'Données projet'!$B$36,N85+M86-V85))</f>
        <v>-7.9580786405131221E-13</v>
      </c>
      <c r="O86" s="14">
        <f>N86*VLOOKUP('Données projet'!$B$9,Paramètres!$A$1:$I$88,3,0)*VLOOKUP('Données projet'!$B$9,Paramètres!$A$1:$I$88,5,0)</f>
        <v>-4.448565960046835E-13</v>
      </c>
      <c r="P86" s="14" t="e">
        <f t="shared" si="97"/>
        <v>#NUM!</v>
      </c>
      <c r="Q86" s="22" t="e">
        <f t="shared" si="54"/>
        <v>#NUM!</v>
      </c>
      <c r="R86" s="61" t="e">
        <f t="shared" si="55"/>
        <v>#NUM!</v>
      </c>
      <c r="S86" s="61">
        <f ca="1">AVERAGE(OFFSET($R$3,0,0,'Données projet'!$E$9+1,1))-AVERAGE(OFFSET($H$3,0,0,'Données projet'!$E$9+1,1))</f>
        <v>383.30146648843129</v>
      </c>
      <c r="T86" s="61">
        <f t="shared" si="56"/>
        <v>443.96527862325644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1.8132644738233332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8.4694690039259784E-8</v>
      </c>
      <c r="AC86" s="24">
        <f t="shared" si="58"/>
        <v>1.8132645585180234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IF(A86&lt;'Données projet'!$A$62,$AF$205^A86,IF(A86='Données projet'!$A$62,'Données projet'!$B$62,AI85+AH86-AQ85))</f>
        <v>269.39999999999981</v>
      </c>
      <c r="AJ86" s="14">
        <f>AI86*VLOOKUP('Données projet'!$B$10,Paramètres!$A$1:$I$88,3,0)*VLOOKUP('Données projet'!$B$10,Paramètres!$A$1:$I$88,5,0)</f>
        <v>231.14519999999985</v>
      </c>
      <c r="AK86" s="14">
        <f t="shared" si="98"/>
        <v>56.53022892215666</v>
      </c>
      <c r="AL86" s="22">
        <f t="shared" si="59"/>
        <v>501.03470537275592</v>
      </c>
      <c r="AM86" s="61">
        <f t="shared" si="60"/>
        <v>794.36803870608924</v>
      </c>
      <c r="AN86" s="61">
        <f ca="1">AVERAGE(OFFSET($AM$3,0,0,'Données projet'!$E$10+1,1))-AVERAGE(OFFSET($H$3,0,0,'Données projet'!$E$10+1,1))</f>
        <v>346.47171669298569</v>
      </c>
      <c r="AO86" s="61">
        <f t="shared" si="61"/>
        <v>138.7892998712469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IF(A86&lt;'Données projet'!$A$88,$BA$205^A86,IF(A86='Données projet'!$A$88,'Données projet'!$B$88,BD85+BC86-BL85))</f>
        <v>0</v>
      </c>
      <c r="BE86" s="14">
        <f>BD86*VLOOKUP('Données projet'!$B$11,Paramètres!$A$1:$I$88,3,0)*VLOOKUP('Données projet'!$B$11,Paramètres!$A$1:$I$88,5,0)</f>
        <v>0</v>
      </c>
      <c r="BF86" s="14" t="e">
        <f t="shared" si="99"/>
        <v>#NUM!</v>
      </c>
      <c r="BG86" s="22" t="e">
        <f t="shared" si="63"/>
        <v>#NUM!</v>
      </c>
      <c r="BH86" s="61" t="e">
        <f t="shared" si="64"/>
        <v>#NUM!</v>
      </c>
      <c r="BI86" s="61">
        <f ca="1">AVERAGE(OFFSET($BH$3,0,0,'Données projet'!$E$11+1,1))-AVERAGE(OFFSET($H$3,0,0,'Données projet'!$E$11+1,1))</f>
        <v>378.93986671710053</v>
      </c>
      <c r="BJ86" s="61">
        <f t="shared" si="65"/>
        <v>295.81600472413339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</v>
      </c>
      <c r="BY86" s="13">
        <f>IF(A86&lt;'Données projet'!$A$114,$BV$205^A86,IF(A86='Données projet'!$A$114,'Données projet'!$B$114,BY85+BX86-CG85))</f>
        <v>227.99999999999994</v>
      </c>
      <c r="BZ86" s="14">
        <f>BY86*VLOOKUP('Données projet'!$B$12,Paramètres!$A$1:$I$88,3,0)*VLOOKUP('Données projet'!$B$12,Paramètres!$A$1:$I$88,5,0)</f>
        <v>199.18079999999998</v>
      </c>
      <c r="CA86" s="14">
        <f t="shared" si="100"/>
        <v>49.564089376413683</v>
      </c>
      <c r="CB86" s="22">
        <f t="shared" si="67"/>
        <v>433.23068233058711</v>
      </c>
      <c r="CC86" s="61">
        <f t="shared" si="68"/>
        <v>726.56401566392037</v>
      </c>
      <c r="CD86" s="61">
        <f ca="1">AVERAGE(OFFSET($CC$3,0,0,'Données projet'!$E$12+1,1))-AVERAGE(OFFSET($H$3,0,0,'Données projet'!$E$12+1,1))</f>
        <v>299.79515984901849</v>
      </c>
      <c r="CE86" s="61">
        <f t="shared" si="69"/>
        <v>472.66755491558951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5.9</v>
      </c>
      <c r="CT86" s="13">
        <f>IF(A86&lt;'Données projet'!$A$140,$CQ$205^A86,IF(A86='Données projet'!$A$140,'Données projet'!$B$140,CT85+CS86-DB85))</f>
        <v>278.19999999999982</v>
      </c>
      <c r="CU86" s="18">
        <f>CT86*VLOOKUP('Données projet'!$B$13,Paramètres!$A$1:$I$88,3,0)*VLOOKUP('Données projet'!$B$13,Paramètres!$A$1:$I$88,5,0)</f>
        <v>251.71535999999983</v>
      </c>
      <c r="CV86" s="14">
        <f t="shared" si="101"/>
        <v>60.953113068801812</v>
      </c>
      <c r="CW86" s="22">
        <f t="shared" si="71"/>
        <v>544.5642572614961</v>
      </c>
      <c r="CX86" s="61">
        <f t="shared" si="72"/>
        <v>837.89759059482935</v>
      </c>
      <c r="CY86" s="61">
        <f ca="1">AVERAGE(OFFSET($CX$3,0,0,'Données projet'!$E$13+1,1))-AVERAGE(OFFSET($H$3,0,0,'Données projet'!$E$13+1,1))</f>
        <v>338.00040608689147</v>
      </c>
      <c r="CZ86" s="61">
        <f t="shared" si="73"/>
        <v>193.3463168944657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1" t="e">
        <f t="shared" si="76"/>
        <v>#N/A</v>
      </c>
      <c r="DT86" s="61" t="e">
        <f ca="1">AVERAGE(OFFSET($DS$3,0,0,'Données projet'!$E$14+1,1))-AVERAGE(OFFSET($H$3,0,0,'Données projet'!$E$14+1,1))</f>
        <v>#N/A</v>
      </c>
      <c r="DU86" s="61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1" t="e">
        <f t="shared" si="80"/>
        <v>#N/A</v>
      </c>
      <c r="EO86" s="61" t="e">
        <f ca="1">AVERAGE(OFFSET($EN$3,0,0,'Données projet'!$E$15+1,1))-AVERAGE(OFFSET($H$3,0,0,'Données projet'!$E$15+1,1))</f>
        <v>#N/A</v>
      </c>
      <c r="EP86" s="61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1" t="e">
        <f t="shared" si="84"/>
        <v>#N/A</v>
      </c>
      <c r="FJ86" s="61" t="e">
        <f ca="1">AVERAGE(OFFSET($FI$3,0,0,'Données projet'!$E$16+1,1))-AVERAGE(OFFSET($H$3,0,0,'Données projet'!$E$16+1,1))</f>
        <v>#N/A</v>
      </c>
      <c r="FK86" s="61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1" t="e">
        <f t="shared" si="88"/>
        <v>#N/A</v>
      </c>
      <c r="GE86" s="61" t="e">
        <f ca="1">AVERAGE(OFFSET($GD$3,0,0,'Données projet'!$E$17+1,1))-AVERAGE(OFFSET($H$3,0,0,'Données projet'!$E$17+1,1))</f>
        <v>#N/A</v>
      </c>
      <c r="GF86" s="61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1" t="e">
        <f t="shared" si="92"/>
        <v>#N/A</v>
      </c>
      <c r="GZ86" s="61" t="e">
        <f ca="1">AVERAGE(OFFSET($GY$3,0,0,'Données projet'!$E$18+1,1))-AVERAGE(OFFSET($H$3,0,0,'Données projet'!$E$18+1,1))</f>
        <v>#N/A</v>
      </c>
      <c r="HA86" s="61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">
      <c r="A87" s="11">
        <f t="shared" si="9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45.863999999999962</v>
      </c>
      <c r="D87" s="12">
        <f t="shared" si="9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9">
        <f t="shared" si="57"/>
        <v>360.12917616411374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IF(A87&lt;'Données projet'!$A$36,$K$205^A87,IF(A87='Données projet'!$A$36,'Données projet'!$B$36,N86+M87-V86))</f>
        <v>-7.9580786405131221E-13</v>
      </c>
      <c r="O87" s="14">
        <f>N87*VLOOKUP('Données projet'!$B$9,Paramètres!$A$1:$I$88,3,0)*VLOOKUP('Données projet'!$B$9,Paramètres!$A$1:$I$88,5,0)</f>
        <v>-4.448565960046835E-13</v>
      </c>
      <c r="P87" s="14" t="e">
        <f t="shared" si="97"/>
        <v>#NUM!</v>
      </c>
      <c r="Q87" s="22" t="e">
        <f t="shared" si="54"/>
        <v>#NUM!</v>
      </c>
      <c r="R87" s="61" t="e">
        <f t="shared" si="55"/>
        <v>#NUM!</v>
      </c>
      <c r="S87" s="61">
        <f ca="1">AVERAGE(OFFSET($R$3,0,0,'Données projet'!$E$9+1,1))-AVERAGE(OFFSET($H$3,0,0,'Données projet'!$E$9+1,1))</f>
        <v>383.30146648843129</v>
      </c>
      <c r="T87" s="61">
        <f t="shared" si="56"/>
        <v>443.96527862325644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1.7777074634737799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5.9888189657253333E-8</v>
      </c>
      <c r="AC87" s="24">
        <f t="shared" si="58"/>
        <v>1.7777075233619697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IF(A87&lt;'Données projet'!$A$62,$AF$205^A87,IF(A87='Données projet'!$A$62,'Données projet'!$B$62,AI86+AH87-AQ86))</f>
        <v>276.19999999999982</v>
      </c>
      <c r="AJ87" s="14">
        <f>AI87*VLOOKUP('Données projet'!$B$10,Paramètres!$A$1:$I$88,3,0)*VLOOKUP('Données projet'!$B$10,Paramètres!$A$1:$I$88,5,0)</f>
        <v>236.97959999999986</v>
      </c>
      <c r="AK87" s="14">
        <f t="shared" si="98"/>
        <v>57.789198481081975</v>
      </c>
      <c r="AL87" s="22">
        <f t="shared" si="59"/>
        <v>513.38899068788419</v>
      </c>
      <c r="AM87" s="61">
        <f t="shared" si="60"/>
        <v>806.72232402121745</v>
      </c>
      <c r="AN87" s="61">
        <f ca="1">AVERAGE(OFFSET($AM$3,0,0,'Données projet'!$E$10+1,1))-AVERAGE(OFFSET($H$3,0,0,'Données projet'!$E$10+1,1))</f>
        <v>346.47171669298569</v>
      </c>
      <c r="AO87" s="61">
        <f t="shared" si="61"/>
        <v>138.7892998712469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IF(A87&lt;'Données projet'!$A$88,$BA$205^A87,IF(A87='Données projet'!$A$88,'Données projet'!$B$88,BD86+BC87-BL86))</f>
        <v>0</v>
      </c>
      <c r="BE87" s="14">
        <f>BD87*VLOOKUP('Données projet'!$B$11,Paramètres!$A$1:$I$88,3,0)*VLOOKUP('Données projet'!$B$11,Paramètres!$A$1:$I$88,5,0)</f>
        <v>0</v>
      </c>
      <c r="BF87" s="14" t="e">
        <f t="shared" si="99"/>
        <v>#NUM!</v>
      </c>
      <c r="BG87" s="22" t="e">
        <f t="shared" si="63"/>
        <v>#NUM!</v>
      </c>
      <c r="BH87" s="61" t="e">
        <f t="shared" si="64"/>
        <v>#NUM!</v>
      </c>
      <c r="BI87" s="61">
        <f ca="1">AVERAGE(OFFSET($BH$3,0,0,'Données projet'!$E$11+1,1))-AVERAGE(OFFSET($H$3,0,0,'Données projet'!$E$11+1,1))</f>
        <v>378.93986671710053</v>
      </c>
      <c r="BJ87" s="61">
        <f t="shared" si="65"/>
        <v>295.81600472413339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</v>
      </c>
      <c r="BY87" s="13">
        <f>IF(A87&lt;'Données projet'!$A$114,$BV$205^A87,IF(A87='Données projet'!$A$114,'Données projet'!$B$114,BY86+BX87-CG86))</f>
        <v>230.99999999999994</v>
      </c>
      <c r="BZ87" s="14">
        <f>BY87*VLOOKUP('Données projet'!$B$12,Paramètres!$A$1:$I$88,3,0)*VLOOKUP('Données projet'!$B$12,Paramètres!$A$1:$I$88,5,0)</f>
        <v>201.80159999999998</v>
      </c>
      <c r="CA87" s="14">
        <f t="shared" si="100"/>
        <v>50.139897992681668</v>
      </c>
      <c r="CB87" s="22">
        <f t="shared" si="67"/>
        <v>438.7981090039205</v>
      </c>
      <c r="CC87" s="61">
        <f t="shared" si="68"/>
        <v>732.13144233725382</v>
      </c>
      <c r="CD87" s="61">
        <f ca="1">AVERAGE(OFFSET($CC$3,0,0,'Données projet'!$E$12+1,1))-AVERAGE(OFFSET($H$3,0,0,'Données projet'!$E$12+1,1))</f>
        <v>299.79515984901849</v>
      </c>
      <c r="CE87" s="61">
        <f t="shared" si="69"/>
        <v>472.66755491558951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5.9</v>
      </c>
      <c r="CT87" s="13">
        <f>IF(A87&lt;'Données projet'!$A$140,$CQ$205^A87,IF(A87='Données projet'!$A$140,'Données projet'!$B$140,CT86+CS87-DB86))</f>
        <v>284.0999999999998</v>
      </c>
      <c r="CU87" s="18">
        <f>CT87*VLOOKUP('Données projet'!$B$13,Paramètres!$A$1:$I$88,3,0)*VLOOKUP('Données projet'!$B$13,Paramètres!$A$1:$I$88,5,0)</f>
        <v>257.05367999999982</v>
      </c>
      <c r="CV87" s="14">
        <f t="shared" si="101"/>
        <v>62.093925634350327</v>
      </c>
      <c r="CW87" s="22">
        <f t="shared" si="71"/>
        <v>555.84874647982645</v>
      </c>
      <c r="CX87" s="61">
        <f t="shared" si="72"/>
        <v>849.18207981315982</v>
      </c>
      <c r="CY87" s="61">
        <f ca="1">AVERAGE(OFFSET($CX$3,0,0,'Données projet'!$E$13+1,1))-AVERAGE(OFFSET($H$3,0,0,'Données projet'!$E$13+1,1))</f>
        <v>338.00040608689147</v>
      </c>
      <c r="CZ87" s="61">
        <f t="shared" si="73"/>
        <v>193.3463168944657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1" t="e">
        <f t="shared" si="76"/>
        <v>#N/A</v>
      </c>
      <c r="DT87" s="61" t="e">
        <f ca="1">AVERAGE(OFFSET($DS$3,0,0,'Données projet'!$E$14+1,1))-AVERAGE(OFFSET($H$3,0,0,'Données projet'!$E$14+1,1))</f>
        <v>#N/A</v>
      </c>
      <c r="DU87" s="61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1" t="e">
        <f t="shared" si="80"/>
        <v>#N/A</v>
      </c>
      <c r="EO87" s="61" t="e">
        <f ca="1">AVERAGE(OFFSET($EN$3,0,0,'Données projet'!$E$15+1,1))-AVERAGE(OFFSET($H$3,0,0,'Données projet'!$E$15+1,1))</f>
        <v>#N/A</v>
      </c>
      <c r="EP87" s="61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1" t="e">
        <f t="shared" si="84"/>
        <v>#N/A</v>
      </c>
      <c r="FJ87" s="61" t="e">
        <f ca="1">AVERAGE(OFFSET($FI$3,0,0,'Données projet'!$E$16+1,1))-AVERAGE(OFFSET($H$3,0,0,'Données projet'!$E$16+1,1))</f>
        <v>#N/A</v>
      </c>
      <c r="FK87" s="61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1" t="e">
        <f t="shared" si="88"/>
        <v>#N/A</v>
      </c>
      <c r="GE87" s="61" t="e">
        <f ca="1">AVERAGE(OFFSET($GD$3,0,0,'Données projet'!$E$17+1,1))-AVERAGE(OFFSET($H$3,0,0,'Données projet'!$E$17+1,1))</f>
        <v>#N/A</v>
      </c>
      <c r="GF87" s="61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1" t="e">
        <f t="shared" si="92"/>
        <v>#N/A</v>
      </c>
      <c r="GZ87" s="61" t="e">
        <f ca="1">AVERAGE(OFFSET($GY$3,0,0,'Données projet'!$E$18+1,1))-AVERAGE(OFFSET($H$3,0,0,'Données projet'!$E$18+1,1))</f>
        <v>#N/A</v>
      </c>
      <c r="HA87" s="61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">
      <c r="A88" s="11">
        <f t="shared" si="9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46.409999999999961</v>
      </c>
      <c r="D88" s="12">
        <f t="shared" si="9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9">
        <f t="shared" si="57"/>
        <v>361.32802268953901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IF(A88&lt;'Données projet'!$A$36,$K$205^A88,IF(A88='Données projet'!$A$36,'Données projet'!$B$36,N87+M88-V87))</f>
        <v>-7.9580786405131221E-13</v>
      </c>
      <c r="O88" s="14">
        <f>N88*VLOOKUP('Données projet'!$B$9,Paramètres!$A$1:$I$88,3,0)*VLOOKUP('Données projet'!$B$9,Paramètres!$A$1:$I$88,5,0)</f>
        <v>-4.448565960046835E-13</v>
      </c>
      <c r="P88" s="14" t="e">
        <f t="shared" si="97"/>
        <v>#NUM!</v>
      </c>
      <c r="Q88" s="22" t="e">
        <f t="shared" si="54"/>
        <v>#NUM!</v>
      </c>
      <c r="R88" s="61" t="e">
        <f t="shared" si="55"/>
        <v>#NUM!</v>
      </c>
      <c r="S88" s="61">
        <f ca="1">AVERAGE(OFFSET($R$3,0,0,'Données projet'!$E$9+1,1))-AVERAGE(OFFSET($H$3,0,0,'Données projet'!$E$9+1,1))</f>
        <v>383.30146648843129</v>
      </c>
      <c r="T88" s="61">
        <f t="shared" si="56"/>
        <v>443.96527862325644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1.7428477044095467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4.2347345019629892E-8</v>
      </c>
      <c r="AC88" s="24">
        <f t="shared" si="58"/>
        <v>1.7428477467568917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6.8</v>
      </c>
      <c r="AI88" s="14">
        <f>IF(A88&lt;'Données projet'!$A$62,$AF$205^A88,IF(A88='Données projet'!$A$62,'Données projet'!$B$62,AI87+AH88-AQ87))</f>
        <v>282.99999999999983</v>
      </c>
      <c r="AJ88" s="14">
        <f>AI88*VLOOKUP('Données projet'!$B$10,Paramètres!$A$1:$I$88,3,0)*VLOOKUP('Données projet'!$B$10,Paramètres!$A$1:$I$88,5,0)</f>
        <v>242.81399999999988</v>
      </c>
      <c r="AK88" s="14">
        <f t="shared" si="98"/>
        <v>59.044564928713299</v>
      </c>
      <c r="AL88" s="22">
        <f t="shared" si="59"/>
        <v>525.73700058417546</v>
      </c>
      <c r="AM88" s="61">
        <f t="shared" si="60"/>
        <v>819.07033391750883</v>
      </c>
      <c r="AN88" s="61">
        <f ca="1">AVERAGE(OFFSET($AM$3,0,0,'Données projet'!$E$10+1,1))-AVERAGE(OFFSET($H$3,0,0,'Données projet'!$E$10+1,1))</f>
        <v>346.47171669298569</v>
      </c>
      <c r="AO88" s="61">
        <f t="shared" si="61"/>
        <v>138.7892998712469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IF(A88&lt;'Données projet'!$A$88,$BA$205^A88,IF(A88='Données projet'!$A$88,'Données projet'!$B$88,BD87+BC88-BL87))</f>
        <v>0</v>
      </c>
      <c r="BE88" s="14">
        <f>BD88*VLOOKUP('Données projet'!$B$11,Paramètres!$A$1:$I$88,3,0)*VLOOKUP('Données projet'!$B$11,Paramètres!$A$1:$I$88,5,0)</f>
        <v>0</v>
      </c>
      <c r="BF88" s="14" t="e">
        <f t="shared" si="99"/>
        <v>#NUM!</v>
      </c>
      <c r="BG88" s="22" t="e">
        <f t="shared" si="63"/>
        <v>#NUM!</v>
      </c>
      <c r="BH88" s="61" t="e">
        <f t="shared" si="64"/>
        <v>#NUM!</v>
      </c>
      <c r="BI88" s="61">
        <f ca="1">AVERAGE(OFFSET($BH$3,0,0,'Données projet'!$E$11+1,1))-AVERAGE(OFFSET($H$3,0,0,'Données projet'!$E$11+1,1))</f>
        <v>378.93986671710053</v>
      </c>
      <c r="BJ88" s="61">
        <f t="shared" si="65"/>
        <v>295.81600472413339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234</v>
      </c>
      <c r="BW88" s="13">
        <f>VLOOKUP(A88,'Données projet'!$A$113:$I$133,9,0)</f>
        <v>3</v>
      </c>
      <c r="BX88" s="13">
        <f t="array" ref="BX88">INDEX(BW:BW,MIN(IF(ISNUMBER(BW88:BW284),ROW(BW88:BW284),"")))</f>
        <v>3</v>
      </c>
      <c r="BY88" s="13">
        <f>IF(A88&lt;'Données projet'!$A$114,$BV$205^A88,IF(A88='Données projet'!$A$114,'Données projet'!$B$114,BY87+BX88-CG87))</f>
        <v>233.99999999999994</v>
      </c>
      <c r="BZ88" s="14">
        <f>BY88*VLOOKUP('Données projet'!$B$12,Paramètres!$A$1:$I$88,3,0)*VLOOKUP('Données projet'!$B$12,Paramètres!$A$1:$I$88,5,0)</f>
        <v>204.42239999999998</v>
      </c>
      <c r="CA88" s="14">
        <f t="shared" si="100"/>
        <v>50.714836797527262</v>
      </c>
      <c r="CB88" s="22">
        <f t="shared" si="67"/>
        <v>444.36402075569328</v>
      </c>
      <c r="CC88" s="61">
        <f t="shared" si="68"/>
        <v>737.69735408902659</v>
      </c>
      <c r="CD88" s="61">
        <f ca="1">AVERAGE(OFFSET($CC$3,0,0,'Données projet'!$E$12+1,1))-AVERAGE(OFFSET($H$3,0,0,'Données projet'!$E$12+1,1))</f>
        <v>299.79515984901849</v>
      </c>
      <c r="CE88" s="61">
        <f t="shared" si="69"/>
        <v>472.66755491558951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290</v>
      </c>
      <c r="CR88" s="13">
        <f>VLOOKUP(A88,'Données projet'!$A$139:$I$159,9,0)</f>
        <v>5.9</v>
      </c>
      <c r="CS88" s="13">
        <f t="array" ref="CS88">INDEX(CR:CR,MIN(IF(ISNUMBER(CR88:CR284),ROW(CR88:CR284),"")))</f>
        <v>5.9</v>
      </c>
      <c r="CT88" s="13">
        <f>IF(A88&lt;'Données projet'!$A$140,$CQ$205^A88,IF(A88='Données projet'!$A$140,'Données projet'!$B$140,CT87+CS88-DB87))</f>
        <v>289.99999999999977</v>
      </c>
      <c r="CU88" s="18">
        <f>CT88*VLOOKUP('Données projet'!$B$13,Paramètres!$A$1:$I$88,3,0)*VLOOKUP('Données projet'!$B$13,Paramètres!$A$1:$I$88,5,0)</f>
        <v>262.39199999999977</v>
      </c>
      <c r="CV88" s="14">
        <f t="shared" si="101"/>
        <v>63.231983614474892</v>
      </c>
      <c r="CW88" s="22">
        <f t="shared" si="71"/>
        <v>567.12843812854328</v>
      </c>
      <c r="CX88" s="61">
        <f t="shared" si="72"/>
        <v>860.46177146187665</v>
      </c>
      <c r="CY88" s="61">
        <f ca="1">AVERAGE(OFFSET($CX$3,0,0,'Données projet'!$E$13+1,1))-AVERAGE(OFFSET($H$3,0,0,'Données projet'!$E$13+1,1))</f>
        <v>338.00040608689147</v>
      </c>
      <c r="CZ88" s="61">
        <f t="shared" si="73"/>
        <v>193.3463168944657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42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1" t="e">
        <f t="shared" si="76"/>
        <v>#N/A</v>
      </c>
      <c r="DT88" s="61" t="e">
        <f ca="1">AVERAGE(OFFSET($DS$3,0,0,'Données projet'!$E$14+1,1))-AVERAGE(OFFSET($H$3,0,0,'Données projet'!$E$14+1,1))</f>
        <v>#N/A</v>
      </c>
      <c r="DU88" s="61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1" t="e">
        <f t="shared" si="80"/>
        <v>#N/A</v>
      </c>
      <c r="EO88" s="61" t="e">
        <f ca="1">AVERAGE(OFFSET($EN$3,0,0,'Données projet'!$E$15+1,1))-AVERAGE(OFFSET($H$3,0,0,'Données projet'!$E$15+1,1))</f>
        <v>#N/A</v>
      </c>
      <c r="EP88" s="61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1" t="e">
        <f t="shared" si="84"/>
        <v>#N/A</v>
      </c>
      <c r="FJ88" s="61" t="e">
        <f ca="1">AVERAGE(OFFSET($FI$3,0,0,'Données projet'!$E$16+1,1))-AVERAGE(OFFSET($H$3,0,0,'Données projet'!$E$16+1,1))</f>
        <v>#N/A</v>
      </c>
      <c r="FK88" s="61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1" t="e">
        <f t="shared" si="88"/>
        <v>#N/A</v>
      </c>
      <c r="GE88" s="61" t="e">
        <f ca="1">AVERAGE(OFFSET($GD$3,0,0,'Données projet'!$E$17+1,1))-AVERAGE(OFFSET($H$3,0,0,'Données projet'!$E$17+1,1))</f>
        <v>#N/A</v>
      </c>
      <c r="GF88" s="61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1" t="e">
        <f t="shared" si="92"/>
        <v>#N/A</v>
      </c>
      <c r="GZ88" s="61" t="e">
        <f ca="1">AVERAGE(OFFSET($GY$3,0,0,'Données projet'!$E$18+1,1))-AVERAGE(OFFSET($H$3,0,0,'Données projet'!$E$18+1,1))</f>
        <v>#N/A</v>
      </c>
      <c r="HA88" s="61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">
      <c r="A89" s="11">
        <f t="shared" si="9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46.95599999999996</v>
      </c>
      <c r="D89" s="12">
        <f t="shared" si="9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9">
        <f t="shared" si="57"/>
        <v>362.52652996660277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IF(A89&lt;'Données projet'!$A$36,$K$205^A89,IF(A89='Données projet'!$A$36,'Données projet'!$B$36,N88+M89-V88))</f>
        <v>-7.9580786405131221E-13</v>
      </c>
      <c r="O89" s="14">
        <f>N89*VLOOKUP('Données projet'!$B$9,Paramètres!$A$1:$I$88,3,0)*VLOOKUP('Données projet'!$B$9,Paramètres!$A$1:$I$88,5,0)</f>
        <v>-4.448565960046835E-13</v>
      </c>
      <c r="P89" s="14" t="e">
        <f t="shared" si="97"/>
        <v>#NUM!</v>
      </c>
      <c r="Q89" s="22" t="e">
        <f t="shared" si="54"/>
        <v>#NUM!</v>
      </c>
      <c r="R89" s="61" t="e">
        <f t="shared" si="55"/>
        <v>#NUM!</v>
      </c>
      <c r="S89" s="61">
        <f ca="1">AVERAGE(OFFSET($R$3,0,0,'Données projet'!$E$9+1,1))-AVERAGE(OFFSET($H$3,0,0,'Données projet'!$E$9+1,1))</f>
        <v>383.30146648843129</v>
      </c>
      <c r="T89" s="61">
        <f t="shared" si="56"/>
        <v>443.96527862325644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1.7086715239582095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2.9944094828626667E-8</v>
      </c>
      <c r="AC89" s="24">
        <f t="shared" si="58"/>
        <v>1.7086715539023043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6.8</v>
      </c>
      <c r="AI89" s="14">
        <f>IF(A89&lt;'Données projet'!$A$62,$AF$205^A89,IF(A89='Données projet'!$A$62,'Données projet'!$B$62,AI88+AH89-AQ88))</f>
        <v>289.79999999999984</v>
      </c>
      <c r="AJ89" s="14">
        <f>AI89*VLOOKUP('Données projet'!$B$10,Paramètres!$A$1:$I$88,3,0)*VLOOKUP('Données projet'!$B$10,Paramètres!$A$1:$I$88,5,0)</f>
        <v>248.6483999999999</v>
      </c>
      <c r="AK89" s="14">
        <f t="shared" si="98"/>
        <v>60.296424802828724</v>
      </c>
      <c r="AL89" s="22">
        <f t="shared" si="59"/>
        <v>538.07890319825981</v>
      </c>
      <c r="AM89" s="61">
        <f t="shared" si="60"/>
        <v>831.41223653159318</v>
      </c>
      <c r="AN89" s="61">
        <f ca="1">AVERAGE(OFFSET($AM$3,0,0,'Données projet'!$E$10+1,1))-AVERAGE(OFFSET($H$3,0,0,'Données projet'!$E$10+1,1))</f>
        <v>346.47171669298569</v>
      </c>
      <c r="AO89" s="61">
        <f t="shared" si="61"/>
        <v>138.7892998712469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IF(A89&lt;'Données projet'!$A$88,$BA$205^A89,IF(A89='Données projet'!$A$88,'Données projet'!$B$88,BD88+BC89-BL88))</f>
        <v>0</v>
      </c>
      <c r="BE89" s="14">
        <f>BD89*VLOOKUP('Données projet'!$B$11,Paramètres!$A$1:$I$88,3,0)*VLOOKUP('Données projet'!$B$11,Paramètres!$A$1:$I$88,5,0)</f>
        <v>0</v>
      </c>
      <c r="BF89" s="14" t="e">
        <f t="shared" si="99"/>
        <v>#NUM!</v>
      </c>
      <c r="BG89" s="22" t="e">
        <f t="shared" si="63"/>
        <v>#NUM!</v>
      </c>
      <c r="BH89" s="61" t="e">
        <f t="shared" si="64"/>
        <v>#NUM!</v>
      </c>
      <c r="BI89" s="61">
        <f ca="1">AVERAGE(OFFSET($BH$3,0,0,'Données projet'!$E$11+1,1))-AVERAGE(OFFSET($H$3,0,0,'Données projet'!$E$11+1,1))</f>
        <v>378.93986671710053</v>
      </c>
      <c r="BJ89" s="61">
        <f t="shared" si="65"/>
        <v>295.81600472413339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2.8</v>
      </c>
      <c r="BY89" s="13">
        <f>IF(A89&lt;'Données projet'!$A$114,$BV$205^A89,IF(A89='Données projet'!$A$114,'Données projet'!$B$114,BY88+BX89-CG88))</f>
        <v>236.79999999999995</v>
      </c>
      <c r="BZ89" s="14">
        <f>BY89*VLOOKUP('Données projet'!$B$12,Paramètres!$A$1:$I$88,3,0)*VLOOKUP('Données projet'!$B$12,Paramètres!$A$1:$I$88,5,0)</f>
        <v>206.86847999999998</v>
      </c>
      <c r="CA89" s="14">
        <f t="shared" si="100"/>
        <v>51.250672565445711</v>
      </c>
      <c r="CB89" s="22">
        <f t="shared" si="67"/>
        <v>449.55752405148456</v>
      </c>
      <c r="CC89" s="61">
        <f t="shared" si="68"/>
        <v>742.89085738481788</v>
      </c>
      <c r="CD89" s="61">
        <f ca="1">AVERAGE(OFFSET($CC$3,0,0,'Données projet'!$E$12+1,1))-AVERAGE(OFFSET($H$3,0,0,'Données projet'!$E$12+1,1))</f>
        <v>299.79515984901849</v>
      </c>
      <c r="CE89" s="61">
        <f t="shared" si="69"/>
        <v>472.66755491558951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5.2</v>
      </c>
      <c r="CT89" s="13">
        <f>IF(A89&lt;'Données projet'!$A$140,$CQ$205^A89,IF(A89='Données projet'!$A$140,'Données projet'!$B$140,CT88+CS89-DB88))</f>
        <v>253.19999999999976</v>
      </c>
      <c r="CU89" s="18">
        <f>CT89*VLOOKUP('Données projet'!$B$13,Paramètres!$A$1:$I$88,3,0)*VLOOKUP('Données projet'!$B$13,Paramètres!$A$1:$I$88,5,0)</f>
        <v>229.09535999999977</v>
      </c>
      <c r="CV89" s="14">
        <f t="shared" si="101"/>
        <v>56.087032370558362</v>
      </c>
      <c r="CW89" s="22">
        <f t="shared" si="71"/>
        <v>496.69266671205543</v>
      </c>
      <c r="CX89" s="61">
        <f t="shared" si="72"/>
        <v>790.02600004538874</v>
      </c>
      <c r="CY89" s="61">
        <f ca="1">AVERAGE(OFFSET($CX$3,0,0,'Données projet'!$E$13+1,1))-AVERAGE(OFFSET($H$3,0,0,'Données projet'!$E$13+1,1))</f>
        <v>338.00040608689147</v>
      </c>
      <c r="CZ89" s="61">
        <f t="shared" si="73"/>
        <v>193.3463168944657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1" t="e">
        <f t="shared" si="76"/>
        <v>#N/A</v>
      </c>
      <c r="DT89" s="61" t="e">
        <f ca="1">AVERAGE(OFFSET($DS$3,0,0,'Données projet'!$E$14+1,1))-AVERAGE(OFFSET($H$3,0,0,'Données projet'!$E$14+1,1))</f>
        <v>#N/A</v>
      </c>
      <c r="DU89" s="61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1" t="e">
        <f t="shared" si="80"/>
        <v>#N/A</v>
      </c>
      <c r="EO89" s="61" t="e">
        <f ca="1">AVERAGE(OFFSET($EN$3,0,0,'Données projet'!$E$15+1,1))-AVERAGE(OFFSET($H$3,0,0,'Données projet'!$E$15+1,1))</f>
        <v>#N/A</v>
      </c>
      <c r="EP89" s="61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1" t="e">
        <f t="shared" si="84"/>
        <v>#N/A</v>
      </c>
      <c r="FJ89" s="61" t="e">
        <f ca="1">AVERAGE(OFFSET($FI$3,0,0,'Données projet'!$E$16+1,1))-AVERAGE(OFFSET($H$3,0,0,'Données projet'!$E$16+1,1))</f>
        <v>#N/A</v>
      </c>
      <c r="FK89" s="61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1" t="e">
        <f t="shared" si="88"/>
        <v>#N/A</v>
      </c>
      <c r="GE89" s="61" t="e">
        <f ca="1">AVERAGE(OFFSET($GD$3,0,0,'Données projet'!$E$17+1,1))-AVERAGE(OFFSET($H$3,0,0,'Données projet'!$E$17+1,1))</f>
        <v>#N/A</v>
      </c>
      <c r="GF89" s="61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1" t="e">
        <f t="shared" si="92"/>
        <v>#N/A</v>
      </c>
      <c r="GZ89" s="61" t="e">
        <f ca="1">AVERAGE(OFFSET($GY$3,0,0,'Données projet'!$E$18+1,1))-AVERAGE(OFFSET($H$3,0,0,'Données projet'!$E$18+1,1))</f>
        <v>#N/A</v>
      </c>
      <c r="HA89" s="61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">
      <c r="A90" s="11">
        <f t="shared" si="9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47.50199999999996</v>
      </c>
      <c r="D90" s="12">
        <f t="shared" si="9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9">
        <f t="shared" si="57"/>
        <v>363.72470239644252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IF(A90&lt;'Données projet'!$A$36,$K$205^A90,IF(A90='Données projet'!$A$36,'Données projet'!$B$36,N89+M90-V89))</f>
        <v>-7.9580786405131221E-13</v>
      </c>
      <c r="O90" s="14">
        <f>N90*VLOOKUP('Données projet'!$B$9,Paramètres!$A$1:$I$88,3,0)*VLOOKUP('Données projet'!$B$9,Paramètres!$A$1:$I$88,5,0)</f>
        <v>-4.448565960046835E-13</v>
      </c>
      <c r="P90" s="14" t="e">
        <f t="shared" si="97"/>
        <v>#NUM!</v>
      </c>
      <c r="Q90" s="22" t="e">
        <f t="shared" si="54"/>
        <v>#NUM!</v>
      </c>
      <c r="R90" s="61" t="e">
        <f t="shared" si="55"/>
        <v>#NUM!</v>
      </c>
      <c r="S90" s="61">
        <f ca="1">AVERAGE(OFFSET($R$3,0,0,'Données projet'!$E$9+1,1))-AVERAGE(OFFSET($H$3,0,0,'Données projet'!$E$9+1,1))</f>
        <v>383.30146648843129</v>
      </c>
      <c r="T90" s="61">
        <f t="shared" si="56"/>
        <v>443.96527862325644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1.6751655175601112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2.1173672509814946E-8</v>
      </c>
      <c r="AC90" s="24">
        <f t="shared" si="58"/>
        <v>1.6751655387337838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6.8</v>
      </c>
      <c r="AI90" s="14">
        <f>IF(A90&lt;'Données projet'!$A$62,$AF$205^A90,IF(A90='Données projet'!$A$62,'Données projet'!$B$62,AI89+AH90-AQ89))</f>
        <v>296.59999999999985</v>
      </c>
      <c r="AJ90" s="14">
        <f>AI90*VLOOKUP('Données projet'!$B$10,Paramètres!$A$1:$I$88,3,0)*VLOOKUP('Données projet'!$B$10,Paramètres!$A$1:$I$88,5,0)</f>
        <v>254.48279999999991</v>
      </c>
      <c r="AK90" s="14">
        <f t="shared" si="98"/>
        <v>61.544869852341243</v>
      </c>
      <c r="AL90" s="22">
        <f t="shared" si="59"/>
        <v>550.41485832616081</v>
      </c>
      <c r="AM90" s="61">
        <f t="shared" si="60"/>
        <v>843.74819165949407</v>
      </c>
      <c r="AN90" s="61">
        <f ca="1">AVERAGE(OFFSET($AM$3,0,0,'Données projet'!$E$10+1,1))-AVERAGE(OFFSET($H$3,0,0,'Données projet'!$E$10+1,1))</f>
        <v>346.47171669298569</v>
      </c>
      <c r="AO90" s="61">
        <f t="shared" si="61"/>
        <v>138.7892998712469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IF(A90&lt;'Données projet'!$A$88,$BA$205^A90,IF(A90='Données projet'!$A$88,'Données projet'!$B$88,BD89+BC90-BL89))</f>
        <v>0</v>
      </c>
      <c r="BE90" s="14">
        <f>BD90*VLOOKUP('Données projet'!$B$11,Paramètres!$A$1:$I$88,3,0)*VLOOKUP('Données projet'!$B$11,Paramètres!$A$1:$I$88,5,0)</f>
        <v>0</v>
      </c>
      <c r="BF90" s="14" t="e">
        <f t="shared" si="99"/>
        <v>#NUM!</v>
      </c>
      <c r="BG90" s="22" t="e">
        <f t="shared" si="63"/>
        <v>#NUM!</v>
      </c>
      <c r="BH90" s="61" t="e">
        <f t="shared" si="64"/>
        <v>#NUM!</v>
      </c>
      <c r="BI90" s="61">
        <f ca="1">AVERAGE(OFFSET($BH$3,0,0,'Données projet'!$E$11+1,1))-AVERAGE(OFFSET($H$3,0,0,'Données projet'!$E$11+1,1))</f>
        <v>378.93986671710053</v>
      </c>
      <c r="BJ90" s="61">
        <f t="shared" si="65"/>
        <v>295.81600472413339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2.8</v>
      </c>
      <c r="BY90" s="13">
        <f>IF(A90&lt;'Données projet'!$A$114,$BV$205^A90,IF(A90='Données projet'!$A$114,'Données projet'!$B$114,BY89+BX90-CG89))</f>
        <v>239.59999999999997</v>
      </c>
      <c r="BZ90" s="14">
        <f>BY90*VLOOKUP('Données projet'!$B$12,Paramètres!$A$1:$I$88,3,0)*VLOOKUP('Données projet'!$B$12,Paramètres!$A$1:$I$88,5,0)</f>
        <v>209.31456</v>
      </c>
      <c r="CA90" s="14">
        <f t="shared" si="100"/>
        <v>51.78577132421475</v>
      </c>
      <c r="CB90" s="22">
        <f t="shared" si="67"/>
        <v>454.74974372300727</v>
      </c>
      <c r="CC90" s="61">
        <f t="shared" si="68"/>
        <v>748.08307705634058</v>
      </c>
      <c r="CD90" s="61">
        <f ca="1">AVERAGE(OFFSET($CC$3,0,0,'Données projet'!$E$12+1,1))-AVERAGE(OFFSET($H$3,0,0,'Données projet'!$E$12+1,1))</f>
        <v>299.79515984901849</v>
      </c>
      <c r="CE90" s="61">
        <f t="shared" si="69"/>
        <v>472.66755491558951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5.2</v>
      </c>
      <c r="CT90" s="13">
        <f>IF(A90&lt;'Données projet'!$A$140,$CQ$205^A90,IF(A90='Données projet'!$A$140,'Données projet'!$B$140,CT89+CS90-DB89))</f>
        <v>258.39999999999975</v>
      </c>
      <c r="CU90" s="18">
        <f>CT90*VLOOKUP('Données projet'!$B$13,Paramètres!$A$1:$I$88,3,0)*VLOOKUP('Données projet'!$B$13,Paramètres!$A$1:$I$88,5,0)</f>
        <v>233.80031999999977</v>
      </c>
      <c r="CV90" s="14">
        <f t="shared" si="101"/>
        <v>57.103614181373779</v>
      </c>
      <c r="CW90" s="22">
        <f t="shared" si="71"/>
        <v>506.65768536589218</v>
      </c>
      <c r="CX90" s="61">
        <f t="shared" si="72"/>
        <v>799.99101869922549</v>
      </c>
      <c r="CY90" s="61">
        <f ca="1">AVERAGE(OFFSET($CX$3,0,0,'Données projet'!$E$13+1,1))-AVERAGE(OFFSET($H$3,0,0,'Données projet'!$E$13+1,1))</f>
        <v>338.00040608689147</v>
      </c>
      <c r="CZ90" s="61">
        <f t="shared" si="73"/>
        <v>193.3463168944657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1" t="e">
        <f t="shared" si="76"/>
        <v>#N/A</v>
      </c>
      <c r="DT90" s="61" t="e">
        <f ca="1">AVERAGE(OFFSET($DS$3,0,0,'Données projet'!$E$14+1,1))-AVERAGE(OFFSET($H$3,0,0,'Données projet'!$E$14+1,1))</f>
        <v>#N/A</v>
      </c>
      <c r="DU90" s="61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1" t="e">
        <f t="shared" si="80"/>
        <v>#N/A</v>
      </c>
      <c r="EO90" s="61" t="e">
        <f ca="1">AVERAGE(OFFSET($EN$3,0,0,'Données projet'!$E$15+1,1))-AVERAGE(OFFSET($H$3,0,0,'Données projet'!$E$15+1,1))</f>
        <v>#N/A</v>
      </c>
      <c r="EP90" s="61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1" t="e">
        <f t="shared" si="84"/>
        <v>#N/A</v>
      </c>
      <c r="FJ90" s="61" t="e">
        <f ca="1">AVERAGE(OFFSET($FI$3,0,0,'Données projet'!$E$16+1,1))-AVERAGE(OFFSET($H$3,0,0,'Données projet'!$E$16+1,1))</f>
        <v>#N/A</v>
      </c>
      <c r="FK90" s="61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1" t="e">
        <f t="shared" si="88"/>
        <v>#N/A</v>
      </c>
      <c r="GE90" s="61" t="e">
        <f ca="1">AVERAGE(OFFSET($GD$3,0,0,'Données projet'!$E$17+1,1))-AVERAGE(OFFSET($H$3,0,0,'Données projet'!$E$17+1,1))</f>
        <v>#N/A</v>
      </c>
      <c r="GF90" s="61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1" t="e">
        <f t="shared" si="92"/>
        <v>#N/A</v>
      </c>
      <c r="GZ90" s="61" t="e">
        <f ca="1">AVERAGE(OFFSET($GY$3,0,0,'Données projet'!$E$18+1,1))-AVERAGE(OFFSET($H$3,0,0,'Données projet'!$E$18+1,1))</f>
        <v>#N/A</v>
      </c>
      <c r="HA90" s="61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">
      <c r="A91" s="11">
        <f t="shared" si="9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48.047999999999959</v>
      </c>
      <c r="D91" s="12">
        <f t="shared" si="9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9">
        <f t="shared" si="57"/>
        <v>364.92254427319637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IF(A91&lt;'Données projet'!$A$36,$K$205^A91,IF(A91='Données projet'!$A$36,'Données projet'!$B$36,N90+M91-V90))</f>
        <v>-7.9580786405131221E-13</v>
      </c>
      <c r="O91" s="14">
        <f>N91*VLOOKUP('Données projet'!$B$9,Paramètres!$A$1:$I$88,3,0)*VLOOKUP('Données projet'!$B$9,Paramètres!$A$1:$I$88,5,0)</f>
        <v>-4.448565960046835E-13</v>
      </c>
      <c r="P91" s="14" t="e">
        <f t="shared" si="97"/>
        <v>#NUM!</v>
      </c>
      <c r="Q91" s="22" t="e">
        <f t="shared" si="54"/>
        <v>#NUM!</v>
      </c>
      <c r="R91" s="61" t="e">
        <f t="shared" si="55"/>
        <v>#NUM!</v>
      </c>
      <c r="S91" s="61">
        <f ca="1">AVERAGE(OFFSET($R$3,0,0,'Données projet'!$E$9+1,1))-AVERAGE(OFFSET($H$3,0,0,'Données projet'!$E$9+1,1))</f>
        <v>383.30146648843129</v>
      </c>
      <c r="T91" s="61">
        <f t="shared" si="56"/>
        <v>443.96527862325644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1.6423165435108338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1.4972047414313333E-8</v>
      </c>
      <c r="AC91" s="24">
        <f t="shared" si="58"/>
        <v>1.6423165584828812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6.8</v>
      </c>
      <c r="AI91" s="14">
        <f>IF(A91&lt;'Données projet'!$A$62,$AF$205^A91,IF(A91='Données projet'!$A$62,'Données projet'!$B$62,AI90+AH91-AQ90))</f>
        <v>303.39999999999986</v>
      </c>
      <c r="AJ91" s="14">
        <f>AI91*VLOOKUP('Données projet'!$B$10,Paramètres!$A$1:$I$88,3,0)*VLOOKUP('Données projet'!$B$10,Paramètres!$A$1:$I$88,5,0)</f>
        <v>260.3171999999999</v>
      </c>
      <c r="AK91" s="14">
        <f t="shared" si="98"/>
        <v>62.789987379118401</v>
      </c>
      <c r="AL91" s="22">
        <f t="shared" si="59"/>
        <v>562.74501801863096</v>
      </c>
      <c r="AM91" s="61">
        <f t="shared" si="60"/>
        <v>856.07835135196433</v>
      </c>
      <c r="AN91" s="61">
        <f ca="1">AVERAGE(OFFSET($AM$3,0,0,'Données projet'!$E$10+1,1))-AVERAGE(OFFSET($H$3,0,0,'Données projet'!$E$10+1,1))</f>
        <v>346.47171669298569</v>
      </c>
      <c r="AO91" s="61">
        <f t="shared" si="61"/>
        <v>138.7892998712469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IF(A91&lt;'Données projet'!$A$88,$BA$205^A91,IF(A91='Données projet'!$A$88,'Données projet'!$B$88,BD90+BC91-BL90))</f>
        <v>0</v>
      </c>
      <c r="BE91" s="14">
        <f>BD91*VLOOKUP('Données projet'!$B$11,Paramètres!$A$1:$I$88,3,0)*VLOOKUP('Données projet'!$B$11,Paramètres!$A$1:$I$88,5,0)</f>
        <v>0</v>
      </c>
      <c r="BF91" s="14" t="e">
        <f t="shared" si="99"/>
        <v>#NUM!</v>
      </c>
      <c r="BG91" s="22" t="e">
        <f t="shared" si="63"/>
        <v>#NUM!</v>
      </c>
      <c r="BH91" s="61" t="e">
        <f t="shared" si="64"/>
        <v>#NUM!</v>
      </c>
      <c r="BI91" s="61">
        <f ca="1">AVERAGE(OFFSET($BH$3,0,0,'Données projet'!$E$11+1,1))-AVERAGE(OFFSET($H$3,0,0,'Données projet'!$E$11+1,1))</f>
        <v>378.93986671710053</v>
      </c>
      <c r="BJ91" s="61">
        <f t="shared" si="65"/>
        <v>295.81600472413339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2.8</v>
      </c>
      <c r="BY91" s="13">
        <f>IF(A91&lt;'Données projet'!$A$114,$BV$205^A91,IF(A91='Données projet'!$A$114,'Données projet'!$B$114,BY90+BX91-CG90))</f>
        <v>242.39999999999998</v>
      </c>
      <c r="BZ91" s="14">
        <f>BY91*VLOOKUP('Données projet'!$B$12,Paramètres!$A$1:$I$88,3,0)*VLOOKUP('Données projet'!$B$12,Paramètres!$A$1:$I$88,5,0)</f>
        <v>211.76064</v>
      </c>
      <c r="CA91" s="14">
        <f t="shared" si="100"/>
        <v>52.320142683061327</v>
      </c>
      <c r="CB91" s="22">
        <f t="shared" si="67"/>
        <v>459.94069650633179</v>
      </c>
      <c r="CC91" s="61">
        <f t="shared" si="68"/>
        <v>753.2740298396651</v>
      </c>
      <c r="CD91" s="61">
        <f ca="1">AVERAGE(OFFSET($CC$3,0,0,'Données projet'!$E$12+1,1))-AVERAGE(OFFSET($H$3,0,0,'Données projet'!$E$12+1,1))</f>
        <v>299.79515984901849</v>
      </c>
      <c r="CE91" s="61">
        <f t="shared" si="69"/>
        <v>472.66755491558951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5.2</v>
      </c>
      <c r="CT91" s="13">
        <f>IF(A91&lt;'Données projet'!$A$140,$CQ$205^A91,IF(A91='Données projet'!$A$140,'Données projet'!$B$140,CT90+CS91-DB90))</f>
        <v>263.59999999999974</v>
      </c>
      <c r="CU91" s="18">
        <f>CT91*VLOOKUP('Données projet'!$B$13,Paramètres!$A$1:$I$88,3,0)*VLOOKUP('Données projet'!$B$13,Paramètres!$A$1:$I$88,5,0)</f>
        <v>238.50527999999974</v>
      </c>
      <c r="CV91" s="14">
        <f t="shared" si="101"/>
        <v>58.117817352909832</v>
      </c>
      <c r="CW91" s="22">
        <f t="shared" si="71"/>
        <v>516.61856122298411</v>
      </c>
      <c r="CX91" s="61">
        <f t="shared" si="72"/>
        <v>809.95189455631748</v>
      </c>
      <c r="CY91" s="61">
        <f ca="1">AVERAGE(OFFSET($CX$3,0,0,'Données projet'!$E$13+1,1))-AVERAGE(OFFSET($H$3,0,0,'Données projet'!$E$13+1,1))</f>
        <v>338.00040608689147</v>
      </c>
      <c r="CZ91" s="61">
        <f t="shared" si="73"/>
        <v>193.3463168944657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1" t="e">
        <f t="shared" si="76"/>
        <v>#N/A</v>
      </c>
      <c r="DT91" s="61" t="e">
        <f ca="1">AVERAGE(OFFSET($DS$3,0,0,'Données projet'!$E$14+1,1))-AVERAGE(OFFSET($H$3,0,0,'Données projet'!$E$14+1,1))</f>
        <v>#N/A</v>
      </c>
      <c r="DU91" s="61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1" t="e">
        <f t="shared" si="80"/>
        <v>#N/A</v>
      </c>
      <c r="EO91" s="61" t="e">
        <f ca="1">AVERAGE(OFFSET($EN$3,0,0,'Données projet'!$E$15+1,1))-AVERAGE(OFFSET($H$3,0,0,'Données projet'!$E$15+1,1))</f>
        <v>#N/A</v>
      </c>
      <c r="EP91" s="61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1" t="e">
        <f t="shared" si="84"/>
        <v>#N/A</v>
      </c>
      <c r="FJ91" s="61" t="e">
        <f ca="1">AVERAGE(OFFSET($FI$3,0,0,'Données projet'!$E$16+1,1))-AVERAGE(OFFSET($H$3,0,0,'Données projet'!$E$16+1,1))</f>
        <v>#N/A</v>
      </c>
      <c r="FK91" s="61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1" t="e">
        <f t="shared" si="88"/>
        <v>#N/A</v>
      </c>
      <c r="GE91" s="61" t="e">
        <f ca="1">AVERAGE(OFFSET($GD$3,0,0,'Données projet'!$E$17+1,1))-AVERAGE(OFFSET($H$3,0,0,'Données projet'!$E$17+1,1))</f>
        <v>#N/A</v>
      </c>
      <c r="GF91" s="61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1" t="e">
        <f t="shared" si="92"/>
        <v>#N/A</v>
      </c>
      <c r="GZ91" s="61" t="e">
        <f ca="1">AVERAGE(OFFSET($GY$3,0,0,'Données projet'!$E$18+1,1))-AVERAGE(OFFSET($H$3,0,0,'Données projet'!$E$18+1,1))</f>
        <v>#N/A</v>
      </c>
      <c r="HA91" s="61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">
      <c r="A92" s="11">
        <f t="shared" si="9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48.593999999999959</v>
      </c>
      <c r="D92" s="12">
        <f t="shared" si="9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9">
        <f t="shared" si="57"/>
        <v>366.12005978779001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IF(A92&lt;'Données projet'!$A$36,$K$205^A92,IF(A92='Données projet'!$A$36,'Données projet'!$B$36,N91+M92-V91))</f>
        <v>-7.9580786405131221E-13</v>
      </c>
      <c r="O92" s="14">
        <f>N92*VLOOKUP('Données projet'!$B$9,Paramètres!$A$1:$I$88,3,0)*VLOOKUP('Données projet'!$B$9,Paramètres!$A$1:$I$88,5,0)</f>
        <v>-4.448565960046835E-13</v>
      </c>
      <c r="P92" s="14" t="e">
        <f t="shared" si="97"/>
        <v>#NUM!</v>
      </c>
      <c r="Q92" s="22" t="e">
        <f t="shared" si="54"/>
        <v>#NUM!</v>
      </c>
      <c r="R92" s="61" t="e">
        <f t="shared" si="55"/>
        <v>#NUM!</v>
      </c>
      <c r="S92" s="61">
        <f ca="1">AVERAGE(OFFSET($R$3,0,0,'Données projet'!$E$9+1,1))-AVERAGE(OFFSET($H$3,0,0,'Données projet'!$E$9+1,1))</f>
        <v>383.30146648843129</v>
      </c>
      <c r="T92" s="61">
        <f t="shared" si="56"/>
        <v>443.96527862325644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1.6101117178067668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1.0586836254907473E-8</v>
      </c>
      <c r="AC92" s="24">
        <f t="shared" si="58"/>
        <v>1.6101117283936031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6.8</v>
      </c>
      <c r="AI92" s="14">
        <f>IF(A92&lt;'Données projet'!$A$62,$AF$205^A92,IF(A92='Données projet'!$A$62,'Données projet'!$B$62,AI91+AH92-AQ91))</f>
        <v>310.19999999999987</v>
      </c>
      <c r="AJ92" s="14">
        <f>AI92*VLOOKUP('Données projet'!$B$10,Paramètres!$A$1:$I$88,3,0)*VLOOKUP('Données projet'!$B$10,Paramètres!$A$1:$I$88,5,0)</f>
        <v>266.15159999999992</v>
      </c>
      <c r="AK92" s="14">
        <f t="shared" si="98"/>
        <v>64.031860548293878</v>
      </c>
      <c r="AL92" s="22">
        <f t="shared" si="59"/>
        <v>575.06952712161171</v>
      </c>
      <c r="AM92" s="61">
        <f t="shared" si="60"/>
        <v>868.40286045494508</v>
      </c>
      <c r="AN92" s="61">
        <f ca="1">AVERAGE(OFFSET($AM$3,0,0,'Données projet'!$E$10+1,1))-AVERAGE(OFFSET($H$3,0,0,'Données projet'!$E$10+1,1))</f>
        <v>346.47171669298569</v>
      </c>
      <c r="AO92" s="61">
        <f t="shared" si="61"/>
        <v>138.7892998712469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IF(A92&lt;'Données projet'!$A$88,$BA$205^A92,IF(A92='Données projet'!$A$88,'Données projet'!$B$88,BD91+BC92-BL91))</f>
        <v>0</v>
      </c>
      <c r="BE92" s="14">
        <f>BD92*VLOOKUP('Données projet'!$B$11,Paramètres!$A$1:$I$88,3,0)*VLOOKUP('Données projet'!$B$11,Paramètres!$A$1:$I$88,5,0)</f>
        <v>0</v>
      </c>
      <c r="BF92" s="14" t="e">
        <f t="shared" si="99"/>
        <v>#NUM!</v>
      </c>
      <c r="BG92" s="22" t="e">
        <f t="shared" si="63"/>
        <v>#NUM!</v>
      </c>
      <c r="BH92" s="61" t="e">
        <f t="shared" si="64"/>
        <v>#NUM!</v>
      </c>
      <c r="BI92" s="61">
        <f ca="1">AVERAGE(OFFSET($BH$3,0,0,'Données projet'!$E$11+1,1))-AVERAGE(OFFSET($H$3,0,0,'Données projet'!$E$11+1,1))</f>
        <v>378.93986671710053</v>
      </c>
      <c r="BJ92" s="61">
        <f t="shared" si="65"/>
        <v>295.81600472413339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2.8</v>
      </c>
      <c r="BY92" s="13">
        <f>IF(A92&lt;'Données projet'!$A$114,$BV$205^A92,IF(A92='Données projet'!$A$114,'Données projet'!$B$114,BY91+BX92-CG91))</f>
        <v>245.2</v>
      </c>
      <c r="BZ92" s="14">
        <f>BY92*VLOOKUP('Données projet'!$B$12,Paramètres!$A$1:$I$88,3,0)*VLOOKUP('Données projet'!$B$12,Paramètres!$A$1:$I$88,5,0)</f>
        <v>214.20672000000002</v>
      </c>
      <c r="CA92" s="14">
        <f t="shared" si="100"/>
        <v>52.853796016439418</v>
      </c>
      <c r="CB92" s="22">
        <f t="shared" si="67"/>
        <v>465.13039872863197</v>
      </c>
      <c r="CC92" s="61">
        <f t="shared" si="68"/>
        <v>758.46373206196529</v>
      </c>
      <c r="CD92" s="61">
        <f ca="1">AVERAGE(OFFSET($CC$3,0,0,'Données projet'!$E$12+1,1))-AVERAGE(OFFSET($H$3,0,0,'Données projet'!$E$12+1,1))</f>
        <v>299.79515984901849</v>
      </c>
      <c r="CE92" s="61">
        <f t="shared" si="69"/>
        <v>472.66755491558951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5.2</v>
      </c>
      <c r="CT92" s="13">
        <f>IF(A92&lt;'Données projet'!$A$140,$CQ$205^A92,IF(A92='Données projet'!$A$140,'Données projet'!$B$140,CT91+CS92-DB91))</f>
        <v>268.79999999999973</v>
      </c>
      <c r="CU92" s="18">
        <f>CT92*VLOOKUP('Données projet'!$B$13,Paramètres!$A$1:$I$88,3,0)*VLOOKUP('Données projet'!$B$13,Paramètres!$A$1:$I$88,5,0)</f>
        <v>243.21023999999974</v>
      </c>
      <c r="CV92" s="14">
        <f t="shared" si="101"/>
        <v>59.129694216846687</v>
      </c>
      <c r="CW92" s="22">
        <f t="shared" si="71"/>
        <v>526.57538542767418</v>
      </c>
      <c r="CX92" s="61">
        <f t="shared" si="72"/>
        <v>819.90871876100755</v>
      </c>
      <c r="CY92" s="61">
        <f ca="1">AVERAGE(OFFSET($CX$3,0,0,'Données projet'!$E$13+1,1))-AVERAGE(OFFSET($H$3,0,0,'Données projet'!$E$13+1,1))</f>
        <v>338.00040608689147</v>
      </c>
      <c r="CZ92" s="61">
        <f t="shared" si="73"/>
        <v>193.3463168944657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1" t="e">
        <f t="shared" si="76"/>
        <v>#N/A</v>
      </c>
      <c r="DT92" s="61" t="e">
        <f ca="1">AVERAGE(OFFSET($DS$3,0,0,'Données projet'!$E$14+1,1))-AVERAGE(OFFSET($H$3,0,0,'Données projet'!$E$14+1,1))</f>
        <v>#N/A</v>
      </c>
      <c r="DU92" s="61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1" t="e">
        <f t="shared" si="80"/>
        <v>#N/A</v>
      </c>
      <c r="EO92" s="61" t="e">
        <f ca="1">AVERAGE(OFFSET($EN$3,0,0,'Données projet'!$E$15+1,1))-AVERAGE(OFFSET($H$3,0,0,'Données projet'!$E$15+1,1))</f>
        <v>#N/A</v>
      </c>
      <c r="EP92" s="61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1" t="e">
        <f t="shared" si="84"/>
        <v>#N/A</v>
      </c>
      <c r="FJ92" s="61" t="e">
        <f ca="1">AVERAGE(OFFSET($FI$3,0,0,'Données projet'!$E$16+1,1))-AVERAGE(OFFSET($H$3,0,0,'Données projet'!$E$16+1,1))</f>
        <v>#N/A</v>
      </c>
      <c r="FK92" s="61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1" t="e">
        <f t="shared" si="88"/>
        <v>#N/A</v>
      </c>
      <c r="GE92" s="61" t="e">
        <f ca="1">AVERAGE(OFFSET($GD$3,0,0,'Données projet'!$E$17+1,1))-AVERAGE(OFFSET($H$3,0,0,'Données projet'!$E$17+1,1))</f>
        <v>#N/A</v>
      </c>
      <c r="GF92" s="61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1" t="e">
        <f t="shared" si="92"/>
        <v>#N/A</v>
      </c>
      <c r="GZ92" s="61" t="e">
        <f ca="1">AVERAGE(OFFSET($GY$3,0,0,'Données projet'!$E$18+1,1))-AVERAGE(OFFSET($H$3,0,0,'Données projet'!$E$18+1,1))</f>
        <v>#N/A</v>
      </c>
      <c r="HA92" s="61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">
      <c r="A93" s="11">
        <f t="shared" si="9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49.139999999999958</v>
      </c>
      <c r="D93" s="12">
        <f t="shared" si="9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9">
        <f t="shared" si="57"/>
        <v>367.31725303154894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IF(A93&lt;'Données projet'!$A$36,$K$205^A93,IF(A93='Données projet'!$A$36,'Données projet'!$B$36,N92+M93-V92))</f>
        <v>-7.9580786405131221E-13</v>
      </c>
      <c r="O93" s="14">
        <f>N93*VLOOKUP('Données projet'!$B$9,Paramètres!$A$1:$I$88,3,0)*VLOOKUP('Données projet'!$B$9,Paramètres!$A$1:$I$88,5,0)</f>
        <v>-4.448565960046835E-13</v>
      </c>
      <c r="P93" s="14" t="e">
        <f t="shared" si="97"/>
        <v>#NUM!</v>
      </c>
      <c r="Q93" s="22" t="e">
        <f t="shared" si="54"/>
        <v>#NUM!</v>
      </c>
      <c r="R93" s="61" t="e">
        <f t="shared" si="55"/>
        <v>#NUM!</v>
      </c>
      <c r="S93" s="61">
        <f ca="1">AVERAGE(OFFSET($R$3,0,0,'Données projet'!$E$9+1,1))-AVERAGE(OFFSET($H$3,0,0,'Données projet'!$E$9+1,1))</f>
        <v>383.30146648843129</v>
      </c>
      <c r="T93" s="61">
        <f t="shared" si="56"/>
        <v>443.96527862325644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1.5785384090917525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7.4860237071566667E-9</v>
      </c>
      <c r="AC93" s="24">
        <f t="shared" si="58"/>
        <v>1.5785384165777763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317</v>
      </c>
      <c r="AG93" s="13">
        <f>VLOOKUP(A93,'Données projet'!$A$61:$I$81,9,0)</f>
        <v>6.8</v>
      </c>
      <c r="AH93" s="13">
        <f t="array" ref="AH93">INDEX(AG:AG,MIN(IF(ISNUMBER(AG93:AG289),ROW(AG93:AG289),"")))</f>
        <v>6.8</v>
      </c>
      <c r="AI93" s="14">
        <f>IF(A93&lt;'Données projet'!$A$62,$AF$205^A93,IF(A93='Données projet'!$A$62,'Données projet'!$B$62,AI92+AH93-AQ92))</f>
        <v>316.99999999999989</v>
      </c>
      <c r="AJ93" s="14">
        <f>AI93*VLOOKUP('Données projet'!$B$10,Paramètres!$A$1:$I$88,3,0)*VLOOKUP('Données projet'!$B$10,Paramètres!$A$1:$I$88,5,0)</f>
        <v>271.98599999999993</v>
      </c>
      <c r="AK93" s="14">
        <f t="shared" si="98"/>
        <v>65.270568670601861</v>
      </c>
      <c r="AL93" s="22">
        <f t="shared" si="59"/>
        <v>587.38852376796467</v>
      </c>
      <c r="AM93" s="61">
        <f t="shared" si="60"/>
        <v>880.72185710129793</v>
      </c>
      <c r="AN93" s="61">
        <f ca="1">AVERAGE(OFFSET($AM$3,0,0,'Données projet'!$E$10+1,1))-AVERAGE(OFFSET($H$3,0,0,'Données projet'!$E$10+1,1))</f>
        <v>346.47171669298569</v>
      </c>
      <c r="AO93" s="61">
        <f t="shared" si="61"/>
        <v>138.7892998712469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IF(A93&lt;'Données projet'!$A$88,$BA$205^A93,IF(A93='Données projet'!$A$88,'Données projet'!$B$88,BD92+BC93-BL92))</f>
        <v>0</v>
      </c>
      <c r="BE93" s="14">
        <f>BD93*VLOOKUP('Données projet'!$B$11,Paramètres!$A$1:$I$88,3,0)*VLOOKUP('Données projet'!$B$11,Paramètres!$A$1:$I$88,5,0)</f>
        <v>0</v>
      </c>
      <c r="BF93" s="14" t="e">
        <f t="shared" si="99"/>
        <v>#NUM!</v>
      </c>
      <c r="BG93" s="22" t="e">
        <f t="shared" si="63"/>
        <v>#NUM!</v>
      </c>
      <c r="BH93" s="61" t="e">
        <f t="shared" si="64"/>
        <v>#NUM!</v>
      </c>
      <c r="BI93" s="61">
        <f ca="1">AVERAGE(OFFSET($BH$3,0,0,'Données projet'!$E$11+1,1))-AVERAGE(OFFSET($H$3,0,0,'Données projet'!$E$11+1,1))</f>
        <v>378.93986671710053</v>
      </c>
      <c r="BJ93" s="61">
        <f t="shared" si="65"/>
        <v>295.81600472413339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248</v>
      </c>
      <c r="BW93" s="13">
        <f>VLOOKUP(A93,'Données projet'!$A$113:$I$133,9,0)</f>
        <v>2.8</v>
      </c>
      <c r="BX93" s="13">
        <f t="array" ref="BX93">INDEX(BW:BW,MIN(IF(ISNUMBER(BW93:BW289),ROW(BW93:BW289),"")))</f>
        <v>2.8</v>
      </c>
      <c r="BY93" s="13">
        <f>IF(A93&lt;'Données projet'!$A$114,$BV$205^A93,IF(A93='Données projet'!$A$114,'Données projet'!$B$114,BY92+BX93-CG92))</f>
        <v>248</v>
      </c>
      <c r="BZ93" s="14">
        <f>BY93*VLOOKUP('Données projet'!$B$12,Paramètres!$A$1:$I$88,3,0)*VLOOKUP('Données projet'!$B$12,Paramètres!$A$1:$I$88,5,0)</f>
        <v>216.65280000000004</v>
      </c>
      <c r="CA93" s="14">
        <f t="shared" si="100"/>
        <v>53.38674047237982</v>
      </c>
      <c r="CB93" s="22">
        <f t="shared" si="67"/>
        <v>470.3188663227283</v>
      </c>
      <c r="CC93" s="61">
        <f t="shared" si="68"/>
        <v>763.65219965606161</v>
      </c>
      <c r="CD93" s="61">
        <f ca="1">AVERAGE(OFFSET($CC$3,0,0,'Données projet'!$E$12+1,1))-AVERAGE(OFFSET($H$3,0,0,'Données projet'!$E$12+1,1))</f>
        <v>299.79515984901849</v>
      </c>
      <c r="CE93" s="61">
        <f t="shared" si="69"/>
        <v>472.66755491558951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248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5.2</v>
      </c>
      <c r="CT93" s="13">
        <f>IF(A93&lt;'Données projet'!$A$140,$CQ$205^A93,IF(A93='Données projet'!$A$140,'Données projet'!$B$140,CT92+CS93-DB92))</f>
        <v>273.99999999999972</v>
      </c>
      <c r="CU93" s="18">
        <f>CT93*VLOOKUP('Données projet'!$B$13,Paramètres!$A$1:$I$88,3,0)*VLOOKUP('Données projet'!$B$13,Paramètres!$A$1:$I$88,5,0)</f>
        <v>247.91519999999971</v>
      </c>
      <c r="CV93" s="14">
        <f t="shared" si="101"/>
        <v>60.139294964297406</v>
      </c>
      <c r="CW93" s="22">
        <f t="shared" si="71"/>
        <v>536.52824539615074</v>
      </c>
      <c r="CX93" s="61">
        <f t="shared" si="72"/>
        <v>829.86157872948411</v>
      </c>
      <c r="CY93" s="61">
        <f ca="1">AVERAGE(OFFSET($CX$3,0,0,'Données projet'!$E$13+1,1))-AVERAGE(OFFSET($H$3,0,0,'Données projet'!$E$13+1,1))</f>
        <v>338.00040608689147</v>
      </c>
      <c r="CZ93" s="61">
        <f t="shared" si="73"/>
        <v>193.3463168944657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1" t="e">
        <f t="shared" si="76"/>
        <v>#N/A</v>
      </c>
      <c r="DT93" s="61" t="e">
        <f ca="1">AVERAGE(OFFSET($DS$3,0,0,'Données projet'!$E$14+1,1))-AVERAGE(OFFSET($H$3,0,0,'Données projet'!$E$14+1,1))</f>
        <v>#N/A</v>
      </c>
      <c r="DU93" s="61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1" t="e">
        <f t="shared" si="80"/>
        <v>#N/A</v>
      </c>
      <c r="EO93" s="61" t="e">
        <f ca="1">AVERAGE(OFFSET($EN$3,0,0,'Données projet'!$E$15+1,1))-AVERAGE(OFFSET($H$3,0,0,'Données projet'!$E$15+1,1))</f>
        <v>#N/A</v>
      </c>
      <c r="EP93" s="61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1" t="e">
        <f t="shared" si="84"/>
        <v>#N/A</v>
      </c>
      <c r="FJ93" s="61" t="e">
        <f ca="1">AVERAGE(OFFSET($FI$3,0,0,'Données projet'!$E$16+1,1))-AVERAGE(OFFSET($H$3,0,0,'Données projet'!$E$16+1,1))</f>
        <v>#N/A</v>
      </c>
      <c r="FK93" s="61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1" t="e">
        <f t="shared" si="88"/>
        <v>#N/A</v>
      </c>
      <c r="GE93" s="61" t="e">
        <f ca="1">AVERAGE(OFFSET($GD$3,0,0,'Données projet'!$E$17+1,1))-AVERAGE(OFFSET($H$3,0,0,'Données projet'!$E$17+1,1))</f>
        <v>#N/A</v>
      </c>
      <c r="GF93" s="61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1" t="e">
        <f t="shared" si="92"/>
        <v>#N/A</v>
      </c>
      <c r="GZ93" s="61" t="e">
        <f ca="1">AVERAGE(OFFSET($GY$3,0,0,'Données projet'!$E$18+1,1))-AVERAGE(OFFSET($H$3,0,0,'Données projet'!$E$18+1,1))</f>
        <v>#N/A</v>
      </c>
      <c r="HA93" s="61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">
      <c r="A94" s="11">
        <f t="shared" si="9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49.685999999999957</v>
      </c>
      <c r="D94" s="12">
        <f t="shared" si="9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9">
        <f t="shared" si="57"/>
        <v>368.51412799964498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IF(A94&lt;'Données projet'!$A$36,$K$205^A94,IF(A94='Données projet'!$A$36,'Données projet'!$B$36,N93+M94-V93))</f>
        <v>-7.9580786405131221E-13</v>
      </c>
      <c r="O94" s="14">
        <f>N94*VLOOKUP('Données projet'!$B$9,Paramètres!$A$1:$I$88,3,0)*VLOOKUP('Données projet'!$B$9,Paramètres!$A$1:$I$88,5,0)</f>
        <v>-4.448565960046835E-13</v>
      </c>
      <c r="P94" s="14" t="e">
        <f t="shared" si="97"/>
        <v>#NUM!</v>
      </c>
      <c r="Q94" s="22" t="e">
        <f t="shared" si="54"/>
        <v>#NUM!</v>
      </c>
      <c r="R94" s="61" t="e">
        <f t="shared" si="55"/>
        <v>#NUM!</v>
      </c>
      <c r="S94" s="61">
        <f ca="1">AVERAGE(OFFSET($R$3,0,0,'Données projet'!$E$9+1,1))-AVERAGE(OFFSET($H$3,0,0,'Données projet'!$E$9+1,1))</f>
        <v>383.30146648843129</v>
      </c>
      <c r="T94" s="61">
        <f t="shared" si="56"/>
        <v>443.96527862325644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1.5475842337028227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5.2934181274537365E-9</v>
      </c>
      <c r="AC94" s="24">
        <f t="shared" si="58"/>
        <v>1.5475842389962409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6.1</v>
      </c>
      <c r="AI94" s="14">
        <f>IF(A94&lt;'Données projet'!$A$62,$AF$205^A94,IF(A94='Données projet'!$A$62,'Données projet'!$B$62,AI93+AH94-AQ93))</f>
        <v>281.09999999999991</v>
      </c>
      <c r="AJ94" s="14">
        <f>AI94*VLOOKUP('Données projet'!$B$10,Paramètres!$A$1:$I$88,3,0)*VLOOKUP('Données projet'!$B$10,Paramètres!$A$1:$I$88,5,0)</f>
        <v>241.18379999999993</v>
      </c>
      <c r="AK94" s="14">
        <f t="shared" si="98"/>
        <v>58.69415783562156</v>
      </c>
      <c r="AL94" s="22">
        <f t="shared" si="59"/>
        <v>522.28744323037404</v>
      </c>
      <c r="AM94" s="61">
        <f t="shared" si="60"/>
        <v>815.6207765637073</v>
      </c>
      <c r="AN94" s="61">
        <f ca="1">AVERAGE(OFFSET($AM$3,0,0,'Données projet'!$E$10+1,1))-AVERAGE(OFFSET($H$3,0,0,'Données projet'!$E$10+1,1))</f>
        <v>346.47171669298569</v>
      </c>
      <c r="AO94" s="61">
        <f t="shared" si="61"/>
        <v>138.7892998712469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IF(A94&lt;'Données projet'!$A$88,$BA$205^A94,IF(A94='Données projet'!$A$88,'Données projet'!$B$88,BD93+BC94-BL93))</f>
        <v>0</v>
      </c>
      <c r="BE94" s="14">
        <f>BD94*VLOOKUP('Données projet'!$B$11,Paramètres!$A$1:$I$88,3,0)*VLOOKUP('Données projet'!$B$11,Paramètres!$A$1:$I$88,5,0)</f>
        <v>0</v>
      </c>
      <c r="BF94" s="14" t="e">
        <f t="shared" si="99"/>
        <v>#NUM!</v>
      </c>
      <c r="BG94" s="22" t="e">
        <f t="shared" si="63"/>
        <v>#NUM!</v>
      </c>
      <c r="BH94" s="61" t="e">
        <f t="shared" si="64"/>
        <v>#NUM!</v>
      </c>
      <c r="BI94" s="61">
        <f ca="1">AVERAGE(OFFSET($BH$3,0,0,'Données projet'!$E$11+1,1))-AVERAGE(OFFSET($H$3,0,0,'Données projet'!$E$11+1,1))</f>
        <v>378.93986671710053</v>
      </c>
      <c r="BJ94" s="61">
        <f t="shared" si="65"/>
        <v>295.81600472413339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>
        <f>BY94*VLOOKUP('Données projet'!$B$12,Paramètres!$A$1:$I$88,3,0)*VLOOKUP('Données projet'!$B$12,Paramètres!$A$1:$I$88,5,0)</f>
        <v>0</v>
      </c>
      <c r="CA94" s="14" t="e">
        <f t="shared" si="100"/>
        <v>#NUM!</v>
      </c>
      <c r="CB94" s="22" t="e">
        <f t="shared" si="67"/>
        <v>#NUM!</v>
      </c>
      <c r="CC94" s="61" t="e">
        <f t="shared" si="68"/>
        <v>#NUM!</v>
      </c>
      <c r="CD94" s="61">
        <f ca="1">AVERAGE(OFFSET($CC$3,0,0,'Données projet'!$E$12+1,1))-AVERAGE(OFFSET($H$3,0,0,'Données projet'!$E$12+1,1))</f>
        <v>299.79515984901849</v>
      </c>
      <c r="CE94" s="61">
        <f t="shared" si="69"/>
        <v>472.66755491558951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5.2</v>
      </c>
      <c r="CT94" s="13">
        <f>IF(A94&lt;'Données projet'!$A$140,$CQ$205^A94,IF(A94='Données projet'!$A$140,'Données projet'!$B$140,CT93+CS94-DB93))</f>
        <v>279.1999999999997</v>
      </c>
      <c r="CU94" s="18">
        <f>CT94*VLOOKUP('Données projet'!$B$13,Paramètres!$A$1:$I$88,3,0)*VLOOKUP('Données projet'!$B$13,Paramètres!$A$1:$I$88,5,0)</f>
        <v>252.62015999999971</v>
      </c>
      <c r="CV94" s="14">
        <f t="shared" si="101"/>
        <v>61.146667772298713</v>
      </c>
      <c r="CW94" s="22">
        <f t="shared" si="71"/>
        <v>546.477225036753</v>
      </c>
      <c r="CX94" s="61">
        <f t="shared" si="72"/>
        <v>839.81055837008626</v>
      </c>
      <c r="CY94" s="61">
        <f ca="1">AVERAGE(OFFSET($CX$3,0,0,'Données projet'!$E$13+1,1))-AVERAGE(OFFSET($H$3,0,0,'Données projet'!$E$13+1,1))</f>
        <v>338.00040608689147</v>
      </c>
      <c r="CZ94" s="61">
        <f t="shared" si="73"/>
        <v>193.3463168944657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1" t="e">
        <f t="shared" si="76"/>
        <v>#N/A</v>
      </c>
      <c r="DT94" s="61" t="e">
        <f ca="1">AVERAGE(OFFSET($DS$3,0,0,'Données projet'!$E$14+1,1))-AVERAGE(OFFSET($H$3,0,0,'Données projet'!$E$14+1,1))</f>
        <v>#N/A</v>
      </c>
      <c r="DU94" s="61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1" t="e">
        <f t="shared" si="80"/>
        <v>#N/A</v>
      </c>
      <c r="EO94" s="61" t="e">
        <f ca="1">AVERAGE(OFFSET($EN$3,0,0,'Données projet'!$E$15+1,1))-AVERAGE(OFFSET($H$3,0,0,'Données projet'!$E$15+1,1))</f>
        <v>#N/A</v>
      </c>
      <c r="EP94" s="61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1" t="e">
        <f t="shared" si="84"/>
        <v>#N/A</v>
      </c>
      <c r="FJ94" s="61" t="e">
        <f ca="1">AVERAGE(OFFSET($FI$3,0,0,'Données projet'!$E$16+1,1))-AVERAGE(OFFSET($H$3,0,0,'Données projet'!$E$16+1,1))</f>
        <v>#N/A</v>
      </c>
      <c r="FK94" s="61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1" t="e">
        <f t="shared" si="88"/>
        <v>#N/A</v>
      </c>
      <c r="GE94" s="61" t="e">
        <f ca="1">AVERAGE(OFFSET($GD$3,0,0,'Données projet'!$E$17+1,1))-AVERAGE(OFFSET($H$3,0,0,'Données projet'!$E$17+1,1))</f>
        <v>#N/A</v>
      </c>
      <c r="GF94" s="61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1" t="e">
        <f t="shared" si="92"/>
        <v>#N/A</v>
      </c>
      <c r="GZ94" s="61" t="e">
        <f ca="1">AVERAGE(OFFSET($GY$3,0,0,'Données projet'!$E$18+1,1))-AVERAGE(OFFSET($H$3,0,0,'Données projet'!$E$18+1,1))</f>
        <v>#N/A</v>
      </c>
      <c r="HA94" s="61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">
      <c r="A95" s="11">
        <f t="shared" si="9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50.231999999999957</v>
      </c>
      <c r="D95" s="12">
        <f t="shared" si="9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9">
        <f t="shared" si="57"/>
        <v>369.71068859438765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IF(A95&lt;'Données projet'!$A$36,$K$205^A95,IF(A95='Données projet'!$A$36,'Données projet'!$B$36,N94+M95-V94))</f>
        <v>-7.9580786405131221E-13</v>
      </c>
      <c r="O95" s="14">
        <f>N95*VLOOKUP('Données projet'!$B$9,Paramètres!$A$1:$I$88,3,0)*VLOOKUP('Données projet'!$B$9,Paramètres!$A$1:$I$88,5,0)</f>
        <v>-4.448565960046835E-13</v>
      </c>
      <c r="P95" s="14" t="e">
        <f t="shared" si="97"/>
        <v>#NUM!</v>
      </c>
      <c r="Q95" s="22" t="e">
        <f t="shared" si="54"/>
        <v>#NUM!</v>
      </c>
      <c r="R95" s="61" t="e">
        <f t="shared" si="55"/>
        <v>#NUM!</v>
      </c>
      <c r="S95" s="61">
        <f ca="1">AVERAGE(OFFSET($R$3,0,0,'Données projet'!$E$9+1,1))-AVERAGE(OFFSET($H$3,0,0,'Données projet'!$E$9+1,1))</f>
        <v>383.30146648843129</v>
      </c>
      <c r="T95" s="61">
        <f t="shared" si="56"/>
        <v>443.96527862325644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1.5172370508130872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3.7430118535783333E-9</v>
      </c>
      <c r="AC95" s="24">
        <f t="shared" si="58"/>
        <v>1.5172370545560991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6.1</v>
      </c>
      <c r="AI95" s="14">
        <f>IF(A95&lt;'Données projet'!$A$62,$AF$205^A95,IF(A95='Données projet'!$A$62,'Données projet'!$B$62,AI94+AH95-AQ94))</f>
        <v>287.19999999999993</v>
      </c>
      <c r="AJ95" s="14">
        <f>AI95*VLOOKUP('Données projet'!$B$10,Paramètres!$A$1:$I$88,3,0)*VLOOKUP('Données projet'!$B$10,Paramètres!$A$1:$I$88,5,0)</f>
        <v>246.41759999999996</v>
      </c>
      <c r="AK95" s="14">
        <f t="shared" si="98"/>
        <v>59.818180609795213</v>
      </c>
      <c r="AL95" s="22">
        <f t="shared" si="59"/>
        <v>533.36065122872662</v>
      </c>
      <c r="AM95" s="61">
        <f t="shared" si="60"/>
        <v>826.69398456206</v>
      </c>
      <c r="AN95" s="61">
        <f ca="1">AVERAGE(OFFSET($AM$3,0,0,'Données projet'!$E$10+1,1))-AVERAGE(OFFSET($H$3,0,0,'Données projet'!$E$10+1,1))</f>
        <v>346.47171669298569</v>
      </c>
      <c r="AO95" s="61">
        <f t="shared" si="61"/>
        <v>138.7892998712469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IF(A95&lt;'Données projet'!$A$88,$BA$205^A95,IF(A95='Données projet'!$A$88,'Données projet'!$B$88,BD94+BC95-BL94))</f>
        <v>0</v>
      </c>
      <c r="BE95" s="14">
        <f>BD95*VLOOKUP('Données projet'!$B$11,Paramètres!$A$1:$I$88,3,0)*VLOOKUP('Données projet'!$B$11,Paramètres!$A$1:$I$88,5,0)</f>
        <v>0</v>
      </c>
      <c r="BF95" s="14" t="e">
        <f t="shared" si="99"/>
        <v>#NUM!</v>
      </c>
      <c r="BG95" s="22" t="e">
        <f t="shared" si="63"/>
        <v>#NUM!</v>
      </c>
      <c r="BH95" s="61" t="e">
        <f t="shared" si="64"/>
        <v>#NUM!</v>
      </c>
      <c r="BI95" s="61">
        <f ca="1">AVERAGE(OFFSET($BH$3,0,0,'Données projet'!$E$11+1,1))-AVERAGE(OFFSET($H$3,0,0,'Données projet'!$E$11+1,1))</f>
        <v>378.93986671710053</v>
      </c>
      <c r="BJ95" s="61">
        <f t="shared" si="65"/>
        <v>295.81600472413339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>
        <f>BY95*VLOOKUP('Données projet'!$B$12,Paramètres!$A$1:$I$88,3,0)*VLOOKUP('Données projet'!$B$12,Paramètres!$A$1:$I$88,5,0)</f>
        <v>0</v>
      </c>
      <c r="CA95" s="14" t="e">
        <f t="shared" si="100"/>
        <v>#NUM!</v>
      </c>
      <c r="CB95" s="22" t="e">
        <f t="shared" si="67"/>
        <v>#NUM!</v>
      </c>
      <c r="CC95" s="61" t="e">
        <f t="shared" si="68"/>
        <v>#NUM!</v>
      </c>
      <c r="CD95" s="61">
        <f ca="1">AVERAGE(OFFSET($CC$3,0,0,'Données projet'!$E$12+1,1))-AVERAGE(OFFSET($H$3,0,0,'Données projet'!$E$12+1,1))</f>
        <v>299.79515984901849</v>
      </c>
      <c r="CE95" s="61">
        <f t="shared" si="69"/>
        <v>472.66755491558951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5.2</v>
      </c>
      <c r="CT95" s="13">
        <f>IF(A95&lt;'Données projet'!$A$140,$CQ$205^A95,IF(A95='Données projet'!$A$140,'Données projet'!$B$140,CT94+CS95-DB94))</f>
        <v>284.39999999999969</v>
      </c>
      <c r="CU95" s="18">
        <f>CT95*VLOOKUP('Données projet'!$B$13,Paramètres!$A$1:$I$88,3,0)*VLOOKUP('Données projet'!$B$13,Paramètres!$A$1:$I$88,5,0)</f>
        <v>257.32511999999969</v>
      </c>
      <c r="CV95" s="14">
        <f t="shared" si="101"/>
        <v>62.151858920612597</v>
      </c>
      <c r="CW95" s="22">
        <f t="shared" si="71"/>
        <v>556.42240495339968</v>
      </c>
      <c r="CX95" s="61">
        <f t="shared" si="72"/>
        <v>849.75573828673305</v>
      </c>
      <c r="CY95" s="61">
        <f ca="1">AVERAGE(OFFSET($CX$3,0,0,'Données projet'!$E$13+1,1))-AVERAGE(OFFSET($H$3,0,0,'Données projet'!$E$13+1,1))</f>
        <v>338.00040608689147</v>
      </c>
      <c r="CZ95" s="61">
        <f t="shared" si="73"/>
        <v>193.3463168944657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1" t="e">
        <f t="shared" si="76"/>
        <v>#N/A</v>
      </c>
      <c r="DT95" s="61" t="e">
        <f ca="1">AVERAGE(OFFSET($DS$3,0,0,'Données projet'!$E$14+1,1))-AVERAGE(OFFSET($H$3,0,0,'Données projet'!$E$14+1,1))</f>
        <v>#N/A</v>
      </c>
      <c r="DU95" s="61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1" t="e">
        <f t="shared" si="80"/>
        <v>#N/A</v>
      </c>
      <c r="EO95" s="61" t="e">
        <f ca="1">AVERAGE(OFFSET($EN$3,0,0,'Données projet'!$E$15+1,1))-AVERAGE(OFFSET($H$3,0,0,'Données projet'!$E$15+1,1))</f>
        <v>#N/A</v>
      </c>
      <c r="EP95" s="61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1" t="e">
        <f t="shared" si="84"/>
        <v>#N/A</v>
      </c>
      <c r="FJ95" s="61" t="e">
        <f ca="1">AVERAGE(OFFSET($FI$3,0,0,'Données projet'!$E$16+1,1))-AVERAGE(OFFSET($H$3,0,0,'Données projet'!$E$16+1,1))</f>
        <v>#N/A</v>
      </c>
      <c r="FK95" s="61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1" t="e">
        <f t="shared" si="88"/>
        <v>#N/A</v>
      </c>
      <c r="GE95" s="61" t="e">
        <f ca="1">AVERAGE(OFFSET($GD$3,0,0,'Données projet'!$E$17+1,1))-AVERAGE(OFFSET($H$3,0,0,'Données projet'!$E$17+1,1))</f>
        <v>#N/A</v>
      </c>
      <c r="GF95" s="61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1" t="e">
        <f t="shared" si="92"/>
        <v>#N/A</v>
      </c>
      <c r="GZ95" s="61" t="e">
        <f ca="1">AVERAGE(OFFSET($GY$3,0,0,'Données projet'!$E$18+1,1))-AVERAGE(OFFSET($H$3,0,0,'Données projet'!$E$18+1,1))</f>
        <v>#N/A</v>
      </c>
      <c r="HA95" s="61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">
      <c r="A96" s="11">
        <f t="shared" si="9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50.777999999999956</v>
      </c>
      <c r="D96" s="12">
        <f t="shared" si="9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9">
        <f t="shared" si="57"/>
        <v>370.90693862836775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IF(A96&lt;'Données projet'!$A$36,$K$205^A96,IF(A96='Données projet'!$A$36,'Données projet'!$B$36,N95+M96-V95))</f>
        <v>-7.9580786405131221E-13</v>
      </c>
      <c r="O96" s="14">
        <f>N96*VLOOKUP('Données projet'!$B$9,Paramètres!$A$1:$I$88,3,0)*VLOOKUP('Données projet'!$B$9,Paramètres!$A$1:$I$88,5,0)</f>
        <v>-4.448565960046835E-13</v>
      </c>
      <c r="P96" s="14" t="e">
        <f t="shared" si="97"/>
        <v>#NUM!</v>
      </c>
      <c r="Q96" s="22" t="e">
        <f t="shared" si="54"/>
        <v>#NUM!</v>
      </c>
      <c r="R96" s="61" t="e">
        <f t="shared" si="55"/>
        <v>#NUM!</v>
      </c>
      <c r="S96" s="61">
        <f ca="1">AVERAGE(OFFSET($R$3,0,0,'Données projet'!$E$9+1,1))-AVERAGE(OFFSET($H$3,0,0,'Données projet'!$E$9+1,1))</f>
        <v>383.30146648843129</v>
      </c>
      <c r="T96" s="61">
        <f t="shared" si="56"/>
        <v>443.96527862325644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1.4874849576698657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2.6467090637268683E-9</v>
      </c>
      <c r="AC96" s="24">
        <f t="shared" si="58"/>
        <v>1.4874849603165747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6.1</v>
      </c>
      <c r="AI96" s="14">
        <f>IF(A96&lt;'Données projet'!$A$62,$AF$205^A96,IF(A96='Données projet'!$A$62,'Données projet'!$B$62,AI95+AH96-AQ95))</f>
        <v>293.29999999999995</v>
      </c>
      <c r="AJ96" s="14">
        <f>AI96*VLOOKUP('Données projet'!$B$10,Paramètres!$A$1:$I$88,3,0)*VLOOKUP('Données projet'!$B$10,Paramètres!$A$1:$I$88,5,0)</f>
        <v>251.6514</v>
      </c>
      <c r="AK96" s="14">
        <f t="shared" si="98"/>
        <v>60.939427692009772</v>
      </c>
      <c r="AL96" s="22">
        <f t="shared" si="59"/>
        <v>544.42902489691699</v>
      </c>
      <c r="AM96" s="61">
        <f t="shared" si="60"/>
        <v>837.76235823025036</v>
      </c>
      <c r="AN96" s="61">
        <f ca="1">AVERAGE(OFFSET($AM$3,0,0,'Données projet'!$E$10+1,1))-AVERAGE(OFFSET($H$3,0,0,'Données projet'!$E$10+1,1))</f>
        <v>346.47171669298569</v>
      </c>
      <c r="AO96" s="61">
        <f t="shared" si="61"/>
        <v>138.7892998712469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IF(A96&lt;'Données projet'!$A$88,$BA$205^A96,IF(A96='Données projet'!$A$88,'Données projet'!$B$88,BD95+BC96-BL95))</f>
        <v>0</v>
      </c>
      <c r="BE96" s="14">
        <f>BD96*VLOOKUP('Données projet'!$B$11,Paramètres!$A$1:$I$88,3,0)*VLOOKUP('Données projet'!$B$11,Paramètres!$A$1:$I$88,5,0)</f>
        <v>0</v>
      </c>
      <c r="BF96" s="14" t="e">
        <f t="shared" si="99"/>
        <v>#NUM!</v>
      </c>
      <c r="BG96" s="22" t="e">
        <f t="shared" si="63"/>
        <v>#NUM!</v>
      </c>
      <c r="BH96" s="61" t="e">
        <f t="shared" si="64"/>
        <v>#NUM!</v>
      </c>
      <c r="BI96" s="61">
        <f ca="1">AVERAGE(OFFSET($BH$3,0,0,'Données projet'!$E$11+1,1))-AVERAGE(OFFSET($H$3,0,0,'Données projet'!$E$11+1,1))</f>
        <v>378.93986671710053</v>
      </c>
      <c r="BJ96" s="61">
        <f t="shared" si="65"/>
        <v>295.81600472413339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>
        <f>BY96*VLOOKUP('Données projet'!$B$12,Paramètres!$A$1:$I$88,3,0)*VLOOKUP('Données projet'!$B$12,Paramètres!$A$1:$I$88,5,0)</f>
        <v>0</v>
      </c>
      <c r="CA96" s="14" t="e">
        <f t="shared" si="100"/>
        <v>#NUM!</v>
      </c>
      <c r="CB96" s="22" t="e">
        <f t="shared" si="67"/>
        <v>#NUM!</v>
      </c>
      <c r="CC96" s="61" t="e">
        <f t="shared" si="68"/>
        <v>#NUM!</v>
      </c>
      <c r="CD96" s="61">
        <f ca="1">AVERAGE(OFFSET($CC$3,0,0,'Données projet'!$E$12+1,1))-AVERAGE(OFFSET($H$3,0,0,'Données projet'!$E$12+1,1))</f>
        <v>299.79515984901849</v>
      </c>
      <c r="CE96" s="61">
        <f t="shared" si="69"/>
        <v>472.66755491558951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5.2</v>
      </c>
      <c r="CT96" s="13">
        <f>IF(A96&lt;'Données projet'!$A$140,$CQ$205^A96,IF(A96='Données projet'!$A$140,'Données projet'!$B$140,CT95+CS96-DB95))</f>
        <v>289.59999999999968</v>
      </c>
      <c r="CU96" s="18">
        <f>CT96*VLOOKUP('Données projet'!$B$13,Paramètres!$A$1:$I$88,3,0)*VLOOKUP('Données projet'!$B$13,Paramètres!$A$1:$I$88,5,0)</f>
        <v>262.03007999999966</v>
      </c>
      <c r="CV96" s="14">
        <f t="shared" si="101"/>
        <v>63.154912899742527</v>
      </c>
      <c r="CW96" s="22">
        <f t="shared" si="71"/>
        <v>566.36386263371753</v>
      </c>
      <c r="CX96" s="61">
        <f t="shared" si="72"/>
        <v>859.6971959670509</v>
      </c>
      <c r="CY96" s="61">
        <f ca="1">AVERAGE(OFFSET($CX$3,0,0,'Données projet'!$E$13+1,1))-AVERAGE(OFFSET($H$3,0,0,'Données projet'!$E$13+1,1))</f>
        <v>338.00040608689147</v>
      </c>
      <c r="CZ96" s="61">
        <f t="shared" si="73"/>
        <v>193.3463168944657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1" t="e">
        <f t="shared" si="76"/>
        <v>#N/A</v>
      </c>
      <c r="DT96" s="61" t="e">
        <f ca="1">AVERAGE(OFFSET($DS$3,0,0,'Données projet'!$E$14+1,1))-AVERAGE(OFFSET($H$3,0,0,'Données projet'!$E$14+1,1))</f>
        <v>#N/A</v>
      </c>
      <c r="DU96" s="61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1" t="e">
        <f t="shared" si="80"/>
        <v>#N/A</v>
      </c>
      <c r="EO96" s="61" t="e">
        <f ca="1">AVERAGE(OFFSET($EN$3,0,0,'Données projet'!$E$15+1,1))-AVERAGE(OFFSET($H$3,0,0,'Données projet'!$E$15+1,1))</f>
        <v>#N/A</v>
      </c>
      <c r="EP96" s="61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1" t="e">
        <f t="shared" si="84"/>
        <v>#N/A</v>
      </c>
      <c r="FJ96" s="61" t="e">
        <f ca="1">AVERAGE(OFFSET($FI$3,0,0,'Données projet'!$E$16+1,1))-AVERAGE(OFFSET($H$3,0,0,'Données projet'!$E$16+1,1))</f>
        <v>#N/A</v>
      </c>
      <c r="FK96" s="61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1" t="e">
        <f t="shared" si="88"/>
        <v>#N/A</v>
      </c>
      <c r="GE96" s="61" t="e">
        <f ca="1">AVERAGE(OFFSET($GD$3,0,0,'Données projet'!$E$17+1,1))-AVERAGE(OFFSET($H$3,0,0,'Données projet'!$E$17+1,1))</f>
        <v>#N/A</v>
      </c>
      <c r="GF96" s="61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1" t="e">
        <f t="shared" si="92"/>
        <v>#N/A</v>
      </c>
      <c r="GZ96" s="61" t="e">
        <f ca="1">AVERAGE(OFFSET($GY$3,0,0,'Données projet'!$E$18+1,1))-AVERAGE(OFFSET($H$3,0,0,'Données projet'!$E$18+1,1))</f>
        <v>#N/A</v>
      </c>
      <c r="HA96" s="61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">
      <c r="A97" s="11">
        <f t="shared" si="9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51.323999999999955</v>
      </c>
      <c r="D97" s="12">
        <f t="shared" si="9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9">
        <f t="shared" si="57"/>
        <v>372.10288182746245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IF(A97&lt;'Données projet'!$A$36,$K$205^A97,IF(A97='Données projet'!$A$36,'Données projet'!$B$36,N96+M97-V96))</f>
        <v>-7.9580786405131221E-13</v>
      </c>
      <c r="O97" s="14">
        <f>N97*VLOOKUP('Données projet'!$B$9,Paramètres!$A$1:$I$88,3,0)*VLOOKUP('Données projet'!$B$9,Paramètres!$A$1:$I$88,5,0)</f>
        <v>-4.448565960046835E-13</v>
      </c>
      <c r="P97" s="14" t="e">
        <f t="shared" si="97"/>
        <v>#NUM!</v>
      </c>
      <c r="Q97" s="22" t="e">
        <f t="shared" si="54"/>
        <v>#NUM!</v>
      </c>
      <c r="R97" s="61" t="e">
        <f t="shared" si="55"/>
        <v>#NUM!</v>
      </c>
      <c r="S97" s="61">
        <f ca="1">AVERAGE(OFFSET($R$3,0,0,'Données projet'!$E$9+1,1))-AVERAGE(OFFSET($H$3,0,0,'Données projet'!$E$9+1,1))</f>
        <v>383.30146648843129</v>
      </c>
      <c r="T97" s="61">
        <f t="shared" si="56"/>
        <v>443.96527862325644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1.4583162849261977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1.8715059267891667E-9</v>
      </c>
      <c r="AC97" s="24">
        <f t="shared" si="58"/>
        <v>1.4583162867977035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6.1</v>
      </c>
      <c r="AI97" s="14">
        <f>IF(A97&lt;'Données projet'!$A$62,$AF$205^A97,IF(A97='Données projet'!$A$62,'Données projet'!$B$62,AI96+AH97-AQ96))</f>
        <v>299.39999999999998</v>
      </c>
      <c r="AJ97" s="14">
        <f>AI97*VLOOKUP('Données projet'!$B$10,Paramètres!$A$1:$I$88,3,0)*VLOOKUP('Données projet'!$B$10,Paramètres!$A$1:$I$88,5,0)</f>
        <v>256.8852</v>
      </c>
      <c r="AK97" s="14">
        <f t="shared" si="98"/>
        <v>62.057963461603165</v>
      </c>
      <c r="AL97" s="22">
        <f t="shared" si="59"/>
        <v>555.49267636229206</v>
      </c>
      <c r="AM97" s="61">
        <f t="shared" si="60"/>
        <v>848.82600969562532</v>
      </c>
      <c r="AN97" s="61">
        <f ca="1">AVERAGE(OFFSET($AM$3,0,0,'Données projet'!$E$10+1,1))-AVERAGE(OFFSET($H$3,0,0,'Données projet'!$E$10+1,1))</f>
        <v>346.47171669298569</v>
      </c>
      <c r="AO97" s="61">
        <f t="shared" si="61"/>
        <v>138.7892998712469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IF(A97&lt;'Données projet'!$A$88,$BA$205^A97,IF(A97='Données projet'!$A$88,'Données projet'!$B$88,BD96+BC97-BL96))</f>
        <v>0</v>
      </c>
      <c r="BE97" s="14">
        <f>BD97*VLOOKUP('Données projet'!$B$11,Paramètres!$A$1:$I$88,3,0)*VLOOKUP('Données projet'!$B$11,Paramètres!$A$1:$I$88,5,0)</f>
        <v>0</v>
      </c>
      <c r="BF97" s="14" t="e">
        <f t="shared" si="99"/>
        <v>#NUM!</v>
      </c>
      <c r="BG97" s="22" t="e">
        <f t="shared" si="63"/>
        <v>#NUM!</v>
      </c>
      <c r="BH97" s="61" t="e">
        <f t="shared" si="64"/>
        <v>#NUM!</v>
      </c>
      <c r="BI97" s="61">
        <f ca="1">AVERAGE(OFFSET($BH$3,0,0,'Données projet'!$E$11+1,1))-AVERAGE(OFFSET($H$3,0,0,'Données projet'!$E$11+1,1))</f>
        <v>378.93986671710053</v>
      </c>
      <c r="BJ97" s="61">
        <f t="shared" si="65"/>
        <v>295.81600472413339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>
        <f>BY97*VLOOKUP('Données projet'!$B$12,Paramètres!$A$1:$I$88,3,0)*VLOOKUP('Données projet'!$B$12,Paramètres!$A$1:$I$88,5,0)</f>
        <v>0</v>
      </c>
      <c r="CA97" s="14" t="e">
        <f t="shared" si="100"/>
        <v>#NUM!</v>
      </c>
      <c r="CB97" s="22" t="e">
        <f t="shared" si="67"/>
        <v>#NUM!</v>
      </c>
      <c r="CC97" s="61" t="e">
        <f t="shared" si="68"/>
        <v>#NUM!</v>
      </c>
      <c r="CD97" s="61">
        <f ca="1">AVERAGE(OFFSET($CC$3,0,0,'Données projet'!$E$12+1,1))-AVERAGE(OFFSET($H$3,0,0,'Données projet'!$E$12+1,1))</f>
        <v>299.79515984901849</v>
      </c>
      <c r="CE97" s="61">
        <f t="shared" si="69"/>
        <v>472.66755491558951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5.2</v>
      </c>
      <c r="CT97" s="13">
        <f>IF(A97&lt;'Données projet'!$A$140,$CQ$205^A97,IF(A97='Données projet'!$A$140,'Données projet'!$B$140,CT96+CS97-DB96))</f>
        <v>294.79999999999967</v>
      </c>
      <c r="CU97" s="18">
        <f>CT97*VLOOKUP('Données projet'!$B$13,Paramètres!$A$1:$I$88,3,0)*VLOOKUP('Données projet'!$B$13,Paramètres!$A$1:$I$88,5,0)</f>
        <v>266.73503999999969</v>
      </c>
      <c r="CV97" s="14">
        <f t="shared" si="101"/>
        <v>64.155872510973168</v>
      </c>
      <c r="CW97" s="22">
        <f t="shared" si="71"/>
        <v>576.30167262327768</v>
      </c>
      <c r="CX97" s="61">
        <f t="shared" si="72"/>
        <v>869.63500595661094</v>
      </c>
      <c r="CY97" s="61">
        <f ca="1">AVERAGE(OFFSET($CX$3,0,0,'Données projet'!$E$13+1,1))-AVERAGE(OFFSET($H$3,0,0,'Données projet'!$E$13+1,1))</f>
        <v>338.00040608689147</v>
      </c>
      <c r="CZ97" s="61">
        <f t="shared" si="73"/>
        <v>193.3463168944657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1" t="e">
        <f t="shared" si="76"/>
        <v>#N/A</v>
      </c>
      <c r="DT97" s="61" t="e">
        <f ca="1">AVERAGE(OFFSET($DS$3,0,0,'Données projet'!$E$14+1,1))-AVERAGE(OFFSET($H$3,0,0,'Données projet'!$E$14+1,1))</f>
        <v>#N/A</v>
      </c>
      <c r="DU97" s="61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1" t="e">
        <f t="shared" si="80"/>
        <v>#N/A</v>
      </c>
      <c r="EO97" s="61" t="e">
        <f ca="1">AVERAGE(OFFSET($EN$3,0,0,'Données projet'!$E$15+1,1))-AVERAGE(OFFSET($H$3,0,0,'Données projet'!$E$15+1,1))</f>
        <v>#N/A</v>
      </c>
      <c r="EP97" s="61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1" t="e">
        <f t="shared" si="84"/>
        <v>#N/A</v>
      </c>
      <c r="FJ97" s="61" t="e">
        <f ca="1">AVERAGE(OFFSET($FI$3,0,0,'Données projet'!$E$16+1,1))-AVERAGE(OFFSET($H$3,0,0,'Données projet'!$E$16+1,1))</f>
        <v>#N/A</v>
      </c>
      <c r="FK97" s="61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1" t="e">
        <f t="shared" si="88"/>
        <v>#N/A</v>
      </c>
      <c r="GE97" s="61" t="e">
        <f ca="1">AVERAGE(OFFSET($GD$3,0,0,'Données projet'!$E$17+1,1))-AVERAGE(OFFSET($H$3,0,0,'Données projet'!$E$17+1,1))</f>
        <v>#N/A</v>
      </c>
      <c r="GF97" s="61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1" t="e">
        <f t="shared" si="92"/>
        <v>#N/A</v>
      </c>
      <c r="GZ97" s="61" t="e">
        <f ca="1">AVERAGE(OFFSET($GY$3,0,0,'Données projet'!$E$18+1,1))-AVERAGE(OFFSET($H$3,0,0,'Données projet'!$E$18+1,1))</f>
        <v>#N/A</v>
      </c>
      <c r="HA97" s="61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">
      <c r="A98" s="11">
        <f t="shared" si="9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51.869999999999955</v>
      </c>
      <c r="D98" s="12">
        <f t="shared" si="9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9">
        <f t="shared" si="57"/>
        <v>373.29852183370838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IF(A98&lt;'Données projet'!$A$36,$K$205^A98,IF(A98='Données projet'!$A$36,'Données projet'!$B$36,N97+M98-V97))</f>
        <v>-7.9580786405131221E-13</v>
      </c>
      <c r="O98" s="14">
        <f>N98*VLOOKUP('Données projet'!$B$9,Paramètres!$A$1:$I$88,3,0)*VLOOKUP('Données projet'!$B$9,Paramètres!$A$1:$I$88,5,0)</f>
        <v>-4.448565960046835E-13</v>
      </c>
      <c r="P98" s="14" t="e">
        <f t="shared" si="97"/>
        <v>#NUM!</v>
      </c>
      <c r="Q98" s="22" t="e">
        <f t="shared" si="54"/>
        <v>#NUM!</v>
      </c>
      <c r="R98" s="61" t="e">
        <f t="shared" si="55"/>
        <v>#NUM!</v>
      </c>
      <c r="S98" s="61">
        <f ca="1">AVERAGE(OFFSET($R$3,0,0,'Données projet'!$E$9+1,1))-AVERAGE(OFFSET($H$3,0,0,'Données projet'!$E$9+1,1))</f>
        <v>383.30146648843129</v>
      </c>
      <c r="T98" s="61">
        <f t="shared" si="56"/>
        <v>443.96527862325644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1.4297195920638994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1.3233545318634341E-9</v>
      </c>
      <c r="AC98" s="24">
        <f t="shared" si="58"/>
        <v>1.429719593387254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6.1</v>
      </c>
      <c r="AI98" s="14">
        <f>IF(A98&lt;'Données projet'!$A$62,$AF$205^A98,IF(A98='Données projet'!$A$62,'Données projet'!$B$62,AI97+AH98-AQ97))</f>
        <v>305.5</v>
      </c>
      <c r="AJ98" s="14">
        <f>AI98*VLOOKUP('Données projet'!$B$10,Paramètres!$A$1:$I$88,3,0)*VLOOKUP('Données projet'!$B$10,Paramètres!$A$1:$I$88,5,0)</f>
        <v>262.11900000000003</v>
      </c>
      <c r="AK98" s="14">
        <f t="shared" si="98"/>
        <v>63.17384952460872</v>
      </c>
      <c r="AL98" s="22">
        <f t="shared" si="59"/>
        <v>566.55171292202692</v>
      </c>
      <c r="AM98" s="61">
        <f t="shared" si="60"/>
        <v>859.88504625536029</v>
      </c>
      <c r="AN98" s="61">
        <f ca="1">AVERAGE(OFFSET($AM$3,0,0,'Données projet'!$E$10+1,1))-AVERAGE(OFFSET($H$3,0,0,'Données projet'!$E$10+1,1))</f>
        <v>346.47171669298569</v>
      </c>
      <c r="AO98" s="61">
        <f t="shared" si="61"/>
        <v>138.7892998712469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IF(A98&lt;'Données projet'!$A$88,$BA$205^A98,IF(A98='Données projet'!$A$88,'Données projet'!$B$88,BD97+BC98-BL97))</f>
        <v>0</v>
      </c>
      <c r="BE98" s="14">
        <f>BD98*VLOOKUP('Données projet'!$B$11,Paramètres!$A$1:$I$88,3,0)*VLOOKUP('Données projet'!$B$11,Paramètres!$A$1:$I$88,5,0)</f>
        <v>0</v>
      </c>
      <c r="BF98" s="14" t="e">
        <f t="shared" si="99"/>
        <v>#NUM!</v>
      </c>
      <c r="BG98" s="22" t="e">
        <f t="shared" si="63"/>
        <v>#NUM!</v>
      </c>
      <c r="BH98" s="61" t="e">
        <f t="shared" si="64"/>
        <v>#NUM!</v>
      </c>
      <c r="BI98" s="61">
        <f ca="1">AVERAGE(OFFSET($BH$3,0,0,'Données projet'!$E$11+1,1))-AVERAGE(OFFSET($H$3,0,0,'Données projet'!$E$11+1,1))</f>
        <v>378.93986671710053</v>
      </c>
      <c r="BJ98" s="61">
        <f t="shared" si="65"/>
        <v>295.81600472413339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>
        <f>BY98*VLOOKUP('Données projet'!$B$12,Paramètres!$A$1:$I$88,3,0)*VLOOKUP('Données projet'!$B$12,Paramètres!$A$1:$I$88,5,0)</f>
        <v>0</v>
      </c>
      <c r="CA98" s="14" t="e">
        <f t="shared" si="100"/>
        <v>#NUM!</v>
      </c>
      <c r="CB98" s="22" t="e">
        <f t="shared" si="67"/>
        <v>#NUM!</v>
      </c>
      <c r="CC98" s="61" t="e">
        <f t="shared" si="68"/>
        <v>#NUM!</v>
      </c>
      <c r="CD98" s="61">
        <f ca="1">AVERAGE(OFFSET($CC$3,0,0,'Données projet'!$E$12+1,1))-AVERAGE(OFFSET($H$3,0,0,'Données projet'!$E$12+1,1))</f>
        <v>299.79515984901849</v>
      </c>
      <c r="CE98" s="61">
        <f t="shared" si="69"/>
        <v>472.66755491558951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300</v>
      </c>
      <c r="CR98" s="13">
        <f>VLOOKUP(A98,'Données projet'!$A$139:$I$159,9,0)</f>
        <v>5.2</v>
      </c>
      <c r="CS98" s="13">
        <f t="array" ref="CS98">INDEX(CR:CR,MIN(IF(ISNUMBER(CR98:CR294),ROW(CR98:CR294),"")))</f>
        <v>5.2</v>
      </c>
      <c r="CT98" s="13">
        <f>IF(A98&lt;'Données projet'!$A$140,$CQ$205^A98,IF(A98='Données projet'!$A$140,'Données projet'!$B$140,CT97+CS98-DB97))</f>
        <v>299.99999999999966</v>
      </c>
      <c r="CU98" s="18">
        <f>CT98*VLOOKUP('Données projet'!$B$13,Paramètres!$A$1:$I$88,3,0)*VLOOKUP('Données projet'!$B$13,Paramètres!$A$1:$I$88,5,0)</f>
        <v>271.43999999999971</v>
      </c>
      <c r="CV98" s="14">
        <f t="shared" si="101"/>
        <v>65.154778959151116</v>
      </c>
      <c r="CW98" s="22">
        <f t="shared" si="71"/>
        <v>586.23590668718782</v>
      </c>
      <c r="CX98" s="61">
        <f t="shared" si="72"/>
        <v>879.56924002052119</v>
      </c>
      <c r="CY98" s="61">
        <f ca="1">AVERAGE(OFFSET($CX$3,0,0,'Données projet'!$E$13+1,1))-AVERAGE(OFFSET($H$3,0,0,'Données projet'!$E$13+1,1))</f>
        <v>338.00040608689147</v>
      </c>
      <c r="CZ98" s="61">
        <f t="shared" si="73"/>
        <v>193.3463168944657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42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1" t="e">
        <f t="shared" si="76"/>
        <v>#N/A</v>
      </c>
      <c r="DT98" s="61" t="e">
        <f ca="1">AVERAGE(OFFSET($DS$3,0,0,'Données projet'!$E$14+1,1))-AVERAGE(OFFSET($H$3,0,0,'Données projet'!$E$14+1,1))</f>
        <v>#N/A</v>
      </c>
      <c r="DU98" s="61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1" t="e">
        <f t="shared" si="80"/>
        <v>#N/A</v>
      </c>
      <c r="EO98" s="61" t="e">
        <f ca="1">AVERAGE(OFFSET($EN$3,0,0,'Données projet'!$E$15+1,1))-AVERAGE(OFFSET($H$3,0,0,'Données projet'!$E$15+1,1))</f>
        <v>#N/A</v>
      </c>
      <c r="EP98" s="61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1" t="e">
        <f t="shared" si="84"/>
        <v>#N/A</v>
      </c>
      <c r="FJ98" s="61" t="e">
        <f ca="1">AVERAGE(OFFSET($FI$3,0,0,'Données projet'!$E$16+1,1))-AVERAGE(OFFSET($H$3,0,0,'Données projet'!$E$16+1,1))</f>
        <v>#N/A</v>
      </c>
      <c r="FK98" s="61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1" t="e">
        <f t="shared" si="88"/>
        <v>#N/A</v>
      </c>
      <c r="GE98" s="61" t="e">
        <f ca="1">AVERAGE(OFFSET($GD$3,0,0,'Données projet'!$E$17+1,1))-AVERAGE(OFFSET($H$3,0,0,'Données projet'!$E$17+1,1))</f>
        <v>#N/A</v>
      </c>
      <c r="GF98" s="61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1" t="e">
        <f t="shared" si="92"/>
        <v>#N/A</v>
      </c>
      <c r="GZ98" s="61" t="e">
        <f ca="1">AVERAGE(OFFSET($GY$3,0,0,'Données projet'!$E$18+1,1))-AVERAGE(OFFSET($H$3,0,0,'Données projet'!$E$18+1,1))</f>
        <v>#N/A</v>
      </c>
      <c r="HA98" s="61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">
      <c r="A99" s="11">
        <f t="shared" si="9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52.415999999999954</v>
      </c>
      <c r="D99" s="12">
        <f t="shared" si="9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9">
        <f t="shared" si="57"/>
        <v>374.49386220805047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IF(A99&lt;'Données projet'!$A$36,$K$205^A99,IF(A99='Données projet'!$A$36,'Données projet'!$B$36,N98+M99-V98))</f>
        <v>-7.9580786405131221E-13</v>
      </c>
      <c r="O99" s="14">
        <f>N99*VLOOKUP('Données projet'!$B$9,Paramètres!$A$1:$I$88,3,0)*VLOOKUP('Données projet'!$B$9,Paramètres!$A$1:$I$88,5,0)</f>
        <v>-4.448565960046835E-13</v>
      </c>
      <c r="P99" s="14" t="e">
        <f t="shared" si="97"/>
        <v>#NUM!</v>
      </c>
      <c r="Q99" s="22" t="e">
        <f t="shared" ref="Q99:Q130" si="107">(O99+P99)*0.475*44/12</f>
        <v>#NUM!</v>
      </c>
      <c r="R99" s="61" t="e">
        <f t="shared" si="55"/>
        <v>#NUM!</v>
      </c>
      <c r="S99" s="61">
        <f ca="1">AVERAGE(OFFSET($R$3,0,0,'Données projet'!$E$9+1,1))-AVERAGE(OFFSET($H$3,0,0,'Données projet'!$E$9+1,1))</f>
        <v>383.30146648843129</v>
      </c>
      <c r="T99" s="61">
        <f t="shared" si="56"/>
        <v>443.96527862325644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1.4016836629063705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9.3575296339458333E-10</v>
      </c>
      <c r="AC99" s="24">
        <f t="shared" si="58"/>
        <v>1.4016836638421235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6.1</v>
      </c>
      <c r="AI99" s="14">
        <f>IF(A99&lt;'Données projet'!$A$62,$AF$205^A99,IF(A99='Données projet'!$A$62,'Données projet'!$B$62,AI98+AH99-AQ98))</f>
        <v>311.60000000000002</v>
      </c>
      <c r="AJ99" s="14">
        <f>AI99*VLOOKUP('Données projet'!$B$10,Paramètres!$A$1:$I$88,3,0)*VLOOKUP('Données projet'!$B$10,Paramètres!$A$1:$I$88,5,0)</f>
        <v>267.35280000000006</v>
      </c>
      <c r="AK99" s="14">
        <f t="shared" si="98"/>
        <v>64.28714488617193</v>
      </c>
      <c r="AL99" s="22">
        <f t="shared" si="59"/>
        <v>577.60623734341618</v>
      </c>
      <c r="AM99" s="61">
        <f t="shared" si="60"/>
        <v>870.93957067674955</v>
      </c>
      <c r="AN99" s="61">
        <f ca="1">AVERAGE(OFFSET($AM$3,0,0,'Données projet'!$E$10+1,1))-AVERAGE(OFFSET($H$3,0,0,'Données projet'!$E$10+1,1))</f>
        <v>346.47171669298569</v>
      </c>
      <c r="AO99" s="61">
        <f t="shared" si="61"/>
        <v>138.7892998712469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IF(A99&lt;'Données projet'!$A$88,$BA$205^A99,IF(A99='Données projet'!$A$88,'Données projet'!$B$88,BD98+BC99-BL98))</f>
        <v>0</v>
      </c>
      <c r="BE99" s="14">
        <f>BD99*VLOOKUP('Données projet'!$B$11,Paramètres!$A$1:$I$88,3,0)*VLOOKUP('Données projet'!$B$11,Paramètres!$A$1:$I$88,5,0)</f>
        <v>0</v>
      </c>
      <c r="BF99" s="14" t="e">
        <f t="shared" si="99"/>
        <v>#NUM!</v>
      </c>
      <c r="BG99" s="22" t="e">
        <f t="shared" si="63"/>
        <v>#NUM!</v>
      </c>
      <c r="BH99" s="61" t="e">
        <f t="shared" si="64"/>
        <v>#NUM!</v>
      </c>
      <c r="BI99" s="61">
        <f ca="1">AVERAGE(OFFSET($BH$3,0,0,'Données projet'!$E$11+1,1))-AVERAGE(OFFSET($H$3,0,0,'Données projet'!$E$11+1,1))</f>
        <v>378.93986671710053</v>
      </c>
      <c r="BJ99" s="61">
        <f t="shared" si="65"/>
        <v>295.81600472413339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>
        <f>BY99*VLOOKUP('Données projet'!$B$12,Paramètres!$A$1:$I$88,3,0)*VLOOKUP('Données projet'!$B$12,Paramètres!$A$1:$I$88,5,0)</f>
        <v>0</v>
      </c>
      <c r="CA99" s="14" t="e">
        <f t="shared" si="100"/>
        <v>#NUM!</v>
      </c>
      <c r="CB99" s="22" t="e">
        <f t="shared" si="67"/>
        <v>#NUM!</v>
      </c>
      <c r="CC99" s="61" t="e">
        <f t="shared" si="68"/>
        <v>#NUM!</v>
      </c>
      <c r="CD99" s="61">
        <f ca="1">AVERAGE(OFFSET($CC$3,0,0,'Données projet'!$E$12+1,1))-AVERAGE(OFFSET($H$3,0,0,'Données projet'!$E$12+1,1))</f>
        <v>299.79515984901849</v>
      </c>
      <c r="CE99" s="61">
        <f t="shared" si="69"/>
        <v>472.66755491558951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4.7</v>
      </c>
      <c r="CT99" s="13">
        <f>IF(A99&lt;'Données projet'!$A$140,$CQ$205^A99,IF(A99='Données projet'!$A$140,'Données projet'!$B$140,CT98+CS99-DB98))</f>
        <v>262.69999999999965</v>
      </c>
      <c r="CU99" s="18">
        <f>CT99*VLOOKUP('Données projet'!$B$13,Paramètres!$A$1:$I$88,3,0)*VLOOKUP('Données projet'!$B$13,Paramètres!$A$1:$I$88,5,0)</f>
        <v>237.69095999999968</v>
      </c>
      <c r="CV99" s="14">
        <f t="shared" si="101"/>
        <v>57.942450096949344</v>
      </c>
      <c r="CW99" s="22">
        <f t="shared" si="71"/>
        <v>514.89485591885284</v>
      </c>
      <c r="CX99" s="61">
        <f t="shared" si="72"/>
        <v>808.22818925218621</v>
      </c>
      <c r="CY99" s="61">
        <f ca="1">AVERAGE(OFFSET($CX$3,0,0,'Données projet'!$E$13+1,1))-AVERAGE(OFFSET($H$3,0,0,'Données projet'!$E$13+1,1))</f>
        <v>338.00040608689147</v>
      </c>
      <c r="CZ99" s="61">
        <f t="shared" si="73"/>
        <v>193.3463168944657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1" t="e">
        <f t="shared" si="76"/>
        <v>#N/A</v>
      </c>
      <c r="DT99" s="61" t="e">
        <f ca="1">AVERAGE(OFFSET($DS$3,0,0,'Données projet'!$E$14+1,1))-AVERAGE(OFFSET($H$3,0,0,'Données projet'!$E$14+1,1))</f>
        <v>#N/A</v>
      </c>
      <c r="DU99" s="61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1" t="e">
        <f t="shared" si="80"/>
        <v>#N/A</v>
      </c>
      <c r="EO99" s="61" t="e">
        <f ca="1">AVERAGE(OFFSET($EN$3,0,0,'Données projet'!$E$15+1,1))-AVERAGE(OFFSET($H$3,0,0,'Données projet'!$E$15+1,1))</f>
        <v>#N/A</v>
      </c>
      <c r="EP99" s="61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1" t="e">
        <f t="shared" si="84"/>
        <v>#N/A</v>
      </c>
      <c r="FJ99" s="61" t="e">
        <f ca="1">AVERAGE(OFFSET($FI$3,0,0,'Données projet'!$E$16+1,1))-AVERAGE(OFFSET($H$3,0,0,'Données projet'!$E$16+1,1))</f>
        <v>#N/A</v>
      </c>
      <c r="FK99" s="61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1" t="e">
        <f t="shared" si="88"/>
        <v>#N/A</v>
      </c>
      <c r="GE99" s="61" t="e">
        <f ca="1">AVERAGE(OFFSET($GD$3,0,0,'Données projet'!$E$17+1,1))-AVERAGE(OFFSET($H$3,0,0,'Données projet'!$E$17+1,1))</f>
        <v>#N/A</v>
      </c>
      <c r="GF99" s="61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1" t="e">
        <f t="shared" si="92"/>
        <v>#N/A</v>
      </c>
      <c r="GZ99" s="61" t="e">
        <f ca="1">AVERAGE(OFFSET($GY$3,0,0,'Données projet'!$E$18+1,1))-AVERAGE(OFFSET($H$3,0,0,'Données projet'!$E$18+1,1))</f>
        <v>#N/A</v>
      </c>
      <c r="HA99" s="61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">
      <c r="A100" s="11">
        <f t="shared" si="9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52.961999999999954</v>
      </c>
      <c r="D100" s="12">
        <f t="shared" si="9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9">
        <f t="shared" si="57"/>
        <v>375.68890643297289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IF(A100&lt;'Données projet'!$A$36,$K$205^A100,IF(A100='Données projet'!$A$36,'Données projet'!$B$36,N99+M100-V99))</f>
        <v>-7.9580786405131221E-13</v>
      </c>
      <c r="O100" s="14">
        <f>N100*VLOOKUP('Données projet'!$B$9,Paramètres!$A$1:$I$88,3,0)*VLOOKUP('Données projet'!$B$9,Paramètres!$A$1:$I$88,5,0)</f>
        <v>-4.448565960046835E-13</v>
      </c>
      <c r="P100" s="14" t="e">
        <f t="shared" si="97"/>
        <v>#NUM!</v>
      </c>
      <c r="Q100" s="22" t="e">
        <f t="shared" si="107"/>
        <v>#NUM!</v>
      </c>
      <c r="R100" s="61" t="e">
        <f t="shared" si="55"/>
        <v>#NUM!</v>
      </c>
      <c r="S100" s="61">
        <f ca="1">AVERAGE(OFFSET($R$3,0,0,'Données projet'!$E$9+1,1))-AVERAGE(OFFSET($H$3,0,0,'Données projet'!$E$9+1,1))</f>
        <v>383.30146648843129</v>
      </c>
      <c r="T100" s="61">
        <f t="shared" si="56"/>
        <v>443.96527862325644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1.3741975012193923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6.6167726593171706E-10</v>
      </c>
      <c r="AC100" s="24">
        <f t="shared" si="58"/>
        <v>1.3741975018810695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6.1</v>
      </c>
      <c r="AI100" s="14">
        <f>IF(A100&lt;'Données projet'!$A$62,$AF$205^A100,IF(A100='Données projet'!$A$62,'Données projet'!$B$62,AI99+AH100-AQ99))</f>
        <v>317.70000000000005</v>
      </c>
      <c r="AJ100" s="14">
        <f>AI100*VLOOKUP('Données projet'!$B$10,Paramètres!$A$1:$I$88,3,0)*VLOOKUP('Données projet'!$B$10,Paramètres!$A$1:$I$88,5,0)</f>
        <v>272.58660000000009</v>
      </c>
      <c r="AK100" s="14">
        <f t="shared" si="98"/>
        <v>65.39790610908517</v>
      </c>
      <c r="AL100" s="22">
        <f t="shared" si="59"/>
        <v>588.6563481399902</v>
      </c>
      <c r="AM100" s="61">
        <f t="shared" si="60"/>
        <v>881.98968147332357</v>
      </c>
      <c r="AN100" s="61">
        <f ca="1">AVERAGE(OFFSET($AM$3,0,0,'Données projet'!$E$10+1,1))-AVERAGE(OFFSET($H$3,0,0,'Données projet'!$E$10+1,1))</f>
        <v>346.47171669298569</v>
      </c>
      <c r="AO100" s="61">
        <f t="shared" si="61"/>
        <v>138.7892998712469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IF(A100&lt;'Données projet'!$A$88,$BA$205^A100,IF(A100='Données projet'!$A$88,'Données projet'!$B$88,BD99+BC100-BL99))</f>
        <v>0</v>
      </c>
      <c r="BE100" s="14">
        <f>BD100*VLOOKUP('Données projet'!$B$11,Paramètres!$A$1:$I$88,3,0)*VLOOKUP('Données projet'!$B$11,Paramètres!$A$1:$I$88,5,0)</f>
        <v>0</v>
      </c>
      <c r="BF100" s="14" t="e">
        <f t="shared" si="99"/>
        <v>#NUM!</v>
      </c>
      <c r="BG100" s="22" t="e">
        <f t="shared" si="63"/>
        <v>#NUM!</v>
      </c>
      <c r="BH100" s="61" t="e">
        <f t="shared" si="64"/>
        <v>#NUM!</v>
      </c>
      <c r="BI100" s="61">
        <f ca="1">AVERAGE(OFFSET($BH$3,0,0,'Données projet'!$E$11+1,1))-AVERAGE(OFFSET($H$3,0,0,'Données projet'!$E$11+1,1))</f>
        <v>378.93986671710053</v>
      </c>
      <c r="BJ100" s="61">
        <f t="shared" si="65"/>
        <v>295.81600472413339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>
        <f>BY100*VLOOKUP('Données projet'!$B$12,Paramètres!$A$1:$I$88,3,0)*VLOOKUP('Données projet'!$B$12,Paramètres!$A$1:$I$88,5,0)</f>
        <v>0</v>
      </c>
      <c r="CA100" s="14" t="e">
        <f t="shared" si="100"/>
        <v>#NUM!</v>
      </c>
      <c r="CB100" s="22" t="e">
        <f t="shared" si="67"/>
        <v>#NUM!</v>
      </c>
      <c r="CC100" s="61" t="e">
        <f t="shared" si="68"/>
        <v>#NUM!</v>
      </c>
      <c r="CD100" s="61">
        <f ca="1">AVERAGE(OFFSET($CC$3,0,0,'Données projet'!$E$12+1,1))-AVERAGE(OFFSET($H$3,0,0,'Données projet'!$E$12+1,1))</f>
        <v>299.79515984901849</v>
      </c>
      <c r="CE100" s="61">
        <f t="shared" si="69"/>
        <v>472.66755491558951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4.7</v>
      </c>
      <c r="CT100" s="13">
        <f>IF(A100&lt;'Données projet'!$A$140,$CQ$205^A100,IF(A100='Données projet'!$A$140,'Données projet'!$B$140,CT99+CS100-DB99))</f>
        <v>267.39999999999964</v>
      </c>
      <c r="CU100" s="18">
        <f>CT100*VLOOKUP('Données projet'!$B$13,Paramètres!$A$1:$I$88,3,0)*VLOOKUP('Données projet'!$B$13,Paramètres!$A$1:$I$88,5,0)</f>
        <v>241.94351999999967</v>
      </c>
      <c r="CV100" s="14">
        <f t="shared" si="101"/>
        <v>58.857491789961337</v>
      </c>
      <c r="CW100" s="22">
        <f t="shared" si="71"/>
        <v>523.89509553418213</v>
      </c>
      <c r="CX100" s="61">
        <f t="shared" si="72"/>
        <v>817.2284288675155</v>
      </c>
      <c r="CY100" s="61">
        <f ca="1">AVERAGE(OFFSET($CX$3,0,0,'Données projet'!$E$13+1,1))-AVERAGE(OFFSET($H$3,0,0,'Données projet'!$E$13+1,1))</f>
        <v>338.00040608689147</v>
      </c>
      <c r="CZ100" s="61">
        <f t="shared" si="73"/>
        <v>193.3463168944657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1" t="e">
        <f t="shared" si="76"/>
        <v>#N/A</v>
      </c>
      <c r="DT100" s="61" t="e">
        <f ca="1">AVERAGE(OFFSET($DS$3,0,0,'Données projet'!$E$14+1,1))-AVERAGE(OFFSET($H$3,0,0,'Données projet'!$E$14+1,1))</f>
        <v>#N/A</v>
      </c>
      <c r="DU100" s="61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1" t="e">
        <f t="shared" si="80"/>
        <v>#N/A</v>
      </c>
      <c r="EO100" s="61" t="e">
        <f ca="1">AVERAGE(OFFSET($EN$3,0,0,'Données projet'!$E$15+1,1))-AVERAGE(OFFSET($H$3,0,0,'Données projet'!$E$15+1,1))</f>
        <v>#N/A</v>
      </c>
      <c r="EP100" s="61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1" t="e">
        <f t="shared" si="84"/>
        <v>#N/A</v>
      </c>
      <c r="FJ100" s="61" t="e">
        <f ca="1">AVERAGE(OFFSET($FI$3,0,0,'Données projet'!$E$16+1,1))-AVERAGE(OFFSET($H$3,0,0,'Données projet'!$E$16+1,1))</f>
        <v>#N/A</v>
      </c>
      <c r="FK100" s="61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1" t="e">
        <f t="shared" si="88"/>
        <v>#N/A</v>
      </c>
      <c r="GE100" s="61" t="e">
        <f ca="1">AVERAGE(OFFSET($GD$3,0,0,'Données projet'!$E$17+1,1))-AVERAGE(OFFSET($H$3,0,0,'Données projet'!$E$17+1,1))</f>
        <v>#N/A</v>
      </c>
      <c r="GF100" s="61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1" t="e">
        <f t="shared" si="92"/>
        <v>#N/A</v>
      </c>
      <c r="GZ100" s="61" t="e">
        <f ca="1">AVERAGE(OFFSET($GY$3,0,0,'Données projet'!$E$18+1,1))-AVERAGE(OFFSET($H$3,0,0,'Données projet'!$E$18+1,1))</f>
        <v>#N/A</v>
      </c>
      <c r="HA100" s="61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">
      <c r="A101" s="11">
        <f t="shared" si="9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53.507999999999953</v>
      </c>
      <c r="D101" s="12">
        <f t="shared" si="9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9">
        <f t="shared" si="57"/>
        <v>376.88365791501889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IF(A101&lt;'Données projet'!$A$36,$K$205^A101,IF(A101='Données projet'!$A$36,'Données projet'!$B$36,N100+M101-V100))</f>
        <v>-7.9580786405131221E-13</v>
      </c>
      <c r="O101" s="14">
        <f>N101*VLOOKUP('Données projet'!$B$9,Paramètres!$A$1:$I$88,3,0)*VLOOKUP('Données projet'!$B$9,Paramètres!$A$1:$I$88,5,0)</f>
        <v>-4.448565960046835E-13</v>
      </c>
      <c r="P101" s="14" t="e">
        <f t="shared" si="97"/>
        <v>#NUM!</v>
      </c>
      <c r="Q101" s="22" t="e">
        <f t="shared" si="107"/>
        <v>#NUM!</v>
      </c>
      <c r="R101" s="61" t="e">
        <f t="shared" si="55"/>
        <v>#NUM!</v>
      </c>
      <c r="S101" s="61">
        <f ca="1">AVERAGE(OFFSET($R$3,0,0,'Données projet'!$E$9+1,1))-AVERAGE(OFFSET($H$3,0,0,'Données projet'!$E$9+1,1))</f>
        <v>383.30146648843129</v>
      </c>
      <c r="T101" s="61">
        <f t="shared" si="56"/>
        <v>443.96527862325644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1.3472503263981925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4.6787648169729167E-10</v>
      </c>
      <c r="AC101" s="24">
        <f t="shared" si="58"/>
        <v>1.3472503268660689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6.1</v>
      </c>
      <c r="AI101" s="14">
        <f>IF(A101&lt;'Données projet'!$A$62,$AF$205^A101,IF(A101='Données projet'!$A$62,'Données projet'!$B$62,AI100+AH101-AQ100))</f>
        <v>323.80000000000007</v>
      </c>
      <c r="AJ101" s="14">
        <f>AI101*VLOOKUP('Données projet'!$B$10,Paramètres!$A$1:$I$88,3,0)*VLOOKUP('Données projet'!$B$10,Paramètres!$A$1:$I$88,5,0)</f>
        <v>277.82040000000012</v>
      </c>
      <c r="AK101" s="14">
        <f t="shared" si="98"/>
        <v>66.506187459801836</v>
      </c>
      <c r="AL101" s="22">
        <f t="shared" si="59"/>
        <v>599.70213982582175</v>
      </c>
      <c r="AM101" s="61">
        <f t="shared" si="60"/>
        <v>893.03547315915512</v>
      </c>
      <c r="AN101" s="61">
        <f ca="1">AVERAGE(OFFSET($AM$3,0,0,'Données projet'!$E$10+1,1))-AVERAGE(OFFSET($H$3,0,0,'Données projet'!$E$10+1,1))</f>
        <v>346.47171669298569</v>
      </c>
      <c r="AO101" s="61">
        <f t="shared" si="61"/>
        <v>138.7892998712469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IF(A101&lt;'Données projet'!$A$88,$BA$205^A101,IF(A101='Données projet'!$A$88,'Données projet'!$B$88,BD100+BC101-BL100))</f>
        <v>0</v>
      </c>
      <c r="BE101" s="14">
        <f>BD101*VLOOKUP('Données projet'!$B$11,Paramètres!$A$1:$I$88,3,0)*VLOOKUP('Données projet'!$B$11,Paramètres!$A$1:$I$88,5,0)</f>
        <v>0</v>
      </c>
      <c r="BF101" s="14" t="e">
        <f t="shared" si="99"/>
        <v>#NUM!</v>
      </c>
      <c r="BG101" s="22" t="e">
        <f t="shared" si="63"/>
        <v>#NUM!</v>
      </c>
      <c r="BH101" s="61" t="e">
        <f t="shared" si="64"/>
        <v>#NUM!</v>
      </c>
      <c r="BI101" s="61">
        <f ca="1">AVERAGE(OFFSET($BH$3,0,0,'Données projet'!$E$11+1,1))-AVERAGE(OFFSET($H$3,0,0,'Données projet'!$E$11+1,1))</f>
        <v>378.93986671710053</v>
      </c>
      <c r="BJ101" s="61">
        <f t="shared" si="65"/>
        <v>295.81600472413339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>
        <f>BY101*VLOOKUP('Données projet'!$B$12,Paramètres!$A$1:$I$88,3,0)*VLOOKUP('Données projet'!$B$12,Paramètres!$A$1:$I$88,5,0)</f>
        <v>0</v>
      </c>
      <c r="CA101" s="14" t="e">
        <f t="shared" si="100"/>
        <v>#NUM!</v>
      </c>
      <c r="CB101" s="22" t="e">
        <f t="shared" si="67"/>
        <v>#NUM!</v>
      </c>
      <c r="CC101" s="61" t="e">
        <f t="shared" si="68"/>
        <v>#NUM!</v>
      </c>
      <c r="CD101" s="61">
        <f ca="1">AVERAGE(OFFSET($CC$3,0,0,'Données projet'!$E$12+1,1))-AVERAGE(OFFSET($H$3,0,0,'Données projet'!$E$12+1,1))</f>
        <v>299.79515984901849</v>
      </c>
      <c r="CE101" s="61">
        <f t="shared" si="69"/>
        <v>472.66755491558951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4.7</v>
      </c>
      <c r="CT101" s="13">
        <f>IF(A101&lt;'Données projet'!$A$140,$CQ$205^A101,IF(A101='Données projet'!$A$140,'Données projet'!$B$140,CT100+CS101-DB100))</f>
        <v>272.09999999999962</v>
      </c>
      <c r="CU101" s="18">
        <f>CT101*VLOOKUP('Données projet'!$B$13,Paramètres!$A$1:$I$88,3,0)*VLOOKUP('Données projet'!$B$13,Paramètres!$A$1:$I$88,5,0)</f>
        <v>246.19607999999968</v>
      </c>
      <c r="CV101" s="14">
        <f t="shared" si="101"/>
        <v>59.770663189456016</v>
      </c>
      <c r="CW101" s="22">
        <f t="shared" si="71"/>
        <v>532.89207772163536</v>
      </c>
      <c r="CX101" s="61">
        <f t="shared" si="72"/>
        <v>826.22541105496862</v>
      </c>
      <c r="CY101" s="61">
        <f ca="1">AVERAGE(OFFSET($CX$3,0,0,'Données projet'!$E$13+1,1))-AVERAGE(OFFSET($H$3,0,0,'Données projet'!$E$13+1,1))</f>
        <v>338.00040608689147</v>
      </c>
      <c r="CZ101" s="61">
        <f t="shared" si="73"/>
        <v>193.3463168944657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1" t="e">
        <f t="shared" si="76"/>
        <v>#N/A</v>
      </c>
      <c r="DT101" s="61" t="e">
        <f ca="1">AVERAGE(OFFSET($DS$3,0,0,'Données projet'!$E$14+1,1))-AVERAGE(OFFSET($H$3,0,0,'Données projet'!$E$14+1,1))</f>
        <v>#N/A</v>
      </c>
      <c r="DU101" s="61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1" t="e">
        <f t="shared" si="80"/>
        <v>#N/A</v>
      </c>
      <c r="EO101" s="61" t="e">
        <f ca="1">AVERAGE(OFFSET($EN$3,0,0,'Données projet'!$E$15+1,1))-AVERAGE(OFFSET($H$3,0,0,'Données projet'!$E$15+1,1))</f>
        <v>#N/A</v>
      </c>
      <c r="EP101" s="61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1" t="e">
        <f t="shared" si="84"/>
        <v>#N/A</v>
      </c>
      <c r="FJ101" s="61" t="e">
        <f ca="1">AVERAGE(OFFSET($FI$3,0,0,'Données projet'!$E$16+1,1))-AVERAGE(OFFSET($H$3,0,0,'Données projet'!$E$16+1,1))</f>
        <v>#N/A</v>
      </c>
      <c r="FK101" s="61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1" t="e">
        <f t="shared" si="88"/>
        <v>#N/A</v>
      </c>
      <c r="GE101" s="61" t="e">
        <f ca="1">AVERAGE(OFFSET($GD$3,0,0,'Données projet'!$E$17+1,1))-AVERAGE(OFFSET($H$3,0,0,'Données projet'!$E$17+1,1))</f>
        <v>#N/A</v>
      </c>
      <c r="GF101" s="61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1" t="e">
        <f t="shared" si="92"/>
        <v>#N/A</v>
      </c>
      <c r="GZ101" s="61" t="e">
        <f ca="1">AVERAGE(OFFSET($GY$3,0,0,'Données projet'!$E$18+1,1))-AVERAGE(OFFSET($H$3,0,0,'Données projet'!$E$18+1,1))</f>
        <v>#N/A</v>
      </c>
      <c r="HA101" s="61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">
      <c r="A102" s="11">
        <f t="shared" si="9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54.053999999999952</v>
      </c>
      <c r="D102" s="12">
        <f t="shared" si="9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9">
        <f t="shared" si="57"/>
        <v>378.07811998720388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IF(A102&lt;'Données projet'!$A$36,$K$205^A102,IF(A102='Données projet'!$A$36,'Données projet'!$B$36,N101+M102-V101))</f>
        <v>-7.9580786405131221E-13</v>
      </c>
      <c r="O102" s="14">
        <f>N102*VLOOKUP('Données projet'!$B$9,Paramètres!$A$1:$I$88,3,0)*VLOOKUP('Données projet'!$B$9,Paramètres!$A$1:$I$88,5,0)</f>
        <v>-4.448565960046835E-13</v>
      </c>
      <c r="P102" s="14" t="e">
        <f t="shared" si="97"/>
        <v>#NUM!</v>
      </c>
      <c r="Q102" s="22" t="e">
        <f t="shared" si="107"/>
        <v>#NUM!</v>
      </c>
      <c r="R102" s="61" t="e">
        <f t="shared" si="55"/>
        <v>#NUM!</v>
      </c>
      <c r="S102" s="61">
        <f ca="1">AVERAGE(OFFSET($R$3,0,0,'Données projet'!$E$9+1,1))-AVERAGE(OFFSET($H$3,0,0,'Données projet'!$E$9+1,1))</f>
        <v>383.30146648843129</v>
      </c>
      <c r="T102" s="61">
        <f t="shared" si="56"/>
        <v>443.96527862325644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1.3208315692390828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3.3083863296585853E-10</v>
      </c>
      <c r="AC102" s="24">
        <f t="shared" si="58"/>
        <v>1.3208315695699215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6.1</v>
      </c>
      <c r="AI102" s="14">
        <f>IF(A102&lt;'Données projet'!$A$62,$AF$205^A102,IF(A102='Données projet'!$A$62,'Données projet'!$B$62,AI101+AH102-AQ101))</f>
        <v>329.90000000000009</v>
      </c>
      <c r="AJ102" s="14">
        <f>AI102*VLOOKUP('Données projet'!$B$10,Paramètres!$A$1:$I$88,3,0)*VLOOKUP('Données projet'!$B$10,Paramètres!$A$1:$I$88,5,0)</f>
        <v>283.05420000000015</v>
      </c>
      <c r="AK102" s="14">
        <f t="shared" si="98"/>
        <v>67.61204104313687</v>
      </c>
      <c r="AL102" s="22">
        <f t="shared" si="59"/>
        <v>610.74370315013027</v>
      </c>
      <c r="AM102" s="61">
        <f t="shared" si="60"/>
        <v>904.07703648346364</v>
      </c>
      <c r="AN102" s="61">
        <f ca="1">AVERAGE(OFFSET($AM$3,0,0,'Données projet'!$E$10+1,1))-AVERAGE(OFFSET($H$3,0,0,'Données projet'!$E$10+1,1))</f>
        <v>346.47171669298569</v>
      </c>
      <c r="AO102" s="61">
        <f t="shared" si="61"/>
        <v>138.7892998712469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IF(A102&lt;'Données projet'!$A$88,$BA$205^A102,IF(A102='Données projet'!$A$88,'Données projet'!$B$88,BD101+BC102-BL101))</f>
        <v>0</v>
      </c>
      <c r="BE102" s="14">
        <f>BD102*VLOOKUP('Données projet'!$B$11,Paramètres!$A$1:$I$88,3,0)*VLOOKUP('Données projet'!$B$11,Paramètres!$A$1:$I$88,5,0)</f>
        <v>0</v>
      </c>
      <c r="BF102" s="14" t="e">
        <f t="shared" si="99"/>
        <v>#NUM!</v>
      </c>
      <c r="BG102" s="22" t="e">
        <f t="shared" si="63"/>
        <v>#NUM!</v>
      </c>
      <c r="BH102" s="61" t="e">
        <f t="shared" si="64"/>
        <v>#NUM!</v>
      </c>
      <c r="BI102" s="61">
        <f ca="1">AVERAGE(OFFSET($BH$3,0,0,'Données projet'!$E$11+1,1))-AVERAGE(OFFSET($H$3,0,0,'Données projet'!$E$11+1,1))</f>
        <v>378.93986671710053</v>
      </c>
      <c r="BJ102" s="61">
        <f t="shared" si="65"/>
        <v>295.81600472413339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>
        <f>BY102*VLOOKUP('Données projet'!$B$12,Paramètres!$A$1:$I$88,3,0)*VLOOKUP('Données projet'!$B$12,Paramètres!$A$1:$I$88,5,0)</f>
        <v>0</v>
      </c>
      <c r="CA102" s="14" t="e">
        <f t="shared" si="100"/>
        <v>#NUM!</v>
      </c>
      <c r="CB102" s="22" t="e">
        <f t="shared" si="67"/>
        <v>#NUM!</v>
      </c>
      <c r="CC102" s="61" t="e">
        <f t="shared" si="68"/>
        <v>#NUM!</v>
      </c>
      <c r="CD102" s="61">
        <f ca="1">AVERAGE(OFFSET($CC$3,0,0,'Données projet'!$E$12+1,1))-AVERAGE(OFFSET($H$3,0,0,'Données projet'!$E$12+1,1))</f>
        <v>299.79515984901849</v>
      </c>
      <c r="CE102" s="61">
        <f t="shared" si="69"/>
        <v>472.66755491558951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4.7</v>
      </c>
      <c r="CT102" s="13">
        <f>IF(A102&lt;'Données projet'!$A$140,$CQ$205^A102,IF(A102='Données projet'!$A$140,'Données projet'!$B$140,CT101+CS102-DB101))</f>
        <v>276.79999999999961</v>
      </c>
      <c r="CU102" s="18">
        <f>CT102*VLOOKUP('Données projet'!$B$13,Paramètres!$A$1:$I$88,3,0)*VLOOKUP('Données projet'!$B$13,Paramètres!$A$1:$I$88,5,0)</f>
        <v>250.44863999999961</v>
      </c>
      <c r="CV102" s="14">
        <f t="shared" si="101"/>
        <v>60.682000328889949</v>
      </c>
      <c r="CW102" s="22">
        <f t="shared" si="71"/>
        <v>541.88586523948277</v>
      </c>
      <c r="CX102" s="61">
        <f t="shared" si="72"/>
        <v>835.21919857281614</v>
      </c>
      <c r="CY102" s="61">
        <f ca="1">AVERAGE(OFFSET($CX$3,0,0,'Données projet'!$E$13+1,1))-AVERAGE(OFFSET($H$3,0,0,'Données projet'!$E$13+1,1))</f>
        <v>338.00040608689147</v>
      </c>
      <c r="CZ102" s="61">
        <f t="shared" si="73"/>
        <v>193.3463168944657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1" t="e">
        <f t="shared" si="76"/>
        <v>#N/A</v>
      </c>
      <c r="DT102" s="61" t="e">
        <f ca="1">AVERAGE(OFFSET($DS$3,0,0,'Données projet'!$E$14+1,1))-AVERAGE(OFFSET($H$3,0,0,'Données projet'!$E$14+1,1))</f>
        <v>#N/A</v>
      </c>
      <c r="DU102" s="61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1" t="e">
        <f t="shared" si="80"/>
        <v>#N/A</v>
      </c>
      <c r="EO102" s="61" t="e">
        <f ca="1">AVERAGE(OFFSET($EN$3,0,0,'Données projet'!$E$15+1,1))-AVERAGE(OFFSET($H$3,0,0,'Données projet'!$E$15+1,1))</f>
        <v>#N/A</v>
      </c>
      <c r="EP102" s="61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1" t="e">
        <f t="shared" si="84"/>
        <v>#N/A</v>
      </c>
      <c r="FJ102" s="61" t="e">
        <f ca="1">AVERAGE(OFFSET($FI$3,0,0,'Données projet'!$E$16+1,1))-AVERAGE(OFFSET($H$3,0,0,'Données projet'!$E$16+1,1))</f>
        <v>#N/A</v>
      </c>
      <c r="FK102" s="61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1" t="e">
        <f t="shared" si="88"/>
        <v>#N/A</v>
      </c>
      <c r="GE102" s="61" t="e">
        <f ca="1">AVERAGE(OFFSET($GD$3,0,0,'Données projet'!$E$17+1,1))-AVERAGE(OFFSET($H$3,0,0,'Données projet'!$E$17+1,1))</f>
        <v>#N/A</v>
      </c>
      <c r="GF102" s="61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1" t="e">
        <f t="shared" si="92"/>
        <v>#N/A</v>
      </c>
      <c r="GZ102" s="61" t="e">
        <f ca="1">AVERAGE(OFFSET($GY$3,0,0,'Données projet'!$E$18+1,1))-AVERAGE(OFFSET($H$3,0,0,'Données projet'!$E$18+1,1))</f>
        <v>#N/A</v>
      </c>
      <c r="HA102" s="61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">
      <c r="A103" s="11">
        <f t="shared" si="9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54.599999999999952</v>
      </c>
      <c r="D103" s="12">
        <f t="shared" si="9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9">
        <f t="shared" si="57"/>
        <v>379.27229591132925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IF(A103&lt;'Données projet'!$A$36,$K$205^A103,IF(A103='Données projet'!$A$36,'Données projet'!$B$36,N102+M103-V102))</f>
        <v>-7.9580786405131221E-13</v>
      </c>
      <c r="O103" s="14">
        <f>N103*VLOOKUP('Données projet'!$B$9,Paramètres!$A$1:$I$88,3,0)*VLOOKUP('Données projet'!$B$9,Paramètres!$A$1:$I$88,5,0)</f>
        <v>-4.448565960046835E-13</v>
      </c>
      <c r="P103" s="14" t="e">
        <f t="shared" si="97"/>
        <v>#NUM!</v>
      </c>
      <c r="Q103" s="22" t="e">
        <f t="shared" si="107"/>
        <v>#NUM!</v>
      </c>
      <c r="R103" s="61" t="e">
        <f t="shared" si="55"/>
        <v>#NUM!</v>
      </c>
      <c r="S103" s="61">
        <f ca="1">AVERAGE(OFFSET($R$3,0,0,'Données projet'!$E$9+1,1))-AVERAGE(OFFSET($H$3,0,0,'Données projet'!$E$9+1,1))</f>
        <v>383.30146648843129</v>
      </c>
      <c r="T103" s="61">
        <f t="shared" si="56"/>
        <v>443.96527862325644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1.2949308677940126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2.3393824084864583E-10</v>
      </c>
      <c r="AC103" s="24">
        <f t="shared" si="58"/>
        <v>1.2949308680279508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336</v>
      </c>
      <c r="AG103" s="13">
        <f>VLOOKUP(A103,'Données projet'!$A$61:$I$81,9,0)</f>
        <v>6.1</v>
      </c>
      <c r="AH103" s="13">
        <f t="array" ref="AH103">INDEX(AG:AG,MIN(IF(ISNUMBER(AG103:AG299),ROW(AG103:AG299),"")))</f>
        <v>6.1</v>
      </c>
      <c r="AI103" s="14">
        <f>IF(A103&lt;'Données projet'!$A$62,$AF$205^A103,IF(A103='Données projet'!$A$62,'Données projet'!$B$62,AI102+AH103-AQ102))</f>
        <v>336.00000000000011</v>
      </c>
      <c r="AJ103" s="14">
        <f>AI103*VLOOKUP('Données projet'!$B$10,Paramètres!$A$1:$I$88,3,0)*VLOOKUP('Données projet'!$B$10,Paramètres!$A$1:$I$88,5,0)</f>
        <v>288.28800000000012</v>
      </c>
      <c r="AK103" s="14">
        <f t="shared" si="98"/>
        <v>68.715516926722444</v>
      </c>
      <c r="AL103" s="22">
        <f t="shared" si="59"/>
        <v>621.78112531404179</v>
      </c>
      <c r="AM103" s="61">
        <f t="shared" si="60"/>
        <v>915.11445864737516</v>
      </c>
      <c r="AN103" s="61">
        <f ca="1">AVERAGE(OFFSET($AM$3,0,0,'Données projet'!$E$10+1,1))-AVERAGE(OFFSET($H$3,0,0,'Données projet'!$E$10+1,1))</f>
        <v>346.47171669298569</v>
      </c>
      <c r="AO103" s="61">
        <f t="shared" si="61"/>
        <v>138.7892998712469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39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IF(A103&lt;'Données projet'!$A$88,$BA$205^A103,IF(A103='Données projet'!$A$88,'Données projet'!$B$88,BD102+BC103-BL102))</f>
        <v>0</v>
      </c>
      <c r="BE103" s="14">
        <f>BD103*VLOOKUP('Données projet'!$B$11,Paramètres!$A$1:$I$88,3,0)*VLOOKUP('Données projet'!$B$11,Paramètres!$A$1:$I$88,5,0)</f>
        <v>0</v>
      </c>
      <c r="BF103" s="14" t="e">
        <f t="shared" si="99"/>
        <v>#NUM!</v>
      </c>
      <c r="BG103" s="22" t="e">
        <f t="shared" si="63"/>
        <v>#NUM!</v>
      </c>
      <c r="BH103" s="61" t="e">
        <f t="shared" si="64"/>
        <v>#NUM!</v>
      </c>
      <c r="BI103" s="61">
        <f ca="1">AVERAGE(OFFSET($BH$3,0,0,'Données projet'!$E$11+1,1))-AVERAGE(OFFSET($H$3,0,0,'Données projet'!$E$11+1,1))</f>
        <v>378.93986671710053</v>
      </c>
      <c r="BJ103" s="61">
        <f t="shared" si="65"/>
        <v>295.81600472413339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>
        <f>BY103*VLOOKUP('Données projet'!$B$12,Paramètres!$A$1:$I$88,3,0)*VLOOKUP('Données projet'!$B$12,Paramètres!$A$1:$I$88,5,0)</f>
        <v>0</v>
      </c>
      <c r="CA103" s="14" t="e">
        <f t="shared" si="100"/>
        <v>#NUM!</v>
      </c>
      <c r="CB103" s="22" t="e">
        <f t="shared" si="67"/>
        <v>#NUM!</v>
      </c>
      <c r="CC103" s="61" t="e">
        <f t="shared" si="68"/>
        <v>#NUM!</v>
      </c>
      <c r="CD103" s="61">
        <f ca="1">AVERAGE(OFFSET($CC$3,0,0,'Données projet'!$E$12+1,1))-AVERAGE(OFFSET($H$3,0,0,'Données projet'!$E$12+1,1))</f>
        <v>299.79515984901849</v>
      </c>
      <c r="CE103" s="61">
        <f t="shared" si="69"/>
        <v>472.66755491558951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4.7</v>
      </c>
      <c r="CT103" s="13">
        <f>IF(A103&lt;'Données projet'!$A$140,$CQ$205^A103,IF(A103='Données projet'!$A$140,'Données projet'!$B$140,CT102+CS103-DB102))</f>
        <v>281.4999999999996</v>
      </c>
      <c r="CU103" s="18">
        <f>CT103*VLOOKUP('Données projet'!$B$13,Paramètres!$A$1:$I$88,3,0)*VLOOKUP('Données projet'!$B$13,Paramètres!$A$1:$I$88,5,0)</f>
        <v>254.70119999999963</v>
      </c>
      <c r="CV103" s="14">
        <f t="shared" si="101"/>
        <v>61.591537947915114</v>
      </c>
      <c r="CW103" s="22">
        <f t="shared" si="71"/>
        <v>550.87651859261814</v>
      </c>
      <c r="CX103" s="61">
        <f t="shared" si="72"/>
        <v>844.2098519259514</v>
      </c>
      <c r="CY103" s="61">
        <f ca="1">AVERAGE(OFFSET($CX$3,0,0,'Données projet'!$E$13+1,1))-AVERAGE(OFFSET($H$3,0,0,'Données projet'!$E$13+1,1))</f>
        <v>338.00040608689147</v>
      </c>
      <c r="CZ103" s="61">
        <f t="shared" si="73"/>
        <v>193.3463168944657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1" t="e">
        <f t="shared" si="76"/>
        <v>#N/A</v>
      </c>
      <c r="DT103" s="61" t="e">
        <f ca="1">AVERAGE(OFFSET($DS$3,0,0,'Données projet'!$E$14+1,1))-AVERAGE(OFFSET($H$3,0,0,'Données projet'!$E$14+1,1))</f>
        <v>#N/A</v>
      </c>
      <c r="DU103" s="61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1" t="e">
        <f t="shared" si="80"/>
        <v>#N/A</v>
      </c>
      <c r="EO103" s="61" t="e">
        <f ca="1">AVERAGE(OFFSET($EN$3,0,0,'Données projet'!$E$15+1,1))-AVERAGE(OFFSET($H$3,0,0,'Données projet'!$E$15+1,1))</f>
        <v>#N/A</v>
      </c>
      <c r="EP103" s="61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1" t="e">
        <f t="shared" si="84"/>
        <v>#N/A</v>
      </c>
      <c r="FJ103" s="61" t="e">
        <f ca="1">AVERAGE(OFFSET($FI$3,0,0,'Données projet'!$E$16+1,1))-AVERAGE(OFFSET($H$3,0,0,'Données projet'!$E$16+1,1))</f>
        <v>#N/A</v>
      </c>
      <c r="FK103" s="61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1" t="e">
        <f t="shared" si="88"/>
        <v>#N/A</v>
      </c>
      <c r="GE103" s="61" t="e">
        <f ca="1">AVERAGE(OFFSET($GD$3,0,0,'Données projet'!$E$17+1,1))-AVERAGE(OFFSET($H$3,0,0,'Données projet'!$E$17+1,1))</f>
        <v>#N/A</v>
      </c>
      <c r="GF103" s="61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1" t="e">
        <f t="shared" si="92"/>
        <v>#N/A</v>
      </c>
      <c r="GZ103" s="61" t="e">
        <f ca="1">AVERAGE(OFFSET($GY$3,0,0,'Données projet'!$E$18+1,1))-AVERAGE(OFFSET($H$3,0,0,'Données projet'!$E$18+1,1))</f>
        <v>#N/A</v>
      </c>
      <c r="HA103" s="61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">
      <c r="A104" s="11">
        <f t="shared" si="9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55.145999999999951</v>
      </c>
      <c r="D104" s="12">
        <f t="shared" si="9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9">
        <f t="shared" si="57"/>
        <v>380.46618888020032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-7.9580786405131221E-13</v>
      </c>
      <c r="O104" s="14">
        <f>N104*VLOOKUP('Données projet'!$B$9,Paramètres!$A$1:$I$88,3,0)*VLOOKUP('Données projet'!$B$9,Paramètres!$A$1:$I$88,5,0)</f>
        <v>-4.448565960046835E-13</v>
      </c>
      <c r="P104" s="14" t="e">
        <f t="shared" si="97"/>
        <v>#NUM!</v>
      </c>
      <c r="Q104" s="22" t="e">
        <f t="shared" si="107"/>
        <v>#NUM!</v>
      </c>
      <c r="R104" s="61" t="e">
        <f t="shared" si="55"/>
        <v>#NUM!</v>
      </c>
      <c r="S104" s="61">
        <f ca="1">AVERAGE(OFFSET($R$3,0,0,'Données projet'!$E$9+1,1))-AVERAGE(OFFSET($H$3,0,0,'Données projet'!$E$9+1,1))</f>
        <v>383.30146648843129</v>
      </c>
      <c r="T104" s="61">
        <f t="shared" si="56"/>
        <v>443.96527862325644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1.2695380633064122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1.6541931648292927E-10</v>
      </c>
      <c r="AC104" s="24">
        <f t="shared" si="58"/>
        <v>1.2695380634718314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IF(A104&lt;'Données projet'!$A$62,$AF$205^A104,IF(A104='Données projet'!$A$62,'Données projet'!$B$62,AI103+AH104-AQ103))</f>
        <v>302.40000000000009</v>
      </c>
      <c r="AJ104" s="14">
        <f>AI104*VLOOKUP('Données projet'!$B$10,Paramètres!$A$1:$I$88,3,0)*VLOOKUP('Données projet'!$B$10,Paramètres!$A$1:$I$88,5,0)</f>
        <v>259.45920000000007</v>
      </c>
      <c r="AK104" s="14">
        <f t="shared" si="98"/>
        <v>62.607087284635185</v>
      </c>
      <c r="AL104" s="22">
        <f t="shared" si="59"/>
        <v>560.93211702073961</v>
      </c>
      <c r="AM104" s="61">
        <f t="shared" si="60"/>
        <v>854.26545035407298</v>
      </c>
      <c r="AN104" s="61">
        <f ca="1">AVERAGE(OFFSET($AM$3,0,0,'Données projet'!$E$10+1,1))-AVERAGE(OFFSET($H$3,0,0,'Données projet'!$E$10+1,1))</f>
        <v>346.47171669298569</v>
      </c>
      <c r="AO104" s="61">
        <f t="shared" si="61"/>
        <v>138.7892998712469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0</v>
      </c>
      <c r="BE104" s="14">
        <f>BD104*VLOOKUP('Données projet'!$B$11,Paramètres!$A$1:$I$88,3,0)*VLOOKUP('Données projet'!$B$11,Paramètres!$A$1:$I$88,5,0)</f>
        <v>0</v>
      </c>
      <c r="BF104" s="14" t="e">
        <f t="shared" si="99"/>
        <v>#NUM!</v>
      </c>
      <c r="BG104" s="22" t="e">
        <f t="shared" si="63"/>
        <v>#NUM!</v>
      </c>
      <c r="BH104" s="61" t="e">
        <f t="shared" si="64"/>
        <v>#NUM!</v>
      </c>
      <c r="BI104" s="61">
        <f ca="1">AVERAGE(OFFSET($BH$3,0,0,'Données projet'!$E$11+1,1))-AVERAGE(OFFSET($H$3,0,0,'Données projet'!$E$11+1,1))</f>
        <v>378.93986671710053</v>
      </c>
      <c r="BJ104" s="61">
        <f t="shared" si="65"/>
        <v>295.81600472413339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>
        <f>BY104*VLOOKUP('Données projet'!$B$12,Paramètres!$A$1:$I$88,3,0)*VLOOKUP('Données projet'!$B$12,Paramètres!$A$1:$I$88,5,0)</f>
        <v>0</v>
      </c>
      <c r="CA104" s="14" t="e">
        <f t="shared" si="100"/>
        <v>#NUM!</v>
      </c>
      <c r="CB104" s="22" t="e">
        <f t="shared" si="67"/>
        <v>#NUM!</v>
      </c>
      <c r="CC104" s="61" t="e">
        <f t="shared" si="68"/>
        <v>#NUM!</v>
      </c>
      <c r="CD104" s="61">
        <f ca="1">AVERAGE(OFFSET($CC$3,0,0,'Données projet'!$E$12+1,1))-AVERAGE(OFFSET($H$3,0,0,'Données projet'!$E$12+1,1))</f>
        <v>299.79515984901849</v>
      </c>
      <c r="CE104" s="61">
        <f t="shared" si="69"/>
        <v>472.66755491558951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4.7</v>
      </c>
      <c r="CT104" s="13">
        <f>IF(A104&lt;'Données projet'!$A$140,$CQ$205^A104,IF(A104='Données projet'!$A$140,'Données projet'!$B$140,CT103+CS104-DB103))</f>
        <v>286.19999999999959</v>
      </c>
      <c r="CU104" s="18">
        <f>CT104*VLOOKUP('Données projet'!$B$13,Paramètres!$A$1:$I$88,3,0)*VLOOKUP('Données projet'!$B$13,Paramètres!$A$1:$I$88,5,0)</f>
        <v>258.95375999999965</v>
      </c>
      <c r="CV104" s="14">
        <f t="shared" si="101"/>
        <v>62.499309559645205</v>
      </c>
      <c r="CW104" s="22">
        <f t="shared" si="71"/>
        <v>559.86409614971478</v>
      </c>
      <c r="CX104" s="61">
        <f t="shared" si="72"/>
        <v>853.19742948304815</v>
      </c>
      <c r="CY104" s="61">
        <f ca="1">AVERAGE(OFFSET($CX$3,0,0,'Données projet'!$E$13+1,1))-AVERAGE(OFFSET($H$3,0,0,'Données projet'!$E$13+1,1))</f>
        <v>338.00040608689147</v>
      </c>
      <c r="CZ104" s="61">
        <f t="shared" si="73"/>
        <v>193.3463168944657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1" t="e">
        <f t="shared" si="76"/>
        <v>#N/A</v>
      </c>
      <c r="DT104" s="61" t="e">
        <f ca="1">AVERAGE(OFFSET($DS$3,0,0,'Données projet'!$E$14+1,1))-AVERAGE(OFFSET($H$3,0,0,'Données projet'!$E$14+1,1))</f>
        <v>#N/A</v>
      </c>
      <c r="DU104" s="61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1" t="e">
        <f t="shared" si="80"/>
        <v>#N/A</v>
      </c>
      <c r="EO104" s="61" t="e">
        <f ca="1">AVERAGE(OFFSET($EN$3,0,0,'Données projet'!$E$15+1,1))-AVERAGE(OFFSET($H$3,0,0,'Données projet'!$E$15+1,1))</f>
        <v>#N/A</v>
      </c>
      <c r="EP104" s="61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1" t="e">
        <f t="shared" si="84"/>
        <v>#N/A</v>
      </c>
      <c r="FJ104" s="61" t="e">
        <f ca="1">AVERAGE(OFFSET($FI$3,0,0,'Données projet'!$E$16+1,1))-AVERAGE(OFFSET($H$3,0,0,'Données projet'!$E$16+1,1))</f>
        <v>#N/A</v>
      </c>
      <c r="FK104" s="61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1" t="e">
        <f t="shared" si="88"/>
        <v>#N/A</v>
      </c>
      <c r="GE104" s="61" t="e">
        <f ca="1">AVERAGE(OFFSET($GD$3,0,0,'Données projet'!$E$17+1,1))-AVERAGE(OFFSET($H$3,0,0,'Données projet'!$E$17+1,1))</f>
        <v>#N/A</v>
      </c>
      <c r="GF104" s="61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1" t="e">
        <f t="shared" si="92"/>
        <v>#N/A</v>
      </c>
      <c r="GZ104" s="61" t="e">
        <f ca="1">AVERAGE(OFFSET($GY$3,0,0,'Données projet'!$E$18+1,1))-AVERAGE(OFFSET($H$3,0,0,'Données projet'!$E$18+1,1))</f>
        <v>#N/A</v>
      </c>
      <c r="HA104" s="61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">
      <c r="A105" s="11">
        <f t="shared" si="9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55.69199999999995</v>
      </c>
      <c r="D105" s="12">
        <f t="shared" si="9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9">
        <f t="shared" si="57"/>
        <v>381.6598020197543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-7.9580786405131221E-13</v>
      </c>
      <c r="O105" s="14">
        <f>N105*VLOOKUP('Données projet'!$B$9,Paramètres!$A$1:$I$88,3,0)*VLOOKUP('Données projet'!$B$9,Paramètres!$A$1:$I$88,5,0)</f>
        <v>-4.448565960046835E-13</v>
      </c>
      <c r="P105" s="14" t="e">
        <f t="shared" si="97"/>
        <v>#NUM!</v>
      </c>
      <c r="Q105" s="22" t="e">
        <f t="shared" si="107"/>
        <v>#NUM!</v>
      </c>
      <c r="R105" s="61" t="e">
        <f t="shared" si="55"/>
        <v>#NUM!</v>
      </c>
      <c r="S105" s="61">
        <f ca="1">AVERAGE(OFFSET($R$3,0,0,'Données projet'!$E$9+1,1))-AVERAGE(OFFSET($H$3,0,0,'Données projet'!$E$9+1,1))</f>
        <v>383.30146648843129</v>
      </c>
      <c r="T105" s="61">
        <f t="shared" si="56"/>
        <v>443.96527862325644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1.2446431962267321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1.1696912042432292E-10</v>
      </c>
      <c r="AC105" s="24">
        <f t="shared" si="58"/>
        <v>1.2446431963437012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IF(A105&lt;'Données projet'!$A$62,$AF$205^A105,IF(A105='Données projet'!$A$62,'Données projet'!$B$62,AI104+AH105-AQ104))</f>
        <v>307.80000000000007</v>
      </c>
      <c r="AJ105" s="14">
        <f>AI105*VLOOKUP('Données projet'!$B$10,Paramètres!$A$1:$I$88,3,0)*VLOOKUP('Données projet'!$B$10,Paramètres!$A$1:$I$88,5,0)</f>
        <v>264.09240000000011</v>
      </c>
      <c r="AK105" s="14">
        <f t="shared" si="98"/>
        <v>63.593917783124951</v>
      </c>
      <c r="AL105" s="22">
        <f t="shared" si="59"/>
        <v>570.72033680560946</v>
      </c>
      <c r="AM105" s="61">
        <f t="shared" si="60"/>
        <v>864.05367013894283</v>
      </c>
      <c r="AN105" s="61">
        <f ca="1">AVERAGE(OFFSET($AM$3,0,0,'Données projet'!$E$10+1,1))-AVERAGE(OFFSET($H$3,0,0,'Données projet'!$E$10+1,1))</f>
        <v>346.47171669298569</v>
      </c>
      <c r="AO105" s="61">
        <f t="shared" si="61"/>
        <v>138.7892998712469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0</v>
      </c>
      <c r="BE105" s="14">
        <f>BD105*VLOOKUP('Données projet'!$B$11,Paramètres!$A$1:$I$88,3,0)*VLOOKUP('Données projet'!$B$11,Paramètres!$A$1:$I$88,5,0)</f>
        <v>0</v>
      </c>
      <c r="BF105" s="14" t="e">
        <f t="shared" si="99"/>
        <v>#NUM!</v>
      </c>
      <c r="BG105" s="22" t="e">
        <f t="shared" si="63"/>
        <v>#NUM!</v>
      </c>
      <c r="BH105" s="61" t="e">
        <f t="shared" si="64"/>
        <v>#NUM!</v>
      </c>
      <c r="BI105" s="61">
        <f ca="1">AVERAGE(OFFSET($BH$3,0,0,'Données projet'!$E$11+1,1))-AVERAGE(OFFSET($H$3,0,0,'Données projet'!$E$11+1,1))</f>
        <v>378.93986671710053</v>
      </c>
      <c r="BJ105" s="61">
        <f t="shared" si="65"/>
        <v>295.81600472413339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>
        <f>BY105*VLOOKUP('Données projet'!$B$12,Paramètres!$A$1:$I$88,3,0)*VLOOKUP('Données projet'!$B$12,Paramètres!$A$1:$I$88,5,0)</f>
        <v>0</v>
      </c>
      <c r="CA105" s="14" t="e">
        <f t="shared" si="100"/>
        <v>#NUM!</v>
      </c>
      <c r="CB105" s="22" t="e">
        <f t="shared" si="67"/>
        <v>#NUM!</v>
      </c>
      <c r="CC105" s="61" t="e">
        <f t="shared" si="68"/>
        <v>#NUM!</v>
      </c>
      <c r="CD105" s="61">
        <f ca="1">AVERAGE(OFFSET($CC$3,0,0,'Données projet'!$E$12+1,1))-AVERAGE(OFFSET($H$3,0,0,'Données projet'!$E$12+1,1))</f>
        <v>299.79515984901849</v>
      </c>
      <c r="CE105" s="61">
        <f t="shared" si="69"/>
        <v>472.66755491558951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4.7</v>
      </c>
      <c r="CT105" s="13">
        <f>IF(A105&lt;'Données projet'!$A$140,$CQ$205^A105,IF(A105='Données projet'!$A$140,'Données projet'!$B$140,CT104+CS105-DB104))</f>
        <v>290.89999999999958</v>
      </c>
      <c r="CU105" s="18">
        <f>CT105*VLOOKUP('Données projet'!$B$13,Paramètres!$A$1:$I$88,3,0)*VLOOKUP('Données projet'!$B$13,Paramètres!$A$1:$I$88,5,0)</f>
        <v>263.20631999999961</v>
      </c>
      <c r="CV105" s="14">
        <f t="shared" si="101"/>
        <v>63.405347513378558</v>
      </c>
      <c r="CW105" s="22">
        <f t="shared" si="71"/>
        <v>568.84865425246687</v>
      </c>
      <c r="CX105" s="61">
        <f t="shared" si="72"/>
        <v>862.18198758580024</v>
      </c>
      <c r="CY105" s="61">
        <f ca="1">AVERAGE(OFFSET($CX$3,0,0,'Données projet'!$E$13+1,1))-AVERAGE(OFFSET($H$3,0,0,'Données projet'!$E$13+1,1))</f>
        <v>338.00040608689147</v>
      </c>
      <c r="CZ105" s="61">
        <f t="shared" si="73"/>
        <v>193.3463168944657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1" t="e">
        <f t="shared" si="76"/>
        <v>#N/A</v>
      </c>
      <c r="DT105" s="61" t="e">
        <f ca="1">AVERAGE(OFFSET($DS$3,0,0,'Données projet'!$E$14+1,1))-AVERAGE(OFFSET($H$3,0,0,'Données projet'!$E$14+1,1))</f>
        <v>#N/A</v>
      </c>
      <c r="DU105" s="61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1" t="e">
        <f t="shared" si="80"/>
        <v>#N/A</v>
      </c>
      <c r="EO105" s="61" t="e">
        <f ca="1">AVERAGE(OFFSET($EN$3,0,0,'Données projet'!$E$15+1,1))-AVERAGE(OFFSET($H$3,0,0,'Données projet'!$E$15+1,1))</f>
        <v>#N/A</v>
      </c>
      <c r="EP105" s="61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1" t="e">
        <f t="shared" si="84"/>
        <v>#N/A</v>
      </c>
      <c r="FJ105" s="61" t="e">
        <f ca="1">AVERAGE(OFFSET($FI$3,0,0,'Données projet'!$E$16+1,1))-AVERAGE(OFFSET($H$3,0,0,'Données projet'!$E$16+1,1))</f>
        <v>#N/A</v>
      </c>
      <c r="FK105" s="61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1" t="e">
        <f t="shared" si="88"/>
        <v>#N/A</v>
      </c>
      <c r="GE105" s="61" t="e">
        <f ca="1">AVERAGE(OFFSET($GD$3,0,0,'Données projet'!$E$17+1,1))-AVERAGE(OFFSET($H$3,0,0,'Données projet'!$E$17+1,1))</f>
        <v>#N/A</v>
      </c>
      <c r="GF105" s="61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1" t="e">
        <f t="shared" si="92"/>
        <v>#N/A</v>
      </c>
      <c r="GZ105" s="61" t="e">
        <f ca="1">AVERAGE(OFFSET($GY$3,0,0,'Données projet'!$E$18+1,1))-AVERAGE(OFFSET($H$3,0,0,'Données projet'!$E$18+1,1))</f>
        <v>#N/A</v>
      </c>
      <c r="HA105" s="61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">
      <c r="A106" s="11">
        <f t="shared" si="9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56.23799999999995</v>
      </c>
      <c r="D106" s="12">
        <f t="shared" si="9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9">
        <f t="shared" si="57"/>
        <v>382.85313839110199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-7.9580786405131221E-13</v>
      </c>
      <c r="O106" s="14">
        <f>N106*VLOOKUP('Données projet'!$B$9,Paramètres!$A$1:$I$88,3,0)*VLOOKUP('Données projet'!$B$9,Paramètres!$A$1:$I$88,5,0)</f>
        <v>-4.448565960046835E-13</v>
      </c>
      <c r="P106" s="14" t="e">
        <f t="shared" si="97"/>
        <v>#NUM!</v>
      </c>
      <c r="Q106" s="22" t="e">
        <f t="shared" si="107"/>
        <v>#NUM!</v>
      </c>
      <c r="R106" s="61" t="e">
        <f t="shared" si="55"/>
        <v>#NUM!</v>
      </c>
      <c r="S106" s="61">
        <f ca="1">AVERAGE(OFFSET($R$3,0,0,'Données projet'!$E$9+1,1))-AVERAGE(OFFSET($H$3,0,0,'Données projet'!$E$9+1,1))</f>
        <v>383.30146648843129</v>
      </c>
      <c r="T106" s="61">
        <f t="shared" si="56"/>
        <v>443.96527862325644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1.220236502306115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8.2709658241464633E-11</v>
      </c>
      <c r="AC106" s="24">
        <f t="shared" si="58"/>
        <v>1.2202365023888246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IF(A106&lt;'Données projet'!$A$62,$AF$205^A106,IF(A106='Données projet'!$A$62,'Données projet'!$B$62,AI105+AH106-AQ105))</f>
        <v>313.20000000000005</v>
      </c>
      <c r="AJ106" s="14">
        <f>AI106*VLOOKUP('Données projet'!$B$10,Paramètres!$A$1:$I$88,3,0)*VLOOKUP('Données projet'!$B$10,Paramètres!$A$1:$I$88,5,0)</f>
        <v>268.7256000000001</v>
      </c>
      <c r="AK106" s="14">
        <f t="shared" si="98"/>
        <v>64.578735016913868</v>
      </c>
      <c r="AL106" s="22">
        <f t="shared" si="59"/>
        <v>580.50505015445844</v>
      </c>
      <c r="AM106" s="61">
        <f t="shared" si="60"/>
        <v>873.83838348779182</v>
      </c>
      <c r="AN106" s="61">
        <f ca="1">AVERAGE(OFFSET($AM$3,0,0,'Données projet'!$E$10+1,1))-AVERAGE(OFFSET($H$3,0,0,'Données projet'!$E$10+1,1))</f>
        <v>346.47171669298569</v>
      </c>
      <c r="AO106" s="61">
        <f t="shared" si="61"/>
        <v>138.7892998712469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0</v>
      </c>
      <c r="BE106" s="14">
        <f>BD106*VLOOKUP('Données projet'!$B$11,Paramètres!$A$1:$I$88,3,0)*VLOOKUP('Données projet'!$B$11,Paramètres!$A$1:$I$88,5,0)</f>
        <v>0</v>
      </c>
      <c r="BF106" s="14" t="e">
        <f t="shared" si="99"/>
        <v>#NUM!</v>
      </c>
      <c r="BG106" s="22" t="e">
        <f t="shared" si="63"/>
        <v>#NUM!</v>
      </c>
      <c r="BH106" s="61" t="e">
        <f t="shared" si="64"/>
        <v>#NUM!</v>
      </c>
      <c r="BI106" s="61">
        <f ca="1">AVERAGE(OFFSET($BH$3,0,0,'Données projet'!$E$11+1,1))-AVERAGE(OFFSET($H$3,0,0,'Données projet'!$E$11+1,1))</f>
        <v>378.93986671710053</v>
      </c>
      <c r="BJ106" s="61">
        <f t="shared" si="65"/>
        <v>295.81600472413339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>
        <f>BY106*VLOOKUP('Données projet'!$B$12,Paramètres!$A$1:$I$88,3,0)*VLOOKUP('Données projet'!$B$12,Paramètres!$A$1:$I$88,5,0)</f>
        <v>0</v>
      </c>
      <c r="CA106" s="14" t="e">
        <f t="shared" si="100"/>
        <v>#NUM!</v>
      </c>
      <c r="CB106" s="22" t="e">
        <f t="shared" si="67"/>
        <v>#NUM!</v>
      </c>
      <c r="CC106" s="61" t="e">
        <f t="shared" si="68"/>
        <v>#NUM!</v>
      </c>
      <c r="CD106" s="61">
        <f ca="1">AVERAGE(OFFSET($CC$3,0,0,'Données projet'!$E$12+1,1))-AVERAGE(OFFSET($H$3,0,0,'Données projet'!$E$12+1,1))</f>
        <v>299.79515984901849</v>
      </c>
      <c r="CE106" s="61">
        <f t="shared" si="69"/>
        <v>472.66755491558951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4.7</v>
      </c>
      <c r="CT106" s="13">
        <f>IF(A106&lt;'Données projet'!$A$140,$CQ$205^A106,IF(A106='Données projet'!$A$140,'Données projet'!$B$140,CT105+CS106-DB105))</f>
        <v>295.59999999999957</v>
      </c>
      <c r="CU106" s="18">
        <f>CT106*VLOOKUP('Données projet'!$B$13,Paramètres!$A$1:$I$88,3,0)*VLOOKUP('Données projet'!$B$13,Paramètres!$A$1:$I$88,5,0)</f>
        <v>267.45887999999962</v>
      </c>
      <c r="CV106" s="14">
        <f t="shared" si="101"/>
        <v>64.309683053152327</v>
      </c>
      <c r="CW106" s="22">
        <f t="shared" si="71"/>
        <v>577.83024731757303</v>
      </c>
      <c r="CX106" s="61">
        <f t="shared" si="72"/>
        <v>871.1635806509064</v>
      </c>
      <c r="CY106" s="61">
        <f ca="1">AVERAGE(OFFSET($CX$3,0,0,'Données projet'!$E$13+1,1))-AVERAGE(OFFSET($H$3,0,0,'Données projet'!$E$13+1,1))</f>
        <v>338.00040608689147</v>
      </c>
      <c r="CZ106" s="61">
        <f t="shared" si="73"/>
        <v>193.3463168944657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1" t="e">
        <f t="shared" si="76"/>
        <v>#N/A</v>
      </c>
      <c r="DT106" s="61" t="e">
        <f ca="1">AVERAGE(OFFSET($DS$3,0,0,'Données projet'!$E$14+1,1))-AVERAGE(OFFSET($H$3,0,0,'Données projet'!$E$14+1,1))</f>
        <v>#N/A</v>
      </c>
      <c r="DU106" s="61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1" t="e">
        <f t="shared" si="80"/>
        <v>#N/A</v>
      </c>
      <c r="EO106" s="61" t="e">
        <f ca="1">AVERAGE(OFFSET($EN$3,0,0,'Données projet'!$E$15+1,1))-AVERAGE(OFFSET($H$3,0,0,'Données projet'!$E$15+1,1))</f>
        <v>#N/A</v>
      </c>
      <c r="EP106" s="61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1" t="e">
        <f t="shared" si="84"/>
        <v>#N/A</v>
      </c>
      <c r="FJ106" s="61" t="e">
        <f ca="1">AVERAGE(OFFSET($FI$3,0,0,'Données projet'!$E$16+1,1))-AVERAGE(OFFSET($H$3,0,0,'Données projet'!$E$16+1,1))</f>
        <v>#N/A</v>
      </c>
      <c r="FK106" s="61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1" t="e">
        <f t="shared" si="88"/>
        <v>#N/A</v>
      </c>
      <c r="GE106" s="61" t="e">
        <f ca="1">AVERAGE(OFFSET($GD$3,0,0,'Données projet'!$E$17+1,1))-AVERAGE(OFFSET($H$3,0,0,'Données projet'!$E$17+1,1))</f>
        <v>#N/A</v>
      </c>
      <c r="GF106" s="61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1" t="e">
        <f t="shared" si="92"/>
        <v>#N/A</v>
      </c>
      <c r="GZ106" s="61" t="e">
        <f ca="1">AVERAGE(OFFSET($GY$3,0,0,'Données projet'!$E$18+1,1))-AVERAGE(OFFSET($H$3,0,0,'Données projet'!$E$18+1,1))</f>
        <v>#N/A</v>
      </c>
      <c r="HA106" s="61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">
      <c r="A107" s="11">
        <f t="shared" si="9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56.783999999999949</v>
      </c>
      <c r="D107" s="12">
        <f t="shared" si="9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9">
        <f t="shared" si="57"/>
        <v>384.04620099248854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-7.9580786405131221E-13</v>
      </c>
      <c r="O107" s="14">
        <f>N107*VLOOKUP('Données projet'!$B$9,Paramètres!$A$1:$I$88,3,0)*VLOOKUP('Données projet'!$B$9,Paramètres!$A$1:$I$88,5,0)</f>
        <v>-4.448565960046835E-13</v>
      </c>
      <c r="P107" s="14" t="e">
        <f t="shared" si="97"/>
        <v>#NUM!</v>
      </c>
      <c r="Q107" s="22" t="e">
        <f t="shared" si="107"/>
        <v>#NUM!</v>
      </c>
      <c r="R107" s="61" t="e">
        <f t="shared" si="55"/>
        <v>#NUM!</v>
      </c>
      <c r="S107" s="61">
        <f ca="1">AVERAGE(OFFSET($R$3,0,0,'Données projet'!$E$9+1,1))-AVERAGE(OFFSET($H$3,0,0,'Données projet'!$E$9+1,1))</f>
        <v>383.30146648843129</v>
      </c>
      <c r="T107" s="61">
        <f t="shared" si="56"/>
        <v>443.96527862325644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1.1963084087666678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5.8484560212161458E-11</v>
      </c>
      <c r="AC107" s="24">
        <f t="shared" si="58"/>
        <v>1.1963084088251523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IF(A107&lt;'Données projet'!$A$62,$AF$205^A107,IF(A107='Données projet'!$A$62,'Données projet'!$B$62,AI106+AH107-AQ106))</f>
        <v>318.60000000000002</v>
      </c>
      <c r="AJ107" s="14">
        <f>AI107*VLOOKUP('Données projet'!$B$10,Paramètres!$A$1:$I$88,3,0)*VLOOKUP('Données projet'!$B$10,Paramètres!$A$1:$I$88,5,0)</f>
        <v>273.35880000000003</v>
      </c>
      <c r="AK107" s="14">
        <f t="shared" si="98"/>
        <v>65.56157770288327</v>
      </c>
      <c r="AL107" s="22">
        <f t="shared" si="59"/>
        <v>590.28632449918848</v>
      </c>
      <c r="AM107" s="61">
        <f t="shared" si="60"/>
        <v>883.61965783252185</v>
      </c>
      <c r="AN107" s="61">
        <f ca="1">AVERAGE(OFFSET($AM$3,0,0,'Données projet'!$E$10+1,1))-AVERAGE(OFFSET($H$3,0,0,'Données projet'!$E$10+1,1))</f>
        <v>346.47171669298569</v>
      </c>
      <c r="AO107" s="61">
        <f t="shared" si="61"/>
        <v>138.7892998712469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0</v>
      </c>
      <c r="BE107" s="14">
        <f>BD107*VLOOKUP('Données projet'!$B$11,Paramètres!$A$1:$I$88,3,0)*VLOOKUP('Données projet'!$B$11,Paramètres!$A$1:$I$88,5,0)</f>
        <v>0</v>
      </c>
      <c r="BF107" s="14" t="e">
        <f t="shared" si="99"/>
        <v>#NUM!</v>
      </c>
      <c r="BG107" s="22" t="e">
        <f t="shared" si="63"/>
        <v>#NUM!</v>
      </c>
      <c r="BH107" s="61" t="e">
        <f t="shared" si="64"/>
        <v>#NUM!</v>
      </c>
      <c r="BI107" s="61">
        <f ca="1">AVERAGE(OFFSET($BH$3,0,0,'Données projet'!$E$11+1,1))-AVERAGE(OFFSET($H$3,0,0,'Données projet'!$E$11+1,1))</f>
        <v>378.93986671710053</v>
      </c>
      <c r="BJ107" s="61">
        <f t="shared" si="65"/>
        <v>295.81600472413339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>
        <f>BY107*VLOOKUP('Données projet'!$B$12,Paramètres!$A$1:$I$88,3,0)*VLOOKUP('Données projet'!$B$12,Paramètres!$A$1:$I$88,5,0)</f>
        <v>0</v>
      </c>
      <c r="CA107" s="14" t="e">
        <f t="shared" si="100"/>
        <v>#NUM!</v>
      </c>
      <c r="CB107" s="22" t="e">
        <f t="shared" si="67"/>
        <v>#NUM!</v>
      </c>
      <c r="CC107" s="61" t="e">
        <f t="shared" si="68"/>
        <v>#NUM!</v>
      </c>
      <c r="CD107" s="61">
        <f ca="1">AVERAGE(OFFSET($CC$3,0,0,'Données projet'!$E$12+1,1))-AVERAGE(OFFSET($H$3,0,0,'Données projet'!$E$12+1,1))</f>
        <v>299.79515984901849</v>
      </c>
      <c r="CE107" s="61">
        <f t="shared" si="69"/>
        <v>472.66755491558951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4.7</v>
      </c>
      <c r="CT107" s="13">
        <f>IF(A107&lt;'Données projet'!$A$140,$CQ$205^A107,IF(A107='Données projet'!$A$140,'Données projet'!$B$140,CT106+CS107-DB106))</f>
        <v>300.29999999999956</v>
      </c>
      <c r="CU107" s="18">
        <f>CT107*VLOOKUP('Données projet'!$B$13,Paramètres!$A$1:$I$88,3,0)*VLOOKUP('Données projet'!$B$13,Paramètres!$A$1:$I$88,5,0)</f>
        <v>271.71143999999958</v>
      </c>
      <c r="CV107" s="14">
        <f t="shared" si="101"/>
        <v>65.212346372467266</v>
      </c>
      <c r="CW107" s="22">
        <f t="shared" si="71"/>
        <v>586.80892793204634</v>
      </c>
      <c r="CX107" s="61">
        <f t="shared" si="72"/>
        <v>880.1422612653796</v>
      </c>
      <c r="CY107" s="61">
        <f ca="1">AVERAGE(OFFSET($CX$3,0,0,'Données projet'!$E$13+1,1))-AVERAGE(OFFSET($H$3,0,0,'Données projet'!$E$13+1,1))</f>
        <v>338.00040608689147</v>
      </c>
      <c r="CZ107" s="61">
        <f t="shared" si="73"/>
        <v>193.3463168944657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1" t="e">
        <f t="shared" si="76"/>
        <v>#N/A</v>
      </c>
      <c r="DT107" s="61" t="e">
        <f ca="1">AVERAGE(OFFSET($DS$3,0,0,'Données projet'!$E$14+1,1))-AVERAGE(OFFSET($H$3,0,0,'Données projet'!$E$14+1,1))</f>
        <v>#N/A</v>
      </c>
      <c r="DU107" s="61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1" t="e">
        <f t="shared" si="80"/>
        <v>#N/A</v>
      </c>
      <c r="EO107" s="61" t="e">
        <f ca="1">AVERAGE(OFFSET($EN$3,0,0,'Données projet'!$E$15+1,1))-AVERAGE(OFFSET($H$3,0,0,'Données projet'!$E$15+1,1))</f>
        <v>#N/A</v>
      </c>
      <c r="EP107" s="61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1" t="e">
        <f t="shared" si="84"/>
        <v>#N/A</v>
      </c>
      <c r="FJ107" s="61" t="e">
        <f ca="1">AVERAGE(OFFSET($FI$3,0,0,'Données projet'!$E$16+1,1))-AVERAGE(OFFSET($H$3,0,0,'Données projet'!$E$16+1,1))</f>
        <v>#N/A</v>
      </c>
      <c r="FK107" s="61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1" t="e">
        <f t="shared" si="88"/>
        <v>#N/A</v>
      </c>
      <c r="GE107" s="61" t="e">
        <f ca="1">AVERAGE(OFFSET($GD$3,0,0,'Données projet'!$E$17+1,1))-AVERAGE(OFFSET($H$3,0,0,'Données projet'!$E$17+1,1))</f>
        <v>#N/A</v>
      </c>
      <c r="GF107" s="61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1" t="e">
        <f t="shared" si="92"/>
        <v>#N/A</v>
      </c>
      <c r="GZ107" s="61" t="e">
        <f ca="1">AVERAGE(OFFSET($GY$3,0,0,'Données projet'!$E$18+1,1))-AVERAGE(OFFSET($H$3,0,0,'Données projet'!$E$18+1,1))</f>
        <v>#N/A</v>
      </c>
      <c r="HA107" s="61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">
      <c r="A108" s="11">
        <f t="shared" si="9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57.329999999999949</v>
      </c>
      <c r="D108" s="12">
        <f t="shared" si="9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9">
        <f t="shared" si="57"/>
        <v>385.23899276117606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-7.9580786405131221E-13</v>
      </c>
      <c r="O108" s="14">
        <f>N108*VLOOKUP('Données projet'!$B$9,Paramètres!$A$1:$I$88,3,0)*VLOOKUP('Données projet'!$B$9,Paramètres!$A$1:$I$88,5,0)</f>
        <v>-4.448565960046835E-13</v>
      </c>
      <c r="P108" s="14" t="e">
        <f t="shared" si="97"/>
        <v>#NUM!</v>
      </c>
      <c r="Q108" s="22" t="e">
        <f t="shared" si="107"/>
        <v>#NUM!</v>
      </c>
      <c r="R108" s="61" t="e">
        <f t="shared" si="55"/>
        <v>#NUM!</v>
      </c>
      <c r="S108" s="61">
        <f ca="1">AVERAGE(OFFSET($R$3,0,0,'Données projet'!$E$9+1,1))-AVERAGE(OFFSET($H$3,0,0,'Données projet'!$E$9+1,1))</f>
        <v>383.30146648843129</v>
      </c>
      <c r="T108" s="61">
        <f t="shared" si="56"/>
        <v>443.96527862325644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1.1728495305468332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4.1354829120732316E-11</v>
      </c>
      <c r="AC108" s="24">
        <f t="shared" si="58"/>
        <v>1.1728495305881881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</v>
      </c>
      <c r="AI108" s="14">
        <f>IF(A108&lt;'Données projet'!$A$62,$AF$205^A108,IF(A108='Données projet'!$A$62,'Données projet'!$B$62,AI107+AH108-AQ107))</f>
        <v>324</v>
      </c>
      <c r="AJ108" s="14">
        <f>AI108*VLOOKUP('Données projet'!$B$10,Paramètres!$A$1:$I$88,3,0)*VLOOKUP('Données projet'!$B$10,Paramètres!$A$1:$I$88,5,0)</f>
        <v>277.99200000000002</v>
      </c>
      <c r="AK108" s="14">
        <f t="shared" si="98"/>
        <v>66.542483170264177</v>
      </c>
      <c r="AL108" s="22">
        <f t="shared" si="59"/>
        <v>600.06422485487678</v>
      </c>
      <c r="AM108" s="61">
        <f t="shared" si="60"/>
        <v>893.39755818821004</v>
      </c>
      <c r="AN108" s="61">
        <f ca="1">AVERAGE(OFFSET($AM$3,0,0,'Données projet'!$E$10+1,1))-AVERAGE(OFFSET($H$3,0,0,'Données projet'!$E$10+1,1))</f>
        <v>346.47171669298569</v>
      </c>
      <c r="AO108" s="61">
        <f t="shared" si="61"/>
        <v>138.7892998712469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0</v>
      </c>
      <c r="BE108" s="14">
        <f>BD108*VLOOKUP('Données projet'!$B$11,Paramètres!$A$1:$I$88,3,0)*VLOOKUP('Données projet'!$B$11,Paramètres!$A$1:$I$88,5,0)</f>
        <v>0</v>
      </c>
      <c r="BF108" s="14" t="e">
        <f t="shared" si="99"/>
        <v>#NUM!</v>
      </c>
      <c r="BG108" s="22" t="e">
        <f t="shared" si="63"/>
        <v>#NUM!</v>
      </c>
      <c r="BH108" s="61" t="e">
        <f t="shared" si="64"/>
        <v>#NUM!</v>
      </c>
      <c r="BI108" s="61">
        <f ca="1">AVERAGE(OFFSET($BH$3,0,0,'Données projet'!$E$11+1,1))-AVERAGE(OFFSET($H$3,0,0,'Données projet'!$E$11+1,1))</f>
        <v>378.93986671710053</v>
      </c>
      <c r="BJ108" s="61">
        <f t="shared" si="65"/>
        <v>295.81600472413339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>
        <f>BY108*VLOOKUP('Données projet'!$B$12,Paramètres!$A$1:$I$88,3,0)*VLOOKUP('Données projet'!$B$12,Paramètres!$A$1:$I$88,5,0)</f>
        <v>0</v>
      </c>
      <c r="CA108" s="14" t="e">
        <f t="shared" si="100"/>
        <v>#NUM!</v>
      </c>
      <c r="CB108" s="22" t="e">
        <f t="shared" si="67"/>
        <v>#NUM!</v>
      </c>
      <c r="CC108" s="61" t="e">
        <f t="shared" si="68"/>
        <v>#NUM!</v>
      </c>
      <c r="CD108" s="61">
        <f ca="1">AVERAGE(OFFSET($CC$3,0,0,'Données projet'!$E$12+1,1))-AVERAGE(OFFSET($H$3,0,0,'Données projet'!$E$12+1,1))</f>
        <v>299.79515984901849</v>
      </c>
      <c r="CE108" s="61">
        <f t="shared" si="69"/>
        <v>472.66755491558951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305</v>
      </c>
      <c r="CR108" s="13">
        <f>VLOOKUP(A108,'Données projet'!$A$139:$I$159,9,0)</f>
        <v>4.7</v>
      </c>
      <c r="CS108" s="13">
        <f t="array" ref="CS108">INDEX(CR:CR,MIN(IF(ISNUMBER(CR108:CR304),ROW(CR108:CR304),"")))</f>
        <v>4.7</v>
      </c>
      <c r="CT108" s="13">
        <f>IF(A108&lt;'Données projet'!$A$140,$CQ$205^A108,IF(A108='Données projet'!$A$140,'Données projet'!$B$140,CT107+CS108-DB107))</f>
        <v>304.99999999999955</v>
      </c>
      <c r="CU108" s="18">
        <f>CT108*VLOOKUP('Données projet'!$B$13,Paramètres!$A$1:$I$88,3,0)*VLOOKUP('Données projet'!$B$13,Paramètres!$A$1:$I$88,5,0)</f>
        <v>275.9639999999996</v>
      </c>
      <c r="CV108" s="14">
        <f t="shared" si="101"/>
        <v>66.113366665488797</v>
      </c>
      <c r="CW108" s="22">
        <f t="shared" si="71"/>
        <v>595.7847469423923</v>
      </c>
      <c r="CX108" s="61">
        <f t="shared" si="72"/>
        <v>889.11808027572556</v>
      </c>
      <c r="CY108" s="61">
        <f ca="1">AVERAGE(OFFSET($CX$3,0,0,'Données projet'!$E$13+1,1))-AVERAGE(OFFSET($H$3,0,0,'Données projet'!$E$13+1,1))</f>
        <v>338.00040608689147</v>
      </c>
      <c r="CZ108" s="61">
        <f t="shared" si="73"/>
        <v>193.3463168944657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41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1" t="e">
        <f t="shared" si="76"/>
        <v>#N/A</v>
      </c>
      <c r="DT108" s="61" t="e">
        <f ca="1">AVERAGE(OFFSET($DS$3,0,0,'Données projet'!$E$14+1,1))-AVERAGE(OFFSET($H$3,0,0,'Données projet'!$E$14+1,1))</f>
        <v>#N/A</v>
      </c>
      <c r="DU108" s="61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1" t="e">
        <f t="shared" si="80"/>
        <v>#N/A</v>
      </c>
      <c r="EO108" s="61" t="e">
        <f ca="1">AVERAGE(OFFSET($EN$3,0,0,'Données projet'!$E$15+1,1))-AVERAGE(OFFSET($H$3,0,0,'Données projet'!$E$15+1,1))</f>
        <v>#N/A</v>
      </c>
      <c r="EP108" s="61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1" t="e">
        <f t="shared" si="84"/>
        <v>#N/A</v>
      </c>
      <c r="FJ108" s="61" t="e">
        <f ca="1">AVERAGE(OFFSET($FI$3,0,0,'Données projet'!$E$16+1,1))-AVERAGE(OFFSET($H$3,0,0,'Données projet'!$E$16+1,1))</f>
        <v>#N/A</v>
      </c>
      <c r="FK108" s="61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1" t="e">
        <f t="shared" si="88"/>
        <v>#N/A</v>
      </c>
      <c r="GE108" s="61" t="e">
        <f ca="1">AVERAGE(OFFSET($GD$3,0,0,'Données projet'!$E$17+1,1))-AVERAGE(OFFSET($H$3,0,0,'Données projet'!$E$17+1,1))</f>
        <v>#N/A</v>
      </c>
      <c r="GF108" s="61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1" t="e">
        <f t="shared" si="92"/>
        <v>#N/A</v>
      </c>
      <c r="GZ108" s="61" t="e">
        <f ca="1">AVERAGE(OFFSET($GY$3,0,0,'Données projet'!$E$18+1,1))-AVERAGE(OFFSET($H$3,0,0,'Données projet'!$E$18+1,1))</f>
        <v>#N/A</v>
      </c>
      <c r="HA108" s="61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">
      <c r="A109" s="11">
        <f t="shared" si="9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57.875999999999948</v>
      </c>
      <c r="D109" s="12">
        <f t="shared" si="9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9">
        <f t="shared" si="57"/>
        <v>386.43151657525294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-7.9580786405131221E-13</v>
      </c>
      <c r="O109" s="14">
        <f>N109*VLOOKUP('Données projet'!$B$9,Paramètres!$A$1:$I$88,3,0)*VLOOKUP('Données projet'!$B$9,Paramètres!$A$1:$I$88,5,0)</f>
        <v>-4.448565960046835E-13</v>
      </c>
      <c r="P109" s="14" t="e">
        <f t="shared" si="97"/>
        <v>#NUM!</v>
      </c>
      <c r="Q109" s="22" t="e">
        <f t="shared" si="107"/>
        <v>#NUM!</v>
      </c>
      <c r="R109" s="61" t="e">
        <f t="shared" si="55"/>
        <v>#NUM!</v>
      </c>
      <c r="S109" s="61">
        <f ca="1">AVERAGE(OFFSET($R$3,0,0,'Données projet'!$E$9+1,1))-AVERAGE(OFFSET($H$3,0,0,'Données projet'!$E$9+1,1))</f>
        <v>383.30146648843129</v>
      </c>
      <c r="T109" s="61">
        <f t="shared" si="56"/>
        <v>443.96527862325644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1.1498506666203867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2.9242280106080729E-11</v>
      </c>
      <c r="AC109" s="24">
        <f t="shared" si="58"/>
        <v>1.1498506666496291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</v>
      </c>
      <c r="AI109" s="14">
        <f>IF(A109&lt;'Données projet'!$A$62,$AF$205^A109,IF(A109='Données projet'!$A$62,'Données projet'!$B$62,AI108+AH109-AQ108))</f>
        <v>329.4</v>
      </c>
      <c r="AJ109" s="14">
        <f>AI109*VLOOKUP('Données projet'!$B$10,Paramètres!$A$1:$I$88,3,0)*VLOOKUP('Données projet'!$B$10,Paramètres!$A$1:$I$88,5,0)</f>
        <v>282.62520000000001</v>
      </c>
      <c r="AK109" s="14">
        <f t="shared" si="98"/>
        <v>67.521487432655931</v>
      </c>
      <c r="AL109" s="22">
        <f t="shared" si="59"/>
        <v>609.83881394520915</v>
      </c>
      <c r="AM109" s="61">
        <f t="shared" si="60"/>
        <v>903.17214727854252</v>
      </c>
      <c r="AN109" s="61">
        <f ca="1">AVERAGE(OFFSET($AM$3,0,0,'Données projet'!$E$10+1,1))-AVERAGE(OFFSET($H$3,0,0,'Données projet'!$E$10+1,1))</f>
        <v>346.47171669298569</v>
      </c>
      <c r="AO109" s="61">
        <f t="shared" si="61"/>
        <v>138.7892998712469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0</v>
      </c>
      <c r="BE109" s="14">
        <f>BD109*VLOOKUP('Données projet'!$B$11,Paramètres!$A$1:$I$88,3,0)*VLOOKUP('Données projet'!$B$11,Paramètres!$A$1:$I$88,5,0)</f>
        <v>0</v>
      </c>
      <c r="BF109" s="14" t="e">
        <f t="shared" si="99"/>
        <v>#NUM!</v>
      </c>
      <c r="BG109" s="22" t="e">
        <f t="shared" si="63"/>
        <v>#NUM!</v>
      </c>
      <c r="BH109" s="61" t="e">
        <f t="shared" si="64"/>
        <v>#NUM!</v>
      </c>
      <c r="BI109" s="61">
        <f ca="1">AVERAGE(OFFSET($BH$3,0,0,'Données projet'!$E$11+1,1))-AVERAGE(OFFSET($H$3,0,0,'Données projet'!$E$11+1,1))</f>
        <v>378.93986671710053</v>
      </c>
      <c r="BJ109" s="61">
        <f t="shared" si="65"/>
        <v>295.81600472413339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>
        <f>BY109*VLOOKUP('Données projet'!$B$12,Paramètres!$A$1:$I$88,3,0)*VLOOKUP('Données projet'!$B$12,Paramètres!$A$1:$I$88,5,0)</f>
        <v>0</v>
      </c>
      <c r="CA109" s="14" t="e">
        <f t="shared" si="100"/>
        <v>#NUM!</v>
      </c>
      <c r="CB109" s="22" t="e">
        <f t="shared" si="67"/>
        <v>#NUM!</v>
      </c>
      <c r="CC109" s="61" t="e">
        <f t="shared" si="68"/>
        <v>#NUM!</v>
      </c>
      <c r="CD109" s="61">
        <f ca="1">AVERAGE(OFFSET($CC$3,0,0,'Données projet'!$E$12+1,1))-AVERAGE(OFFSET($H$3,0,0,'Données projet'!$E$12+1,1))</f>
        <v>299.79515984901849</v>
      </c>
      <c r="CE109" s="61">
        <f t="shared" si="69"/>
        <v>472.66755491558951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</v>
      </c>
      <c r="CT109" s="13">
        <f>IF(A109&lt;'Données projet'!$A$140,$CQ$205^A109,IF(A109='Données projet'!$A$140,'Données projet'!$B$140,CT108+CS109-DB108))</f>
        <v>267.99999999999955</v>
      </c>
      <c r="CU109" s="18">
        <f>CT109*VLOOKUP('Données projet'!$B$13,Paramètres!$A$1:$I$88,3,0)*VLOOKUP('Données projet'!$B$13,Paramètres!$A$1:$I$88,5,0)</f>
        <v>242.48639999999955</v>
      </c>
      <c r="CV109" s="14">
        <f t="shared" si="101"/>
        <v>58.97417023537232</v>
      </c>
      <c r="CW109" s="22">
        <f t="shared" si="71"/>
        <v>525.0438264932726</v>
      </c>
      <c r="CX109" s="61">
        <f t="shared" si="72"/>
        <v>818.37715982660598</v>
      </c>
      <c r="CY109" s="61">
        <f ca="1">AVERAGE(OFFSET($CX$3,0,0,'Données projet'!$E$13+1,1))-AVERAGE(OFFSET($H$3,0,0,'Données projet'!$E$13+1,1))</f>
        <v>338.00040608689147</v>
      </c>
      <c r="CZ109" s="61">
        <f t="shared" si="73"/>
        <v>193.3463168944657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1" t="e">
        <f t="shared" si="76"/>
        <v>#N/A</v>
      </c>
      <c r="DT109" s="61" t="e">
        <f ca="1">AVERAGE(OFFSET($DS$3,0,0,'Données projet'!$E$14+1,1))-AVERAGE(OFFSET($H$3,0,0,'Données projet'!$E$14+1,1))</f>
        <v>#N/A</v>
      </c>
      <c r="DU109" s="61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1" t="e">
        <f t="shared" si="80"/>
        <v>#N/A</v>
      </c>
      <c r="EO109" s="61" t="e">
        <f ca="1">AVERAGE(OFFSET($EN$3,0,0,'Données projet'!$E$15+1,1))-AVERAGE(OFFSET($H$3,0,0,'Données projet'!$E$15+1,1))</f>
        <v>#N/A</v>
      </c>
      <c r="EP109" s="61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1" t="e">
        <f t="shared" si="84"/>
        <v>#N/A</v>
      </c>
      <c r="FJ109" s="61" t="e">
        <f ca="1">AVERAGE(OFFSET($FI$3,0,0,'Données projet'!$E$16+1,1))-AVERAGE(OFFSET($H$3,0,0,'Données projet'!$E$16+1,1))</f>
        <v>#N/A</v>
      </c>
      <c r="FK109" s="61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1" t="e">
        <f t="shared" si="88"/>
        <v>#N/A</v>
      </c>
      <c r="GE109" s="61" t="e">
        <f ca="1">AVERAGE(OFFSET($GD$3,0,0,'Données projet'!$E$17+1,1))-AVERAGE(OFFSET($H$3,0,0,'Données projet'!$E$17+1,1))</f>
        <v>#N/A</v>
      </c>
      <c r="GF109" s="61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1" t="e">
        <f t="shared" si="92"/>
        <v>#N/A</v>
      </c>
      <c r="GZ109" s="61" t="e">
        <f ca="1">AVERAGE(OFFSET($GY$3,0,0,'Données projet'!$E$18+1,1))-AVERAGE(OFFSET($H$3,0,0,'Données projet'!$E$18+1,1))</f>
        <v>#N/A</v>
      </c>
      <c r="HA109" s="61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">
      <c r="A110" s="11">
        <f t="shared" si="9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58.421999999999947</v>
      </c>
      <c r="D110" s="12">
        <f t="shared" si="9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9">
        <f t="shared" si="57"/>
        <v>387.62377525537238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-7.9580786405131221E-13</v>
      </c>
      <c r="O110" s="14">
        <f>N110*VLOOKUP('Données projet'!$B$9,Paramètres!$A$1:$I$88,3,0)*VLOOKUP('Données projet'!$B$9,Paramètres!$A$1:$I$88,5,0)</f>
        <v>-4.448565960046835E-13</v>
      </c>
      <c r="P110" s="14" t="e">
        <f t="shared" si="97"/>
        <v>#NUM!</v>
      </c>
      <c r="Q110" s="22" t="e">
        <f t="shared" si="107"/>
        <v>#NUM!</v>
      </c>
      <c r="R110" s="61" t="e">
        <f t="shared" si="55"/>
        <v>#NUM!</v>
      </c>
      <c r="S110" s="61">
        <f ca="1">AVERAGE(OFFSET($R$3,0,0,'Données projet'!$E$9+1,1))-AVERAGE(OFFSET($H$3,0,0,'Données projet'!$E$9+1,1))</f>
        <v>383.30146648843129</v>
      </c>
      <c r="T110" s="61">
        <f t="shared" si="56"/>
        <v>443.96527862325644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1.1273027963876161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2.0677414560366158E-11</v>
      </c>
      <c r="AC110" s="24">
        <f t="shared" si="58"/>
        <v>1.1273027964082936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</v>
      </c>
      <c r="AI110" s="14">
        <f>IF(A110&lt;'Données projet'!$A$62,$AF$205^A110,IF(A110='Données projet'!$A$62,'Données projet'!$B$62,AI109+AH110-AQ109))</f>
        <v>334.79999999999995</v>
      </c>
      <c r="AJ110" s="14">
        <f>AI110*VLOOKUP('Données projet'!$B$10,Paramètres!$A$1:$I$88,3,0)*VLOOKUP('Données projet'!$B$10,Paramètres!$A$1:$I$88,5,0)</f>
        <v>287.25839999999999</v>
      </c>
      <c r="AK110" s="14">
        <f t="shared" si="98"/>
        <v>68.498625255186909</v>
      </c>
      <c r="AL110" s="22">
        <f t="shared" si="59"/>
        <v>619.61015231945055</v>
      </c>
      <c r="AM110" s="61">
        <f t="shared" si="60"/>
        <v>912.94348565278392</v>
      </c>
      <c r="AN110" s="61">
        <f ca="1">AVERAGE(OFFSET($AM$3,0,0,'Données projet'!$E$10+1,1))-AVERAGE(OFFSET($H$3,0,0,'Données projet'!$E$10+1,1))</f>
        <v>346.47171669298569</v>
      </c>
      <c r="AO110" s="61">
        <f t="shared" si="61"/>
        <v>138.7892998712469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0</v>
      </c>
      <c r="BE110" s="14">
        <f>BD110*VLOOKUP('Données projet'!$B$11,Paramètres!$A$1:$I$88,3,0)*VLOOKUP('Données projet'!$B$11,Paramètres!$A$1:$I$88,5,0)</f>
        <v>0</v>
      </c>
      <c r="BF110" s="14" t="e">
        <f t="shared" si="99"/>
        <v>#NUM!</v>
      </c>
      <c r="BG110" s="22" t="e">
        <f t="shared" si="63"/>
        <v>#NUM!</v>
      </c>
      <c r="BH110" s="61" t="e">
        <f t="shared" si="64"/>
        <v>#NUM!</v>
      </c>
      <c r="BI110" s="61">
        <f ca="1">AVERAGE(OFFSET($BH$3,0,0,'Données projet'!$E$11+1,1))-AVERAGE(OFFSET($H$3,0,0,'Données projet'!$E$11+1,1))</f>
        <v>378.93986671710053</v>
      </c>
      <c r="BJ110" s="61">
        <f t="shared" si="65"/>
        <v>295.81600472413339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>
        <f>BY110*VLOOKUP('Données projet'!$B$12,Paramètres!$A$1:$I$88,3,0)*VLOOKUP('Données projet'!$B$12,Paramètres!$A$1:$I$88,5,0)</f>
        <v>0</v>
      </c>
      <c r="CA110" s="14" t="e">
        <f t="shared" si="100"/>
        <v>#NUM!</v>
      </c>
      <c r="CB110" s="22" t="e">
        <f t="shared" si="67"/>
        <v>#NUM!</v>
      </c>
      <c r="CC110" s="61" t="e">
        <f t="shared" si="68"/>
        <v>#NUM!</v>
      </c>
      <c r="CD110" s="61">
        <f ca="1">AVERAGE(OFFSET($CC$3,0,0,'Données projet'!$E$12+1,1))-AVERAGE(OFFSET($H$3,0,0,'Données projet'!$E$12+1,1))</f>
        <v>299.79515984901849</v>
      </c>
      <c r="CE110" s="61">
        <f t="shared" si="69"/>
        <v>472.66755491558951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</v>
      </c>
      <c r="CT110" s="13">
        <f>IF(A110&lt;'Données projet'!$A$140,$CQ$205^A110,IF(A110='Données projet'!$A$140,'Données projet'!$B$140,CT109+CS110-DB109))</f>
        <v>271.99999999999955</v>
      </c>
      <c r="CU110" s="18">
        <f>CT110*VLOOKUP('Données projet'!$B$13,Paramètres!$A$1:$I$88,3,0)*VLOOKUP('Données projet'!$B$13,Paramètres!$A$1:$I$88,5,0)</f>
        <v>246.10559999999958</v>
      </c>
      <c r="CV110" s="14">
        <f t="shared" si="101"/>
        <v>59.751253234371873</v>
      </c>
      <c r="CW110" s="22">
        <f t="shared" si="71"/>
        <v>532.70068604986363</v>
      </c>
      <c r="CX110" s="61">
        <f t="shared" si="72"/>
        <v>826.03401938319689</v>
      </c>
      <c r="CY110" s="61">
        <f ca="1">AVERAGE(OFFSET($CX$3,0,0,'Données projet'!$E$13+1,1))-AVERAGE(OFFSET($H$3,0,0,'Données projet'!$E$13+1,1))</f>
        <v>338.00040608689147</v>
      </c>
      <c r="CZ110" s="61">
        <f t="shared" si="73"/>
        <v>193.3463168944657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1" t="e">
        <f t="shared" si="76"/>
        <v>#N/A</v>
      </c>
      <c r="DT110" s="61" t="e">
        <f ca="1">AVERAGE(OFFSET($DS$3,0,0,'Données projet'!$E$14+1,1))-AVERAGE(OFFSET($H$3,0,0,'Données projet'!$E$14+1,1))</f>
        <v>#N/A</v>
      </c>
      <c r="DU110" s="61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1" t="e">
        <f t="shared" si="80"/>
        <v>#N/A</v>
      </c>
      <c r="EO110" s="61" t="e">
        <f ca="1">AVERAGE(OFFSET($EN$3,0,0,'Données projet'!$E$15+1,1))-AVERAGE(OFFSET($H$3,0,0,'Données projet'!$E$15+1,1))</f>
        <v>#N/A</v>
      </c>
      <c r="EP110" s="61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1" t="e">
        <f t="shared" si="84"/>
        <v>#N/A</v>
      </c>
      <c r="FJ110" s="61" t="e">
        <f ca="1">AVERAGE(OFFSET($FI$3,0,0,'Données projet'!$E$16+1,1))-AVERAGE(OFFSET($H$3,0,0,'Données projet'!$E$16+1,1))</f>
        <v>#N/A</v>
      </c>
      <c r="FK110" s="61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1" t="e">
        <f t="shared" si="88"/>
        <v>#N/A</v>
      </c>
      <c r="GE110" s="61" t="e">
        <f ca="1">AVERAGE(OFFSET($GD$3,0,0,'Données projet'!$E$17+1,1))-AVERAGE(OFFSET($H$3,0,0,'Données projet'!$E$17+1,1))</f>
        <v>#N/A</v>
      </c>
      <c r="GF110" s="61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1" t="e">
        <f t="shared" si="92"/>
        <v>#N/A</v>
      </c>
      <c r="GZ110" s="61" t="e">
        <f ca="1">AVERAGE(OFFSET($GY$3,0,0,'Données projet'!$E$18+1,1))-AVERAGE(OFFSET($H$3,0,0,'Données projet'!$E$18+1,1))</f>
        <v>#N/A</v>
      </c>
      <c r="HA110" s="61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">
      <c r="A111" s="11">
        <f t="shared" si="9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58.967999999999947</v>
      </c>
      <c r="D111" s="12">
        <f t="shared" si="9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9">
        <f t="shared" si="57"/>
        <v>388.81577156642459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-7.9580786405131221E-13</v>
      </c>
      <c r="O111" s="14">
        <f>N111*VLOOKUP('Données projet'!$B$9,Paramètres!$A$1:$I$88,3,0)*VLOOKUP('Données projet'!$B$9,Paramètres!$A$1:$I$88,5,0)</f>
        <v>-4.448565960046835E-13</v>
      </c>
      <c r="P111" s="14" t="e">
        <f t="shared" si="97"/>
        <v>#NUM!</v>
      </c>
      <c r="Q111" s="22" t="e">
        <f t="shared" si="107"/>
        <v>#NUM!</v>
      </c>
      <c r="R111" s="61" t="e">
        <f t="shared" si="55"/>
        <v>#NUM!</v>
      </c>
      <c r="S111" s="61">
        <f ca="1">AVERAGE(OFFSET($R$3,0,0,'Données projet'!$E$9+1,1))-AVERAGE(OFFSET($H$3,0,0,'Données projet'!$E$9+1,1))</f>
        <v>383.30146648843129</v>
      </c>
      <c r="T111" s="61">
        <f t="shared" si="56"/>
        <v>443.96527862325644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1.1051970761372671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1.4621140053040365E-11</v>
      </c>
      <c r="AC111" s="24">
        <f t="shared" si="58"/>
        <v>1.1051970761518883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</v>
      </c>
      <c r="AI111" s="14">
        <f>IF(A111&lt;'Données projet'!$A$62,$AF$205^A111,IF(A111='Données projet'!$A$62,'Données projet'!$B$62,AI110+AH111-AQ110))</f>
        <v>340.19999999999993</v>
      </c>
      <c r="AJ111" s="14">
        <f>AI111*VLOOKUP('Données projet'!$B$10,Paramètres!$A$1:$I$88,3,0)*VLOOKUP('Données projet'!$B$10,Paramètres!$A$1:$I$88,5,0)</f>
        <v>291.89159999999998</v>
      </c>
      <c r="AK111" s="14">
        <f t="shared" si="98"/>
        <v>69.473930217220953</v>
      </c>
      <c r="AL111" s="22">
        <f t="shared" si="59"/>
        <v>629.37829846165971</v>
      </c>
      <c r="AM111" s="61">
        <f t="shared" si="60"/>
        <v>922.71163179499308</v>
      </c>
      <c r="AN111" s="61">
        <f ca="1">AVERAGE(OFFSET($AM$3,0,0,'Données projet'!$E$10+1,1))-AVERAGE(OFFSET($H$3,0,0,'Données projet'!$E$10+1,1))</f>
        <v>346.47171669298569</v>
      </c>
      <c r="AO111" s="61">
        <f t="shared" si="61"/>
        <v>138.7892998712469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0</v>
      </c>
      <c r="BE111" s="14">
        <f>BD111*VLOOKUP('Données projet'!$B$11,Paramètres!$A$1:$I$88,3,0)*VLOOKUP('Données projet'!$B$11,Paramètres!$A$1:$I$88,5,0)</f>
        <v>0</v>
      </c>
      <c r="BF111" s="14" t="e">
        <f t="shared" si="99"/>
        <v>#NUM!</v>
      </c>
      <c r="BG111" s="22" t="e">
        <f t="shared" si="63"/>
        <v>#NUM!</v>
      </c>
      <c r="BH111" s="61" t="e">
        <f t="shared" si="64"/>
        <v>#NUM!</v>
      </c>
      <c r="BI111" s="61">
        <f ca="1">AVERAGE(OFFSET($BH$3,0,0,'Données projet'!$E$11+1,1))-AVERAGE(OFFSET($H$3,0,0,'Données projet'!$E$11+1,1))</f>
        <v>378.93986671710053</v>
      </c>
      <c r="BJ111" s="61">
        <f t="shared" si="65"/>
        <v>295.81600472413339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>
        <f>BY111*VLOOKUP('Données projet'!$B$12,Paramètres!$A$1:$I$88,3,0)*VLOOKUP('Données projet'!$B$12,Paramètres!$A$1:$I$88,5,0)</f>
        <v>0</v>
      </c>
      <c r="CA111" s="14" t="e">
        <f t="shared" si="100"/>
        <v>#NUM!</v>
      </c>
      <c r="CB111" s="22" t="e">
        <f t="shared" si="67"/>
        <v>#NUM!</v>
      </c>
      <c r="CC111" s="61" t="e">
        <f t="shared" si="68"/>
        <v>#NUM!</v>
      </c>
      <c r="CD111" s="61">
        <f ca="1">AVERAGE(OFFSET($CC$3,0,0,'Données projet'!$E$12+1,1))-AVERAGE(OFFSET($H$3,0,0,'Données projet'!$E$12+1,1))</f>
        <v>299.79515984901849</v>
      </c>
      <c r="CE111" s="61">
        <f t="shared" si="69"/>
        <v>472.66755491558951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</v>
      </c>
      <c r="CT111" s="13">
        <f>IF(A111&lt;'Données projet'!$A$140,$CQ$205^A111,IF(A111='Données projet'!$A$140,'Données projet'!$B$140,CT110+CS111-DB110))</f>
        <v>275.99999999999955</v>
      </c>
      <c r="CU111" s="18">
        <f>CT111*VLOOKUP('Données projet'!$B$13,Paramètres!$A$1:$I$88,3,0)*VLOOKUP('Données projet'!$B$13,Paramètres!$A$1:$I$88,5,0)</f>
        <v>249.72479999999959</v>
      </c>
      <c r="CV111" s="14">
        <f t="shared" si="101"/>
        <v>60.527007137298092</v>
      </c>
      <c r="CW111" s="22">
        <f t="shared" si="71"/>
        <v>540.35523076412676</v>
      </c>
      <c r="CX111" s="61">
        <f t="shared" si="72"/>
        <v>833.68856409746013</v>
      </c>
      <c r="CY111" s="61">
        <f ca="1">AVERAGE(OFFSET($CX$3,0,0,'Données projet'!$E$13+1,1))-AVERAGE(OFFSET($H$3,0,0,'Données projet'!$E$13+1,1))</f>
        <v>338.00040608689147</v>
      </c>
      <c r="CZ111" s="61">
        <f t="shared" si="73"/>
        <v>193.3463168944657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1" t="e">
        <f t="shared" si="76"/>
        <v>#N/A</v>
      </c>
      <c r="DT111" s="61" t="e">
        <f ca="1">AVERAGE(OFFSET($DS$3,0,0,'Données projet'!$E$14+1,1))-AVERAGE(OFFSET($H$3,0,0,'Données projet'!$E$14+1,1))</f>
        <v>#N/A</v>
      </c>
      <c r="DU111" s="61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1" t="e">
        <f t="shared" si="80"/>
        <v>#N/A</v>
      </c>
      <c r="EO111" s="61" t="e">
        <f ca="1">AVERAGE(OFFSET($EN$3,0,0,'Données projet'!$E$15+1,1))-AVERAGE(OFFSET($H$3,0,0,'Données projet'!$E$15+1,1))</f>
        <v>#N/A</v>
      </c>
      <c r="EP111" s="61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1" t="e">
        <f t="shared" si="84"/>
        <v>#N/A</v>
      </c>
      <c r="FJ111" s="61" t="e">
        <f ca="1">AVERAGE(OFFSET($FI$3,0,0,'Données projet'!$E$16+1,1))-AVERAGE(OFFSET($H$3,0,0,'Données projet'!$E$16+1,1))</f>
        <v>#N/A</v>
      </c>
      <c r="FK111" s="61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1" t="e">
        <f t="shared" si="88"/>
        <v>#N/A</v>
      </c>
      <c r="GE111" s="61" t="e">
        <f ca="1">AVERAGE(OFFSET($GD$3,0,0,'Données projet'!$E$17+1,1))-AVERAGE(OFFSET($H$3,0,0,'Données projet'!$E$17+1,1))</f>
        <v>#N/A</v>
      </c>
      <c r="GF111" s="61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1" t="e">
        <f t="shared" si="92"/>
        <v>#N/A</v>
      </c>
      <c r="GZ111" s="61" t="e">
        <f ca="1">AVERAGE(OFFSET($GY$3,0,0,'Données projet'!$E$18+1,1))-AVERAGE(OFFSET($H$3,0,0,'Données projet'!$E$18+1,1))</f>
        <v>#N/A</v>
      </c>
      <c r="HA111" s="61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">
      <c r="A112" s="11">
        <f t="shared" si="9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59.513999999999946</v>
      </c>
      <c r="D112" s="12">
        <f t="shared" si="9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9">
        <f t="shared" si="57"/>
        <v>390.00750821914528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-7.9580786405131221E-13</v>
      </c>
      <c r="O112" s="14">
        <f>N112*VLOOKUP('Données projet'!$B$9,Paramètres!$A$1:$I$88,3,0)*VLOOKUP('Données projet'!$B$9,Paramètres!$A$1:$I$88,5,0)</f>
        <v>-4.448565960046835E-13</v>
      </c>
      <c r="P112" s="14" t="e">
        <f t="shared" si="97"/>
        <v>#NUM!</v>
      </c>
      <c r="Q112" s="22" t="e">
        <f t="shared" si="107"/>
        <v>#NUM!</v>
      </c>
      <c r="R112" s="61" t="e">
        <f t="shared" si="55"/>
        <v>#NUM!</v>
      </c>
      <c r="S112" s="61">
        <f ca="1">AVERAGE(OFFSET($R$3,0,0,'Données projet'!$E$9+1,1))-AVERAGE(OFFSET($H$3,0,0,'Données projet'!$E$9+1,1))</f>
        <v>383.30146648843129</v>
      </c>
      <c r="T112" s="61">
        <f t="shared" si="56"/>
        <v>443.96527862325644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1.0835248355778695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1.0338707280183079E-11</v>
      </c>
      <c r="AC112" s="24">
        <f t="shared" si="58"/>
        <v>1.0835248355882081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5.4</v>
      </c>
      <c r="AI112" s="14">
        <f>IF(A112&lt;'Données projet'!$A$62,$AF$205^A112,IF(A112='Données projet'!$A$62,'Données projet'!$B$62,AI111+AH112-AQ111))</f>
        <v>345.59999999999991</v>
      </c>
      <c r="AJ112" s="14">
        <f>AI112*VLOOKUP('Données projet'!$B$10,Paramètres!$A$1:$I$88,3,0)*VLOOKUP('Données projet'!$B$10,Paramètres!$A$1:$I$88,5,0)</f>
        <v>296.52479999999991</v>
      </c>
      <c r="AK112" s="14">
        <f t="shared" si="98"/>
        <v>70.447434770968528</v>
      </c>
      <c r="AL112" s="22">
        <f t="shared" si="59"/>
        <v>639.14330889277005</v>
      </c>
      <c r="AM112" s="61">
        <f t="shared" si="60"/>
        <v>932.47664222610342</v>
      </c>
      <c r="AN112" s="61">
        <f ca="1">AVERAGE(OFFSET($AM$3,0,0,'Données projet'!$E$10+1,1))-AVERAGE(OFFSET($H$3,0,0,'Données projet'!$E$10+1,1))</f>
        <v>346.47171669298569</v>
      </c>
      <c r="AO112" s="61">
        <f t="shared" si="61"/>
        <v>138.7892998712469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0</v>
      </c>
      <c r="BE112" s="14">
        <f>BD112*VLOOKUP('Données projet'!$B$11,Paramètres!$A$1:$I$88,3,0)*VLOOKUP('Données projet'!$B$11,Paramètres!$A$1:$I$88,5,0)</f>
        <v>0</v>
      </c>
      <c r="BF112" s="14" t="e">
        <f t="shared" si="99"/>
        <v>#NUM!</v>
      </c>
      <c r="BG112" s="22" t="e">
        <f t="shared" si="63"/>
        <v>#NUM!</v>
      </c>
      <c r="BH112" s="61" t="e">
        <f t="shared" si="64"/>
        <v>#NUM!</v>
      </c>
      <c r="BI112" s="61">
        <f ca="1">AVERAGE(OFFSET($BH$3,0,0,'Données projet'!$E$11+1,1))-AVERAGE(OFFSET($H$3,0,0,'Données projet'!$E$11+1,1))</f>
        <v>378.93986671710053</v>
      </c>
      <c r="BJ112" s="61">
        <f t="shared" si="65"/>
        <v>295.81600472413339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>
        <f>BY112*VLOOKUP('Données projet'!$B$12,Paramètres!$A$1:$I$88,3,0)*VLOOKUP('Données projet'!$B$12,Paramètres!$A$1:$I$88,5,0)</f>
        <v>0</v>
      </c>
      <c r="CA112" s="14" t="e">
        <f t="shared" si="100"/>
        <v>#NUM!</v>
      </c>
      <c r="CB112" s="22" t="e">
        <f t="shared" si="67"/>
        <v>#NUM!</v>
      </c>
      <c r="CC112" s="61" t="e">
        <f t="shared" si="68"/>
        <v>#NUM!</v>
      </c>
      <c r="CD112" s="61">
        <f ca="1">AVERAGE(OFFSET($CC$3,0,0,'Données projet'!$E$12+1,1))-AVERAGE(OFFSET($H$3,0,0,'Données projet'!$E$12+1,1))</f>
        <v>299.79515984901849</v>
      </c>
      <c r="CE112" s="61">
        <f t="shared" si="69"/>
        <v>472.66755491558951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</v>
      </c>
      <c r="CT112" s="13">
        <f>IF(A112&lt;'Données projet'!$A$140,$CQ$205^A112,IF(A112='Données projet'!$A$140,'Données projet'!$B$140,CT111+CS112-DB111))</f>
        <v>279.99999999999955</v>
      </c>
      <c r="CU112" s="18">
        <f>CT112*VLOOKUP('Données projet'!$B$13,Paramètres!$A$1:$I$88,3,0)*VLOOKUP('Données projet'!$B$13,Paramètres!$A$1:$I$88,5,0)</f>
        <v>253.34399999999957</v>
      </c>
      <c r="CV112" s="14">
        <f t="shared" si="101"/>
        <v>61.301453431926198</v>
      </c>
      <c r="CW112" s="22">
        <f t="shared" si="71"/>
        <v>548.00749806060401</v>
      </c>
      <c r="CX112" s="61">
        <f t="shared" si="72"/>
        <v>841.34083139393738</v>
      </c>
      <c r="CY112" s="61">
        <f ca="1">AVERAGE(OFFSET($CX$3,0,0,'Données projet'!$E$13+1,1))-AVERAGE(OFFSET($H$3,0,0,'Données projet'!$E$13+1,1))</f>
        <v>338.00040608689147</v>
      </c>
      <c r="CZ112" s="61">
        <f t="shared" si="73"/>
        <v>193.3463168944657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1" t="e">
        <f t="shared" si="76"/>
        <v>#N/A</v>
      </c>
      <c r="DT112" s="61" t="e">
        <f ca="1">AVERAGE(OFFSET($DS$3,0,0,'Données projet'!$E$14+1,1))-AVERAGE(OFFSET($H$3,0,0,'Données projet'!$E$14+1,1))</f>
        <v>#N/A</v>
      </c>
      <c r="DU112" s="61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1" t="e">
        <f t="shared" si="80"/>
        <v>#N/A</v>
      </c>
      <c r="EO112" s="61" t="e">
        <f ca="1">AVERAGE(OFFSET($EN$3,0,0,'Données projet'!$E$15+1,1))-AVERAGE(OFFSET($H$3,0,0,'Données projet'!$E$15+1,1))</f>
        <v>#N/A</v>
      </c>
      <c r="EP112" s="61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1" t="e">
        <f t="shared" si="84"/>
        <v>#N/A</v>
      </c>
      <c r="FJ112" s="61" t="e">
        <f ca="1">AVERAGE(OFFSET($FI$3,0,0,'Données projet'!$E$16+1,1))-AVERAGE(OFFSET($H$3,0,0,'Données projet'!$E$16+1,1))</f>
        <v>#N/A</v>
      </c>
      <c r="FK112" s="61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1" t="e">
        <f t="shared" si="88"/>
        <v>#N/A</v>
      </c>
      <c r="GE112" s="61" t="e">
        <f ca="1">AVERAGE(OFFSET($GD$3,0,0,'Données projet'!$E$17+1,1))-AVERAGE(OFFSET($H$3,0,0,'Données projet'!$E$17+1,1))</f>
        <v>#N/A</v>
      </c>
      <c r="GF112" s="61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1" t="e">
        <f t="shared" si="92"/>
        <v>#N/A</v>
      </c>
      <c r="GZ112" s="61" t="e">
        <f ca="1">AVERAGE(OFFSET($GY$3,0,0,'Données projet'!$E$18+1,1))-AVERAGE(OFFSET($H$3,0,0,'Données projet'!$E$18+1,1))</f>
        <v>#N/A</v>
      </c>
      <c r="HA112" s="61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">
      <c r="A113" s="11">
        <f t="shared" si="9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60.059999999999945</v>
      </c>
      <c r="D113" s="12">
        <f t="shared" si="9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9">
        <f t="shared" si="57"/>
        <v>391.19898787166267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-7.9580786405131221E-13</v>
      </c>
      <c r="O113" s="14">
        <f>N113*VLOOKUP('Données projet'!$B$9,Paramètres!$A$1:$I$88,3,0)*VLOOKUP('Données projet'!$B$9,Paramètres!$A$1:$I$88,5,0)</f>
        <v>-4.448565960046835E-13</v>
      </c>
      <c r="P113" s="14" t="e">
        <f t="shared" si="97"/>
        <v>#NUM!</v>
      </c>
      <c r="Q113" s="22" t="e">
        <f t="shared" si="107"/>
        <v>#NUM!</v>
      </c>
      <c r="R113" s="61" t="e">
        <f t="shared" si="55"/>
        <v>#NUM!</v>
      </c>
      <c r="S113" s="61">
        <f ca="1">AVERAGE(OFFSET($R$3,0,0,'Données projet'!$E$9+1,1))-AVERAGE(OFFSET($H$3,0,0,'Données projet'!$E$9+1,1))</f>
        <v>383.30146648843129</v>
      </c>
      <c r="T113" s="61">
        <f t="shared" si="56"/>
        <v>443.96527862325644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1.0622775744370803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7.3105700265201823E-12</v>
      </c>
      <c r="AC113" s="24">
        <f t="shared" si="58"/>
        <v>1.0622775744443909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351</v>
      </c>
      <c r="AG113" s="13">
        <f>VLOOKUP(A113,'Données projet'!$A$61:$I$81,9,0)</f>
        <v>5.4</v>
      </c>
      <c r="AH113" s="13">
        <f t="array" ref="AH113">INDEX(AG:AG,MIN(IF(ISNUMBER(AG113:AG309),ROW(AG113:AG309),"")))</f>
        <v>5.4</v>
      </c>
      <c r="AI113" s="14">
        <f>IF(A113&lt;'Données projet'!$A$62,$AF$205^A113,IF(A113='Données projet'!$A$62,'Données projet'!$B$62,AI112+AH113-AQ112))</f>
        <v>350.99999999999989</v>
      </c>
      <c r="AJ113" s="14">
        <f>AI113*VLOOKUP('Données projet'!$B$10,Paramètres!$A$1:$I$88,3,0)*VLOOKUP('Données projet'!$B$10,Paramètres!$A$1:$I$88,5,0)</f>
        <v>301.15799999999996</v>
      </c>
      <c r="AK113" s="14">
        <f t="shared" si="98"/>
        <v>71.419170296330975</v>
      </c>
      <c r="AL113" s="22">
        <f t="shared" si="59"/>
        <v>648.90523826610968</v>
      </c>
      <c r="AM113" s="61">
        <f t="shared" si="60"/>
        <v>942.23857159944305</v>
      </c>
      <c r="AN113" s="61">
        <f ca="1">AVERAGE(OFFSET($AM$3,0,0,'Données projet'!$E$10+1,1))-AVERAGE(OFFSET($H$3,0,0,'Données projet'!$E$10+1,1))</f>
        <v>346.47171669298569</v>
      </c>
      <c r="AO113" s="61">
        <f t="shared" si="61"/>
        <v>138.7892998712469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36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0</v>
      </c>
      <c r="BE113" s="14">
        <f>BD113*VLOOKUP('Données projet'!$B$11,Paramètres!$A$1:$I$88,3,0)*VLOOKUP('Données projet'!$B$11,Paramètres!$A$1:$I$88,5,0)</f>
        <v>0</v>
      </c>
      <c r="BF113" s="14" t="e">
        <f t="shared" si="99"/>
        <v>#NUM!</v>
      </c>
      <c r="BG113" s="22" t="e">
        <f t="shared" si="63"/>
        <v>#NUM!</v>
      </c>
      <c r="BH113" s="61" t="e">
        <f t="shared" si="64"/>
        <v>#NUM!</v>
      </c>
      <c r="BI113" s="61">
        <f ca="1">AVERAGE(OFFSET($BH$3,0,0,'Données projet'!$E$11+1,1))-AVERAGE(OFFSET($H$3,0,0,'Données projet'!$E$11+1,1))</f>
        <v>378.93986671710053</v>
      </c>
      <c r="BJ113" s="61">
        <f t="shared" si="65"/>
        <v>295.81600472413339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>
        <f>BY113*VLOOKUP('Données projet'!$B$12,Paramètres!$A$1:$I$88,3,0)*VLOOKUP('Données projet'!$B$12,Paramètres!$A$1:$I$88,5,0)</f>
        <v>0</v>
      </c>
      <c r="CA113" s="14" t="e">
        <f t="shared" si="100"/>
        <v>#NUM!</v>
      </c>
      <c r="CB113" s="22" t="e">
        <f t="shared" si="67"/>
        <v>#NUM!</v>
      </c>
      <c r="CC113" s="61" t="e">
        <f t="shared" si="68"/>
        <v>#NUM!</v>
      </c>
      <c r="CD113" s="61">
        <f ca="1">AVERAGE(OFFSET($CC$3,0,0,'Données projet'!$E$12+1,1))-AVERAGE(OFFSET($H$3,0,0,'Données projet'!$E$12+1,1))</f>
        <v>299.79515984901849</v>
      </c>
      <c r="CE113" s="61">
        <f t="shared" si="69"/>
        <v>472.66755491558951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</v>
      </c>
      <c r="CT113" s="13">
        <f>IF(A113&lt;'Données projet'!$A$140,$CQ$205^A113,IF(A113='Données projet'!$A$140,'Données projet'!$B$140,CT112+CS113-DB112))</f>
        <v>283.99999999999955</v>
      </c>
      <c r="CU113" s="18">
        <f>CT113*VLOOKUP('Données projet'!$B$13,Paramètres!$A$1:$I$88,3,0)*VLOOKUP('Données projet'!$B$13,Paramètres!$A$1:$I$88,5,0)</f>
        <v>256.96319999999957</v>
      </c>
      <c r="CV113" s="14">
        <f t="shared" si="101"/>
        <v>62.07461295683791</v>
      </c>
      <c r="CW113" s="22">
        <f t="shared" si="71"/>
        <v>555.6575242331586</v>
      </c>
      <c r="CX113" s="61">
        <f t="shared" si="72"/>
        <v>848.99085756649197</v>
      </c>
      <c r="CY113" s="61">
        <f ca="1">AVERAGE(OFFSET($CX$3,0,0,'Données projet'!$E$13+1,1))-AVERAGE(OFFSET($H$3,0,0,'Données projet'!$E$13+1,1))</f>
        <v>338.00040608689147</v>
      </c>
      <c r="CZ113" s="61">
        <f t="shared" si="73"/>
        <v>193.3463168944657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1" t="e">
        <f t="shared" si="76"/>
        <v>#N/A</v>
      </c>
      <c r="DT113" s="61" t="e">
        <f ca="1">AVERAGE(OFFSET($DS$3,0,0,'Données projet'!$E$14+1,1))-AVERAGE(OFFSET($H$3,0,0,'Données projet'!$E$14+1,1))</f>
        <v>#N/A</v>
      </c>
      <c r="DU113" s="61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1" t="e">
        <f t="shared" si="80"/>
        <v>#N/A</v>
      </c>
      <c r="EO113" s="61" t="e">
        <f ca="1">AVERAGE(OFFSET($EN$3,0,0,'Données projet'!$E$15+1,1))-AVERAGE(OFFSET($H$3,0,0,'Données projet'!$E$15+1,1))</f>
        <v>#N/A</v>
      </c>
      <c r="EP113" s="61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1" t="e">
        <f t="shared" si="84"/>
        <v>#N/A</v>
      </c>
      <c r="FJ113" s="61" t="e">
        <f ca="1">AVERAGE(OFFSET($FI$3,0,0,'Données projet'!$E$16+1,1))-AVERAGE(OFFSET($H$3,0,0,'Données projet'!$E$16+1,1))</f>
        <v>#N/A</v>
      </c>
      <c r="FK113" s="61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1" t="e">
        <f t="shared" si="88"/>
        <v>#N/A</v>
      </c>
      <c r="GE113" s="61" t="e">
        <f ca="1">AVERAGE(OFFSET($GD$3,0,0,'Données projet'!$E$17+1,1))-AVERAGE(OFFSET($H$3,0,0,'Données projet'!$E$17+1,1))</f>
        <v>#N/A</v>
      </c>
      <c r="GF113" s="61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1" t="e">
        <f t="shared" si="92"/>
        <v>#N/A</v>
      </c>
      <c r="GZ113" s="61" t="e">
        <f ca="1">AVERAGE(OFFSET($GY$3,0,0,'Données projet'!$E$18+1,1))-AVERAGE(OFFSET($H$3,0,0,'Données projet'!$E$18+1,1))</f>
        <v>#N/A</v>
      </c>
      <c r="HA113" s="61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">
      <c r="A114" s="11">
        <f t="shared" si="9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60.605999999999945</v>
      </c>
      <c r="D114" s="12">
        <f t="shared" si="9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9">
        <f t="shared" si="57"/>
        <v>392.39021313098795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-7.9580786405131221E-13</v>
      </c>
      <c r="O114" s="14">
        <f>N114*VLOOKUP('Données projet'!$B$9,Paramètres!$A$1:$I$88,3,0)*VLOOKUP('Données projet'!$B$9,Paramètres!$A$1:$I$88,5,0)</f>
        <v>-4.448565960046835E-13</v>
      </c>
      <c r="P114" s="14" t="e">
        <f t="shared" si="97"/>
        <v>#NUM!</v>
      </c>
      <c r="Q114" s="22" t="e">
        <f t="shared" si="107"/>
        <v>#NUM!</v>
      </c>
      <c r="R114" s="61" t="e">
        <f t="shared" si="55"/>
        <v>#NUM!</v>
      </c>
      <c r="S114" s="61">
        <f ca="1">AVERAGE(OFFSET($R$3,0,0,'Données projet'!$E$9+1,1))-AVERAGE(OFFSET($H$3,0,0,'Données projet'!$E$9+1,1))</f>
        <v>383.30146648843129</v>
      </c>
      <c r="T114" s="61">
        <f t="shared" si="56"/>
        <v>443.96527862325644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1.0414469591277122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5.1693536400915396E-12</v>
      </c>
      <c r="AC114" s="24">
        <f t="shared" si="58"/>
        <v>1.0414469591328817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IF(A114&lt;'Données projet'!$A$62,$AF$205^A114,IF(A114='Données projet'!$A$62,'Données projet'!$B$62,AI113+AH114-AQ113))</f>
        <v>319.7999999999999</v>
      </c>
      <c r="AJ114" s="14">
        <f>AI114*VLOOKUP('Données projet'!$B$10,Paramètres!$A$1:$I$88,3,0)*VLOOKUP('Données projet'!$B$10,Paramètres!$A$1:$I$88,5,0)</f>
        <v>274.38839999999993</v>
      </c>
      <c r="AK114" s="14">
        <f t="shared" si="98"/>
        <v>65.77972282151319</v>
      </c>
      <c r="AL114" s="22">
        <f t="shared" si="59"/>
        <v>592.45948058080194</v>
      </c>
      <c r="AM114" s="61">
        <f t="shared" si="60"/>
        <v>885.79281391413519</v>
      </c>
      <c r="AN114" s="61">
        <f ca="1">AVERAGE(OFFSET($AM$3,0,0,'Données projet'!$E$10+1,1))-AVERAGE(OFFSET($H$3,0,0,'Données projet'!$E$10+1,1))</f>
        <v>346.47171669298569</v>
      </c>
      <c r="AO114" s="61">
        <f t="shared" si="61"/>
        <v>138.7892998712469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0</v>
      </c>
      <c r="BE114" s="14">
        <f>BD114*VLOOKUP('Données projet'!$B$11,Paramètres!$A$1:$I$88,3,0)*VLOOKUP('Données projet'!$B$11,Paramètres!$A$1:$I$88,5,0)</f>
        <v>0</v>
      </c>
      <c r="BF114" s="14" t="e">
        <f t="shared" si="99"/>
        <v>#NUM!</v>
      </c>
      <c r="BG114" s="22" t="e">
        <f t="shared" si="63"/>
        <v>#NUM!</v>
      </c>
      <c r="BH114" s="61" t="e">
        <f t="shared" si="64"/>
        <v>#NUM!</v>
      </c>
      <c r="BI114" s="61">
        <f ca="1">AVERAGE(OFFSET($BH$3,0,0,'Données projet'!$E$11+1,1))-AVERAGE(OFFSET($H$3,0,0,'Données projet'!$E$11+1,1))</f>
        <v>378.93986671710053</v>
      </c>
      <c r="BJ114" s="61">
        <f t="shared" si="65"/>
        <v>295.81600472413339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>
        <f>BY114*VLOOKUP('Données projet'!$B$12,Paramètres!$A$1:$I$88,3,0)*VLOOKUP('Données projet'!$B$12,Paramètres!$A$1:$I$88,5,0)</f>
        <v>0</v>
      </c>
      <c r="CA114" s="14" t="e">
        <f t="shared" si="100"/>
        <v>#NUM!</v>
      </c>
      <c r="CB114" s="22" t="e">
        <f t="shared" si="67"/>
        <v>#NUM!</v>
      </c>
      <c r="CC114" s="61" t="e">
        <f t="shared" si="68"/>
        <v>#NUM!</v>
      </c>
      <c r="CD114" s="61">
        <f ca="1">AVERAGE(OFFSET($CC$3,0,0,'Données projet'!$E$12+1,1))-AVERAGE(OFFSET($H$3,0,0,'Données projet'!$E$12+1,1))</f>
        <v>299.79515984901849</v>
      </c>
      <c r="CE114" s="61">
        <f t="shared" si="69"/>
        <v>472.66755491558951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</v>
      </c>
      <c r="CT114" s="13">
        <f>IF(A114&lt;'Données projet'!$A$140,$CQ$205^A114,IF(A114='Données projet'!$A$140,'Données projet'!$B$140,CT113+CS114-DB113))</f>
        <v>287.99999999999955</v>
      </c>
      <c r="CU114" s="18">
        <f>CT114*VLOOKUP('Données projet'!$B$13,Paramètres!$A$1:$I$88,3,0)*VLOOKUP('Données projet'!$B$13,Paramètres!$A$1:$I$88,5,0)</f>
        <v>260.58239999999961</v>
      </c>
      <c r="CV114" s="14">
        <f t="shared" si="101"/>
        <v>62.846505929896793</v>
      </c>
      <c r="CW114" s="22">
        <f t="shared" si="71"/>
        <v>563.30534449456957</v>
      </c>
      <c r="CX114" s="61">
        <f t="shared" si="72"/>
        <v>856.63867782790294</v>
      </c>
      <c r="CY114" s="61">
        <f ca="1">AVERAGE(OFFSET($CX$3,0,0,'Données projet'!$E$13+1,1))-AVERAGE(OFFSET($H$3,0,0,'Données projet'!$E$13+1,1))</f>
        <v>338.00040608689147</v>
      </c>
      <c r="CZ114" s="61">
        <f t="shared" si="73"/>
        <v>193.3463168944657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1" t="e">
        <f t="shared" si="76"/>
        <v>#N/A</v>
      </c>
      <c r="DT114" s="61" t="e">
        <f ca="1">AVERAGE(OFFSET($DS$3,0,0,'Données projet'!$E$14+1,1))-AVERAGE(OFFSET($H$3,0,0,'Données projet'!$E$14+1,1))</f>
        <v>#N/A</v>
      </c>
      <c r="DU114" s="61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1" t="e">
        <f t="shared" si="80"/>
        <v>#N/A</v>
      </c>
      <c r="EO114" s="61" t="e">
        <f ca="1">AVERAGE(OFFSET($EN$3,0,0,'Données projet'!$E$15+1,1))-AVERAGE(OFFSET($H$3,0,0,'Données projet'!$E$15+1,1))</f>
        <v>#N/A</v>
      </c>
      <c r="EP114" s="61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1" t="e">
        <f t="shared" si="84"/>
        <v>#N/A</v>
      </c>
      <c r="FJ114" s="61" t="e">
        <f ca="1">AVERAGE(OFFSET($FI$3,0,0,'Données projet'!$E$16+1,1))-AVERAGE(OFFSET($H$3,0,0,'Données projet'!$E$16+1,1))</f>
        <v>#N/A</v>
      </c>
      <c r="FK114" s="61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1" t="e">
        <f t="shared" si="88"/>
        <v>#N/A</v>
      </c>
      <c r="GE114" s="61" t="e">
        <f ca="1">AVERAGE(OFFSET($GD$3,0,0,'Données projet'!$E$17+1,1))-AVERAGE(OFFSET($H$3,0,0,'Données projet'!$E$17+1,1))</f>
        <v>#N/A</v>
      </c>
      <c r="GF114" s="61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1" t="e">
        <f t="shared" si="92"/>
        <v>#N/A</v>
      </c>
      <c r="GZ114" s="61" t="e">
        <f ca="1">AVERAGE(OFFSET($GY$3,0,0,'Données projet'!$E$18+1,1))-AVERAGE(OFFSET($H$3,0,0,'Données projet'!$E$18+1,1))</f>
        <v>#N/A</v>
      </c>
      <c r="HA114" s="61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">
      <c r="A115" s="11">
        <f t="shared" si="9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61.151999999999944</v>
      </c>
      <c r="D115" s="12">
        <f t="shared" si="9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9">
        <f t="shared" si="57"/>
        <v>393.581186554449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-7.9580786405131221E-13</v>
      </c>
      <c r="O115" s="14">
        <f>N115*VLOOKUP('Données projet'!$B$9,Paramètres!$A$1:$I$88,3,0)*VLOOKUP('Données projet'!$B$9,Paramètres!$A$1:$I$88,5,0)</f>
        <v>-4.448565960046835E-13</v>
      </c>
      <c r="P115" s="14" t="e">
        <f t="shared" si="97"/>
        <v>#NUM!</v>
      </c>
      <c r="Q115" s="22" t="e">
        <f t="shared" si="107"/>
        <v>#NUM!</v>
      </c>
      <c r="R115" s="61" t="e">
        <f t="shared" si="55"/>
        <v>#NUM!</v>
      </c>
      <c r="S115" s="61">
        <f ca="1">AVERAGE(OFFSET($R$3,0,0,'Données projet'!$E$9+1,1))-AVERAGE(OFFSET($H$3,0,0,'Données projet'!$E$9+1,1))</f>
        <v>383.30146648843129</v>
      </c>
      <c r="T115" s="61">
        <f t="shared" si="56"/>
        <v>443.96527862325644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1.02102481947914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3.6552850132600912E-12</v>
      </c>
      <c r="AC115" s="24">
        <f t="shared" si="58"/>
        <v>1.0210248194827953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IF(A115&lt;'Données projet'!$A$62,$AF$205^A115,IF(A115='Données projet'!$A$62,'Données projet'!$B$62,AI114+AH115-AQ114))</f>
        <v>324.59999999999991</v>
      </c>
      <c r="AJ115" s="14">
        <f>AI115*VLOOKUP('Données projet'!$B$10,Paramètres!$A$1:$I$88,3,0)*VLOOKUP('Données projet'!$B$10,Paramètres!$A$1:$I$88,5,0)</f>
        <v>278.50679999999994</v>
      </c>
      <c r="AK115" s="14">
        <f t="shared" si="98"/>
        <v>66.651354661909949</v>
      </c>
      <c r="AL115" s="22">
        <f t="shared" si="59"/>
        <v>601.15045270282633</v>
      </c>
      <c r="AM115" s="61">
        <f t="shared" si="60"/>
        <v>894.4837860361597</v>
      </c>
      <c r="AN115" s="61">
        <f ca="1">AVERAGE(OFFSET($AM$3,0,0,'Données projet'!$E$10+1,1))-AVERAGE(OFFSET($H$3,0,0,'Données projet'!$E$10+1,1))</f>
        <v>346.47171669298569</v>
      </c>
      <c r="AO115" s="61">
        <f t="shared" si="61"/>
        <v>138.7892998712469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0</v>
      </c>
      <c r="BE115" s="14">
        <f>BD115*VLOOKUP('Données projet'!$B$11,Paramètres!$A$1:$I$88,3,0)*VLOOKUP('Données projet'!$B$11,Paramètres!$A$1:$I$88,5,0)</f>
        <v>0</v>
      </c>
      <c r="BF115" s="14" t="e">
        <f t="shared" si="99"/>
        <v>#NUM!</v>
      </c>
      <c r="BG115" s="22" t="e">
        <f t="shared" si="63"/>
        <v>#NUM!</v>
      </c>
      <c r="BH115" s="61" t="e">
        <f t="shared" si="64"/>
        <v>#NUM!</v>
      </c>
      <c r="BI115" s="61">
        <f ca="1">AVERAGE(OFFSET($BH$3,0,0,'Données projet'!$E$11+1,1))-AVERAGE(OFFSET($H$3,0,0,'Données projet'!$E$11+1,1))</f>
        <v>378.93986671710053</v>
      </c>
      <c r="BJ115" s="61">
        <f t="shared" si="65"/>
        <v>295.81600472413339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>
        <f>BY115*VLOOKUP('Données projet'!$B$12,Paramètres!$A$1:$I$88,3,0)*VLOOKUP('Données projet'!$B$12,Paramètres!$A$1:$I$88,5,0)</f>
        <v>0</v>
      </c>
      <c r="CA115" s="14" t="e">
        <f t="shared" si="100"/>
        <v>#NUM!</v>
      </c>
      <c r="CB115" s="22" t="e">
        <f t="shared" si="67"/>
        <v>#NUM!</v>
      </c>
      <c r="CC115" s="61" t="e">
        <f t="shared" si="68"/>
        <v>#NUM!</v>
      </c>
      <c r="CD115" s="61">
        <f ca="1">AVERAGE(OFFSET($CC$3,0,0,'Données projet'!$E$12+1,1))-AVERAGE(OFFSET($H$3,0,0,'Données projet'!$E$12+1,1))</f>
        <v>299.79515984901849</v>
      </c>
      <c r="CE115" s="61">
        <f t="shared" si="69"/>
        <v>472.66755491558951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</v>
      </c>
      <c r="CT115" s="13">
        <f>IF(A115&lt;'Données projet'!$A$140,$CQ$205^A115,IF(A115='Données projet'!$A$140,'Données projet'!$B$140,CT114+CS115-DB114))</f>
        <v>291.99999999999955</v>
      </c>
      <c r="CU115" s="18">
        <f>CT115*VLOOKUP('Données projet'!$B$13,Paramètres!$A$1:$I$88,3,0)*VLOOKUP('Données projet'!$B$13,Paramètres!$A$1:$I$88,5,0)</f>
        <v>264.20159999999959</v>
      </c>
      <c r="CV115" s="14">
        <f t="shared" si="101"/>
        <v>63.617151975096654</v>
      </c>
      <c r="CW115" s="22">
        <f t="shared" si="71"/>
        <v>570.95099302329265</v>
      </c>
      <c r="CX115" s="61">
        <f t="shared" si="72"/>
        <v>864.28432635662602</v>
      </c>
      <c r="CY115" s="61">
        <f ca="1">AVERAGE(OFFSET($CX$3,0,0,'Données projet'!$E$13+1,1))-AVERAGE(OFFSET($H$3,0,0,'Données projet'!$E$13+1,1))</f>
        <v>338.00040608689147</v>
      </c>
      <c r="CZ115" s="61">
        <f t="shared" si="73"/>
        <v>193.3463168944657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1" t="e">
        <f t="shared" si="76"/>
        <v>#N/A</v>
      </c>
      <c r="DT115" s="61" t="e">
        <f ca="1">AVERAGE(OFFSET($DS$3,0,0,'Données projet'!$E$14+1,1))-AVERAGE(OFFSET($H$3,0,0,'Données projet'!$E$14+1,1))</f>
        <v>#N/A</v>
      </c>
      <c r="DU115" s="61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1" t="e">
        <f t="shared" si="80"/>
        <v>#N/A</v>
      </c>
      <c r="EO115" s="61" t="e">
        <f ca="1">AVERAGE(OFFSET($EN$3,0,0,'Données projet'!$E$15+1,1))-AVERAGE(OFFSET($H$3,0,0,'Données projet'!$E$15+1,1))</f>
        <v>#N/A</v>
      </c>
      <c r="EP115" s="61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1" t="e">
        <f t="shared" si="84"/>
        <v>#N/A</v>
      </c>
      <c r="FJ115" s="61" t="e">
        <f ca="1">AVERAGE(OFFSET($FI$3,0,0,'Données projet'!$E$16+1,1))-AVERAGE(OFFSET($H$3,0,0,'Données projet'!$E$16+1,1))</f>
        <v>#N/A</v>
      </c>
      <c r="FK115" s="61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1" t="e">
        <f t="shared" si="88"/>
        <v>#N/A</v>
      </c>
      <c r="GE115" s="61" t="e">
        <f ca="1">AVERAGE(OFFSET($GD$3,0,0,'Données projet'!$E$17+1,1))-AVERAGE(OFFSET($H$3,0,0,'Données projet'!$E$17+1,1))</f>
        <v>#N/A</v>
      </c>
      <c r="GF115" s="61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1" t="e">
        <f t="shared" si="92"/>
        <v>#N/A</v>
      </c>
      <c r="GZ115" s="61" t="e">
        <f ca="1">AVERAGE(OFFSET($GY$3,0,0,'Données projet'!$E$18+1,1))-AVERAGE(OFFSET($H$3,0,0,'Données projet'!$E$18+1,1))</f>
        <v>#N/A</v>
      </c>
      <c r="HA115" s="61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">
      <c r="A116" s="11">
        <f t="shared" si="9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61.697999999999944</v>
      </c>
      <c r="D116" s="12">
        <f t="shared" si="9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9">
        <f t="shared" si="57"/>
        <v>394.77191065107274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-7.9580786405131221E-13</v>
      </c>
      <c r="O116" s="14">
        <f>N116*VLOOKUP('Données projet'!$B$9,Paramètres!$A$1:$I$88,3,0)*VLOOKUP('Données projet'!$B$9,Paramètres!$A$1:$I$88,5,0)</f>
        <v>-4.448565960046835E-13</v>
      </c>
      <c r="P116" s="14" t="e">
        <f t="shared" si="97"/>
        <v>#NUM!</v>
      </c>
      <c r="Q116" s="22" t="e">
        <f t="shared" si="107"/>
        <v>#NUM!</v>
      </c>
      <c r="R116" s="61" t="e">
        <f t="shared" si="55"/>
        <v>#NUM!</v>
      </c>
      <c r="S116" s="61">
        <f ca="1">AVERAGE(OFFSET($R$3,0,0,'Données projet'!$E$9+1,1))-AVERAGE(OFFSET($H$3,0,0,'Données projet'!$E$9+1,1))</f>
        <v>383.30146648843129</v>
      </c>
      <c r="T116" s="61">
        <f t="shared" si="56"/>
        <v>443.96527862325644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1.0010031455328012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2.5846768200457698E-12</v>
      </c>
      <c r="AC116" s="24">
        <f t="shared" si="58"/>
        <v>1.0010031455353858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IF(A116&lt;'Données projet'!$A$62,$AF$205^A116,IF(A116='Données projet'!$A$62,'Données projet'!$B$62,AI115+AH116-AQ115))</f>
        <v>329.39999999999992</v>
      </c>
      <c r="AJ116" s="14">
        <f>AI116*VLOOKUP('Données projet'!$B$10,Paramètres!$A$1:$I$88,3,0)*VLOOKUP('Données projet'!$B$10,Paramètres!$A$1:$I$88,5,0)</f>
        <v>282.62519999999995</v>
      </c>
      <c r="AK116" s="14">
        <f t="shared" si="98"/>
        <v>67.521487432655874</v>
      </c>
      <c r="AL116" s="22">
        <f t="shared" si="59"/>
        <v>609.83881394520893</v>
      </c>
      <c r="AM116" s="61">
        <f t="shared" si="60"/>
        <v>903.1721472785423</v>
      </c>
      <c r="AN116" s="61">
        <f ca="1">AVERAGE(OFFSET($AM$3,0,0,'Données projet'!$E$10+1,1))-AVERAGE(OFFSET($H$3,0,0,'Données projet'!$E$10+1,1))</f>
        <v>346.47171669298569</v>
      </c>
      <c r="AO116" s="61">
        <f t="shared" si="61"/>
        <v>138.7892998712469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0</v>
      </c>
      <c r="BE116" s="14">
        <f>BD116*VLOOKUP('Données projet'!$B$11,Paramètres!$A$1:$I$88,3,0)*VLOOKUP('Données projet'!$B$11,Paramètres!$A$1:$I$88,5,0)</f>
        <v>0</v>
      </c>
      <c r="BF116" s="14" t="e">
        <f t="shared" si="99"/>
        <v>#NUM!</v>
      </c>
      <c r="BG116" s="22" t="e">
        <f t="shared" si="63"/>
        <v>#NUM!</v>
      </c>
      <c r="BH116" s="61" t="e">
        <f t="shared" si="64"/>
        <v>#NUM!</v>
      </c>
      <c r="BI116" s="61">
        <f ca="1">AVERAGE(OFFSET($BH$3,0,0,'Données projet'!$E$11+1,1))-AVERAGE(OFFSET($H$3,0,0,'Données projet'!$E$11+1,1))</f>
        <v>378.93986671710053</v>
      </c>
      <c r="BJ116" s="61">
        <f t="shared" si="65"/>
        <v>295.81600472413339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>
        <f>BY116*VLOOKUP('Données projet'!$B$12,Paramètres!$A$1:$I$88,3,0)*VLOOKUP('Données projet'!$B$12,Paramètres!$A$1:$I$88,5,0)</f>
        <v>0</v>
      </c>
      <c r="CA116" s="14" t="e">
        <f t="shared" si="100"/>
        <v>#NUM!</v>
      </c>
      <c r="CB116" s="22" t="e">
        <f t="shared" si="67"/>
        <v>#NUM!</v>
      </c>
      <c r="CC116" s="61" t="e">
        <f t="shared" si="68"/>
        <v>#NUM!</v>
      </c>
      <c r="CD116" s="61">
        <f ca="1">AVERAGE(OFFSET($CC$3,0,0,'Données projet'!$E$12+1,1))-AVERAGE(OFFSET($H$3,0,0,'Données projet'!$E$12+1,1))</f>
        <v>299.79515984901849</v>
      </c>
      <c r="CE116" s="61">
        <f t="shared" si="69"/>
        <v>472.66755491558951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</v>
      </c>
      <c r="CT116" s="13">
        <f>IF(A116&lt;'Données projet'!$A$140,$CQ$205^A116,IF(A116='Données projet'!$A$140,'Données projet'!$B$140,CT115+CS116-DB115))</f>
        <v>295.99999999999955</v>
      </c>
      <c r="CU116" s="18">
        <f>CT116*VLOOKUP('Données projet'!$B$13,Paramètres!$A$1:$I$88,3,0)*VLOOKUP('Données projet'!$B$13,Paramètres!$A$1:$I$88,5,0)</f>
        <v>267.82079999999956</v>
      </c>
      <c r="CV116" s="14">
        <f t="shared" si="101"/>
        <v>64.386570147897245</v>
      </c>
      <c r="CW116" s="22">
        <f t="shared" si="71"/>
        <v>578.59450300758692</v>
      </c>
      <c r="CX116" s="61">
        <f t="shared" si="72"/>
        <v>871.92783634092029</v>
      </c>
      <c r="CY116" s="61">
        <f ca="1">AVERAGE(OFFSET($CX$3,0,0,'Données projet'!$E$13+1,1))-AVERAGE(OFFSET($H$3,0,0,'Données projet'!$E$13+1,1))</f>
        <v>338.00040608689147</v>
      </c>
      <c r="CZ116" s="61">
        <f t="shared" si="73"/>
        <v>193.3463168944657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1" t="e">
        <f t="shared" si="76"/>
        <v>#N/A</v>
      </c>
      <c r="DT116" s="61" t="e">
        <f ca="1">AVERAGE(OFFSET($DS$3,0,0,'Données projet'!$E$14+1,1))-AVERAGE(OFFSET($H$3,0,0,'Données projet'!$E$14+1,1))</f>
        <v>#N/A</v>
      </c>
      <c r="DU116" s="61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1" t="e">
        <f t="shared" si="80"/>
        <v>#N/A</v>
      </c>
      <c r="EO116" s="61" t="e">
        <f ca="1">AVERAGE(OFFSET($EN$3,0,0,'Données projet'!$E$15+1,1))-AVERAGE(OFFSET($H$3,0,0,'Données projet'!$E$15+1,1))</f>
        <v>#N/A</v>
      </c>
      <c r="EP116" s="61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1" t="e">
        <f t="shared" si="84"/>
        <v>#N/A</v>
      </c>
      <c r="FJ116" s="61" t="e">
        <f ca="1">AVERAGE(OFFSET($FI$3,0,0,'Données projet'!$E$16+1,1))-AVERAGE(OFFSET($H$3,0,0,'Données projet'!$E$16+1,1))</f>
        <v>#N/A</v>
      </c>
      <c r="FK116" s="61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1" t="e">
        <f t="shared" si="88"/>
        <v>#N/A</v>
      </c>
      <c r="GE116" s="61" t="e">
        <f ca="1">AVERAGE(OFFSET($GD$3,0,0,'Données projet'!$E$17+1,1))-AVERAGE(OFFSET($H$3,0,0,'Données projet'!$E$17+1,1))</f>
        <v>#N/A</v>
      </c>
      <c r="GF116" s="61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1" t="e">
        <f t="shared" si="92"/>
        <v>#N/A</v>
      </c>
      <c r="GZ116" s="61" t="e">
        <f ca="1">AVERAGE(OFFSET($GY$3,0,0,'Données projet'!$E$18+1,1))-AVERAGE(OFFSET($H$3,0,0,'Données projet'!$E$18+1,1))</f>
        <v>#N/A</v>
      </c>
      <c r="HA116" s="61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">
      <c r="A117" s="11">
        <f t="shared" si="9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62.243999999999943</v>
      </c>
      <c r="D117" s="12">
        <f t="shared" si="9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9">
        <f t="shared" si="57"/>
        <v>395.96238788291635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-7.9580786405131221E-13</v>
      </c>
      <c r="O117" s="14">
        <f>N117*VLOOKUP('Données projet'!$B$9,Paramètres!$A$1:$I$88,3,0)*VLOOKUP('Données projet'!$B$9,Paramètres!$A$1:$I$88,5,0)</f>
        <v>-4.448565960046835E-13</v>
      </c>
      <c r="P117" s="14" t="e">
        <f t="shared" si="97"/>
        <v>#NUM!</v>
      </c>
      <c r="Q117" s="22" t="e">
        <f t="shared" si="107"/>
        <v>#NUM!</v>
      </c>
      <c r="R117" s="61" t="e">
        <f t="shared" si="55"/>
        <v>#NUM!</v>
      </c>
      <c r="S117" s="61">
        <f ca="1">AVERAGE(OFFSET($R$3,0,0,'Données projet'!$E$9+1,1))-AVERAGE(OFFSET($H$3,0,0,'Données projet'!$E$9+1,1))</f>
        <v>383.30146648843129</v>
      </c>
      <c r="T117" s="61">
        <f t="shared" si="56"/>
        <v>443.96527862325644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0.98137408440053475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1.8276425066300456E-12</v>
      </c>
      <c r="AC117" s="24">
        <f t="shared" si="58"/>
        <v>0.9813740844023624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IF(A117&lt;'Données projet'!$A$62,$AF$205^A117,IF(A117='Données projet'!$A$62,'Données projet'!$B$62,AI116+AH117-AQ116))</f>
        <v>334.19999999999993</v>
      </c>
      <c r="AJ117" s="14">
        <f>AI117*VLOOKUP('Données projet'!$B$10,Paramètres!$A$1:$I$88,3,0)*VLOOKUP('Données projet'!$B$10,Paramètres!$A$1:$I$88,5,0)</f>
        <v>286.74359999999996</v>
      </c>
      <c r="AK117" s="14">
        <f t="shared" si="98"/>
        <v>68.390145501867295</v>
      </c>
      <c r="AL117" s="22">
        <f t="shared" si="59"/>
        <v>618.52460674908536</v>
      </c>
      <c r="AM117" s="61">
        <f t="shared" si="60"/>
        <v>911.85794008241874</v>
      </c>
      <c r="AN117" s="61">
        <f ca="1">AVERAGE(OFFSET($AM$3,0,0,'Données projet'!$E$10+1,1))-AVERAGE(OFFSET($H$3,0,0,'Données projet'!$E$10+1,1))</f>
        <v>346.47171669298569</v>
      </c>
      <c r="AO117" s="61">
        <f t="shared" si="61"/>
        <v>138.7892998712469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0</v>
      </c>
      <c r="BE117" s="14">
        <f>BD117*VLOOKUP('Données projet'!$B$11,Paramètres!$A$1:$I$88,3,0)*VLOOKUP('Données projet'!$B$11,Paramètres!$A$1:$I$88,5,0)</f>
        <v>0</v>
      </c>
      <c r="BF117" s="14" t="e">
        <f t="shared" si="99"/>
        <v>#NUM!</v>
      </c>
      <c r="BG117" s="22" t="e">
        <f t="shared" si="63"/>
        <v>#NUM!</v>
      </c>
      <c r="BH117" s="61" t="e">
        <f t="shared" si="64"/>
        <v>#NUM!</v>
      </c>
      <c r="BI117" s="61">
        <f ca="1">AVERAGE(OFFSET($BH$3,0,0,'Données projet'!$E$11+1,1))-AVERAGE(OFFSET($H$3,0,0,'Données projet'!$E$11+1,1))</f>
        <v>378.93986671710053</v>
      </c>
      <c r="BJ117" s="61">
        <f t="shared" si="65"/>
        <v>295.81600472413339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>
        <f>BY117*VLOOKUP('Données projet'!$B$12,Paramètres!$A$1:$I$88,3,0)*VLOOKUP('Données projet'!$B$12,Paramètres!$A$1:$I$88,5,0)</f>
        <v>0</v>
      </c>
      <c r="CA117" s="14" t="e">
        <f t="shared" si="100"/>
        <v>#NUM!</v>
      </c>
      <c r="CB117" s="22" t="e">
        <f t="shared" si="67"/>
        <v>#NUM!</v>
      </c>
      <c r="CC117" s="61" t="e">
        <f t="shared" si="68"/>
        <v>#NUM!</v>
      </c>
      <c r="CD117" s="61">
        <f ca="1">AVERAGE(OFFSET($CC$3,0,0,'Données projet'!$E$12+1,1))-AVERAGE(OFFSET($H$3,0,0,'Données projet'!$E$12+1,1))</f>
        <v>299.79515984901849</v>
      </c>
      <c r="CE117" s="61">
        <f t="shared" si="69"/>
        <v>472.66755491558951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</v>
      </c>
      <c r="CT117" s="13">
        <f>IF(A117&lt;'Données projet'!$A$140,$CQ$205^A117,IF(A117='Données projet'!$A$140,'Données projet'!$B$140,CT116+CS117-DB116))</f>
        <v>299.99999999999955</v>
      </c>
      <c r="CU117" s="18">
        <f>CT117*VLOOKUP('Données projet'!$B$13,Paramètres!$A$1:$I$88,3,0)*VLOOKUP('Données projet'!$B$13,Paramètres!$A$1:$I$88,5,0)</f>
        <v>271.43999999999954</v>
      </c>
      <c r="CV117" s="14">
        <f t="shared" si="101"/>
        <v>65.154778959151116</v>
      </c>
      <c r="CW117" s="22">
        <f t="shared" si="71"/>
        <v>586.23590668718737</v>
      </c>
      <c r="CX117" s="61">
        <f t="shared" si="72"/>
        <v>879.56924002052074</v>
      </c>
      <c r="CY117" s="61">
        <f ca="1">AVERAGE(OFFSET($CX$3,0,0,'Données projet'!$E$13+1,1))-AVERAGE(OFFSET($H$3,0,0,'Données projet'!$E$13+1,1))</f>
        <v>338.00040608689147</v>
      </c>
      <c r="CZ117" s="61">
        <f t="shared" si="73"/>
        <v>193.3463168944657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1" t="e">
        <f t="shared" si="76"/>
        <v>#N/A</v>
      </c>
      <c r="DT117" s="61" t="e">
        <f ca="1">AVERAGE(OFFSET($DS$3,0,0,'Données projet'!$E$14+1,1))-AVERAGE(OFFSET($H$3,0,0,'Données projet'!$E$14+1,1))</f>
        <v>#N/A</v>
      </c>
      <c r="DU117" s="61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1" t="e">
        <f t="shared" si="80"/>
        <v>#N/A</v>
      </c>
      <c r="EO117" s="61" t="e">
        <f ca="1">AVERAGE(OFFSET($EN$3,0,0,'Données projet'!$E$15+1,1))-AVERAGE(OFFSET($H$3,0,0,'Données projet'!$E$15+1,1))</f>
        <v>#N/A</v>
      </c>
      <c r="EP117" s="61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1" t="e">
        <f t="shared" si="84"/>
        <v>#N/A</v>
      </c>
      <c r="FJ117" s="61" t="e">
        <f ca="1">AVERAGE(OFFSET($FI$3,0,0,'Données projet'!$E$16+1,1))-AVERAGE(OFFSET($H$3,0,0,'Données projet'!$E$16+1,1))</f>
        <v>#N/A</v>
      </c>
      <c r="FK117" s="61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1" t="e">
        <f t="shared" si="88"/>
        <v>#N/A</v>
      </c>
      <c r="GE117" s="61" t="e">
        <f ca="1">AVERAGE(OFFSET($GD$3,0,0,'Données projet'!$E$17+1,1))-AVERAGE(OFFSET($H$3,0,0,'Données projet'!$E$17+1,1))</f>
        <v>#N/A</v>
      </c>
      <c r="GF117" s="61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1" t="e">
        <f t="shared" si="92"/>
        <v>#N/A</v>
      </c>
      <c r="GZ117" s="61" t="e">
        <f ca="1">AVERAGE(OFFSET($GY$3,0,0,'Données projet'!$E$18+1,1))-AVERAGE(OFFSET($H$3,0,0,'Données projet'!$E$18+1,1))</f>
        <v>#N/A</v>
      </c>
      <c r="HA117" s="61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">
      <c r="A118" s="11">
        <f t="shared" si="9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62.789999999999942</v>
      </c>
      <c r="D118" s="12">
        <f t="shared" si="9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9">
        <f t="shared" si="57"/>
        <v>397.15262066635069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-7.9580786405131221E-13</v>
      </c>
      <c r="O118" s="14">
        <f>N118*VLOOKUP('Données projet'!$B$9,Paramètres!$A$1:$I$88,3,0)*VLOOKUP('Données projet'!$B$9,Paramètres!$A$1:$I$88,5,0)</f>
        <v>-4.448565960046835E-13</v>
      </c>
      <c r="P118" s="14" t="e">
        <f t="shared" si="97"/>
        <v>#NUM!</v>
      </c>
      <c r="Q118" s="22" t="e">
        <f t="shared" si="107"/>
        <v>#NUM!</v>
      </c>
      <c r="R118" s="61" t="e">
        <f t="shared" si="55"/>
        <v>#NUM!</v>
      </c>
      <c r="S118" s="61">
        <f ca="1">AVERAGE(OFFSET($R$3,0,0,'Données projet'!$E$9+1,1))-AVERAGE(OFFSET($H$3,0,0,'Données projet'!$E$9+1,1))</f>
        <v>383.30146648843129</v>
      </c>
      <c r="T118" s="61">
        <f t="shared" si="56"/>
        <v>443.96527862325644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0.962129937184527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1.2923384100228849E-12</v>
      </c>
      <c r="AC118" s="24">
        <f t="shared" si="58"/>
        <v>0.9621299371858193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4.8</v>
      </c>
      <c r="AI118" s="14">
        <f>IF(A118&lt;'Données projet'!$A$62,$AF$205^A118,IF(A118='Données projet'!$A$62,'Données projet'!$B$62,AI117+AH118-AQ117))</f>
        <v>338.99999999999994</v>
      </c>
      <c r="AJ118" s="14">
        <f>AI118*VLOOKUP('Données projet'!$B$10,Paramètres!$A$1:$I$88,3,0)*VLOOKUP('Données projet'!$B$10,Paramètres!$A$1:$I$88,5,0)</f>
        <v>290.86199999999997</v>
      </c>
      <c r="AK118" s="14">
        <f t="shared" si="98"/>
        <v>69.257352497482572</v>
      </c>
      <c r="AL118" s="22">
        <f t="shared" si="59"/>
        <v>627.2078722664487</v>
      </c>
      <c r="AM118" s="61">
        <f t="shared" si="60"/>
        <v>920.54120559978196</v>
      </c>
      <c r="AN118" s="61">
        <f ca="1">AVERAGE(OFFSET($AM$3,0,0,'Données projet'!$E$10+1,1))-AVERAGE(OFFSET($H$3,0,0,'Données projet'!$E$10+1,1))</f>
        <v>346.47171669298569</v>
      </c>
      <c r="AO118" s="61">
        <f t="shared" si="61"/>
        <v>138.7892998712469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0</v>
      </c>
      <c r="BE118" s="14">
        <f>BD118*VLOOKUP('Données projet'!$B$11,Paramètres!$A$1:$I$88,3,0)*VLOOKUP('Données projet'!$B$11,Paramètres!$A$1:$I$88,5,0)</f>
        <v>0</v>
      </c>
      <c r="BF118" s="14" t="e">
        <f t="shared" si="99"/>
        <v>#NUM!</v>
      </c>
      <c r="BG118" s="22" t="e">
        <f t="shared" si="63"/>
        <v>#NUM!</v>
      </c>
      <c r="BH118" s="61" t="e">
        <f t="shared" si="64"/>
        <v>#NUM!</v>
      </c>
      <c r="BI118" s="61">
        <f ca="1">AVERAGE(OFFSET($BH$3,0,0,'Données projet'!$E$11+1,1))-AVERAGE(OFFSET($H$3,0,0,'Données projet'!$E$11+1,1))</f>
        <v>378.93986671710053</v>
      </c>
      <c r="BJ118" s="61">
        <f t="shared" si="65"/>
        <v>295.81600472413339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>
        <f>BY118*VLOOKUP('Données projet'!$B$12,Paramètres!$A$1:$I$88,3,0)*VLOOKUP('Données projet'!$B$12,Paramètres!$A$1:$I$88,5,0)</f>
        <v>0</v>
      </c>
      <c r="CA118" s="14" t="e">
        <f t="shared" si="100"/>
        <v>#NUM!</v>
      </c>
      <c r="CB118" s="22" t="e">
        <f t="shared" si="67"/>
        <v>#NUM!</v>
      </c>
      <c r="CC118" s="61" t="e">
        <f t="shared" si="68"/>
        <v>#NUM!</v>
      </c>
      <c r="CD118" s="61">
        <f ca="1">AVERAGE(OFFSET($CC$3,0,0,'Données projet'!$E$12+1,1))-AVERAGE(OFFSET($H$3,0,0,'Données projet'!$E$12+1,1))</f>
        <v>299.79515984901849</v>
      </c>
      <c r="CE118" s="61">
        <f t="shared" si="69"/>
        <v>472.66755491558951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304</v>
      </c>
      <c r="CR118" s="13">
        <f>VLOOKUP(A118,'Données projet'!$A$139:$I$159,9,0)</f>
        <v>4</v>
      </c>
      <c r="CS118" s="13">
        <f t="array" ref="CS118">INDEX(CR:CR,MIN(IF(ISNUMBER(CR118:CR314),ROW(CR118:CR314),"")))</f>
        <v>4</v>
      </c>
      <c r="CT118" s="13">
        <f>IF(A118&lt;'Données projet'!$A$140,$CQ$205^A118,IF(A118='Données projet'!$A$140,'Données projet'!$B$140,CT117+CS118-DB117))</f>
        <v>303.99999999999955</v>
      </c>
      <c r="CU118" s="18">
        <f>CT118*VLOOKUP('Données projet'!$B$13,Paramètres!$A$1:$I$88,3,0)*VLOOKUP('Données projet'!$B$13,Paramètres!$A$1:$I$88,5,0)</f>
        <v>275.05919999999958</v>
      </c>
      <c r="CV118" s="14">
        <f t="shared" si="101"/>
        <v>65.921796397718268</v>
      </c>
      <c r="CW118" s="22">
        <f t="shared" si="71"/>
        <v>593.87523539269193</v>
      </c>
      <c r="CX118" s="61">
        <f t="shared" si="72"/>
        <v>887.20856872602531</v>
      </c>
      <c r="CY118" s="61">
        <f ca="1">AVERAGE(OFFSET($CX$3,0,0,'Données projet'!$E$13+1,1))-AVERAGE(OFFSET($H$3,0,0,'Données projet'!$E$13+1,1))</f>
        <v>338.00040608689147</v>
      </c>
      <c r="CZ118" s="61">
        <f t="shared" si="73"/>
        <v>193.3463168944657</v>
      </c>
      <c r="DA118" s="16">
        <f>IF(ISNA(VLOOKUP(A118,'Données projet'!$A$139:$I$159,3,0)),0,VLOOKUP(A118,'Données projet'!$A$139:$I$159,3,0))</f>
        <v>10</v>
      </c>
      <c r="DB118" s="16">
        <f>IF(ISNA(VLOOKUP(A118,'Données projet'!$A$139:$I$159,4,0)),0,VLOOKUP(A118,'Données projet'!$A$139:$I$159,4,0))</f>
        <v>37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1" t="e">
        <f t="shared" si="76"/>
        <v>#N/A</v>
      </c>
      <c r="DT118" s="61" t="e">
        <f ca="1">AVERAGE(OFFSET($DS$3,0,0,'Données projet'!$E$14+1,1))-AVERAGE(OFFSET($H$3,0,0,'Données projet'!$E$14+1,1))</f>
        <v>#N/A</v>
      </c>
      <c r="DU118" s="61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1" t="e">
        <f t="shared" si="80"/>
        <v>#N/A</v>
      </c>
      <c r="EO118" s="61" t="e">
        <f ca="1">AVERAGE(OFFSET($EN$3,0,0,'Données projet'!$E$15+1,1))-AVERAGE(OFFSET($H$3,0,0,'Données projet'!$E$15+1,1))</f>
        <v>#N/A</v>
      </c>
      <c r="EP118" s="61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1" t="e">
        <f t="shared" si="84"/>
        <v>#N/A</v>
      </c>
      <c r="FJ118" s="61" t="e">
        <f ca="1">AVERAGE(OFFSET($FI$3,0,0,'Données projet'!$E$16+1,1))-AVERAGE(OFFSET($H$3,0,0,'Données projet'!$E$16+1,1))</f>
        <v>#N/A</v>
      </c>
      <c r="FK118" s="61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1" t="e">
        <f t="shared" si="88"/>
        <v>#N/A</v>
      </c>
      <c r="GE118" s="61" t="e">
        <f ca="1">AVERAGE(OFFSET($GD$3,0,0,'Données projet'!$E$17+1,1))-AVERAGE(OFFSET($H$3,0,0,'Données projet'!$E$17+1,1))</f>
        <v>#N/A</v>
      </c>
      <c r="GF118" s="61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1" t="e">
        <f t="shared" si="92"/>
        <v>#N/A</v>
      </c>
      <c r="GZ118" s="61" t="e">
        <f ca="1">AVERAGE(OFFSET($GY$3,0,0,'Données projet'!$E$18+1,1))-AVERAGE(OFFSET($H$3,0,0,'Données projet'!$E$18+1,1))</f>
        <v>#N/A</v>
      </c>
      <c r="HA118" s="61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">
      <c r="A119" s="11">
        <f t="shared" si="9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63.335999999999942</v>
      </c>
      <c r="D119" s="12">
        <f t="shared" si="9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9">
        <f t="shared" si="57"/>
        <v>398.34261137329793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-7.9580786405131221E-13</v>
      </c>
      <c r="O119" s="14">
        <f>N119*VLOOKUP('Données projet'!$B$9,Paramètres!$A$1:$I$88,3,0)*VLOOKUP('Données projet'!$B$9,Paramètres!$A$1:$I$88,5,0)</f>
        <v>-4.448565960046835E-13</v>
      </c>
      <c r="P119" s="14" t="e">
        <f t="shared" si="97"/>
        <v>#NUM!</v>
      </c>
      <c r="Q119" s="22" t="e">
        <f t="shared" si="107"/>
        <v>#NUM!</v>
      </c>
      <c r="R119" s="61" t="e">
        <f t="shared" si="55"/>
        <v>#NUM!</v>
      </c>
      <c r="S119" s="61">
        <f ca="1">AVERAGE(OFFSET($R$3,0,0,'Données projet'!$E$9+1,1))-AVERAGE(OFFSET($H$3,0,0,'Données projet'!$E$9+1,1))</f>
        <v>383.30146648843129</v>
      </c>
      <c r="T119" s="61">
        <f t="shared" si="56"/>
        <v>443.96527862325644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0.94326315595765431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9.1382125331502279E-13</v>
      </c>
      <c r="AC119" s="24">
        <f t="shared" si="58"/>
        <v>0.94326315595856813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4.8</v>
      </c>
      <c r="AI119" s="14">
        <f>IF(A119&lt;'Données projet'!$A$62,$AF$205^A119,IF(A119='Données projet'!$A$62,'Données projet'!$B$62,AI118+AH119-AQ118))</f>
        <v>343.79999999999995</v>
      </c>
      <c r="AJ119" s="14">
        <f>AI119*VLOOKUP('Données projet'!$B$10,Paramètres!$A$1:$I$88,3,0)*VLOOKUP('Données projet'!$B$10,Paramètres!$A$1:$I$88,5,0)</f>
        <v>294.98040000000003</v>
      </c>
      <c r="AK119" s="14">
        <f t="shared" si="98"/>
        <v>70.123131339900866</v>
      </c>
      <c r="AL119" s="22">
        <f t="shared" si="59"/>
        <v>635.8886504169941</v>
      </c>
      <c r="AM119" s="61">
        <f t="shared" si="60"/>
        <v>929.22198375032735</v>
      </c>
      <c r="AN119" s="61">
        <f ca="1">AVERAGE(OFFSET($AM$3,0,0,'Données projet'!$E$10+1,1))-AVERAGE(OFFSET($H$3,0,0,'Données projet'!$E$10+1,1))</f>
        <v>346.47171669298569</v>
      </c>
      <c r="AO119" s="61">
        <f t="shared" si="61"/>
        <v>138.7892998712469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0</v>
      </c>
      <c r="BE119" s="14">
        <f>BD119*VLOOKUP('Données projet'!$B$11,Paramètres!$A$1:$I$88,3,0)*VLOOKUP('Données projet'!$B$11,Paramètres!$A$1:$I$88,5,0)</f>
        <v>0</v>
      </c>
      <c r="BF119" s="14" t="e">
        <f t="shared" si="99"/>
        <v>#NUM!</v>
      </c>
      <c r="BG119" s="22" t="e">
        <f t="shared" si="63"/>
        <v>#NUM!</v>
      </c>
      <c r="BH119" s="61" t="e">
        <f t="shared" si="64"/>
        <v>#NUM!</v>
      </c>
      <c r="BI119" s="61">
        <f ca="1">AVERAGE(OFFSET($BH$3,0,0,'Données projet'!$E$11+1,1))-AVERAGE(OFFSET($H$3,0,0,'Données projet'!$E$11+1,1))</f>
        <v>378.93986671710053</v>
      </c>
      <c r="BJ119" s="61">
        <f t="shared" si="65"/>
        <v>295.81600472413339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>
        <f>BY119*VLOOKUP('Données projet'!$B$12,Paramètres!$A$1:$I$88,3,0)*VLOOKUP('Données projet'!$B$12,Paramètres!$A$1:$I$88,5,0)</f>
        <v>0</v>
      </c>
      <c r="CA119" s="14" t="e">
        <f t="shared" si="100"/>
        <v>#NUM!</v>
      </c>
      <c r="CB119" s="22" t="e">
        <f t="shared" si="67"/>
        <v>#NUM!</v>
      </c>
      <c r="CC119" s="61" t="e">
        <f t="shared" si="68"/>
        <v>#NUM!</v>
      </c>
      <c r="CD119" s="61">
        <f ca="1">AVERAGE(OFFSET($CC$3,0,0,'Données projet'!$E$12+1,1))-AVERAGE(OFFSET($H$3,0,0,'Données projet'!$E$12+1,1))</f>
        <v>299.79515984901849</v>
      </c>
      <c r="CE119" s="61">
        <f t="shared" si="69"/>
        <v>472.66755491558951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3.4</v>
      </c>
      <c r="CT119" s="13">
        <f>IF(A119&lt;'Données projet'!$A$140,$CQ$205^A119,IF(A119='Données projet'!$A$140,'Données projet'!$B$140,CT118+CS119-DB118))</f>
        <v>270.39999999999952</v>
      </c>
      <c r="CU119" s="18">
        <f>CT119*VLOOKUP('Données projet'!$B$13,Paramètres!$A$1:$I$88,3,0)*VLOOKUP('Données projet'!$B$13,Paramètres!$A$1:$I$88,5,0)</f>
        <v>244.65791999999956</v>
      </c>
      <c r="CV119" s="14">
        <f t="shared" si="101"/>
        <v>59.44058075210858</v>
      </c>
      <c r="CW119" s="22">
        <f t="shared" si="71"/>
        <v>529.63822214325501</v>
      </c>
      <c r="CX119" s="61">
        <f t="shared" si="72"/>
        <v>822.97155547658826</v>
      </c>
      <c r="CY119" s="61">
        <f ca="1">AVERAGE(OFFSET($CX$3,0,0,'Données projet'!$E$13+1,1))-AVERAGE(OFFSET($H$3,0,0,'Données projet'!$E$13+1,1))</f>
        <v>338.00040608689147</v>
      </c>
      <c r="CZ119" s="61">
        <f t="shared" si="73"/>
        <v>193.3463168944657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1" t="e">
        <f t="shared" si="76"/>
        <v>#N/A</v>
      </c>
      <c r="DT119" s="61" t="e">
        <f ca="1">AVERAGE(OFFSET($DS$3,0,0,'Données projet'!$E$14+1,1))-AVERAGE(OFFSET($H$3,0,0,'Données projet'!$E$14+1,1))</f>
        <v>#N/A</v>
      </c>
      <c r="DU119" s="61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1" t="e">
        <f t="shared" si="80"/>
        <v>#N/A</v>
      </c>
      <c r="EO119" s="61" t="e">
        <f ca="1">AVERAGE(OFFSET($EN$3,0,0,'Données projet'!$E$15+1,1))-AVERAGE(OFFSET($H$3,0,0,'Données projet'!$E$15+1,1))</f>
        <v>#N/A</v>
      </c>
      <c r="EP119" s="61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1" t="e">
        <f t="shared" si="84"/>
        <v>#N/A</v>
      </c>
      <c r="FJ119" s="61" t="e">
        <f ca="1">AVERAGE(OFFSET($FI$3,0,0,'Données projet'!$E$16+1,1))-AVERAGE(OFFSET($H$3,0,0,'Données projet'!$E$16+1,1))</f>
        <v>#N/A</v>
      </c>
      <c r="FK119" s="61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1" t="e">
        <f t="shared" si="88"/>
        <v>#N/A</v>
      </c>
      <c r="GE119" s="61" t="e">
        <f ca="1">AVERAGE(OFFSET($GD$3,0,0,'Données projet'!$E$17+1,1))-AVERAGE(OFFSET($H$3,0,0,'Données projet'!$E$17+1,1))</f>
        <v>#N/A</v>
      </c>
      <c r="GF119" s="61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1" t="e">
        <f t="shared" si="92"/>
        <v>#N/A</v>
      </c>
      <c r="GZ119" s="61" t="e">
        <f ca="1">AVERAGE(OFFSET($GY$3,0,0,'Données projet'!$E$18+1,1))-AVERAGE(OFFSET($H$3,0,0,'Données projet'!$E$18+1,1))</f>
        <v>#N/A</v>
      </c>
      <c r="HA119" s="61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">
      <c r="A120" s="11">
        <f t="shared" si="9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63.881999999999941</v>
      </c>
      <c r="D120" s="12">
        <f t="shared" si="9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9">
        <f t="shared" si="57"/>
        <v>399.53236233242478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-7.9580786405131221E-13</v>
      </c>
      <c r="O120" s="14">
        <f>N120*VLOOKUP('Données projet'!$B$9,Paramètres!$A$1:$I$88,3,0)*VLOOKUP('Données projet'!$B$9,Paramètres!$A$1:$I$88,5,0)</f>
        <v>-4.448565960046835E-13</v>
      </c>
      <c r="P120" s="14" t="e">
        <f t="shared" si="97"/>
        <v>#NUM!</v>
      </c>
      <c r="Q120" s="22" t="e">
        <f t="shared" si="107"/>
        <v>#NUM!</v>
      </c>
      <c r="R120" s="61" t="e">
        <f t="shared" si="55"/>
        <v>#NUM!</v>
      </c>
      <c r="S120" s="61">
        <f ca="1">AVERAGE(OFFSET($R$3,0,0,'Données projet'!$E$9+1,1))-AVERAGE(OFFSET($H$3,0,0,'Données projet'!$E$9+1,1))</f>
        <v>383.30146648843129</v>
      </c>
      <c r="T120" s="61">
        <f t="shared" si="56"/>
        <v>443.96527862325644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0.92476634080304032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6.4616920501144244E-13</v>
      </c>
      <c r="AC120" s="24">
        <f t="shared" si="58"/>
        <v>0.92476634080368647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4.8</v>
      </c>
      <c r="AI120" s="14">
        <f>IF(A120&lt;'Données projet'!$A$62,$AF$205^A120,IF(A120='Données projet'!$A$62,'Données projet'!$B$62,AI119+AH120-AQ119))</f>
        <v>348.59999999999997</v>
      </c>
      <c r="AJ120" s="14">
        <f>AI120*VLOOKUP('Données projet'!$B$10,Paramètres!$A$1:$I$88,3,0)*VLOOKUP('Données projet'!$B$10,Paramètres!$A$1:$I$88,5,0)</f>
        <v>299.09879999999998</v>
      </c>
      <c r="AK120" s="14">
        <f t="shared" si="98"/>
        <v>70.987504272745966</v>
      </c>
      <c r="AL120" s="22">
        <f t="shared" si="59"/>
        <v>644.56697994169917</v>
      </c>
      <c r="AM120" s="61">
        <f t="shared" si="60"/>
        <v>937.90031327503243</v>
      </c>
      <c r="AN120" s="61">
        <f ca="1">AVERAGE(OFFSET($AM$3,0,0,'Données projet'!$E$10+1,1))-AVERAGE(OFFSET($H$3,0,0,'Données projet'!$E$10+1,1))</f>
        <v>346.47171669298569</v>
      </c>
      <c r="AO120" s="61">
        <f t="shared" si="61"/>
        <v>138.7892998712469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0</v>
      </c>
      <c r="BE120" s="14">
        <f>BD120*VLOOKUP('Données projet'!$B$11,Paramètres!$A$1:$I$88,3,0)*VLOOKUP('Données projet'!$B$11,Paramètres!$A$1:$I$88,5,0)</f>
        <v>0</v>
      </c>
      <c r="BF120" s="14" t="e">
        <f t="shared" si="99"/>
        <v>#NUM!</v>
      </c>
      <c r="BG120" s="22" t="e">
        <f t="shared" si="63"/>
        <v>#NUM!</v>
      </c>
      <c r="BH120" s="61" t="e">
        <f t="shared" si="64"/>
        <v>#NUM!</v>
      </c>
      <c r="BI120" s="61">
        <f ca="1">AVERAGE(OFFSET($BH$3,0,0,'Données projet'!$E$11+1,1))-AVERAGE(OFFSET($H$3,0,0,'Données projet'!$E$11+1,1))</f>
        <v>378.93986671710053</v>
      </c>
      <c r="BJ120" s="61">
        <f t="shared" si="65"/>
        <v>295.81600472413339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>
        <f>BY120*VLOOKUP('Données projet'!$B$12,Paramètres!$A$1:$I$88,3,0)*VLOOKUP('Données projet'!$B$12,Paramètres!$A$1:$I$88,5,0)</f>
        <v>0</v>
      </c>
      <c r="CA120" s="14" t="e">
        <f t="shared" si="100"/>
        <v>#NUM!</v>
      </c>
      <c r="CB120" s="22" t="e">
        <f t="shared" si="67"/>
        <v>#NUM!</v>
      </c>
      <c r="CC120" s="61" t="e">
        <f t="shared" si="68"/>
        <v>#NUM!</v>
      </c>
      <c r="CD120" s="61">
        <f ca="1">AVERAGE(OFFSET($CC$3,0,0,'Données projet'!$E$12+1,1))-AVERAGE(OFFSET($H$3,0,0,'Données projet'!$E$12+1,1))</f>
        <v>299.79515984901849</v>
      </c>
      <c r="CE120" s="61">
        <f t="shared" si="69"/>
        <v>472.66755491558951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3.4</v>
      </c>
      <c r="CT120" s="13">
        <f>IF(A120&lt;'Données projet'!$A$140,$CQ$205^A120,IF(A120='Données projet'!$A$140,'Données projet'!$B$140,CT119+CS120-DB119))</f>
        <v>273.7999999999995</v>
      </c>
      <c r="CU120" s="18">
        <f>CT120*VLOOKUP('Données projet'!$B$13,Paramètres!$A$1:$I$88,3,0)*VLOOKUP('Données projet'!$B$13,Paramètres!$A$1:$I$88,5,0)</f>
        <v>247.73423999999952</v>
      </c>
      <c r="CV120" s="14">
        <f t="shared" si="101"/>
        <v>60.100505665695003</v>
      </c>
      <c r="CW120" s="22">
        <f t="shared" si="71"/>
        <v>536.14551536775127</v>
      </c>
      <c r="CX120" s="61">
        <f t="shared" si="72"/>
        <v>829.47884870108464</v>
      </c>
      <c r="CY120" s="61">
        <f ca="1">AVERAGE(OFFSET($CX$3,0,0,'Données projet'!$E$13+1,1))-AVERAGE(OFFSET($H$3,0,0,'Données projet'!$E$13+1,1))</f>
        <v>338.00040608689147</v>
      </c>
      <c r="CZ120" s="61">
        <f t="shared" si="73"/>
        <v>193.3463168944657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1" t="e">
        <f t="shared" si="76"/>
        <v>#N/A</v>
      </c>
      <c r="DT120" s="61" t="e">
        <f ca="1">AVERAGE(OFFSET($DS$3,0,0,'Données projet'!$E$14+1,1))-AVERAGE(OFFSET($H$3,0,0,'Données projet'!$E$14+1,1))</f>
        <v>#N/A</v>
      </c>
      <c r="DU120" s="61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1" t="e">
        <f t="shared" si="80"/>
        <v>#N/A</v>
      </c>
      <c r="EO120" s="61" t="e">
        <f ca="1">AVERAGE(OFFSET($EN$3,0,0,'Données projet'!$E$15+1,1))-AVERAGE(OFFSET($H$3,0,0,'Données projet'!$E$15+1,1))</f>
        <v>#N/A</v>
      </c>
      <c r="EP120" s="61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1" t="e">
        <f t="shared" si="84"/>
        <v>#N/A</v>
      </c>
      <c r="FJ120" s="61" t="e">
        <f ca="1">AVERAGE(OFFSET($FI$3,0,0,'Données projet'!$E$16+1,1))-AVERAGE(OFFSET($H$3,0,0,'Données projet'!$E$16+1,1))</f>
        <v>#N/A</v>
      </c>
      <c r="FK120" s="61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1" t="e">
        <f t="shared" si="88"/>
        <v>#N/A</v>
      </c>
      <c r="GE120" s="61" t="e">
        <f ca="1">AVERAGE(OFFSET($GD$3,0,0,'Données projet'!$E$17+1,1))-AVERAGE(OFFSET($H$3,0,0,'Données projet'!$E$17+1,1))</f>
        <v>#N/A</v>
      </c>
      <c r="GF120" s="61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1" t="e">
        <f t="shared" si="92"/>
        <v>#N/A</v>
      </c>
      <c r="GZ120" s="61" t="e">
        <f ca="1">AVERAGE(OFFSET($GY$3,0,0,'Données projet'!$E$18+1,1))-AVERAGE(OFFSET($H$3,0,0,'Données projet'!$E$18+1,1))</f>
        <v>#N/A</v>
      </c>
      <c r="HA120" s="61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">
      <c r="A121" s="11">
        <f t="shared" si="9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64.42799999999994</v>
      </c>
      <c r="D121" s="12">
        <f t="shared" si="9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9">
        <f t="shared" si="57"/>
        <v>400.72187583029472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-7.9580786405131221E-13</v>
      </c>
      <c r="O121" s="14">
        <f>N121*VLOOKUP('Données projet'!$B$9,Paramètres!$A$1:$I$88,3,0)*VLOOKUP('Données projet'!$B$9,Paramètres!$A$1:$I$88,5,0)</f>
        <v>-4.448565960046835E-13</v>
      </c>
      <c r="P121" s="14" t="e">
        <f t="shared" si="97"/>
        <v>#NUM!</v>
      </c>
      <c r="Q121" s="22" t="e">
        <f t="shared" si="107"/>
        <v>#NUM!</v>
      </c>
      <c r="R121" s="61" t="e">
        <f t="shared" si="55"/>
        <v>#NUM!</v>
      </c>
      <c r="S121" s="61">
        <f ca="1">AVERAGE(OFFSET($R$3,0,0,'Données projet'!$E$9+1,1))-AVERAGE(OFFSET($H$3,0,0,'Données projet'!$E$9+1,1))</f>
        <v>383.30146648843129</v>
      </c>
      <c r="T121" s="61">
        <f t="shared" si="56"/>
        <v>443.96527862325644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0.90663223691166506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4.5691062665751139E-13</v>
      </c>
      <c r="AC121" s="24">
        <f t="shared" si="58"/>
        <v>0.90663223691212191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4.8</v>
      </c>
      <c r="AI121" s="14">
        <f>IF(A121&lt;'Données projet'!$A$62,$AF$205^A121,IF(A121='Données projet'!$A$62,'Données projet'!$B$62,AI120+AH121-AQ120))</f>
        <v>353.4</v>
      </c>
      <c r="AJ121" s="14">
        <f>AI121*VLOOKUP('Données projet'!$B$10,Paramètres!$A$1:$I$88,3,0)*VLOOKUP('Données projet'!$B$10,Paramètres!$A$1:$I$88,5,0)</f>
        <v>303.21719999999999</v>
      </c>
      <c r="AK121" s="14">
        <f t="shared" si="98"/>
        <v>71.850492891887797</v>
      </c>
      <c r="AL121" s="22">
        <f t="shared" si="59"/>
        <v>653.24289845337114</v>
      </c>
      <c r="AM121" s="61">
        <f t="shared" si="60"/>
        <v>946.57623178670451</v>
      </c>
      <c r="AN121" s="61">
        <f ca="1">AVERAGE(OFFSET($AM$3,0,0,'Données projet'!$E$10+1,1))-AVERAGE(OFFSET($H$3,0,0,'Données projet'!$E$10+1,1))</f>
        <v>346.47171669298569</v>
      </c>
      <c r="AO121" s="61">
        <f t="shared" si="61"/>
        <v>138.7892998712469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0</v>
      </c>
      <c r="BE121" s="14">
        <f>BD121*VLOOKUP('Données projet'!$B$11,Paramètres!$A$1:$I$88,3,0)*VLOOKUP('Données projet'!$B$11,Paramètres!$A$1:$I$88,5,0)</f>
        <v>0</v>
      </c>
      <c r="BF121" s="14" t="e">
        <f t="shared" si="99"/>
        <v>#NUM!</v>
      </c>
      <c r="BG121" s="22" t="e">
        <f t="shared" si="63"/>
        <v>#NUM!</v>
      </c>
      <c r="BH121" s="61" t="e">
        <f t="shared" si="64"/>
        <v>#NUM!</v>
      </c>
      <c r="BI121" s="61">
        <f ca="1">AVERAGE(OFFSET($BH$3,0,0,'Données projet'!$E$11+1,1))-AVERAGE(OFFSET($H$3,0,0,'Données projet'!$E$11+1,1))</f>
        <v>378.93986671710053</v>
      </c>
      <c r="BJ121" s="61">
        <f t="shared" si="65"/>
        <v>295.81600472413339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>
        <f>BY121*VLOOKUP('Données projet'!$B$12,Paramètres!$A$1:$I$88,3,0)*VLOOKUP('Données projet'!$B$12,Paramètres!$A$1:$I$88,5,0)</f>
        <v>0</v>
      </c>
      <c r="CA121" s="14" t="e">
        <f t="shared" si="100"/>
        <v>#NUM!</v>
      </c>
      <c r="CB121" s="22" t="e">
        <f t="shared" si="67"/>
        <v>#NUM!</v>
      </c>
      <c r="CC121" s="61" t="e">
        <f t="shared" si="68"/>
        <v>#NUM!</v>
      </c>
      <c r="CD121" s="61">
        <f ca="1">AVERAGE(OFFSET($CC$3,0,0,'Données projet'!$E$12+1,1))-AVERAGE(OFFSET($H$3,0,0,'Données projet'!$E$12+1,1))</f>
        <v>299.79515984901849</v>
      </c>
      <c r="CE121" s="61">
        <f t="shared" si="69"/>
        <v>472.66755491558951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3.4</v>
      </c>
      <c r="CT121" s="13">
        <f>IF(A121&lt;'Données projet'!$A$140,$CQ$205^A121,IF(A121='Données projet'!$A$140,'Données projet'!$B$140,CT120+CS121-DB120))</f>
        <v>277.19999999999948</v>
      </c>
      <c r="CU121" s="18">
        <f>CT121*VLOOKUP('Données projet'!$B$13,Paramètres!$A$1:$I$88,3,0)*VLOOKUP('Données projet'!$B$13,Paramètres!$A$1:$I$88,5,0)</f>
        <v>250.81055999999953</v>
      </c>
      <c r="CV121" s="14">
        <f t="shared" si="101"/>
        <v>60.759477364108577</v>
      </c>
      <c r="CW121" s="22">
        <f t="shared" si="71"/>
        <v>542.65114840915487</v>
      </c>
      <c r="CX121" s="61">
        <f t="shared" si="72"/>
        <v>835.98448174248824</v>
      </c>
      <c r="CY121" s="61">
        <f ca="1">AVERAGE(OFFSET($CX$3,0,0,'Données projet'!$E$13+1,1))-AVERAGE(OFFSET($H$3,0,0,'Données projet'!$E$13+1,1))</f>
        <v>338.00040608689147</v>
      </c>
      <c r="CZ121" s="61">
        <f t="shared" si="73"/>
        <v>193.3463168944657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1" t="e">
        <f t="shared" si="76"/>
        <v>#N/A</v>
      </c>
      <c r="DT121" s="61" t="e">
        <f ca="1">AVERAGE(OFFSET($DS$3,0,0,'Données projet'!$E$14+1,1))-AVERAGE(OFFSET($H$3,0,0,'Données projet'!$E$14+1,1))</f>
        <v>#N/A</v>
      </c>
      <c r="DU121" s="61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1" t="e">
        <f t="shared" si="80"/>
        <v>#N/A</v>
      </c>
      <c r="EO121" s="61" t="e">
        <f ca="1">AVERAGE(OFFSET($EN$3,0,0,'Données projet'!$E$15+1,1))-AVERAGE(OFFSET($H$3,0,0,'Données projet'!$E$15+1,1))</f>
        <v>#N/A</v>
      </c>
      <c r="EP121" s="61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1" t="e">
        <f t="shared" si="84"/>
        <v>#N/A</v>
      </c>
      <c r="FJ121" s="61" t="e">
        <f ca="1">AVERAGE(OFFSET($FI$3,0,0,'Données projet'!$E$16+1,1))-AVERAGE(OFFSET($H$3,0,0,'Données projet'!$E$16+1,1))</f>
        <v>#N/A</v>
      </c>
      <c r="FK121" s="61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1" t="e">
        <f t="shared" si="88"/>
        <v>#N/A</v>
      </c>
      <c r="GE121" s="61" t="e">
        <f ca="1">AVERAGE(OFFSET($GD$3,0,0,'Données projet'!$E$17+1,1))-AVERAGE(OFFSET($H$3,0,0,'Données projet'!$E$17+1,1))</f>
        <v>#N/A</v>
      </c>
      <c r="GF121" s="61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1" t="e">
        <f t="shared" si="92"/>
        <v>#N/A</v>
      </c>
      <c r="GZ121" s="61" t="e">
        <f ca="1">AVERAGE(OFFSET($GY$3,0,0,'Données projet'!$E$18+1,1))-AVERAGE(OFFSET($H$3,0,0,'Données projet'!$E$18+1,1))</f>
        <v>#N/A</v>
      </c>
      <c r="HA121" s="61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">
      <c r="A122" s="11">
        <f t="shared" si="9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64.973999999999947</v>
      </c>
      <c r="D122" s="12">
        <f t="shared" si="9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9">
        <f t="shared" si="57"/>
        <v>401.91115411247904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-7.9580786405131221E-13</v>
      </c>
      <c r="O122" s="14">
        <f>N122*VLOOKUP('Données projet'!$B$9,Paramètres!$A$1:$I$88,3,0)*VLOOKUP('Données projet'!$B$9,Paramètres!$A$1:$I$88,5,0)</f>
        <v>-4.448565960046835E-13</v>
      </c>
      <c r="P122" s="14" t="e">
        <f t="shared" si="97"/>
        <v>#NUM!</v>
      </c>
      <c r="Q122" s="22" t="e">
        <f t="shared" si="107"/>
        <v>#NUM!</v>
      </c>
      <c r="R122" s="61" t="e">
        <f t="shared" si="55"/>
        <v>#NUM!</v>
      </c>
      <c r="S122" s="61">
        <f ca="1">AVERAGE(OFFSET($R$3,0,0,'Données projet'!$E$9+1,1))-AVERAGE(OFFSET($H$3,0,0,'Données projet'!$E$9+1,1))</f>
        <v>383.30146648843129</v>
      </c>
      <c r="T122" s="61">
        <f t="shared" si="56"/>
        <v>443.96527862325644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0.88885373173688853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3.2308460250572122E-13</v>
      </c>
      <c r="AC122" s="24">
        <f t="shared" si="58"/>
        <v>0.88885373173721161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4.8</v>
      </c>
      <c r="AI122" s="14">
        <f>IF(A122&lt;'Données projet'!$A$62,$AF$205^A122,IF(A122='Données projet'!$A$62,'Données projet'!$B$62,AI121+AH122-AQ121))</f>
        <v>358.2</v>
      </c>
      <c r="AJ122" s="14">
        <f>AI122*VLOOKUP('Données projet'!$B$10,Paramètres!$A$1:$I$88,3,0)*VLOOKUP('Données projet'!$B$10,Paramètres!$A$1:$I$88,5,0)</f>
        <v>307.33560000000006</v>
      </c>
      <c r="AK122" s="14">
        <f t="shared" si="98"/>
        <v>72.712118172841912</v>
      </c>
      <c r="AL122" s="22">
        <f t="shared" si="59"/>
        <v>661.91644248436648</v>
      </c>
      <c r="AM122" s="61">
        <f t="shared" si="60"/>
        <v>955.24977581769986</v>
      </c>
      <c r="AN122" s="61">
        <f ca="1">AVERAGE(OFFSET($AM$3,0,0,'Données projet'!$E$10+1,1))-AVERAGE(OFFSET($H$3,0,0,'Données projet'!$E$10+1,1))</f>
        <v>346.47171669298569</v>
      </c>
      <c r="AO122" s="61">
        <f t="shared" si="61"/>
        <v>138.7892998712469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0</v>
      </c>
      <c r="BE122" s="14">
        <f>BD122*VLOOKUP('Données projet'!$B$11,Paramètres!$A$1:$I$88,3,0)*VLOOKUP('Données projet'!$B$11,Paramètres!$A$1:$I$88,5,0)</f>
        <v>0</v>
      </c>
      <c r="BF122" s="14" t="e">
        <f t="shared" si="99"/>
        <v>#NUM!</v>
      </c>
      <c r="BG122" s="22" t="e">
        <f t="shared" si="63"/>
        <v>#NUM!</v>
      </c>
      <c r="BH122" s="61" t="e">
        <f t="shared" si="64"/>
        <v>#NUM!</v>
      </c>
      <c r="BI122" s="61">
        <f ca="1">AVERAGE(OFFSET($BH$3,0,0,'Données projet'!$E$11+1,1))-AVERAGE(OFFSET($H$3,0,0,'Données projet'!$E$11+1,1))</f>
        <v>378.93986671710053</v>
      </c>
      <c r="BJ122" s="61">
        <f t="shared" si="65"/>
        <v>295.81600472413339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>
        <f>BY122*VLOOKUP('Données projet'!$B$12,Paramètres!$A$1:$I$88,3,0)*VLOOKUP('Données projet'!$B$12,Paramètres!$A$1:$I$88,5,0)</f>
        <v>0</v>
      </c>
      <c r="CA122" s="14" t="e">
        <f t="shared" si="100"/>
        <v>#NUM!</v>
      </c>
      <c r="CB122" s="22" t="e">
        <f t="shared" si="67"/>
        <v>#NUM!</v>
      </c>
      <c r="CC122" s="61" t="e">
        <f t="shared" si="68"/>
        <v>#NUM!</v>
      </c>
      <c r="CD122" s="61">
        <f ca="1">AVERAGE(OFFSET($CC$3,0,0,'Données projet'!$E$12+1,1))-AVERAGE(OFFSET($H$3,0,0,'Données projet'!$E$12+1,1))</f>
        <v>299.79515984901849</v>
      </c>
      <c r="CE122" s="61">
        <f t="shared" si="69"/>
        <v>472.66755491558951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3.4</v>
      </c>
      <c r="CT122" s="13">
        <f>IF(A122&lt;'Données projet'!$A$140,$CQ$205^A122,IF(A122='Données projet'!$A$140,'Données projet'!$B$140,CT121+CS122-DB121))</f>
        <v>280.59999999999945</v>
      </c>
      <c r="CU122" s="18">
        <f>CT122*VLOOKUP('Données projet'!$B$13,Paramètres!$A$1:$I$88,3,0)*VLOOKUP('Données projet'!$B$13,Paramètres!$A$1:$I$88,5,0)</f>
        <v>253.88687999999951</v>
      </c>
      <c r="CV122" s="14">
        <f t="shared" si="101"/>
        <v>61.41750889127686</v>
      </c>
      <c r="CW122" s="22">
        <f t="shared" si="71"/>
        <v>549.1551439856396</v>
      </c>
      <c r="CX122" s="61">
        <f t="shared" si="72"/>
        <v>842.48847731897285</v>
      </c>
      <c r="CY122" s="61">
        <f ca="1">AVERAGE(OFFSET($CX$3,0,0,'Données projet'!$E$13+1,1))-AVERAGE(OFFSET($H$3,0,0,'Données projet'!$E$13+1,1))</f>
        <v>338.00040608689147</v>
      </c>
      <c r="CZ122" s="61">
        <f t="shared" si="73"/>
        <v>193.3463168944657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1" t="e">
        <f t="shared" si="76"/>
        <v>#N/A</v>
      </c>
      <c r="DT122" s="61" t="e">
        <f ca="1">AVERAGE(OFFSET($DS$3,0,0,'Données projet'!$E$14+1,1))-AVERAGE(OFFSET($H$3,0,0,'Données projet'!$E$14+1,1))</f>
        <v>#N/A</v>
      </c>
      <c r="DU122" s="61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1" t="e">
        <f t="shared" si="80"/>
        <v>#N/A</v>
      </c>
      <c r="EO122" s="61" t="e">
        <f ca="1">AVERAGE(OFFSET($EN$3,0,0,'Données projet'!$E$15+1,1))-AVERAGE(OFFSET($H$3,0,0,'Données projet'!$E$15+1,1))</f>
        <v>#N/A</v>
      </c>
      <c r="EP122" s="61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1" t="e">
        <f t="shared" si="84"/>
        <v>#N/A</v>
      </c>
      <c r="FJ122" s="61" t="e">
        <f ca="1">AVERAGE(OFFSET($FI$3,0,0,'Données projet'!$E$16+1,1))-AVERAGE(OFFSET($H$3,0,0,'Données projet'!$E$16+1,1))</f>
        <v>#N/A</v>
      </c>
      <c r="FK122" s="61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1" t="e">
        <f t="shared" si="88"/>
        <v>#N/A</v>
      </c>
      <c r="GE122" s="61" t="e">
        <f ca="1">AVERAGE(OFFSET($GD$3,0,0,'Données projet'!$E$17+1,1))-AVERAGE(OFFSET($H$3,0,0,'Données projet'!$E$17+1,1))</f>
        <v>#N/A</v>
      </c>
      <c r="GF122" s="61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1" t="e">
        <f t="shared" si="92"/>
        <v>#N/A</v>
      </c>
      <c r="GZ122" s="61" t="e">
        <f ca="1">AVERAGE(OFFSET($GY$3,0,0,'Données projet'!$E$18+1,1))-AVERAGE(OFFSET($H$3,0,0,'Données projet'!$E$18+1,1))</f>
        <v>#N/A</v>
      </c>
      <c r="HA122" s="61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">
      <c r="A123" s="11">
        <f t="shared" si="9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65.519999999999953</v>
      </c>
      <c r="D123" s="12">
        <f t="shared" si="9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9">
        <f t="shared" si="57"/>
        <v>403.10019938462972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-7.9580786405131221E-13</v>
      </c>
      <c r="O123" s="14">
        <f>N123*VLOOKUP('Données projet'!$B$9,Paramètres!$A$1:$I$88,3,0)*VLOOKUP('Données projet'!$B$9,Paramètres!$A$1:$I$88,5,0)</f>
        <v>-4.448565960046835E-13</v>
      </c>
      <c r="P123" s="14" t="e">
        <f t="shared" si="97"/>
        <v>#NUM!</v>
      </c>
      <c r="Q123" s="22" t="e">
        <f t="shared" si="107"/>
        <v>#NUM!</v>
      </c>
      <c r="R123" s="61" t="e">
        <f t="shared" si="55"/>
        <v>#NUM!</v>
      </c>
      <c r="S123" s="61">
        <f ca="1">AVERAGE(OFFSET($R$3,0,0,'Données projet'!$E$9+1,1))-AVERAGE(OFFSET($H$3,0,0,'Données projet'!$E$9+1,1))</f>
        <v>383.30146648843129</v>
      </c>
      <c r="T123" s="61">
        <f t="shared" si="56"/>
        <v>443.96527862325644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0.87142385220477192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2.284553133287557E-13</v>
      </c>
      <c r="AC123" s="24">
        <f t="shared" si="58"/>
        <v>0.8714238522050004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363</v>
      </c>
      <c r="AG123" s="13">
        <f>VLOOKUP(A123,'Données projet'!$A$61:$I$81,9,0)</f>
        <v>4.8</v>
      </c>
      <c r="AH123" s="13">
        <f t="array" ref="AH123">INDEX(AG:AG,MIN(IF(ISNUMBER(AG123:AG319),ROW(AG123:AG319),"")))</f>
        <v>4.8</v>
      </c>
      <c r="AI123" s="14">
        <f>IF(A123&lt;'Données projet'!$A$62,$AF$205^A123,IF(A123='Données projet'!$A$62,'Données projet'!$B$62,AI122+AH123-AQ122))</f>
        <v>363</v>
      </c>
      <c r="AJ123" s="14">
        <f>AI123*VLOOKUP('Données projet'!$B$10,Paramètres!$A$1:$I$88,3,0)*VLOOKUP('Données projet'!$B$10,Paramètres!$A$1:$I$88,5,0)</f>
        <v>311.45400000000001</v>
      </c>
      <c r="AK123" s="14">
        <f t="shared" si="98"/>
        <v>73.572400496659426</v>
      </c>
      <c r="AL123" s="22">
        <f t="shared" si="59"/>
        <v>670.58764753168191</v>
      </c>
      <c r="AM123" s="61">
        <f t="shared" si="60"/>
        <v>963.92098086501528</v>
      </c>
      <c r="AN123" s="61">
        <f ca="1">AVERAGE(OFFSET($AM$3,0,0,'Données projet'!$E$10+1,1))-AVERAGE(OFFSET($H$3,0,0,'Données projet'!$E$10+1,1))</f>
        <v>346.47171669298569</v>
      </c>
      <c r="AO123" s="61">
        <f t="shared" si="61"/>
        <v>138.7892998712469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33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0</v>
      </c>
      <c r="BE123" s="14">
        <f>BD123*VLOOKUP('Données projet'!$B$11,Paramètres!$A$1:$I$88,3,0)*VLOOKUP('Données projet'!$B$11,Paramètres!$A$1:$I$88,5,0)</f>
        <v>0</v>
      </c>
      <c r="BF123" s="14" t="e">
        <f t="shared" si="99"/>
        <v>#NUM!</v>
      </c>
      <c r="BG123" s="22" t="e">
        <f t="shared" si="63"/>
        <v>#NUM!</v>
      </c>
      <c r="BH123" s="61" t="e">
        <f t="shared" si="64"/>
        <v>#NUM!</v>
      </c>
      <c r="BI123" s="61">
        <f ca="1">AVERAGE(OFFSET($BH$3,0,0,'Données projet'!$E$11+1,1))-AVERAGE(OFFSET($H$3,0,0,'Données projet'!$E$11+1,1))</f>
        <v>378.93986671710053</v>
      </c>
      <c r="BJ123" s="61">
        <f t="shared" si="65"/>
        <v>295.81600472413339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>
        <f>BY123*VLOOKUP('Données projet'!$B$12,Paramètres!$A$1:$I$88,3,0)*VLOOKUP('Données projet'!$B$12,Paramètres!$A$1:$I$88,5,0)</f>
        <v>0</v>
      </c>
      <c r="CA123" s="14" t="e">
        <f t="shared" si="100"/>
        <v>#NUM!</v>
      </c>
      <c r="CB123" s="22" t="e">
        <f t="shared" si="67"/>
        <v>#NUM!</v>
      </c>
      <c r="CC123" s="61" t="e">
        <f t="shared" si="68"/>
        <v>#NUM!</v>
      </c>
      <c r="CD123" s="61">
        <f ca="1">AVERAGE(OFFSET($CC$3,0,0,'Données projet'!$E$12+1,1))-AVERAGE(OFFSET($H$3,0,0,'Données projet'!$E$12+1,1))</f>
        <v>299.79515984901849</v>
      </c>
      <c r="CE123" s="61">
        <f t="shared" si="69"/>
        <v>472.66755491558951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3.4</v>
      </c>
      <c r="CT123" s="13">
        <f>IF(A123&lt;'Données projet'!$A$140,$CQ$205^A123,IF(A123='Données projet'!$A$140,'Données projet'!$B$140,CT122+CS123-DB122))</f>
        <v>283.99999999999943</v>
      </c>
      <c r="CU123" s="18">
        <f>CT123*VLOOKUP('Données projet'!$B$13,Paramètres!$A$1:$I$88,3,0)*VLOOKUP('Données projet'!$B$13,Paramètres!$A$1:$I$88,5,0)</f>
        <v>256.96319999999946</v>
      </c>
      <c r="CV123" s="14">
        <f t="shared" si="101"/>
        <v>62.07461295683791</v>
      </c>
      <c r="CW123" s="22">
        <f t="shared" si="71"/>
        <v>555.65752423315837</v>
      </c>
      <c r="CX123" s="61">
        <f t="shared" si="72"/>
        <v>848.99085756649174</v>
      </c>
      <c r="CY123" s="61">
        <f ca="1">AVERAGE(OFFSET($CX$3,0,0,'Données projet'!$E$13+1,1))-AVERAGE(OFFSET($H$3,0,0,'Données projet'!$E$13+1,1))</f>
        <v>338.00040608689147</v>
      </c>
      <c r="CZ123" s="61">
        <f t="shared" si="73"/>
        <v>193.3463168944657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1" t="e">
        <f t="shared" si="76"/>
        <v>#N/A</v>
      </c>
      <c r="DT123" s="61" t="e">
        <f ca="1">AVERAGE(OFFSET($DS$3,0,0,'Données projet'!$E$14+1,1))-AVERAGE(OFFSET($H$3,0,0,'Données projet'!$E$14+1,1))</f>
        <v>#N/A</v>
      </c>
      <c r="DU123" s="61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1" t="e">
        <f t="shared" si="80"/>
        <v>#N/A</v>
      </c>
      <c r="EO123" s="61" t="e">
        <f ca="1">AVERAGE(OFFSET($EN$3,0,0,'Données projet'!$E$15+1,1))-AVERAGE(OFFSET($H$3,0,0,'Données projet'!$E$15+1,1))</f>
        <v>#N/A</v>
      </c>
      <c r="EP123" s="61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1" t="e">
        <f t="shared" si="84"/>
        <v>#N/A</v>
      </c>
      <c r="FJ123" s="61" t="e">
        <f ca="1">AVERAGE(OFFSET($FI$3,0,0,'Données projet'!$E$16+1,1))-AVERAGE(OFFSET($H$3,0,0,'Données projet'!$E$16+1,1))</f>
        <v>#N/A</v>
      </c>
      <c r="FK123" s="61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1" t="e">
        <f t="shared" si="88"/>
        <v>#N/A</v>
      </c>
      <c r="GE123" s="61" t="e">
        <f ca="1">AVERAGE(OFFSET($GD$3,0,0,'Données projet'!$E$17+1,1))-AVERAGE(OFFSET($H$3,0,0,'Données projet'!$E$17+1,1))</f>
        <v>#N/A</v>
      </c>
      <c r="GF123" s="61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1" t="e">
        <f t="shared" si="92"/>
        <v>#N/A</v>
      </c>
      <c r="GZ123" s="61" t="e">
        <f ca="1">AVERAGE(OFFSET($GY$3,0,0,'Données projet'!$E$18+1,1))-AVERAGE(OFFSET($H$3,0,0,'Données projet'!$E$18+1,1))</f>
        <v>#N/A</v>
      </c>
      <c r="HA123" s="61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">
      <c r="A124" s="11">
        <f t="shared" si="9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66.06599999999996</v>
      </c>
      <c r="D124" s="12">
        <f t="shared" si="9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9">
        <f t="shared" si="57"/>
        <v>404.28901381351614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-7.9580786405131221E-13</v>
      </c>
      <c r="O124" s="14">
        <f>N124*VLOOKUP('Données projet'!$B$9,Paramètres!$A$1:$I$88,3,0)*VLOOKUP('Données projet'!$B$9,Paramètres!$A$1:$I$88,5,0)</f>
        <v>-4.448565960046835E-13</v>
      </c>
      <c r="P124" s="14" t="e">
        <f t="shared" si="97"/>
        <v>#NUM!</v>
      </c>
      <c r="Q124" s="22" t="e">
        <f t="shared" si="107"/>
        <v>#NUM!</v>
      </c>
      <c r="R124" s="61" t="e">
        <f t="shared" si="55"/>
        <v>#NUM!</v>
      </c>
      <c r="S124" s="61">
        <f ca="1">AVERAGE(OFFSET($R$3,0,0,'Données projet'!$E$9+1,1))-AVERAGE(OFFSET($H$3,0,0,'Données projet'!$E$9+1,1))</f>
        <v>383.30146648843129</v>
      </c>
      <c r="T124" s="61">
        <f t="shared" si="56"/>
        <v>443.96527862325644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0.85433576197910333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1.6154230125286061E-13</v>
      </c>
      <c r="AC124" s="24">
        <f t="shared" si="58"/>
        <v>0.85433576197926486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4.0999999999999996</v>
      </c>
      <c r="AI124" s="14">
        <f>IF(A124&lt;'Données projet'!$A$62,$AF$205^A124,IF(A124='Données projet'!$A$62,'Données projet'!$B$62,AI123+AH124-AQ123))</f>
        <v>334.1</v>
      </c>
      <c r="AJ124" s="14">
        <f>AI124*VLOOKUP('Données projet'!$B$10,Paramètres!$A$1:$I$88,3,0)*VLOOKUP('Données projet'!$B$10,Paramètres!$A$1:$I$88,5,0)</f>
        <v>286.65780000000007</v>
      </c>
      <c r="AK124" s="14">
        <f t="shared" si="98"/>
        <v>68.372063339974375</v>
      </c>
      <c r="AL124" s="22">
        <f t="shared" si="59"/>
        <v>618.34367865045544</v>
      </c>
      <c r="AM124" s="61">
        <f t="shared" si="60"/>
        <v>911.67701198378882</v>
      </c>
      <c r="AN124" s="61">
        <f ca="1">AVERAGE(OFFSET($AM$3,0,0,'Données projet'!$E$10+1,1))-AVERAGE(OFFSET($H$3,0,0,'Données projet'!$E$10+1,1))</f>
        <v>346.47171669298569</v>
      </c>
      <c r="AO124" s="61">
        <f t="shared" si="61"/>
        <v>138.7892998712469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0</v>
      </c>
      <c r="BE124" s="14">
        <f>BD124*VLOOKUP('Données projet'!$B$11,Paramètres!$A$1:$I$88,3,0)*VLOOKUP('Données projet'!$B$11,Paramètres!$A$1:$I$88,5,0)</f>
        <v>0</v>
      </c>
      <c r="BF124" s="14" t="e">
        <f t="shared" si="99"/>
        <v>#NUM!</v>
      </c>
      <c r="BG124" s="22" t="e">
        <f t="shared" si="63"/>
        <v>#NUM!</v>
      </c>
      <c r="BH124" s="61" t="e">
        <f t="shared" si="64"/>
        <v>#NUM!</v>
      </c>
      <c r="BI124" s="61">
        <f ca="1">AVERAGE(OFFSET($BH$3,0,0,'Données projet'!$E$11+1,1))-AVERAGE(OFFSET($H$3,0,0,'Données projet'!$E$11+1,1))</f>
        <v>378.93986671710053</v>
      </c>
      <c r="BJ124" s="61">
        <f t="shared" si="65"/>
        <v>295.81600472413339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>
        <f>BY124*VLOOKUP('Données projet'!$B$12,Paramètres!$A$1:$I$88,3,0)*VLOOKUP('Données projet'!$B$12,Paramètres!$A$1:$I$88,5,0)</f>
        <v>0</v>
      </c>
      <c r="CA124" s="14" t="e">
        <f t="shared" si="100"/>
        <v>#NUM!</v>
      </c>
      <c r="CB124" s="22" t="e">
        <f t="shared" si="67"/>
        <v>#NUM!</v>
      </c>
      <c r="CC124" s="61" t="e">
        <f t="shared" si="68"/>
        <v>#NUM!</v>
      </c>
      <c r="CD124" s="61">
        <f ca="1">AVERAGE(OFFSET($CC$3,0,0,'Données projet'!$E$12+1,1))-AVERAGE(OFFSET($H$3,0,0,'Données projet'!$E$12+1,1))</f>
        <v>299.79515984901849</v>
      </c>
      <c r="CE124" s="61">
        <f t="shared" si="69"/>
        <v>472.66755491558951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3.4</v>
      </c>
      <c r="CT124" s="13">
        <f>IF(A124&lt;'Données projet'!$A$140,$CQ$205^A124,IF(A124='Données projet'!$A$140,'Données projet'!$B$140,CT123+CS124-DB123))</f>
        <v>287.39999999999941</v>
      </c>
      <c r="CU124" s="18">
        <f>CT124*VLOOKUP('Données projet'!$B$13,Paramètres!$A$1:$I$88,3,0)*VLOOKUP('Données projet'!$B$13,Paramètres!$A$1:$I$88,5,0)</f>
        <v>260.03951999999947</v>
      </c>
      <c r="CV124" s="14">
        <f t="shared" si="101"/>
        <v>62.730801948604764</v>
      </c>
      <c r="CW124" s="22">
        <f t="shared" si="71"/>
        <v>562.1583107271523</v>
      </c>
      <c r="CX124" s="61">
        <f t="shared" si="72"/>
        <v>855.49164406048567</v>
      </c>
      <c r="CY124" s="61">
        <f ca="1">AVERAGE(OFFSET($CX$3,0,0,'Données projet'!$E$13+1,1))-AVERAGE(OFFSET($H$3,0,0,'Données projet'!$E$13+1,1))</f>
        <v>338.00040608689147</v>
      </c>
      <c r="CZ124" s="61">
        <f t="shared" si="73"/>
        <v>193.3463168944657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1" t="e">
        <f t="shared" si="76"/>
        <v>#N/A</v>
      </c>
      <c r="DT124" s="61" t="e">
        <f ca="1">AVERAGE(OFFSET($DS$3,0,0,'Données projet'!$E$14+1,1))-AVERAGE(OFFSET($H$3,0,0,'Données projet'!$E$14+1,1))</f>
        <v>#N/A</v>
      </c>
      <c r="DU124" s="61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1" t="e">
        <f t="shared" si="80"/>
        <v>#N/A</v>
      </c>
      <c r="EO124" s="61" t="e">
        <f ca="1">AVERAGE(OFFSET($EN$3,0,0,'Données projet'!$E$15+1,1))-AVERAGE(OFFSET($H$3,0,0,'Données projet'!$E$15+1,1))</f>
        <v>#N/A</v>
      </c>
      <c r="EP124" s="61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1" t="e">
        <f t="shared" si="84"/>
        <v>#N/A</v>
      </c>
      <c r="FJ124" s="61" t="e">
        <f ca="1">AVERAGE(OFFSET($FI$3,0,0,'Données projet'!$E$16+1,1))-AVERAGE(OFFSET($H$3,0,0,'Données projet'!$E$16+1,1))</f>
        <v>#N/A</v>
      </c>
      <c r="FK124" s="61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1" t="e">
        <f t="shared" si="88"/>
        <v>#N/A</v>
      </c>
      <c r="GE124" s="61" t="e">
        <f ca="1">AVERAGE(OFFSET($GD$3,0,0,'Données projet'!$E$17+1,1))-AVERAGE(OFFSET($H$3,0,0,'Données projet'!$E$17+1,1))</f>
        <v>#N/A</v>
      </c>
      <c r="GF124" s="61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1" t="e">
        <f t="shared" si="92"/>
        <v>#N/A</v>
      </c>
      <c r="GZ124" s="61" t="e">
        <f ca="1">AVERAGE(OFFSET($GY$3,0,0,'Données projet'!$E$18+1,1))-AVERAGE(OFFSET($H$3,0,0,'Données projet'!$E$18+1,1))</f>
        <v>#N/A</v>
      </c>
      <c r="HA124" s="61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">
      <c r="A125" s="11">
        <f t="shared" si="9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66.611999999999966</v>
      </c>
      <c r="D125" s="12">
        <f t="shared" si="9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9">
        <f t="shared" si="57"/>
        <v>405.47759952802585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-7.9580786405131221E-13</v>
      </c>
      <c r="O125" s="14">
        <f>N125*VLOOKUP('Données projet'!$B$9,Paramètres!$A$1:$I$88,3,0)*VLOOKUP('Données projet'!$B$9,Paramètres!$A$1:$I$88,5,0)</f>
        <v>-4.448565960046835E-13</v>
      </c>
      <c r="P125" s="14" t="e">
        <f t="shared" si="97"/>
        <v>#NUM!</v>
      </c>
      <c r="Q125" s="22" t="e">
        <f t="shared" si="107"/>
        <v>#NUM!</v>
      </c>
      <c r="R125" s="61" t="e">
        <f t="shared" si="55"/>
        <v>#NUM!</v>
      </c>
      <c r="S125" s="61">
        <f ca="1">AVERAGE(OFFSET($R$3,0,0,'Données projet'!$E$9+1,1))-AVERAGE(OFFSET($H$3,0,0,'Données projet'!$E$9+1,1))</f>
        <v>383.30146648843129</v>
      </c>
      <c r="T125" s="61">
        <f t="shared" si="56"/>
        <v>443.96527862325644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0.83758275878005417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1.1422765666437785E-13</v>
      </c>
      <c r="AC125" s="24">
        <f t="shared" si="58"/>
        <v>0.83758275878016841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4.0999999999999996</v>
      </c>
      <c r="AI125" s="14">
        <f>IF(A125&lt;'Données projet'!$A$62,$AF$205^A125,IF(A125='Données projet'!$A$62,'Données projet'!$B$62,AI124+AH125-AQ124))</f>
        <v>338.20000000000005</v>
      </c>
      <c r="AJ125" s="14">
        <f>AI125*VLOOKUP('Données projet'!$B$10,Paramètres!$A$1:$I$88,3,0)*VLOOKUP('Données projet'!$B$10,Paramètres!$A$1:$I$88,5,0)</f>
        <v>290.17560000000009</v>
      </c>
      <c r="AK125" s="14">
        <f t="shared" si="98"/>
        <v>69.112917785973565</v>
      </c>
      <c r="AL125" s="22">
        <f t="shared" si="59"/>
        <v>625.76083514390416</v>
      </c>
      <c r="AM125" s="61">
        <f t="shared" si="60"/>
        <v>919.09416847723742</v>
      </c>
      <c r="AN125" s="61">
        <f ca="1">AVERAGE(OFFSET($AM$3,0,0,'Données projet'!$E$10+1,1))-AVERAGE(OFFSET($H$3,0,0,'Données projet'!$E$10+1,1))</f>
        <v>346.47171669298569</v>
      </c>
      <c r="AO125" s="61">
        <f t="shared" si="61"/>
        <v>138.7892998712469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0</v>
      </c>
      <c r="BE125" s="14">
        <f>BD125*VLOOKUP('Données projet'!$B$11,Paramètres!$A$1:$I$88,3,0)*VLOOKUP('Données projet'!$B$11,Paramètres!$A$1:$I$88,5,0)</f>
        <v>0</v>
      </c>
      <c r="BF125" s="14" t="e">
        <f t="shared" si="99"/>
        <v>#NUM!</v>
      </c>
      <c r="BG125" s="22" t="e">
        <f t="shared" si="63"/>
        <v>#NUM!</v>
      </c>
      <c r="BH125" s="61" t="e">
        <f t="shared" si="64"/>
        <v>#NUM!</v>
      </c>
      <c r="BI125" s="61">
        <f ca="1">AVERAGE(OFFSET($BH$3,0,0,'Données projet'!$E$11+1,1))-AVERAGE(OFFSET($H$3,0,0,'Données projet'!$E$11+1,1))</f>
        <v>378.93986671710053</v>
      </c>
      <c r="BJ125" s="61">
        <f t="shared" si="65"/>
        <v>295.81600472413339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>
        <f>BY125*VLOOKUP('Données projet'!$B$12,Paramètres!$A$1:$I$88,3,0)*VLOOKUP('Données projet'!$B$12,Paramètres!$A$1:$I$88,5,0)</f>
        <v>0</v>
      </c>
      <c r="CA125" s="14" t="e">
        <f t="shared" si="100"/>
        <v>#NUM!</v>
      </c>
      <c r="CB125" s="22" t="e">
        <f t="shared" si="67"/>
        <v>#NUM!</v>
      </c>
      <c r="CC125" s="61" t="e">
        <f t="shared" si="68"/>
        <v>#NUM!</v>
      </c>
      <c r="CD125" s="61">
        <f ca="1">AVERAGE(OFFSET($CC$3,0,0,'Données projet'!$E$12+1,1))-AVERAGE(OFFSET($H$3,0,0,'Données projet'!$E$12+1,1))</f>
        <v>299.79515984901849</v>
      </c>
      <c r="CE125" s="61">
        <f t="shared" si="69"/>
        <v>472.66755491558951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3.4</v>
      </c>
      <c r="CT125" s="13">
        <f>IF(A125&lt;'Données projet'!$A$140,$CQ$205^A125,IF(A125='Données projet'!$A$140,'Données projet'!$B$140,CT124+CS125-DB124))</f>
        <v>290.79999999999939</v>
      </c>
      <c r="CU125" s="18">
        <f>CT125*VLOOKUP('Données projet'!$B$13,Paramètres!$A$1:$I$88,3,0)*VLOOKUP('Données projet'!$B$13,Paramètres!$A$1:$I$88,5,0)</f>
        <v>263.11583999999948</v>
      </c>
      <c r="CV125" s="14">
        <f t="shared" si="101"/>
        <v>63.386087944423274</v>
      </c>
      <c r="CW125" s="22">
        <f t="shared" si="71"/>
        <v>568.65752450320281</v>
      </c>
      <c r="CX125" s="61">
        <f t="shared" si="72"/>
        <v>861.99085783653618</v>
      </c>
      <c r="CY125" s="61">
        <f ca="1">AVERAGE(OFFSET($CX$3,0,0,'Données projet'!$E$13+1,1))-AVERAGE(OFFSET($H$3,0,0,'Données projet'!$E$13+1,1))</f>
        <v>338.00040608689147</v>
      </c>
      <c r="CZ125" s="61">
        <f t="shared" si="73"/>
        <v>193.3463168944657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1" t="e">
        <f t="shared" si="76"/>
        <v>#N/A</v>
      </c>
      <c r="DT125" s="61" t="e">
        <f ca="1">AVERAGE(OFFSET($DS$3,0,0,'Données projet'!$E$14+1,1))-AVERAGE(OFFSET($H$3,0,0,'Données projet'!$E$14+1,1))</f>
        <v>#N/A</v>
      </c>
      <c r="DU125" s="61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1" t="e">
        <f t="shared" si="80"/>
        <v>#N/A</v>
      </c>
      <c r="EO125" s="61" t="e">
        <f ca="1">AVERAGE(OFFSET($EN$3,0,0,'Données projet'!$E$15+1,1))-AVERAGE(OFFSET($H$3,0,0,'Données projet'!$E$15+1,1))</f>
        <v>#N/A</v>
      </c>
      <c r="EP125" s="61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1" t="e">
        <f t="shared" si="84"/>
        <v>#N/A</v>
      </c>
      <c r="FJ125" s="61" t="e">
        <f ca="1">AVERAGE(OFFSET($FI$3,0,0,'Données projet'!$E$16+1,1))-AVERAGE(OFFSET($H$3,0,0,'Données projet'!$E$16+1,1))</f>
        <v>#N/A</v>
      </c>
      <c r="FK125" s="61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1" t="e">
        <f t="shared" si="88"/>
        <v>#N/A</v>
      </c>
      <c r="GE125" s="61" t="e">
        <f ca="1">AVERAGE(OFFSET($GD$3,0,0,'Données projet'!$E$17+1,1))-AVERAGE(OFFSET($H$3,0,0,'Données projet'!$E$17+1,1))</f>
        <v>#N/A</v>
      </c>
      <c r="GF125" s="61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1" t="e">
        <f t="shared" si="92"/>
        <v>#N/A</v>
      </c>
      <c r="GZ125" s="61" t="e">
        <f ca="1">AVERAGE(OFFSET($GY$3,0,0,'Données projet'!$E$18+1,1))-AVERAGE(OFFSET($H$3,0,0,'Données projet'!$E$18+1,1))</f>
        <v>#N/A</v>
      </c>
      <c r="HA125" s="61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">
      <c r="A126" s="11">
        <f t="shared" si="9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67.157999999999973</v>
      </c>
      <c r="D126" s="12">
        <f t="shared" si="9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9">
        <f t="shared" si="57"/>
        <v>406.66595862013173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-7.9580786405131221E-13</v>
      </c>
      <c r="O126" s="14">
        <f>N126*VLOOKUP('Données projet'!$B$9,Paramètres!$A$1:$I$88,3,0)*VLOOKUP('Données projet'!$B$9,Paramètres!$A$1:$I$88,5,0)</f>
        <v>-4.448565960046835E-13</v>
      </c>
      <c r="P126" s="14" t="e">
        <f t="shared" si="97"/>
        <v>#NUM!</v>
      </c>
      <c r="Q126" s="22" t="e">
        <f t="shared" si="107"/>
        <v>#NUM!</v>
      </c>
      <c r="R126" s="61" t="e">
        <f t="shared" si="55"/>
        <v>#NUM!</v>
      </c>
      <c r="S126" s="61">
        <f ca="1">AVERAGE(OFFSET($R$3,0,0,'Données projet'!$E$9+1,1))-AVERAGE(OFFSET($H$3,0,0,'Données projet'!$E$9+1,1))</f>
        <v>383.30146648843129</v>
      </c>
      <c r="T126" s="61">
        <f t="shared" si="56"/>
        <v>443.96527862325644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0.82115827175541545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8.0771150626430306E-14</v>
      </c>
      <c r="AC126" s="24">
        <f t="shared" si="58"/>
        <v>0.82115827175549627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4.0999999999999996</v>
      </c>
      <c r="AI126" s="14">
        <f>IF(A126&lt;'Données projet'!$A$62,$AF$205^A126,IF(A126='Données projet'!$A$62,'Données projet'!$B$62,AI125+AH126-AQ125))</f>
        <v>342.30000000000007</v>
      </c>
      <c r="AJ126" s="14">
        <f>AI126*VLOOKUP('Données projet'!$B$10,Paramètres!$A$1:$I$88,3,0)*VLOOKUP('Données projet'!$B$10,Paramètres!$A$1:$I$88,5,0)</f>
        <v>293.69340000000005</v>
      </c>
      <c r="AK126" s="14">
        <f t="shared" si="98"/>
        <v>69.852727509370581</v>
      </c>
      <c r="AL126" s="22">
        <f t="shared" si="59"/>
        <v>633.17617207882051</v>
      </c>
      <c r="AM126" s="61">
        <f t="shared" si="60"/>
        <v>926.50950541215389</v>
      </c>
      <c r="AN126" s="61">
        <f ca="1">AVERAGE(OFFSET($AM$3,0,0,'Données projet'!$E$10+1,1))-AVERAGE(OFFSET($H$3,0,0,'Données projet'!$E$10+1,1))</f>
        <v>346.47171669298569</v>
      </c>
      <c r="AO126" s="61">
        <f t="shared" si="61"/>
        <v>138.7892998712469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0</v>
      </c>
      <c r="BE126" s="14">
        <f>BD126*VLOOKUP('Données projet'!$B$11,Paramètres!$A$1:$I$88,3,0)*VLOOKUP('Données projet'!$B$11,Paramètres!$A$1:$I$88,5,0)</f>
        <v>0</v>
      </c>
      <c r="BF126" s="14" t="e">
        <f t="shared" si="99"/>
        <v>#NUM!</v>
      </c>
      <c r="BG126" s="22" t="e">
        <f t="shared" si="63"/>
        <v>#NUM!</v>
      </c>
      <c r="BH126" s="61" t="e">
        <f t="shared" si="64"/>
        <v>#NUM!</v>
      </c>
      <c r="BI126" s="61">
        <f ca="1">AVERAGE(OFFSET($BH$3,0,0,'Données projet'!$E$11+1,1))-AVERAGE(OFFSET($H$3,0,0,'Données projet'!$E$11+1,1))</f>
        <v>378.93986671710053</v>
      </c>
      <c r="BJ126" s="61">
        <f t="shared" si="65"/>
        <v>295.81600472413339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>
        <f>BY126*VLOOKUP('Données projet'!$B$12,Paramètres!$A$1:$I$88,3,0)*VLOOKUP('Données projet'!$B$12,Paramètres!$A$1:$I$88,5,0)</f>
        <v>0</v>
      </c>
      <c r="CA126" s="14" t="e">
        <f t="shared" si="100"/>
        <v>#NUM!</v>
      </c>
      <c r="CB126" s="22" t="e">
        <f t="shared" si="67"/>
        <v>#NUM!</v>
      </c>
      <c r="CC126" s="61" t="e">
        <f t="shared" si="68"/>
        <v>#NUM!</v>
      </c>
      <c r="CD126" s="61">
        <f ca="1">AVERAGE(OFFSET($CC$3,0,0,'Données projet'!$E$12+1,1))-AVERAGE(OFFSET($H$3,0,0,'Données projet'!$E$12+1,1))</f>
        <v>299.79515984901849</v>
      </c>
      <c r="CE126" s="61">
        <f t="shared" si="69"/>
        <v>472.66755491558951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3.4</v>
      </c>
      <c r="CT126" s="13">
        <f>IF(A126&lt;'Données projet'!$A$140,$CQ$205^A126,IF(A126='Données projet'!$A$140,'Données projet'!$B$140,CT125+CS126-DB125))</f>
        <v>294.19999999999936</v>
      </c>
      <c r="CU126" s="18">
        <f>CT126*VLOOKUP('Données projet'!$B$13,Paramètres!$A$1:$I$88,3,0)*VLOOKUP('Données projet'!$B$13,Paramètres!$A$1:$I$88,5,0)</f>
        <v>266.19215999999943</v>
      </c>
      <c r="CV126" s="14">
        <f t="shared" si="101"/>
        <v>64.04048272345959</v>
      </c>
      <c r="CW126" s="22">
        <f t="shared" si="71"/>
        <v>575.15518607669117</v>
      </c>
      <c r="CX126" s="61">
        <f t="shared" si="72"/>
        <v>868.48851941002454</v>
      </c>
      <c r="CY126" s="61">
        <f ca="1">AVERAGE(OFFSET($CX$3,0,0,'Données projet'!$E$13+1,1))-AVERAGE(OFFSET($H$3,0,0,'Données projet'!$E$13+1,1))</f>
        <v>338.00040608689147</v>
      </c>
      <c r="CZ126" s="61">
        <f t="shared" si="73"/>
        <v>193.3463168944657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1" t="e">
        <f t="shared" si="76"/>
        <v>#N/A</v>
      </c>
      <c r="DT126" s="61" t="e">
        <f ca="1">AVERAGE(OFFSET($DS$3,0,0,'Données projet'!$E$14+1,1))-AVERAGE(OFFSET($H$3,0,0,'Données projet'!$E$14+1,1))</f>
        <v>#N/A</v>
      </c>
      <c r="DU126" s="61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1" t="e">
        <f t="shared" si="80"/>
        <v>#N/A</v>
      </c>
      <c r="EO126" s="61" t="e">
        <f ca="1">AVERAGE(OFFSET($EN$3,0,0,'Données projet'!$E$15+1,1))-AVERAGE(OFFSET($H$3,0,0,'Données projet'!$E$15+1,1))</f>
        <v>#N/A</v>
      </c>
      <c r="EP126" s="61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1" t="e">
        <f t="shared" si="84"/>
        <v>#N/A</v>
      </c>
      <c r="FJ126" s="61" t="e">
        <f ca="1">AVERAGE(OFFSET($FI$3,0,0,'Données projet'!$E$16+1,1))-AVERAGE(OFFSET($H$3,0,0,'Données projet'!$E$16+1,1))</f>
        <v>#N/A</v>
      </c>
      <c r="FK126" s="61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1" t="e">
        <f t="shared" si="88"/>
        <v>#N/A</v>
      </c>
      <c r="GE126" s="61" t="e">
        <f ca="1">AVERAGE(OFFSET($GD$3,0,0,'Données projet'!$E$17+1,1))-AVERAGE(OFFSET($H$3,0,0,'Données projet'!$E$17+1,1))</f>
        <v>#N/A</v>
      </c>
      <c r="GF126" s="61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1" t="e">
        <f t="shared" si="92"/>
        <v>#N/A</v>
      </c>
      <c r="GZ126" s="61" t="e">
        <f ca="1">AVERAGE(OFFSET($GY$3,0,0,'Données projet'!$E$18+1,1))-AVERAGE(OFFSET($H$3,0,0,'Données projet'!$E$18+1,1))</f>
        <v>#N/A</v>
      </c>
      <c r="HA126" s="61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">
      <c r="A127" s="11">
        <f t="shared" si="9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67.703999999999979</v>
      </c>
      <c r="D127" s="12">
        <f t="shared" si="9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9">
        <f t="shared" si="57"/>
        <v>407.85409314582705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-7.9580786405131221E-13</v>
      </c>
      <c r="O127" s="14">
        <f>N127*VLOOKUP('Données projet'!$B$9,Paramètres!$A$1:$I$88,3,0)*VLOOKUP('Données projet'!$B$9,Paramètres!$A$1:$I$88,5,0)</f>
        <v>-4.448565960046835E-13</v>
      </c>
      <c r="P127" s="14" t="e">
        <f t="shared" si="97"/>
        <v>#NUM!</v>
      </c>
      <c r="Q127" s="22" t="e">
        <f t="shared" si="107"/>
        <v>#NUM!</v>
      </c>
      <c r="R127" s="61" t="e">
        <f t="shared" si="55"/>
        <v>#NUM!</v>
      </c>
      <c r="S127" s="61">
        <f ca="1">AVERAGE(OFFSET($R$3,0,0,'Données projet'!$E$9+1,1))-AVERAGE(OFFSET($H$3,0,0,'Données projet'!$E$9+1,1))</f>
        <v>383.30146648843129</v>
      </c>
      <c r="T127" s="61">
        <f t="shared" si="56"/>
        <v>443.96527862325644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0.80505585890338194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5.7113828332188924E-14</v>
      </c>
      <c r="AC127" s="24">
        <f t="shared" si="58"/>
        <v>0.805055858903439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4.0999999999999996</v>
      </c>
      <c r="AI127" s="14">
        <f>IF(A127&lt;'Données projet'!$A$62,$AF$205^A127,IF(A127='Données projet'!$A$62,'Données projet'!$B$62,AI126+AH127-AQ126))</f>
        <v>346.40000000000009</v>
      </c>
      <c r="AJ127" s="14">
        <f>AI127*VLOOKUP('Données projet'!$B$10,Paramètres!$A$1:$I$88,3,0)*VLOOKUP('Données projet'!$B$10,Paramètres!$A$1:$I$88,5,0)</f>
        <v>297.21120000000013</v>
      </c>
      <c r="AK127" s="14">
        <f t="shared" si="98"/>
        <v>70.591506471146744</v>
      </c>
      <c r="AL127" s="22">
        <f t="shared" si="59"/>
        <v>640.58971377058072</v>
      </c>
      <c r="AM127" s="61">
        <f t="shared" si="60"/>
        <v>933.92304710391409</v>
      </c>
      <c r="AN127" s="61">
        <f ca="1">AVERAGE(OFFSET($AM$3,0,0,'Données projet'!$E$10+1,1))-AVERAGE(OFFSET($H$3,0,0,'Données projet'!$E$10+1,1))</f>
        <v>346.47171669298569</v>
      </c>
      <c r="AO127" s="61">
        <f t="shared" si="61"/>
        <v>138.7892998712469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0</v>
      </c>
      <c r="BE127" s="14">
        <f>BD127*VLOOKUP('Données projet'!$B$11,Paramètres!$A$1:$I$88,3,0)*VLOOKUP('Données projet'!$B$11,Paramètres!$A$1:$I$88,5,0)</f>
        <v>0</v>
      </c>
      <c r="BF127" s="14" t="e">
        <f t="shared" si="99"/>
        <v>#NUM!</v>
      </c>
      <c r="BG127" s="22" t="e">
        <f t="shared" si="63"/>
        <v>#NUM!</v>
      </c>
      <c r="BH127" s="61" t="e">
        <f t="shared" si="64"/>
        <v>#NUM!</v>
      </c>
      <c r="BI127" s="61">
        <f ca="1">AVERAGE(OFFSET($BH$3,0,0,'Données projet'!$E$11+1,1))-AVERAGE(OFFSET($H$3,0,0,'Données projet'!$E$11+1,1))</f>
        <v>378.93986671710053</v>
      </c>
      <c r="BJ127" s="61">
        <f t="shared" si="65"/>
        <v>295.81600472413339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>
        <f>BY127*VLOOKUP('Données projet'!$B$12,Paramètres!$A$1:$I$88,3,0)*VLOOKUP('Données projet'!$B$12,Paramètres!$A$1:$I$88,5,0)</f>
        <v>0</v>
      </c>
      <c r="CA127" s="14" t="e">
        <f t="shared" si="100"/>
        <v>#NUM!</v>
      </c>
      <c r="CB127" s="22" t="e">
        <f t="shared" si="67"/>
        <v>#NUM!</v>
      </c>
      <c r="CC127" s="61" t="e">
        <f t="shared" si="68"/>
        <v>#NUM!</v>
      </c>
      <c r="CD127" s="61">
        <f ca="1">AVERAGE(OFFSET($CC$3,0,0,'Données projet'!$E$12+1,1))-AVERAGE(OFFSET($H$3,0,0,'Données projet'!$E$12+1,1))</f>
        <v>299.79515984901849</v>
      </c>
      <c r="CE127" s="61">
        <f t="shared" si="69"/>
        <v>472.66755491558951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3.4</v>
      </c>
      <c r="CT127" s="13">
        <f>IF(A127&lt;'Données projet'!$A$140,$CQ$205^A127,IF(A127='Données projet'!$A$140,'Données projet'!$B$140,CT126+CS127-DB126))</f>
        <v>297.59999999999934</v>
      </c>
      <c r="CU127" s="18">
        <f>CT127*VLOOKUP('Données projet'!$B$13,Paramètres!$A$1:$I$88,3,0)*VLOOKUP('Données projet'!$B$13,Paramètres!$A$1:$I$88,5,0)</f>
        <v>269.26847999999939</v>
      </c>
      <c r="CV127" s="14">
        <f t="shared" si="101"/>
        <v>64.693997776951065</v>
      </c>
      <c r="CW127" s="22">
        <f t="shared" si="71"/>
        <v>581.65131546152202</v>
      </c>
      <c r="CX127" s="61">
        <f t="shared" si="72"/>
        <v>874.98464879485527</v>
      </c>
      <c r="CY127" s="61">
        <f ca="1">AVERAGE(OFFSET($CX$3,0,0,'Données projet'!$E$13+1,1))-AVERAGE(OFFSET($H$3,0,0,'Données projet'!$E$13+1,1))</f>
        <v>338.00040608689147</v>
      </c>
      <c r="CZ127" s="61">
        <f t="shared" si="73"/>
        <v>193.3463168944657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1" t="e">
        <f t="shared" si="76"/>
        <v>#N/A</v>
      </c>
      <c r="DT127" s="61" t="e">
        <f ca="1">AVERAGE(OFFSET($DS$3,0,0,'Données projet'!$E$14+1,1))-AVERAGE(OFFSET($H$3,0,0,'Données projet'!$E$14+1,1))</f>
        <v>#N/A</v>
      </c>
      <c r="DU127" s="61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1" t="e">
        <f t="shared" si="80"/>
        <v>#N/A</v>
      </c>
      <c r="EO127" s="61" t="e">
        <f ca="1">AVERAGE(OFFSET($EN$3,0,0,'Données projet'!$E$15+1,1))-AVERAGE(OFFSET($H$3,0,0,'Données projet'!$E$15+1,1))</f>
        <v>#N/A</v>
      </c>
      <c r="EP127" s="61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1" t="e">
        <f t="shared" si="84"/>
        <v>#N/A</v>
      </c>
      <c r="FJ127" s="61" t="e">
        <f ca="1">AVERAGE(OFFSET($FI$3,0,0,'Données projet'!$E$16+1,1))-AVERAGE(OFFSET($H$3,0,0,'Données projet'!$E$16+1,1))</f>
        <v>#N/A</v>
      </c>
      <c r="FK127" s="61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1" t="e">
        <f t="shared" si="88"/>
        <v>#N/A</v>
      </c>
      <c r="GE127" s="61" t="e">
        <f ca="1">AVERAGE(OFFSET($GD$3,0,0,'Données projet'!$E$17+1,1))-AVERAGE(OFFSET($H$3,0,0,'Données projet'!$E$17+1,1))</f>
        <v>#N/A</v>
      </c>
      <c r="GF127" s="61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1" t="e">
        <f t="shared" si="92"/>
        <v>#N/A</v>
      </c>
      <c r="GZ127" s="61" t="e">
        <f ca="1">AVERAGE(OFFSET($GY$3,0,0,'Données projet'!$E$18+1,1))-AVERAGE(OFFSET($H$3,0,0,'Données projet'!$E$18+1,1))</f>
        <v>#N/A</v>
      </c>
      <c r="HA127" s="61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">
      <c r="A128" s="11">
        <f t="shared" si="9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68.249999999999986</v>
      </c>
      <c r="D128" s="12">
        <f t="shared" si="9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9">
        <f t="shared" si="57"/>
        <v>409.04200512602915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-7.9580786405131221E-13</v>
      </c>
      <c r="O128" s="14">
        <f>N128*VLOOKUP('Données projet'!$B$9,Paramètres!$A$1:$I$88,3,0)*VLOOKUP('Données projet'!$B$9,Paramètres!$A$1:$I$88,5,0)</f>
        <v>-4.448565960046835E-13</v>
      </c>
      <c r="P128" s="14" t="e">
        <f t="shared" si="97"/>
        <v>#NUM!</v>
      </c>
      <c r="Q128" s="22" t="e">
        <f t="shared" si="107"/>
        <v>#NUM!</v>
      </c>
      <c r="R128" s="61" t="e">
        <f t="shared" si="55"/>
        <v>#NUM!</v>
      </c>
      <c r="S128" s="61">
        <f ca="1">AVERAGE(OFFSET($R$3,0,0,'Données projet'!$E$9+1,1))-AVERAGE(OFFSET($H$3,0,0,'Données projet'!$E$9+1,1))</f>
        <v>383.30146648843129</v>
      </c>
      <c r="T128" s="61">
        <f t="shared" si="56"/>
        <v>443.96527862325644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0.78926920454587479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4.0385575313215153E-14</v>
      </c>
      <c r="AC128" s="24">
        <f t="shared" si="58"/>
        <v>0.7892692045459152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4.0999999999999996</v>
      </c>
      <c r="AI128" s="14">
        <f>IF(A128&lt;'Données projet'!$A$62,$AF$205^A128,IF(A128='Données projet'!$A$62,'Données projet'!$B$62,AI127+AH128-AQ127))</f>
        <v>350.50000000000011</v>
      </c>
      <c r="AJ128" s="14">
        <f>AI128*VLOOKUP('Données projet'!$B$10,Paramètres!$A$1:$I$88,3,0)*VLOOKUP('Données projet'!$B$10,Paramètres!$A$1:$I$88,5,0)</f>
        <v>300.72900000000016</v>
      </c>
      <c r="AK128" s="14">
        <f t="shared" si="98"/>
        <v>71.329268282780333</v>
      </c>
      <c r="AL128" s="22">
        <f t="shared" si="59"/>
        <v>648.00148392584265</v>
      </c>
      <c r="AM128" s="61">
        <f t="shared" si="60"/>
        <v>941.33481725917591</v>
      </c>
      <c r="AN128" s="61">
        <f ca="1">AVERAGE(OFFSET($AM$3,0,0,'Données projet'!$E$10+1,1))-AVERAGE(OFFSET($H$3,0,0,'Données projet'!$E$10+1,1))</f>
        <v>346.47171669298569</v>
      </c>
      <c r="AO128" s="61">
        <f t="shared" si="61"/>
        <v>138.7892998712469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0</v>
      </c>
      <c r="BE128" s="14">
        <f>BD128*VLOOKUP('Données projet'!$B$11,Paramètres!$A$1:$I$88,3,0)*VLOOKUP('Données projet'!$B$11,Paramètres!$A$1:$I$88,5,0)</f>
        <v>0</v>
      </c>
      <c r="BF128" s="14" t="e">
        <f t="shared" si="99"/>
        <v>#NUM!</v>
      </c>
      <c r="BG128" s="22" t="e">
        <f t="shared" si="63"/>
        <v>#NUM!</v>
      </c>
      <c r="BH128" s="61" t="e">
        <f t="shared" si="64"/>
        <v>#NUM!</v>
      </c>
      <c r="BI128" s="61">
        <f ca="1">AVERAGE(OFFSET($BH$3,0,0,'Données projet'!$E$11+1,1))-AVERAGE(OFFSET($H$3,0,0,'Données projet'!$E$11+1,1))</f>
        <v>378.93986671710053</v>
      </c>
      <c r="BJ128" s="61">
        <f t="shared" si="65"/>
        <v>295.81600472413339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>
        <f>BY128*VLOOKUP('Données projet'!$B$12,Paramètres!$A$1:$I$88,3,0)*VLOOKUP('Données projet'!$B$12,Paramètres!$A$1:$I$88,5,0)</f>
        <v>0</v>
      </c>
      <c r="CA128" s="14" t="e">
        <f t="shared" si="100"/>
        <v>#NUM!</v>
      </c>
      <c r="CB128" s="22" t="e">
        <f t="shared" si="67"/>
        <v>#NUM!</v>
      </c>
      <c r="CC128" s="61" t="e">
        <f t="shared" si="68"/>
        <v>#NUM!</v>
      </c>
      <c r="CD128" s="61">
        <f ca="1">AVERAGE(OFFSET($CC$3,0,0,'Données projet'!$E$12+1,1))-AVERAGE(OFFSET($H$3,0,0,'Données projet'!$E$12+1,1))</f>
        <v>299.79515984901849</v>
      </c>
      <c r="CE128" s="61">
        <f t="shared" si="69"/>
        <v>472.66755491558951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301</v>
      </c>
      <c r="CR128" s="13">
        <f>VLOOKUP(A128,'Données projet'!$A$139:$I$159,9,0)</f>
        <v>3.4</v>
      </c>
      <c r="CS128" s="13">
        <f t="array" ref="CS128">INDEX(CR:CR,MIN(IF(ISNUMBER(CR128:CR324),ROW(CR128:CR324),"")))</f>
        <v>3.4</v>
      </c>
      <c r="CT128" s="13">
        <f>IF(A128&lt;'Données projet'!$A$140,$CQ$205^A128,IF(A128='Données projet'!$A$140,'Données projet'!$B$140,CT127+CS128-DB127))</f>
        <v>300.99999999999932</v>
      </c>
      <c r="CU128" s="18">
        <f>CT128*VLOOKUP('Données projet'!$B$13,Paramètres!$A$1:$I$88,3,0)*VLOOKUP('Données projet'!$B$13,Paramètres!$A$1:$I$88,5,0)</f>
        <v>272.34479999999934</v>
      </c>
      <c r="CV128" s="14">
        <f t="shared" si="101"/>
        <v>65.346644318451595</v>
      </c>
      <c r="CW128" s="22">
        <f t="shared" si="71"/>
        <v>588.1459321879687</v>
      </c>
      <c r="CX128" s="61">
        <f t="shared" si="72"/>
        <v>881.47926552130207</v>
      </c>
      <c r="CY128" s="61">
        <f ca="1">AVERAGE(OFFSET($CX$3,0,0,'Données projet'!$E$13+1,1))-AVERAGE(OFFSET($H$3,0,0,'Données projet'!$E$13+1,1))</f>
        <v>338.00040608689147</v>
      </c>
      <c r="CZ128" s="61">
        <f t="shared" si="73"/>
        <v>193.3463168944657</v>
      </c>
      <c r="DA128" s="16">
        <f>IF(ISNA(VLOOKUP(A128,'Données projet'!$A$139:$I$159,3,0)),0,VLOOKUP(A128,'Données projet'!$A$139:$I$159,3,0))</f>
        <v>11</v>
      </c>
      <c r="DB128" s="16">
        <f>IF(ISNA(VLOOKUP(A128,'Données projet'!$A$139:$I$159,4,0)),0,VLOOKUP(A128,'Données projet'!$A$139:$I$159,4,0))</f>
        <v>33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1" t="e">
        <f t="shared" si="76"/>
        <v>#N/A</v>
      </c>
      <c r="DT128" s="61" t="e">
        <f ca="1">AVERAGE(OFFSET($DS$3,0,0,'Données projet'!$E$14+1,1))-AVERAGE(OFFSET($H$3,0,0,'Données projet'!$E$14+1,1))</f>
        <v>#N/A</v>
      </c>
      <c r="DU128" s="61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1" t="e">
        <f t="shared" si="80"/>
        <v>#N/A</v>
      </c>
      <c r="EO128" s="61" t="e">
        <f ca="1">AVERAGE(OFFSET($EN$3,0,0,'Données projet'!$E$15+1,1))-AVERAGE(OFFSET($H$3,0,0,'Données projet'!$E$15+1,1))</f>
        <v>#N/A</v>
      </c>
      <c r="EP128" s="61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1" t="e">
        <f t="shared" si="84"/>
        <v>#N/A</v>
      </c>
      <c r="FJ128" s="61" t="e">
        <f ca="1">AVERAGE(OFFSET($FI$3,0,0,'Données projet'!$E$16+1,1))-AVERAGE(OFFSET($H$3,0,0,'Données projet'!$E$16+1,1))</f>
        <v>#N/A</v>
      </c>
      <c r="FK128" s="61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1" t="e">
        <f t="shared" si="88"/>
        <v>#N/A</v>
      </c>
      <c r="GE128" s="61" t="e">
        <f ca="1">AVERAGE(OFFSET($GD$3,0,0,'Données projet'!$E$17+1,1))-AVERAGE(OFFSET($H$3,0,0,'Données projet'!$E$17+1,1))</f>
        <v>#N/A</v>
      </c>
      <c r="GF128" s="61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1" t="e">
        <f t="shared" si="92"/>
        <v>#N/A</v>
      </c>
      <c r="GZ128" s="61" t="e">
        <f ca="1">AVERAGE(OFFSET($GY$3,0,0,'Données projet'!$E$18+1,1))-AVERAGE(OFFSET($H$3,0,0,'Données projet'!$E$18+1,1))</f>
        <v>#N/A</v>
      </c>
      <c r="HA128" s="61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">
      <c r="A129" s="11">
        <f t="shared" si="9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68.795999999999992</v>
      </c>
      <c r="D129" s="12">
        <f t="shared" si="9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9">
        <f t="shared" si="57"/>
        <v>410.22969654745395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-7.9580786405131221E-13</v>
      </c>
      <c r="O129" s="14">
        <f>N129*VLOOKUP('Données projet'!$B$9,Paramètres!$A$1:$I$88,3,0)*VLOOKUP('Données projet'!$B$9,Paramètres!$A$1:$I$88,5,0)</f>
        <v>-4.448565960046835E-13</v>
      </c>
      <c r="P129" s="14" t="e">
        <f t="shared" si="97"/>
        <v>#NUM!</v>
      </c>
      <c r="Q129" s="22" t="e">
        <f t="shared" si="107"/>
        <v>#NUM!</v>
      </c>
      <c r="R129" s="61" t="e">
        <f t="shared" si="55"/>
        <v>#NUM!</v>
      </c>
      <c r="S129" s="61">
        <f ca="1">AVERAGE(OFFSET($R$3,0,0,'Données projet'!$E$9+1,1))-AVERAGE(OFFSET($H$3,0,0,'Données projet'!$E$9+1,1))</f>
        <v>383.30146648843129</v>
      </c>
      <c r="T129" s="61">
        <f t="shared" si="56"/>
        <v>443.96527862325644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0.77379211685141003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2.8556914166094462E-14</v>
      </c>
      <c r="AC129" s="24">
        <f t="shared" si="58"/>
        <v>0.77379211685143856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4.0999999999999996</v>
      </c>
      <c r="AI129" s="14">
        <f>IF(A129&lt;'Données projet'!$A$62,$AF$205^A129,IF(A129='Données projet'!$A$62,'Données projet'!$B$62,AI128+AH129-AQ128))</f>
        <v>354.60000000000014</v>
      </c>
      <c r="AJ129" s="14">
        <f>AI129*VLOOKUP('Données projet'!$B$10,Paramètres!$A$1:$I$88,3,0)*VLOOKUP('Données projet'!$B$10,Paramètres!$A$1:$I$88,5,0)</f>
        <v>304.24680000000012</v>
      </c>
      <c r="AK129" s="14">
        <f t="shared" si="98"/>
        <v>72.066026218980411</v>
      </c>
      <c r="AL129" s="22">
        <f t="shared" si="59"/>
        <v>655.41150566472436</v>
      </c>
      <c r="AM129" s="61">
        <f t="shared" si="60"/>
        <v>948.74483899805773</v>
      </c>
      <c r="AN129" s="61">
        <f ca="1">AVERAGE(OFFSET($AM$3,0,0,'Données projet'!$E$10+1,1))-AVERAGE(OFFSET($H$3,0,0,'Données projet'!$E$10+1,1))</f>
        <v>346.47171669298569</v>
      </c>
      <c r="AO129" s="61">
        <f t="shared" si="61"/>
        <v>138.7892998712469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0</v>
      </c>
      <c r="BE129" s="14">
        <f>BD129*VLOOKUP('Données projet'!$B$11,Paramètres!$A$1:$I$88,3,0)*VLOOKUP('Données projet'!$B$11,Paramètres!$A$1:$I$88,5,0)</f>
        <v>0</v>
      </c>
      <c r="BF129" s="14" t="e">
        <f t="shared" si="99"/>
        <v>#NUM!</v>
      </c>
      <c r="BG129" s="22" t="e">
        <f t="shared" si="63"/>
        <v>#NUM!</v>
      </c>
      <c r="BH129" s="61" t="e">
        <f t="shared" si="64"/>
        <v>#NUM!</v>
      </c>
      <c r="BI129" s="61">
        <f ca="1">AVERAGE(OFFSET($BH$3,0,0,'Données projet'!$E$11+1,1))-AVERAGE(OFFSET($H$3,0,0,'Données projet'!$E$11+1,1))</f>
        <v>378.93986671710053</v>
      </c>
      <c r="BJ129" s="61">
        <f t="shared" si="65"/>
        <v>295.81600472413339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>
        <f>BY129*VLOOKUP('Données projet'!$B$12,Paramètres!$A$1:$I$88,3,0)*VLOOKUP('Données projet'!$B$12,Paramètres!$A$1:$I$88,5,0)</f>
        <v>0</v>
      </c>
      <c r="CA129" s="14" t="e">
        <f t="shared" si="100"/>
        <v>#NUM!</v>
      </c>
      <c r="CB129" s="22" t="e">
        <f t="shared" si="67"/>
        <v>#NUM!</v>
      </c>
      <c r="CC129" s="61" t="e">
        <f t="shared" si="68"/>
        <v>#NUM!</v>
      </c>
      <c r="CD129" s="61">
        <f ca="1">AVERAGE(OFFSET($CC$3,0,0,'Données projet'!$E$12+1,1))-AVERAGE(OFFSET($H$3,0,0,'Données projet'!$E$12+1,1))</f>
        <v>299.79515984901849</v>
      </c>
      <c r="CE129" s="61">
        <f t="shared" si="69"/>
        <v>472.66755491558951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</v>
      </c>
      <c r="CT129" s="13">
        <f>IF(A129&lt;'Données projet'!$A$140,$CQ$205^A129,IF(A129='Données projet'!$A$140,'Données projet'!$B$140,CT128+CS129-DB128))</f>
        <v>270.99999999999932</v>
      </c>
      <c r="CU129" s="18">
        <f>CT129*VLOOKUP('Données projet'!$B$13,Paramètres!$A$1:$I$88,3,0)*VLOOKUP('Données projet'!$B$13,Paramètres!$A$1:$I$88,5,0)</f>
        <v>245.20079999999936</v>
      </c>
      <c r="CV129" s="14">
        <f t="shared" si="101"/>
        <v>59.557107941433571</v>
      </c>
      <c r="CW129" s="22">
        <f t="shared" si="71"/>
        <v>530.78668966466228</v>
      </c>
      <c r="CX129" s="61">
        <f t="shared" si="72"/>
        <v>824.12002299799565</v>
      </c>
      <c r="CY129" s="61">
        <f ca="1">AVERAGE(OFFSET($CX$3,0,0,'Données projet'!$E$13+1,1))-AVERAGE(OFFSET($H$3,0,0,'Données projet'!$E$13+1,1))</f>
        <v>338.00040608689147</v>
      </c>
      <c r="CZ129" s="61">
        <f t="shared" si="73"/>
        <v>193.3463168944657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1" t="e">
        <f t="shared" si="76"/>
        <v>#N/A</v>
      </c>
      <c r="DT129" s="61" t="e">
        <f ca="1">AVERAGE(OFFSET($DS$3,0,0,'Données projet'!$E$14+1,1))-AVERAGE(OFFSET($H$3,0,0,'Données projet'!$E$14+1,1))</f>
        <v>#N/A</v>
      </c>
      <c r="DU129" s="61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1" t="e">
        <f t="shared" si="80"/>
        <v>#N/A</v>
      </c>
      <c r="EO129" s="61" t="e">
        <f ca="1">AVERAGE(OFFSET($EN$3,0,0,'Données projet'!$E$15+1,1))-AVERAGE(OFFSET($H$3,0,0,'Données projet'!$E$15+1,1))</f>
        <v>#N/A</v>
      </c>
      <c r="EP129" s="61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1" t="e">
        <f t="shared" si="84"/>
        <v>#N/A</v>
      </c>
      <c r="FJ129" s="61" t="e">
        <f ca="1">AVERAGE(OFFSET($FI$3,0,0,'Données projet'!$E$16+1,1))-AVERAGE(OFFSET($H$3,0,0,'Données projet'!$E$16+1,1))</f>
        <v>#N/A</v>
      </c>
      <c r="FK129" s="61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1" t="e">
        <f t="shared" si="88"/>
        <v>#N/A</v>
      </c>
      <c r="GE129" s="61" t="e">
        <f ca="1">AVERAGE(OFFSET($GD$3,0,0,'Données projet'!$E$17+1,1))-AVERAGE(OFFSET($H$3,0,0,'Données projet'!$E$17+1,1))</f>
        <v>#N/A</v>
      </c>
      <c r="GF129" s="61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1" t="e">
        <f t="shared" si="92"/>
        <v>#N/A</v>
      </c>
      <c r="GZ129" s="61" t="e">
        <f ca="1">AVERAGE(OFFSET($GY$3,0,0,'Données projet'!$E$18+1,1))-AVERAGE(OFFSET($H$3,0,0,'Données projet'!$E$18+1,1))</f>
        <v>#N/A</v>
      </c>
      <c r="HA129" s="61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">
      <c r="A130" s="11">
        <f t="shared" si="9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69.341999999999999</v>
      </c>
      <c r="D130" s="12">
        <f t="shared" si="9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9">
        <f t="shared" si="57"/>
        <v>411.41716936346074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-7.9580786405131221E-13</v>
      </c>
      <c r="O130" s="14">
        <f>N130*VLOOKUP('Données projet'!$B$9,Paramètres!$A$1:$I$88,3,0)*VLOOKUP('Données projet'!$B$9,Paramètres!$A$1:$I$88,5,0)</f>
        <v>-4.448565960046835E-13</v>
      </c>
      <c r="P130" s="14" t="e">
        <f t="shared" si="97"/>
        <v>#NUM!</v>
      </c>
      <c r="Q130" s="22" t="e">
        <f t="shared" si="107"/>
        <v>#NUM!</v>
      </c>
      <c r="R130" s="61" t="e">
        <f t="shared" si="55"/>
        <v>#NUM!</v>
      </c>
      <c r="S130" s="61">
        <f ca="1">AVERAGE(OFFSET($R$3,0,0,'Données projet'!$E$9+1,1))-AVERAGE(OFFSET($H$3,0,0,'Données projet'!$E$9+1,1))</f>
        <v>383.30146648843129</v>
      </c>
      <c r="T130" s="61">
        <f t="shared" si="56"/>
        <v>443.96527862325644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0.75861852540654229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2.0192787656607576E-14</v>
      </c>
      <c r="AC130" s="24">
        <f t="shared" si="58"/>
        <v>0.75861852540656249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4.0999999999999996</v>
      </c>
      <c r="AI130" s="14">
        <f>IF(A130&lt;'Données projet'!$A$62,$AF$205^A130,IF(A130='Données projet'!$A$62,'Données projet'!$B$62,AI129+AH130-AQ129))</f>
        <v>358.70000000000016</v>
      </c>
      <c r="AJ130" s="14">
        <f>AI130*VLOOKUP('Données projet'!$B$10,Paramètres!$A$1:$I$88,3,0)*VLOOKUP('Données projet'!$B$10,Paramètres!$A$1:$I$88,5,0)</f>
        <v>307.7646000000002</v>
      </c>
      <c r="AK130" s="14">
        <f t="shared" si="98"/>
        <v>72.801793229813896</v>
      </c>
      <c r="AL130" s="22">
        <f t="shared" si="59"/>
        <v>662.81980154192615</v>
      </c>
      <c r="AM130" s="61">
        <f t="shared" si="60"/>
        <v>956.15313487525941</v>
      </c>
      <c r="AN130" s="61">
        <f ca="1">AVERAGE(OFFSET($AM$3,0,0,'Données projet'!$E$10+1,1))-AVERAGE(OFFSET($H$3,0,0,'Données projet'!$E$10+1,1))</f>
        <v>346.47171669298569</v>
      </c>
      <c r="AO130" s="61">
        <f t="shared" si="61"/>
        <v>138.7892998712469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0</v>
      </c>
      <c r="BE130" s="14">
        <f>BD130*VLOOKUP('Données projet'!$B$11,Paramètres!$A$1:$I$88,3,0)*VLOOKUP('Données projet'!$B$11,Paramètres!$A$1:$I$88,5,0)</f>
        <v>0</v>
      </c>
      <c r="BF130" s="14" t="e">
        <f t="shared" si="99"/>
        <v>#NUM!</v>
      </c>
      <c r="BG130" s="22" t="e">
        <f t="shared" si="63"/>
        <v>#NUM!</v>
      </c>
      <c r="BH130" s="61" t="e">
        <f t="shared" si="64"/>
        <v>#NUM!</v>
      </c>
      <c r="BI130" s="61">
        <f ca="1">AVERAGE(OFFSET($BH$3,0,0,'Données projet'!$E$11+1,1))-AVERAGE(OFFSET($H$3,0,0,'Données projet'!$E$11+1,1))</f>
        <v>378.93986671710053</v>
      </c>
      <c r="BJ130" s="61">
        <f t="shared" si="65"/>
        <v>295.81600472413339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>
        <f>BY130*VLOOKUP('Données projet'!$B$12,Paramètres!$A$1:$I$88,3,0)*VLOOKUP('Données projet'!$B$12,Paramètres!$A$1:$I$88,5,0)</f>
        <v>0</v>
      </c>
      <c r="CA130" s="14" t="e">
        <f t="shared" si="100"/>
        <v>#NUM!</v>
      </c>
      <c r="CB130" s="22" t="e">
        <f t="shared" si="67"/>
        <v>#NUM!</v>
      </c>
      <c r="CC130" s="61" t="e">
        <f t="shared" si="68"/>
        <v>#NUM!</v>
      </c>
      <c r="CD130" s="61">
        <f ca="1">AVERAGE(OFFSET($CC$3,0,0,'Données projet'!$E$12+1,1))-AVERAGE(OFFSET($H$3,0,0,'Données projet'!$E$12+1,1))</f>
        <v>299.79515984901849</v>
      </c>
      <c r="CE130" s="61">
        <f t="shared" si="69"/>
        <v>472.66755491558951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</v>
      </c>
      <c r="CT130" s="13">
        <f>IF(A130&lt;'Données projet'!$A$140,$CQ$205^A130,IF(A130='Données projet'!$A$140,'Données projet'!$B$140,CT129+CS130-DB129))</f>
        <v>273.99999999999932</v>
      </c>
      <c r="CU130" s="18">
        <f>CT130*VLOOKUP('Données projet'!$B$13,Paramètres!$A$1:$I$88,3,0)*VLOOKUP('Données projet'!$B$13,Paramètres!$A$1:$I$88,5,0)</f>
        <v>247.91519999999937</v>
      </c>
      <c r="CV130" s="14">
        <f t="shared" si="101"/>
        <v>60.139294964297299</v>
      </c>
      <c r="CW130" s="22">
        <f t="shared" si="71"/>
        <v>536.52824539615006</v>
      </c>
      <c r="CX130" s="61">
        <f t="shared" si="72"/>
        <v>829.86157872948343</v>
      </c>
      <c r="CY130" s="61">
        <f ca="1">AVERAGE(OFFSET($CX$3,0,0,'Données projet'!$E$13+1,1))-AVERAGE(OFFSET($H$3,0,0,'Données projet'!$E$13+1,1))</f>
        <v>338.00040608689147</v>
      </c>
      <c r="CZ130" s="61">
        <f t="shared" si="73"/>
        <v>193.3463168944657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1" t="e">
        <f t="shared" si="76"/>
        <v>#N/A</v>
      </c>
      <c r="DT130" s="61" t="e">
        <f ca="1">AVERAGE(OFFSET($DS$3,0,0,'Données projet'!$E$14+1,1))-AVERAGE(OFFSET($H$3,0,0,'Données projet'!$E$14+1,1))</f>
        <v>#N/A</v>
      </c>
      <c r="DU130" s="61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1" t="e">
        <f t="shared" si="80"/>
        <v>#N/A</v>
      </c>
      <c r="EO130" s="61" t="e">
        <f ca="1">AVERAGE(OFFSET($EN$3,0,0,'Données projet'!$E$15+1,1))-AVERAGE(OFFSET($H$3,0,0,'Données projet'!$E$15+1,1))</f>
        <v>#N/A</v>
      </c>
      <c r="EP130" s="61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1" t="e">
        <f t="shared" si="84"/>
        <v>#N/A</v>
      </c>
      <c r="FJ130" s="61" t="e">
        <f ca="1">AVERAGE(OFFSET($FI$3,0,0,'Données projet'!$E$16+1,1))-AVERAGE(OFFSET($H$3,0,0,'Données projet'!$E$16+1,1))</f>
        <v>#N/A</v>
      </c>
      <c r="FK130" s="61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1" t="e">
        <f t="shared" si="88"/>
        <v>#N/A</v>
      </c>
      <c r="GE130" s="61" t="e">
        <f ca="1">AVERAGE(OFFSET($GD$3,0,0,'Données projet'!$E$17+1,1))-AVERAGE(OFFSET($H$3,0,0,'Données projet'!$E$17+1,1))</f>
        <v>#N/A</v>
      </c>
      <c r="GF130" s="61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1" t="e">
        <f t="shared" si="92"/>
        <v>#N/A</v>
      </c>
      <c r="GZ130" s="61" t="e">
        <f ca="1">AVERAGE(OFFSET($GY$3,0,0,'Données projet'!$E$18+1,1))-AVERAGE(OFFSET($H$3,0,0,'Données projet'!$E$18+1,1))</f>
        <v>#N/A</v>
      </c>
      <c r="HA130" s="61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">
      <c r="A131" s="11">
        <f t="shared" si="9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69.888000000000005</v>
      </c>
      <c r="D131" s="12">
        <f t="shared" si="9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9">
        <f t="shared" si="57"/>
        <v>412.60442549487129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-7.9580786405131221E-13</v>
      </c>
      <c r="O131" s="14">
        <f>N131*VLOOKUP('Données projet'!$B$9,Paramètres!$A$1:$I$88,3,0)*VLOOKUP('Données projet'!$B$9,Paramètres!$A$1:$I$88,5,0)</f>
        <v>-4.448565960046835E-13</v>
      </c>
      <c r="P131" s="14" t="e">
        <f t="shared" si="97"/>
        <v>#NUM!</v>
      </c>
      <c r="Q131" s="22" t="e">
        <f t="shared" ref="Q131:Q153" si="108">(O131+P131)*0.475*44/12</f>
        <v>#NUM!</v>
      </c>
      <c r="R131" s="61" t="e">
        <f t="shared" ref="R131:R194" si="109">Q131+(I131+J131)*44/12</f>
        <v>#NUM!</v>
      </c>
      <c r="S131" s="61">
        <f ca="1">AVERAGE(OFFSET($R$3,0,0,'Données projet'!$E$9+1,1))-AVERAGE(OFFSET($H$3,0,0,'Données projet'!$E$9+1,1))</f>
        <v>383.30146648843129</v>
      </c>
      <c r="T131" s="61">
        <f t="shared" ref="T131:T194" si="110">$R$33-$H$33</f>
        <v>443.96527862325644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0.7437424788349315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1.4278457083047231E-14</v>
      </c>
      <c r="AC131" s="24">
        <f t="shared" si="58"/>
        <v>0.74374247883494582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4.0999999999999996</v>
      </c>
      <c r="AI131" s="14">
        <f>IF(A131&lt;'Données projet'!$A$62,$AF$205^A131,IF(A131='Données projet'!$A$62,'Données projet'!$B$62,AI130+AH131-AQ130))</f>
        <v>362.80000000000018</v>
      </c>
      <c r="AJ131" s="14">
        <f>AI131*VLOOKUP('Données projet'!$B$10,Paramètres!$A$1:$I$88,3,0)*VLOOKUP('Données projet'!$B$10,Paramètres!$A$1:$I$88,5,0)</f>
        <v>311.28240000000017</v>
      </c>
      <c r="AK131" s="14">
        <f t="shared" si="98"/>
        <v>73.536581952263504</v>
      </c>
      <c r="AL131" s="22">
        <f t="shared" si="59"/>
        <v>670.2263935668592</v>
      </c>
      <c r="AM131" s="61">
        <f t="shared" si="60"/>
        <v>963.55972690019257</v>
      </c>
      <c r="AN131" s="61">
        <f ca="1">AVERAGE(OFFSET($AM$3,0,0,'Données projet'!$E$10+1,1))-AVERAGE(OFFSET($H$3,0,0,'Données projet'!$E$10+1,1))</f>
        <v>346.47171669298569</v>
      </c>
      <c r="AO131" s="61">
        <f t="shared" si="61"/>
        <v>138.7892998712469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0</v>
      </c>
      <c r="BE131" s="14">
        <f>BD131*VLOOKUP('Données projet'!$B$11,Paramètres!$A$1:$I$88,3,0)*VLOOKUP('Données projet'!$B$11,Paramètres!$A$1:$I$88,5,0)</f>
        <v>0</v>
      </c>
      <c r="BF131" s="14" t="e">
        <f t="shared" si="99"/>
        <v>#NUM!</v>
      </c>
      <c r="BG131" s="22" t="e">
        <f t="shared" si="63"/>
        <v>#NUM!</v>
      </c>
      <c r="BH131" s="61" t="e">
        <f t="shared" si="64"/>
        <v>#NUM!</v>
      </c>
      <c r="BI131" s="61">
        <f ca="1">AVERAGE(OFFSET($BH$3,0,0,'Données projet'!$E$11+1,1))-AVERAGE(OFFSET($H$3,0,0,'Données projet'!$E$11+1,1))</f>
        <v>378.93986671710053</v>
      </c>
      <c r="BJ131" s="61">
        <f t="shared" si="65"/>
        <v>295.81600472413339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>
        <f>BY131*VLOOKUP('Données projet'!$B$12,Paramètres!$A$1:$I$88,3,0)*VLOOKUP('Données projet'!$B$12,Paramètres!$A$1:$I$88,5,0)</f>
        <v>0</v>
      </c>
      <c r="CA131" s="14" t="e">
        <f t="shared" si="100"/>
        <v>#NUM!</v>
      </c>
      <c r="CB131" s="22" t="e">
        <f t="shared" si="67"/>
        <v>#NUM!</v>
      </c>
      <c r="CC131" s="61" t="e">
        <f t="shared" si="68"/>
        <v>#NUM!</v>
      </c>
      <c r="CD131" s="61">
        <f ca="1">AVERAGE(OFFSET($CC$3,0,0,'Données projet'!$E$12+1,1))-AVERAGE(OFFSET($H$3,0,0,'Données projet'!$E$12+1,1))</f>
        <v>299.79515984901849</v>
      </c>
      <c r="CE131" s="61">
        <f t="shared" si="69"/>
        <v>472.66755491558951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</v>
      </c>
      <c r="CT131" s="13">
        <f>IF(A131&lt;'Données projet'!$A$140,$CQ$205^A131,IF(A131='Données projet'!$A$140,'Données projet'!$B$140,CT130+CS131-DB130))</f>
        <v>276.99999999999932</v>
      </c>
      <c r="CU131" s="18">
        <f>CT131*VLOOKUP('Données projet'!$B$13,Paramètres!$A$1:$I$88,3,0)*VLOOKUP('Données projet'!$B$13,Paramètres!$A$1:$I$88,5,0)</f>
        <v>250.62959999999939</v>
      </c>
      <c r="CV131" s="14">
        <f t="shared" si="101"/>
        <v>60.720740474356212</v>
      </c>
      <c r="CW131" s="22">
        <f t="shared" si="71"/>
        <v>542.26850965950268</v>
      </c>
      <c r="CX131" s="61">
        <f t="shared" si="72"/>
        <v>835.60184299283605</v>
      </c>
      <c r="CY131" s="61">
        <f ca="1">AVERAGE(OFFSET($CX$3,0,0,'Données projet'!$E$13+1,1))-AVERAGE(OFFSET($H$3,0,0,'Données projet'!$E$13+1,1))</f>
        <v>338.00040608689147</v>
      </c>
      <c r="CZ131" s="61">
        <f t="shared" si="73"/>
        <v>193.3463168944657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1" t="e">
        <f t="shared" si="76"/>
        <v>#N/A</v>
      </c>
      <c r="DT131" s="61" t="e">
        <f ca="1">AVERAGE(OFFSET($DS$3,0,0,'Données projet'!$E$14+1,1))-AVERAGE(OFFSET($H$3,0,0,'Données projet'!$E$14+1,1))</f>
        <v>#N/A</v>
      </c>
      <c r="DU131" s="61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1" t="e">
        <f t="shared" si="80"/>
        <v>#N/A</v>
      </c>
      <c r="EO131" s="61" t="e">
        <f ca="1">AVERAGE(OFFSET($EN$3,0,0,'Données projet'!$E$15+1,1))-AVERAGE(OFFSET($H$3,0,0,'Données projet'!$E$15+1,1))</f>
        <v>#N/A</v>
      </c>
      <c r="EP131" s="61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1" t="e">
        <f t="shared" si="84"/>
        <v>#N/A</v>
      </c>
      <c r="FJ131" s="61" t="e">
        <f ca="1">AVERAGE(OFFSET($FI$3,0,0,'Données projet'!$E$16+1,1))-AVERAGE(OFFSET($H$3,0,0,'Données projet'!$E$16+1,1))</f>
        <v>#N/A</v>
      </c>
      <c r="FK131" s="61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1" t="e">
        <f t="shared" si="88"/>
        <v>#N/A</v>
      </c>
      <c r="GE131" s="61" t="e">
        <f ca="1">AVERAGE(OFFSET($GD$3,0,0,'Données projet'!$E$17+1,1))-AVERAGE(OFFSET($H$3,0,0,'Données projet'!$E$17+1,1))</f>
        <v>#N/A</v>
      </c>
      <c r="GF131" s="61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1" t="e">
        <f t="shared" si="92"/>
        <v>#N/A</v>
      </c>
      <c r="GZ131" s="61" t="e">
        <f ca="1">AVERAGE(OFFSET($GY$3,0,0,'Données projet'!$E$18+1,1))-AVERAGE(OFFSET($H$3,0,0,'Données projet'!$E$18+1,1))</f>
        <v>#N/A</v>
      </c>
      <c r="HA131" s="61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">
      <c r="A132" s="11">
        <f t="shared" si="9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70.434000000000012</v>
      </c>
      <c r="D132" s="12">
        <f t="shared" si="9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9">
        <f t="shared" ref="H132:H195" si="111">(B132+E132+F132)*44/12+(C132+D132)*0.475*44/12</f>
        <v>413.79146683076101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-7.9580786405131221E-13</v>
      </c>
      <c r="O132" s="14">
        <f>N132*VLOOKUP('Données projet'!$B$9,Paramètres!$A$1:$I$88,3,0)*VLOOKUP('Données projet'!$B$9,Paramètres!$A$1:$I$88,5,0)</f>
        <v>-4.448565960046835E-13</v>
      </c>
      <c r="P132" s="14" t="e">
        <f t="shared" si="97"/>
        <v>#NUM!</v>
      </c>
      <c r="Q132" s="22" t="e">
        <f t="shared" si="108"/>
        <v>#NUM!</v>
      </c>
      <c r="R132" s="61" t="e">
        <f t="shared" si="109"/>
        <v>#NUM!</v>
      </c>
      <c r="S132" s="61">
        <f ca="1">AVERAGE(OFFSET($R$3,0,0,'Données projet'!$E$9+1,1))-AVERAGE(OFFSET($H$3,0,0,'Données projet'!$E$9+1,1))</f>
        <v>383.30146648843129</v>
      </c>
      <c r="T132" s="61">
        <f t="shared" si="110"/>
        <v>443.96527862325644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0.72915814246309751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1.0096393828303788E-14</v>
      </c>
      <c r="AC132" s="24">
        <f t="shared" ref="AC132:AC153" si="112">SUM(Z132:AB132)</f>
        <v>0.72915814246310762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4.0999999999999996</v>
      </c>
      <c r="AI132" s="14">
        <f>IF(A132&lt;'Données projet'!$A$62,$AF$205^A132,IF(A132='Données projet'!$A$62,'Données projet'!$B$62,AI131+AH132-AQ131))</f>
        <v>366.9000000000002</v>
      </c>
      <c r="AJ132" s="14">
        <f>AI132*VLOOKUP('Données projet'!$B$10,Paramètres!$A$1:$I$88,3,0)*VLOOKUP('Données projet'!$B$10,Paramètres!$A$1:$I$88,5,0)</f>
        <v>314.80020000000019</v>
      </c>
      <c r="AK132" s="14">
        <f t="shared" si="98"/>
        <v>74.270404721247317</v>
      </c>
      <c r="AL132" s="22">
        <f t="shared" ref="AL132:AL153" si="113">(AJ132+AK132)*0.475*44/12</f>
        <v>677.63130322283928</v>
      </c>
      <c r="AM132" s="61">
        <f t="shared" ref="AM132:AM195" si="114">AL132+(AD132+AE132)*44/12</f>
        <v>970.96463655617254</v>
      </c>
      <c r="AN132" s="61">
        <f ca="1">AVERAGE(OFFSET($AM$3,0,0,'Données projet'!$E$10+1,1))-AVERAGE(OFFSET($H$3,0,0,'Données projet'!$E$10+1,1))</f>
        <v>346.47171669298569</v>
      </c>
      <c r="AO132" s="61">
        <f t="shared" ref="AO132:AO195" si="115">$AM$33-$H$33</f>
        <v>138.7892998712469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0</v>
      </c>
      <c r="BE132" s="14">
        <f>BD132*VLOOKUP('Données projet'!$B$11,Paramètres!$A$1:$I$88,3,0)*VLOOKUP('Données projet'!$B$11,Paramètres!$A$1:$I$88,5,0)</f>
        <v>0</v>
      </c>
      <c r="BF132" s="14" t="e">
        <f t="shared" si="99"/>
        <v>#NUM!</v>
      </c>
      <c r="BG132" s="22" t="e">
        <f t="shared" ref="BG132:BG153" si="117">(BE132+BF132)*0.475*44/12</f>
        <v>#NUM!</v>
      </c>
      <c r="BH132" s="61" t="e">
        <f t="shared" ref="BH132:BH195" si="118">BG132+(AY132+AZ132)*44/12</f>
        <v>#NUM!</v>
      </c>
      <c r="BI132" s="61">
        <f ca="1">AVERAGE(OFFSET($BH$3,0,0,'Données projet'!$E$11+1,1))-AVERAGE(OFFSET($H$3,0,0,'Données projet'!$E$11+1,1))</f>
        <v>378.93986671710053</v>
      </c>
      <c r="BJ132" s="61">
        <f t="shared" ref="BJ132:BJ195" si="119">$BH$33-$H$33</f>
        <v>295.81600472413339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>
        <f>BY132*VLOOKUP('Données projet'!$B$12,Paramètres!$A$1:$I$88,3,0)*VLOOKUP('Données projet'!$B$12,Paramètres!$A$1:$I$88,5,0)</f>
        <v>0</v>
      </c>
      <c r="CA132" s="14" t="e">
        <f t="shared" si="100"/>
        <v>#NUM!</v>
      </c>
      <c r="CB132" s="22" t="e">
        <f t="shared" ref="CB132:CB153" si="121">(BZ132+CA132)*0.475*44/12</f>
        <v>#NUM!</v>
      </c>
      <c r="CC132" s="61" t="e">
        <f t="shared" ref="CC132:CC195" si="122">CB132+(BT132+BU132)*44/12</f>
        <v>#NUM!</v>
      </c>
      <c r="CD132" s="61">
        <f ca="1">AVERAGE(OFFSET($CC$3,0,0,'Données projet'!$E$12+1,1))-AVERAGE(OFFSET($H$3,0,0,'Données projet'!$E$12+1,1))</f>
        <v>299.79515984901849</v>
      </c>
      <c r="CE132" s="61">
        <f t="shared" ref="CE132:CE195" si="123">$CC$33-$H$33</f>
        <v>472.66755491558951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</v>
      </c>
      <c r="CT132" s="13">
        <f>IF(A132&lt;'Données projet'!$A$140,$CQ$205^A132,IF(A132='Données projet'!$A$140,'Données projet'!$B$140,CT131+CS132-DB131))</f>
        <v>279.99999999999932</v>
      </c>
      <c r="CU132" s="18">
        <f>CT132*VLOOKUP('Données projet'!$B$13,Paramètres!$A$1:$I$88,3,0)*VLOOKUP('Données projet'!$B$13,Paramètres!$A$1:$I$88,5,0)</f>
        <v>253.34399999999934</v>
      </c>
      <c r="CV132" s="14">
        <f t="shared" si="101"/>
        <v>61.301453431926141</v>
      </c>
      <c r="CW132" s="22">
        <f t="shared" ref="CW132:CW153" si="125">(CU132+CV132)*0.475*44/12</f>
        <v>548.00749806060355</v>
      </c>
      <c r="CX132" s="61">
        <f t="shared" ref="CX132:CX195" si="126">CW132+(CO132+CP132)*44/12</f>
        <v>841.34083139393692</v>
      </c>
      <c r="CY132" s="61">
        <f ca="1">AVERAGE(OFFSET($CX$3,0,0,'Données projet'!$E$13+1,1))-AVERAGE(OFFSET($H$3,0,0,'Données projet'!$E$13+1,1))</f>
        <v>338.00040608689147</v>
      </c>
      <c r="CZ132" s="61">
        <f t="shared" ref="CZ132:CZ195" si="127">$CX$33-$H$33</f>
        <v>193.3463168944657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1" t="e">
        <f t="shared" ref="DS132:DS195" si="130">DR132+(DJ132+DK132)*44/12</f>
        <v>#N/A</v>
      </c>
      <c r="DT132" s="61" t="e">
        <f ca="1">AVERAGE(OFFSET($DS$3,0,0,'Données projet'!$E$14+1,1))-AVERAGE(OFFSET($H$3,0,0,'Données projet'!$E$14+1,1))</f>
        <v>#N/A</v>
      </c>
      <c r="DU132" s="61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1" t="e">
        <f t="shared" ref="EN132:EN195" si="134">EM132+(EE132+EF132)*44/12</f>
        <v>#N/A</v>
      </c>
      <c r="EO132" s="61" t="e">
        <f ca="1">AVERAGE(OFFSET($EN$3,0,0,'Données projet'!$E$15+1,1))-AVERAGE(OFFSET($H$3,0,0,'Données projet'!$E$15+1,1))</f>
        <v>#N/A</v>
      </c>
      <c r="EP132" s="61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1" t="e">
        <f t="shared" ref="FI132:FI195" si="138">FH132+(EZ132+FA132)*44/12</f>
        <v>#N/A</v>
      </c>
      <c r="FJ132" s="61" t="e">
        <f ca="1">AVERAGE(OFFSET($FI$3,0,0,'Données projet'!$E$16+1,1))-AVERAGE(OFFSET($H$3,0,0,'Données projet'!$E$16+1,1))</f>
        <v>#N/A</v>
      </c>
      <c r="FK132" s="61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1" t="e">
        <f t="shared" ref="GD132:GD195" si="142">GC132+(FU132+FV132)*44/12</f>
        <v>#N/A</v>
      </c>
      <c r="GE132" s="61" t="e">
        <f ca="1">AVERAGE(OFFSET($GD$3,0,0,'Données projet'!$E$17+1,1))-AVERAGE(OFFSET($H$3,0,0,'Données projet'!$E$17+1,1))</f>
        <v>#N/A</v>
      </c>
      <c r="GF132" s="61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1" t="e">
        <f t="shared" ref="GY132:GY195" si="146">GX132+(GP132+GQ132)*44/12</f>
        <v>#N/A</v>
      </c>
      <c r="GZ132" s="61" t="e">
        <f ca="1">AVERAGE(OFFSET($GY$3,0,0,'Données projet'!$E$18+1,1))-AVERAGE(OFFSET($H$3,0,0,'Données projet'!$E$18+1,1))</f>
        <v>#N/A</v>
      </c>
      <c r="HA132" s="61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">
      <c r="A133" s="11">
        <f t="shared" ref="A133:A152" si="14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70.980000000000018</v>
      </c>
      <c r="D133" s="12">
        <f t="shared" ref="D133:D196" si="15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9">
        <f t="shared" si="111"/>
        <v>414.97829522922581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-7.9580786405131221E-13</v>
      </c>
      <c r="O133" s="14">
        <f>N133*VLOOKUP('Données projet'!$B$9,Paramètres!$A$1:$I$88,3,0)*VLOOKUP('Données projet'!$B$9,Paramètres!$A$1:$I$88,5,0)</f>
        <v>-4.448565960046835E-13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1" t="e">
        <f t="shared" si="109"/>
        <v>#NUM!</v>
      </c>
      <c r="S133" s="61">
        <f ca="1">AVERAGE(OFFSET($R$3,0,0,'Données projet'!$E$9+1,1))-AVERAGE(OFFSET($H$3,0,0,'Données projet'!$E$9+1,1))</f>
        <v>383.30146648843129</v>
      </c>
      <c r="T133" s="61">
        <f t="shared" si="110"/>
        <v>443.96527862325644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0.71485979603194838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7.1392285415236155E-15</v>
      </c>
      <c r="AC133" s="24">
        <f t="shared" si="112"/>
        <v>0.71485979603195549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371</v>
      </c>
      <c r="AG133" s="13">
        <f>VLOOKUP(A133,'Données projet'!$A$61:$I$81,9,0)</f>
        <v>4.0999999999999996</v>
      </c>
      <c r="AH133" s="13">
        <f t="array" ref="AH133">INDEX(AG:AG,MIN(IF(ISNUMBER(AG133:AG329),ROW(AG133:AG329),"")))</f>
        <v>4.0999999999999996</v>
      </c>
      <c r="AI133" s="14">
        <f>IF(A133&lt;'Données projet'!$A$62,$AF$205^A133,IF(A133='Données projet'!$A$62,'Données projet'!$B$62,AI132+AH133-AQ132))</f>
        <v>371.00000000000023</v>
      </c>
      <c r="AJ133" s="14">
        <f>AI133*VLOOKUP('Données projet'!$B$10,Paramètres!$A$1:$I$88,3,0)*VLOOKUP('Données projet'!$B$10,Paramètres!$A$1:$I$88,5,0)</f>
        <v>318.31800000000027</v>
      </c>
      <c r="AK133" s="14">
        <f t="shared" ref="AK133:AK153" si="152">EXP(-1.0587+0.8836*LN(AJ133)+0.284)</f>
        <v>75.003273580132657</v>
      </c>
      <c r="AL133" s="22">
        <f t="shared" si="113"/>
        <v>685.03455148539808</v>
      </c>
      <c r="AM133" s="61">
        <f t="shared" si="114"/>
        <v>978.36788481873145</v>
      </c>
      <c r="AN133" s="61">
        <f ca="1">AVERAGE(OFFSET($AM$3,0,0,'Données projet'!$E$10+1,1))-AVERAGE(OFFSET($H$3,0,0,'Données projet'!$E$10+1,1))</f>
        <v>346.47171669298569</v>
      </c>
      <c r="AO133" s="61">
        <f t="shared" si="115"/>
        <v>138.7892998712469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32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0</v>
      </c>
      <c r="BE133" s="14">
        <f>BD133*VLOOKUP('Données projet'!$B$11,Paramètres!$A$1:$I$88,3,0)*VLOOKUP('Données projet'!$B$11,Paramètres!$A$1:$I$88,5,0)</f>
        <v>0</v>
      </c>
      <c r="BF133" s="14" t="e">
        <f t="shared" ref="BF133:BF153" si="153">EXP(-1.0587+0.8836*LN(BE133)+0.284)</f>
        <v>#NUM!</v>
      </c>
      <c r="BG133" s="22" t="e">
        <f t="shared" si="117"/>
        <v>#NUM!</v>
      </c>
      <c r="BH133" s="61" t="e">
        <f t="shared" si="118"/>
        <v>#NUM!</v>
      </c>
      <c r="BI133" s="61">
        <f ca="1">AVERAGE(OFFSET($BH$3,0,0,'Données projet'!$E$11+1,1))-AVERAGE(OFFSET($H$3,0,0,'Données projet'!$E$11+1,1))</f>
        <v>378.93986671710053</v>
      </c>
      <c r="BJ133" s="61">
        <f t="shared" si="119"/>
        <v>295.81600472413339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>
        <f>BY133*VLOOKUP('Données projet'!$B$12,Paramètres!$A$1:$I$88,3,0)*VLOOKUP('Données projet'!$B$12,Paramètres!$A$1:$I$88,5,0)</f>
        <v>0</v>
      </c>
      <c r="CA133" s="14" t="e">
        <f t="shared" ref="CA133:CA153" si="154">EXP(-1.0587+0.8836*LN(BZ133)+0.284)</f>
        <v>#NUM!</v>
      </c>
      <c r="CB133" s="22" t="e">
        <f t="shared" si="121"/>
        <v>#NUM!</v>
      </c>
      <c r="CC133" s="61" t="e">
        <f t="shared" si="122"/>
        <v>#NUM!</v>
      </c>
      <c r="CD133" s="61">
        <f ca="1">AVERAGE(OFFSET($CC$3,0,0,'Données projet'!$E$12+1,1))-AVERAGE(OFFSET($H$3,0,0,'Données projet'!$E$12+1,1))</f>
        <v>299.79515984901849</v>
      </c>
      <c r="CE133" s="61">
        <f t="shared" si="123"/>
        <v>472.66755491558951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3</v>
      </c>
      <c r="CT133" s="13">
        <f>IF(A133&lt;'Données projet'!$A$140,$CQ$205^A133,IF(A133='Données projet'!$A$140,'Données projet'!$B$140,CT132+CS133-DB132))</f>
        <v>282.99999999999932</v>
      </c>
      <c r="CU133" s="18">
        <f>CT133*VLOOKUP('Données projet'!$B$13,Paramètres!$A$1:$I$88,3,0)*VLOOKUP('Données projet'!$B$13,Paramètres!$A$1:$I$88,5,0)</f>
        <v>256.05839999999938</v>
      </c>
      <c r="CV133" s="14">
        <f t="shared" ref="CV133:CV153" si="155">EXP(-1.0587+0.8836*LN(CU133)+0.284)</f>
        <v>61.88144259425632</v>
      </c>
      <c r="CW133" s="22">
        <f t="shared" si="125"/>
        <v>553.74522585166198</v>
      </c>
      <c r="CX133" s="61">
        <f t="shared" si="126"/>
        <v>847.07855918499536</v>
      </c>
      <c r="CY133" s="61">
        <f ca="1">AVERAGE(OFFSET($CX$3,0,0,'Données projet'!$E$13+1,1))-AVERAGE(OFFSET($H$3,0,0,'Données projet'!$E$13+1,1))</f>
        <v>338.00040608689147</v>
      </c>
      <c r="CZ133" s="61">
        <f t="shared" si="127"/>
        <v>193.3463168944657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1" t="e">
        <f t="shared" si="130"/>
        <v>#N/A</v>
      </c>
      <c r="DT133" s="61" t="e">
        <f ca="1">AVERAGE(OFFSET($DS$3,0,0,'Données projet'!$E$14+1,1))-AVERAGE(OFFSET($H$3,0,0,'Données projet'!$E$14+1,1))</f>
        <v>#N/A</v>
      </c>
      <c r="DU133" s="61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1" t="e">
        <f t="shared" si="134"/>
        <v>#N/A</v>
      </c>
      <c r="EO133" s="61" t="e">
        <f ca="1">AVERAGE(OFFSET($EN$3,0,0,'Données projet'!$E$15+1,1))-AVERAGE(OFFSET($H$3,0,0,'Données projet'!$E$15+1,1))</f>
        <v>#N/A</v>
      </c>
      <c r="EP133" s="61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1" t="e">
        <f t="shared" si="138"/>
        <v>#N/A</v>
      </c>
      <c r="FJ133" s="61" t="e">
        <f ca="1">AVERAGE(OFFSET($FI$3,0,0,'Données projet'!$E$16+1,1))-AVERAGE(OFFSET($H$3,0,0,'Données projet'!$E$16+1,1))</f>
        <v>#N/A</v>
      </c>
      <c r="FK133" s="61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1" t="e">
        <f t="shared" si="142"/>
        <v>#N/A</v>
      </c>
      <c r="GE133" s="61" t="e">
        <f ca="1">AVERAGE(OFFSET($GD$3,0,0,'Données projet'!$E$17+1,1))-AVERAGE(OFFSET($H$3,0,0,'Données projet'!$E$17+1,1))</f>
        <v>#N/A</v>
      </c>
      <c r="GF133" s="61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1" t="e">
        <f t="shared" si="146"/>
        <v>#N/A</v>
      </c>
      <c r="GZ133" s="61" t="e">
        <f ca="1">AVERAGE(OFFSET($GY$3,0,0,'Données projet'!$E$18+1,1))-AVERAGE(OFFSET($H$3,0,0,'Données projet'!$E$18+1,1))</f>
        <v>#N/A</v>
      </c>
      <c r="HA133" s="61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">
      <c r="A134" s="11">
        <f t="shared" si="14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71.526000000000025</v>
      </c>
      <c r="D134" s="12">
        <f t="shared" si="15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9">
        <f t="shared" si="111"/>
        <v>416.16491251812465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-7.9580786405131221E-13</v>
      </c>
      <c r="O134" s="14">
        <f>N134*VLOOKUP('Données projet'!$B$9,Paramètres!$A$1:$I$88,3,0)*VLOOKUP('Données projet'!$B$9,Paramètres!$A$1:$I$88,5,0)</f>
        <v>-4.448565960046835E-13</v>
      </c>
      <c r="P134" s="14" t="e">
        <f t="shared" si="151"/>
        <v>#NUM!</v>
      </c>
      <c r="Q134" s="22" t="e">
        <f t="shared" si="108"/>
        <v>#NUM!</v>
      </c>
      <c r="R134" s="61" t="e">
        <f t="shared" si="109"/>
        <v>#NUM!</v>
      </c>
      <c r="S134" s="61">
        <f ca="1">AVERAGE(OFFSET($R$3,0,0,'Données projet'!$E$9+1,1))-AVERAGE(OFFSET($H$3,0,0,'Données projet'!$E$9+1,1))</f>
        <v>383.30146648843129</v>
      </c>
      <c r="T134" s="61">
        <f t="shared" si="110"/>
        <v>443.96527862325644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0.70084183145318391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5.0481969141518941E-15</v>
      </c>
      <c r="AC134" s="24">
        <f t="shared" si="112"/>
        <v>0.7008418314531889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3.7</v>
      </c>
      <c r="AI134" s="14">
        <f>IF(A134&lt;'Données projet'!$A$62,$AF$205^A134,IF(A134='Données projet'!$A$62,'Données projet'!$B$62,AI133+AH134-AQ133))</f>
        <v>342.70000000000022</v>
      </c>
      <c r="AJ134" s="14">
        <f>AI134*VLOOKUP('Données projet'!$B$10,Paramètres!$A$1:$I$88,3,0)*VLOOKUP('Données projet'!$B$10,Paramètres!$A$1:$I$88,5,0)</f>
        <v>294.03660000000019</v>
      </c>
      <c r="AK134" s="14">
        <f t="shared" si="152"/>
        <v>69.924848659373836</v>
      </c>
      <c r="AL134" s="22">
        <f t="shared" si="113"/>
        <v>633.89952308174304</v>
      </c>
      <c r="AM134" s="61">
        <f t="shared" si="114"/>
        <v>927.23285641507641</v>
      </c>
      <c r="AN134" s="61">
        <f ca="1">AVERAGE(OFFSET($AM$3,0,0,'Données projet'!$E$10+1,1))-AVERAGE(OFFSET($H$3,0,0,'Données projet'!$E$10+1,1))</f>
        <v>346.47171669298569</v>
      </c>
      <c r="AO134" s="61">
        <f t="shared" si="115"/>
        <v>138.7892998712469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0</v>
      </c>
      <c r="BE134" s="14">
        <f>BD134*VLOOKUP('Données projet'!$B$11,Paramètres!$A$1:$I$88,3,0)*VLOOKUP('Données projet'!$B$11,Paramètres!$A$1:$I$88,5,0)</f>
        <v>0</v>
      </c>
      <c r="BF134" s="14" t="e">
        <f t="shared" si="153"/>
        <v>#NUM!</v>
      </c>
      <c r="BG134" s="22" t="e">
        <f t="shared" si="117"/>
        <v>#NUM!</v>
      </c>
      <c r="BH134" s="61" t="e">
        <f t="shared" si="118"/>
        <v>#NUM!</v>
      </c>
      <c r="BI134" s="61">
        <f ca="1">AVERAGE(OFFSET($BH$3,0,0,'Données projet'!$E$11+1,1))-AVERAGE(OFFSET($H$3,0,0,'Données projet'!$E$11+1,1))</f>
        <v>378.93986671710053</v>
      </c>
      <c r="BJ134" s="61">
        <f t="shared" si="119"/>
        <v>295.81600472413339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>
        <f>BY134*VLOOKUP('Données projet'!$B$12,Paramètres!$A$1:$I$88,3,0)*VLOOKUP('Données projet'!$B$12,Paramètres!$A$1:$I$88,5,0)</f>
        <v>0</v>
      </c>
      <c r="CA134" s="14" t="e">
        <f t="shared" si="154"/>
        <v>#NUM!</v>
      </c>
      <c r="CB134" s="22" t="e">
        <f t="shared" si="121"/>
        <v>#NUM!</v>
      </c>
      <c r="CC134" s="61" t="e">
        <f t="shared" si="122"/>
        <v>#NUM!</v>
      </c>
      <c r="CD134" s="61">
        <f ca="1">AVERAGE(OFFSET($CC$3,0,0,'Données projet'!$E$12+1,1))-AVERAGE(OFFSET($H$3,0,0,'Données projet'!$E$12+1,1))</f>
        <v>299.79515984901849</v>
      </c>
      <c r="CE134" s="61">
        <f t="shared" si="123"/>
        <v>472.66755491558951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</v>
      </c>
      <c r="CT134" s="13">
        <f>IF(A134&lt;'Données projet'!$A$140,$CQ$205^A134,IF(A134='Données projet'!$A$140,'Données projet'!$B$140,CT133+CS134-DB133))</f>
        <v>285.99999999999932</v>
      </c>
      <c r="CU134" s="18">
        <f>CT134*VLOOKUP('Données projet'!$B$13,Paramètres!$A$1:$I$88,3,0)*VLOOKUP('Données projet'!$B$13,Paramètres!$A$1:$I$88,5,0)</f>
        <v>258.77279999999939</v>
      </c>
      <c r="CV134" s="14">
        <f t="shared" si="155"/>
        <v>62.460716522234527</v>
      </c>
      <c r="CW134" s="22">
        <f t="shared" si="125"/>
        <v>559.48170794289069</v>
      </c>
      <c r="CX134" s="61">
        <f t="shared" si="126"/>
        <v>852.81504127622406</v>
      </c>
      <c r="CY134" s="61">
        <f ca="1">AVERAGE(OFFSET($CX$3,0,0,'Données projet'!$E$13+1,1))-AVERAGE(OFFSET($H$3,0,0,'Données projet'!$E$13+1,1))</f>
        <v>338.00040608689147</v>
      </c>
      <c r="CZ134" s="61">
        <f t="shared" si="127"/>
        <v>193.3463168944657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1" t="e">
        <f t="shared" si="130"/>
        <v>#N/A</v>
      </c>
      <c r="DT134" s="61" t="e">
        <f ca="1">AVERAGE(OFFSET($DS$3,0,0,'Données projet'!$E$14+1,1))-AVERAGE(OFFSET($H$3,0,0,'Données projet'!$E$14+1,1))</f>
        <v>#N/A</v>
      </c>
      <c r="DU134" s="61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1" t="e">
        <f t="shared" si="134"/>
        <v>#N/A</v>
      </c>
      <c r="EO134" s="61" t="e">
        <f ca="1">AVERAGE(OFFSET($EN$3,0,0,'Données projet'!$E$15+1,1))-AVERAGE(OFFSET($H$3,0,0,'Données projet'!$E$15+1,1))</f>
        <v>#N/A</v>
      </c>
      <c r="EP134" s="61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1" t="e">
        <f t="shared" si="138"/>
        <v>#N/A</v>
      </c>
      <c r="FJ134" s="61" t="e">
        <f ca="1">AVERAGE(OFFSET($FI$3,0,0,'Données projet'!$E$16+1,1))-AVERAGE(OFFSET($H$3,0,0,'Données projet'!$E$16+1,1))</f>
        <v>#N/A</v>
      </c>
      <c r="FK134" s="61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1" t="e">
        <f t="shared" si="142"/>
        <v>#N/A</v>
      </c>
      <c r="GE134" s="61" t="e">
        <f ca="1">AVERAGE(OFFSET($GD$3,0,0,'Données projet'!$E$17+1,1))-AVERAGE(OFFSET($H$3,0,0,'Données projet'!$E$17+1,1))</f>
        <v>#N/A</v>
      </c>
      <c r="GF134" s="61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1" t="e">
        <f t="shared" si="146"/>
        <v>#N/A</v>
      </c>
      <c r="GZ134" s="61" t="e">
        <f ca="1">AVERAGE(OFFSET($GY$3,0,0,'Données projet'!$E$18+1,1))-AVERAGE(OFFSET($H$3,0,0,'Données projet'!$E$18+1,1))</f>
        <v>#N/A</v>
      </c>
      <c r="HA134" s="61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">
      <c r="A135" s="11">
        <f t="shared" si="14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72.072000000000031</v>
      </c>
      <c r="D135" s="12">
        <f t="shared" si="15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9">
        <f t="shared" si="111"/>
        <v>417.35132049579823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-7.9580786405131221E-13</v>
      </c>
      <c r="O135" s="14">
        <f>N135*VLOOKUP('Données projet'!$B$9,Paramètres!$A$1:$I$88,3,0)*VLOOKUP('Données projet'!$B$9,Paramètres!$A$1:$I$88,5,0)</f>
        <v>-4.448565960046835E-13</v>
      </c>
      <c r="P135" s="14" t="e">
        <f t="shared" si="151"/>
        <v>#NUM!</v>
      </c>
      <c r="Q135" s="22" t="e">
        <f t="shared" si="108"/>
        <v>#NUM!</v>
      </c>
      <c r="R135" s="61" t="e">
        <f t="shared" si="109"/>
        <v>#NUM!</v>
      </c>
      <c r="S135" s="61">
        <f ca="1">AVERAGE(OFFSET($R$3,0,0,'Données projet'!$E$9+1,1))-AVERAGE(OFFSET($H$3,0,0,'Données projet'!$E$9+1,1))</f>
        <v>383.30146648843129</v>
      </c>
      <c r="T135" s="61">
        <f t="shared" si="110"/>
        <v>443.96527862325644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0.68709875060969483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3.5696142707618078E-15</v>
      </c>
      <c r="AC135" s="24">
        <f t="shared" si="112"/>
        <v>0.68709875060969838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3.7</v>
      </c>
      <c r="AI135" s="14">
        <f>IF(A135&lt;'Données projet'!$A$62,$AF$205^A135,IF(A135='Données projet'!$A$62,'Données projet'!$B$62,AI134+AH135-AQ134))</f>
        <v>346.4000000000002</v>
      </c>
      <c r="AJ135" s="14">
        <f>AI135*VLOOKUP('Données projet'!$B$10,Paramètres!$A$1:$I$88,3,0)*VLOOKUP('Données projet'!$B$10,Paramètres!$A$1:$I$88,5,0)</f>
        <v>297.21120000000019</v>
      </c>
      <c r="AK135" s="14">
        <f t="shared" si="152"/>
        <v>70.591506471146744</v>
      </c>
      <c r="AL135" s="22">
        <f t="shared" si="113"/>
        <v>640.58971377058094</v>
      </c>
      <c r="AM135" s="61">
        <f t="shared" si="114"/>
        <v>933.92304710391431</v>
      </c>
      <c r="AN135" s="61">
        <f ca="1">AVERAGE(OFFSET($AM$3,0,0,'Données projet'!$E$10+1,1))-AVERAGE(OFFSET($H$3,0,0,'Données projet'!$E$10+1,1))</f>
        <v>346.47171669298569</v>
      </c>
      <c r="AO135" s="61">
        <f t="shared" si="115"/>
        <v>138.7892998712469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0</v>
      </c>
      <c r="BE135" s="14">
        <f>BD135*VLOOKUP('Données projet'!$B$11,Paramètres!$A$1:$I$88,3,0)*VLOOKUP('Données projet'!$B$11,Paramètres!$A$1:$I$88,5,0)</f>
        <v>0</v>
      </c>
      <c r="BF135" s="14" t="e">
        <f t="shared" si="153"/>
        <v>#NUM!</v>
      </c>
      <c r="BG135" s="22" t="e">
        <f t="shared" si="117"/>
        <v>#NUM!</v>
      </c>
      <c r="BH135" s="61" t="e">
        <f t="shared" si="118"/>
        <v>#NUM!</v>
      </c>
      <c r="BI135" s="61">
        <f ca="1">AVERAGE(OFFSET($BH$3,0,0,'Données projet'!$E$11+1,1))-AVERAGE(OFFSET($H$3,0,0,'Données projet'!$E$11+1,1))</f>
        <v>378.93986671710053</v>
      </c>
      <c r="BJ135" s="61">
        <f t="shared" si="119"/>
        <v>295.81600472413339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>
        <f>BY135*VLOOKUP('Données projet'!$B$12,Paramètres!$A$1:$I$88,3,0)*VLOOKUP('Données projet'!$B$12,Paramètres!$A$1:$I$88,5,0)</f>
        <v>0</v>
      </c>
      <c r="CA135" s="14" t="e">
        <f t="shared" si="154"/>
        <v>#NUM!</v>
      </c>
      <c r="CB135" s="22" t="e">
        <f t="shared" si="121"/>
        <v>#NUM!</v>
      </c>
      <c r="CC135" s="61" t="e">
        <f t="shared" si="122"/>
        <v>#NUM!</v>
      </c>
      <c r="CD135" s="61">
        <f ca="1">AVERAGE(OFFSET($CC$3,0,0,'Données projet'!$E$12+1,1))-AVERAGE(OFFSET($H$3,0,0,'Données projet'!$E$12+1,1))</f>
        <v>299.79515984901849</v>
      </c>
      <c r="CE135" s="61">
        <f t="shared" si="123"/>
        <v>472.66755491558951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</v>
      </c>
      <c r="CT135" s="13">
        <f>IF(A135&lt;'Données projet'!$A$140,$CQ$205^A135,IF(A135='Données projet'!$A$140,'Données projet'!$B$140,CT134+CS135-DB134))</f>
        <v>288.99999999999932</v>
      </c>
      <c r="CU135" s="18">
        <f>CT135*VLOOKUP('Données projet'!$B$13,Paramètres!$A$1:$I$88,3,0)*VLOOKUP('Données projet'!$B$13,Paramètres!$A$1:$I$88,5,0)</f>
        <v>261.4871999999994</v>
      </c>
      <c r="CV135" s="14">
        <f t="shared" si="155"/>
        <v>63.03928358680222</v>
      </c>
      <c r="CW135" s="22">
        <f t="shared" si="125"/>
        <v>565.21695891367949</v>
      </c>
      <c r="CX135" s="61">
        <f t="shared" si="126"/>
        <v>858.55029224701275</v>
      </c>
      <c r="CY135" s="61">
        <f ca="1">AVERAGE(OFFSET($CX$3,0,0,'Données projet'!$E$13+1,1))-AVERAGE(OFFSET($H$3,0,0,'Données projet'!$E$13+1,1))</f>
        <v>338.00040608689147</v>
      </c>
      <c r="CZ135" s="61">
        <f t="shared" si="127"/>
        <v>193.3463168944657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1" t="e">
        <f t="shared" si="130"/>
        <v>#N/A</v>
      </c>
      <c r="DT135" s="61" t="e">
        <f ca="1">AVERAGE(OFFSET($DS$3,0,0,'Données projet'!$E$14+1,1))-AVERAGE(OFFSET($H$3,0,0,'Données projet'!$E$14+1,1))</f>
        <v>#N/A</v>
      </c>
      <c r="DU135" s="61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1" t="e">
        <f t="shared" si="134"/>
        <v>#N/A</v>
      </c>
      <c r="EO135" s="61" t="e">
        <f ca="1">AVERAGE(OFFSET($EN$3,0,0,'Données projet'!$E$15+1,1))-AVERAGE(OFFSET($H$3,0,0,'Données projet'!$E$15+1,1))</f>
        <v>#N/A</v>
      </c>
      <c r="EP135" s="61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1" t="e">
        <f t="shared" si="138"/>
        <v>#N/A</v>
      </c>
      <c r="FJ135" s="61" t="e">
        <f ca="1">AVERAGE(OFFSET($FI$3,0,0,'Données projet'!$E$16+1,1))-AVERAGE(OFFSET($H$3,0,0,'Données projet'!$E$16+1,1))</f>
        <v>#N/A</v>
      </c>
      <c r="FK135" s="61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1" t="e">
        <f t="shared" si="142"/>
        <v>#N/A</v>
      </c>
      <c r="GE135" s="61" t="e">
        <f ca="1">AVERAGE(OFFSET($GD$3,0,0,'Données projet'!$E$17+1,1))-AVERAGE(OFFSET($H$3,0,0,'Données projet'!$E$17+1,1))</f>
        <v>#N/A</v>
      </c>
      <c r="GF135" s="61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1" t="e">
        <f t="shared" si="146"/>
        <v>#N/A</v>
      </c>
      <c r="GZ135" s="61" t="e">
        <f ca="1">AVERAGE(OFFSET($GY$3,0,0,'Données projet'!$E$18+1,1))-AVERAGE(OFFSET($H$3,0,0,'Données projet'!$E$18+1,1))</f>
        <v>#N/A</v>
      </c>
      <c r="HA135" s="61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">
      <c r="A136" s="11">
        <f t="shared" si="14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72.618000000000038</v>
      </c>
      <c r="D136" s="12">
        <f t="shared" si="15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9">
        <f t="shared" si="111"/>
        <v>418.5375209317657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-7.9580786405131221E-13</v>
      </c>
      <c r="O136" s="14">
        <f>N136*VLOOKUP('Données projet'!$B$9,Paramètres!$A$1:$I$88,3,0)*VLOOKUP('Données projet'!$B$9,Paramètres!$A$1:$I$88,5,0)</f>
        <v>-4.448565960046835E-13</v>
      </c>
      <c r="P136" s="14" t="e">
        <f t="shared" si="151"/>
        <v>#NUM!</v>
      </c>
      <c r="Q136" s="22" t="e">
        <f t="shared" si="108"/>
        <v>#NUM!</v>
      </c>
      <c r="R136" s="61" t="e">
        <f t="shared" si="109"/>
        <v>#NUM!</v>
      </c>
      <c r="S136" s="61">
        <f ca="1">AVERAGE(OFFSET($R$3,0,0,'Données projet'!$E$9+1,1))-AVERAGE(OFFSET($H$3,0,0,'Données projet'!$E$9+1,1))</f>
        <v>383.30146648843129</v>
      </c>
      <c r="T136" s="61">
        <f t="shared" si="110"/>
        <v>443.96527862325644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0.67362516319909505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2.524098457075947E-15</v>
      </c>
      <c r="AC136" s="24">
        <f t="shared" si="112"/>
        <v>0.6736251631990976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3.7</v>
      </c>
      <c r="AI136" s="14">
        <f>IF(A136&lt;'Données projet'!$A$62,$AF$205^A136,IF(A136='Données projet'!$A$62,'Données projet'!$B$62,AI135+AH136-AQ135))</f>
        <v>350.10000000000019</v>
      </c>
      <c r="AJ136" s="14">
        <f>AI136*VLOOKUP('Données projet'!$B$10,Paramètres!$A$1:$I$88,3,0)*VLOOKUP('Données projet'!$B$10,Paramètres!$A$1:$I$88,5,0)</f>
        <v>300.38580000000019</v>
      </c>
      <c r="AK136" s="14">
        <f t="shared" si="152"/>
        <v>71.257335923957328</v>
      </c>
      <c r="AL136" s="22">
        <f t="shared" si="113"/>
        <v>647.27846173422597</v>
      </c>
      <c r="AM136" s="61">
        <f t="shared" si="114"/>
        <v>940.61179506755934</v>
      </c>
      <c r="AN136" s="61">
        <f ca="1">AVERAGE(OFFSET($AM$3,0,0,'Données projet'!$E$10+1,1))-AVERAGE(OFFSET($H$3,0,0,'Données projet'!$E$10+1,1))</f>
        <v>346.47171669298569</v>
      </c>
      <c r="AO136" s="61">
        <f t="shared" si="115"/>
        <v>138.7892998712469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0</v>
      </c>
      <c r="BE136" s="14">
        <f>BD136*VLOOKUP('Données projet'!$B$11,Paramètres!$A$1:$I$88,3,0)*VLOOKUP('Données projet'!$B$11,Paramètres!$A$1:$I$88,5,0)</f>
        <v>0</v>
      </c>
      <c r="BF136" s="14" t="e">
        <f t="shared" si="153"/>
        <v>#NUM!</v>
      </c>
      <c r="BG136" s="22" t="e">
        <f t="shared" si="117"/>
        <v>#NUM!</v>
      </c>
      <c r="BH136" s="61" t="e">
        <f t="shared" si="118"/>
        <v>#NUM!</v>
      </c>
      <c r="BI136" s="61">
        <f ca="1">AVERAGE(OFFSET($BH$3,0,0,'Données projet'!$E$11+1,1))-AVERAGE(OFFSET($H$3,0,0,'Données projet'!$E$11+1,1))</f>
        <v>378.93986671710053</v>
      </c>
      <c r="BJ136" s="61">
        <f t="shared" si="119"/>
        <v>295.81600472413339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>
        <f>BY136*VLOOKUP('Données projet'!$B$12,Paramètres!$A$1:$I$88,3,0)*VLOOKUP('Données projet'!$B$12,Paramètres!$A$1:$I$88,5,0)</f>
        <v>0</v>
      </c>
      <c r="CA136" s="14" t="e">
        <f t="shared" si="154"/>
        <v>#NUM!</v>
      </c>
      <c r="CB136" s="22" t="e">
        <f t="shared" si="121"/>
        <v>#NUM!</v>
      </c>
      <c r="CC136" s="61" t="e">
        <f t="shared" si="122"/>
        <v>#NUM!</v>
      </c>
      <c r="CD136" s="61">
        <f ca="1">AVERAGE(OFFSET($CC$3,0,0,'Données projet'!$E$12+1,1))-AVERAGE(OFFSET($H$3,0,0,'Données projet'!$E$12+1,1))</f>
        <v>299.79515984901849</v>
      </c>
      <c r="CE136" s="61">
        <f t="shared" si="123"/>
        <v>472.66755491558951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</v>
      </c>
      <c r="CT136" s="13">
        <f>IF(A136&lt;'Données projet'!$A$140,$CQ$205^A136,IF(A136='Données projet'!$A$140,'Données projet'!$B$140,CT135+CS136-DB135))</f>
        <v>291.99999999999932</v>
      </c>
      <c r="CU136" s="18">
        <f>CT136*VLOOKUP('Données projet'!$B$13,Paramètres!$A$1:$I$88,3,0)*VLOOKUP('Données projet'!$B$13,Paramètres!$A$1:$I$88,5,0)</f>
        <v>264.20159999999936</v>
      </c>
      <c r="CV136" s="14">
        <f t="shared" si="155"/>
        <v>63.617151975096597</v>
      </c>
      <c r="CW136" s="22">
        <f t="shared" si="125"/>
        <v>570.95099302329209</v>
      </c>
      <c r="CX136" s="61">
        <f t="shared" si="126"/>
        <v>864.28432635662534</v>
      </c>
      <c r="CY136" s="61">
        <f ca="1">AVERAGE(OFFSET($CX$3,0,0,'Données projet'!$E$13+1,1))-AVERAGE(OFFSET($H$3,0,0,'Données projet'!$E$13+1,1))</f>
        <v>338.00040608689147</v>
      </c>
      <c r="CZ136" s="61">
        <f t="shared" si="127"/>
        <v>193.3463168944657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1" t="e">
        <f t="shared" si="130"/>
        <v>#N/A</v>
      </c>
      <c r="DT136" s="61" t="e">
        <f ca="1">AVERAGE(OFFSET($DS$3,0,0,'Données projet'!$E$14+1,1))-AVERAGE(OFFSET($H$3,0,0,'Données projet'!$E$14+1,1))</f>
        <v>#N/A</v>
      </c>
      <c r="DU136" s="61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1" t="e">
        <f t="shared" si="134"/>
        <v>#N/A</v>
      </c>
      <c r="EO136" s="61" t="e">
        <f ca="1">AVERAGE(OFFSET($EN$3,0,0,'Données projet'!$E$15+1,1))-AVERAGE(OFFSET($H$3,0,0,'Données projet'!$E$15+1,1))</f>
        <v>#N/A</v>
      </c>
      <c r="EP136" s="61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1" t="e">
        <f t="shared" si="138"/>
        <v>#N/A</v>
      </c>
      <c r="FJ136" s="61" t="e">
        <f ca="1">AVERAGE(OFFSET($FI$3,0,0,'Données projet'!$E$16+1,1))-AVERAGE(OFFSET($H$3,0,0,'Données projet'!$E$16+1,1))</f>
        <v>#N/A</v>
      </c>
      <c r="FK136" s="61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1" t="e">
        <f t="shared" si="142"/>
        <v>#N/A</v>
      </c>
      <c r="GE136" s="61" t="e">
        <f ca="1">AVERAGE(OFFSET($GD$3,0,0,'Données projet'!$E$17+1,1))-AVERAGE(OFFSET($H$3,0,0,'Données projet'!$E$17+1,1))</f>
        <v>#N/A</v>
      </c>
      <c r="GF136" s="61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1" t="e">
        <f t="shared" si="146"/>
        <v>#N/A</v>
      </c>
      <c r="GZ136" s="61" t="e">
        <f ca="1">AVERAGE(OFFSET($GY$3,0,0,'Données projet'!$E$18+1,1))-AVERAGE(OFFSET($H$3,0,0,'Données projet'!$E$18+1,1))</f>
        <v>#N/A</v>
      </c>
      <c r="HA136" s="61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">
      <c r="A137" s="11">
        <f t="shared" si="14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73.164000000000044</v>
      </c>
      <c r="D137" s="12">
        <f t="shared" si="15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9">
        <f t="shared" si="111"/>
        <v>419.72351556739994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-7.9580786405131221E-13</v>
      </c>
      <c r="O137" s="14">
        <f>N137*VLOOKUP('Données projet'!$B$9,Paramètres!$A$1:$I$88,3,0)*VLOOKUP('Données projet'!$B$9,Paramètres!$A$1:$I$88,5,0)</f>
        <v>-4.448565960046835E-13</v>
      </c>
      <c r="P137" s="14" t="e">
        <f t="shared" si="151"/>
        <v>#NUM!</v>
      </c>
      <c r="Q137" s="22" t="e">
        <f t="shared" si="108"/>
        <v>#NUM!</v>
      </c>
      <c r="R137" s="61" t="e">
        <f t="shared" si="109"/>
        <v>#NUM!</v>
      </c>
      <c r="S137" s="61">
        <f ca="1">AVERAGE(OFFSET($R$3,0,0,'Données projet'!$E$9+1,1))-AVERAGE(OFFSET($H$3,0,0,'Données projet'!$E$9+1,1))</f>
        <v>383.30146648843129</v>
      </c>
      <c r="T137" s="61">
        <f t="shared" si="110"/>
        <v>443.96527862325644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0.6604157846195402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1.7848071353809039E-15</v>
      </c>
      <c r="AC137" s="24">
        <f t="shared" si="112"/>
        <v>0.66041578461954198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3.7</v>
      </c>
      <c r="AI137" s="14">
        <f>IF(A137&lt;'Données projet'!$A$62,$AF$205^A137,IF(A137='Données projet'!$A$62,'Données projet'!$B$62,AI136+AH137-AQ136))</f>
        <v>353.80000000000018</v>
      </c>
      <c r="AJ137" s="14">
        <f>AI137*VLOOKUP('Données projet'!$B$10,Paramètres!$A$1:$I$88,3,0)*VLOOKUP('Données projet'!$B$10,Paramètres!$A$1:$I$88,5,0)</f>
        <v>303.56040000000019</v>
      </c>
      <c r="AK137" s="14">
        <f t="shared" si="152"/>
        <v>71.922346785614806</v>
      </c>
      <c r="AL137" s="22">
        <f t="shared" si="113"/>
        <v>653.96578398494614</v>
      </c>
      <c r="AM137" s="61">
        <f t="shared" si="114"/>
        <v>947.29911731827951</v>
      </c>
      <c r="AN137" s="61">
        <f ca="1">AVERAGE(OFFSET($AM$3,0,0,'Données projet'!$E$10+1,1))-AVERAGE(OFFSET($H$3,0,0,'Données projet'!$E$10+1,1))</f>
        <v>346.47171669298569</v>
      </c>
      <c r="AO137" s="61">
        <f t="shared" si="115"/>
        <v>138.7892998712469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0</v>
      </c>
      <c r="BE137" s="14">
        <f>BD137*VLOOKUP('Données projet'!$B$11,Paramètres!$A$1:$I$88,3,0)*VLOOKUP('Données projet'!$B$11,Paramètres!$A$1:$I$88,5,0)</f>
        <v>0</v>
      </c>
      <c r="BF137" s="14" t="e">
        <f t="shared" si="153"/>
        <v>#NUM!</v>
      </c>
      <c r="BG137" s="22" t="e">
        <f t="shared" si="117"/>
        <v>#NUM!</v>
      </c>
      <c r="BH137" s="61" t="e">
        <f t="shared" si="118"/>
        <v>#NUM!</v>
      </c>
      <c r="BI137" s="61">
        <f ca="1">AVERAGE(OFFSET($BH$3,0,0,'Données projet'!$E$11+1,1))-AVERAGE(OFFSET($H$3,0,0,'Données projet'!$E$11+1,1))</f>
        <v>378.93986671710053</v>
      </c>
      <c r="BJ137" s="61">
        <f t="shared" si="119"/>
        <v>295.81600472413339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>
        <f>BY137*VLOOKUP('Données projet'!$B$12,Paramètres!$A$1:$I$88,3,0)*VLOOKUP('Données projet'!$B$12,Paramètres!$A$1:$I$88,5,0)</f>
        <v>0</v>
      </c>
      <c r="CA137" s="14" t="e">
        <f t="shared" si="154"/>
        <v>#NUM!</v>
      </c>
      <c r="CB137" s="22" t="e">
        <f t="shared" si="121"/>
        <v>#NUM!</v>
      </c>
      <c r="CC137" s="61" t="e">
        <f t="shared" si="122"/>
        <v>#NUM!</v>
      </c>
      <c r="CD137" s="61">
        <f ca="1">AVERAGE(OFFSET($CC$3,0,0,'Données projet'!$E$12+1,1))-AVERAGE(OFFSET($H$3,0,0,'Données projet'!$E$12+1,1))</f>
        <v>299.79515984901849</v>
      </c>
      <c r="CE137" s="61">
        <f t="shared" si="123"/>
        <v>472.66755491558951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</v>
      </c>
      <c r="CT137" s="13">
        <f>IF(A137&lt;'Données projet'!$A$140,$CQ$205^A137,IF(A137='Données projet'!$A$140,'Données projet'!$B$140,CT136+CS137-DB136))</f>
        <v>294.99999999999932</v>
      </c>
      <c r="CU137" s="18">
        <f>CT137*VLOOKUP('Données projet'!$B$13,Paramètres!$A$1:$I$88,3,0)*VLOOKUP('Données projet'!$B$13,Paramètres!$A$1:$I$88,5,0)</f>
        <v>266.91599999999937</v>
      </c>
      <c r="CV137" s="14">
        <f t="shared" si="155"/>
        <v>64.194329696332005</v>
      </c>
      <c r="CW137" s="22">
        <f t="shared" si="125"/>
        <v>576.68382422111051</v>
      </c>
      <c r="CX137" s="61">
        <f t="shared" si="126"/>
        <v>870.01715755444388</v>
      </c>
      <c r="CY137" s="61">
        <f ca="1">AVERAGE(OFFSET($CX$3,0,0,'Données projet'!$E$13+1,1))-AVERAGE(OFFSET($H$3,0,0,'Données projet'!$E$13+1,1))</f>
        <v>338.00040608689147</v>
      </c>
      <c r="CZ137" s="61">
        <f t="shared" si="127"/>
        <v>193.3463168944657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1" t="e">
        <f t="shared" si="130"/>
        <v>#N/A</v>
      </c>
      <c r="DT137" s="61" t="e">
        <f ca="1">AVERAGE(OFFSET($DS$3,0,0,'Données projet'!$E$14+1,1))-AVERAGE(OFFSET($H$3,0,0,'Données projet'!$E$14+1,1))</f>
        <v>#N/A</v>
      </c>
      <c r="DU137" s="61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1" t="e">
        <f t="shared" si="134"/>
        <v>#N/A</v>
      </c>
      <c r="EO137" s="61" t="e">
        <f ca="1">AVERAGE(OFFSET($EN$3,0,0,'Données projet'!$E$15+1,1))-AVERAGE(OFFSET($H$3,0,0,'Données projet'!$E$15+1,1))</f>
        <v>#N/A</v>
      </c>
      <c r="EP137" s="61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1" t="e">
        <f t="shared" si="138"/>
        <v>#N/A</v>
      </c>
      <c r="FJ137" s="61" t="e">
        <f ca="1">AVERAGE(OFFSET($FI$3,0,0,'Données projet'!$E$16+1,1))-AVERAGE(OFFSET($H$3,0,0,'Données projet'!$E$16+1,1))</f>
        <v>#N/A</v>
      </c>
      <c r="FK137" s="61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1" t="e">
        <f t="shared" si="142"/>
        <v>#N/A</v>
      </c>
      <c r="GE137" s="61" t="e">
        <f ca="1">AVERAGE(OFFSET($GD$3,0,0,'Données projet'!$E$17+1,1))-AVERAGE(OFFSET($H$3,0,0,'Données projet'!$E$17+1,1))</f>
        <v>#N/A</v>
      </c>
      <c r="GF137" s="61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1" t="e">
        <f t="shared" si="146"/>
        <v>#N/A</v>
      </c>
      <c r="GZ137" s="61" t="e">
        <f ca="1">AVERAGE(OFFSET($GY$3,0,0,'Données projet'!$E$18+1,1))-AVERAGE(OFFSET($H$3,0,0,'Données projet'!$E$18+1,1))</f>
        <v>#N/A</v>
      </c>
      <c r="HA137" s="61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">
      <c r="A138" s="11">
        <f t="shared" si="14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73.710000000000051</v>
      </c>
      <c r="D138" s="12">
        <f t="shared" si="15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9">
        <f t="shared" si="111"/>
        <v>420.90930611658149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-7.9580786405131221E-13</v>
      </c>
      <c r="O138" s="14">
        <f>N138*VLOOKUP('Données projet'!$B$9,Paramètres!$A$1:$I$88,3,0)*VLOOKUP('Données projet'!$B$9,Paramètres!$A$1:$I$88,5,0)</f>
        <v>-4.448565960046835E-13</v>
      </c>
      <c r="P138" s="14" t="e">
        <f t="shared" si="151"/>
        <v>#NUM!</v>
      </c>
      <c r="Q138" s="22" t="e">
        <f t="shared" si="108"/>
        <v>#NUM!</v>
      </c>
      <c r="R138" s="61" t="e">
        <f t="shared" si="109"/>
        <v>#NUM!</v>
      </c>
      <c r="S138" s="61">
        <f ca="1">AVERAGE(OFFSET($R$3,0,0,'Données projet'!$E$9+1,1))-AVERAGE(OFFSET($H$3,0,0,'Données projet'!$E$9+1,1))</f>
        <v>383.30146648843129</v>
      </c>
      <c r="T138" s="61">
        <f t="shared" si="110"/>
        <v>443.96527862325644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0.64746543389700506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1.2620492285379735E-15</v>
      </c>
      <c r="AC138" s="24">
        <f t="shared" si="112"/>
        <v>0.64746543389700628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3.7</v>
      </c>
      <c r="AI138" s="14">
        <f>IF(A138&lt;'Données projet'!$A$62,$AF$205^A138,IF(A138='Données projet'!$A$62,'Données projet'!$B$62,AI137+AH138-AQ137))</f>
        <v>357.50000000000017</v>
      </c>
      <c r="AJ138" s="14">
        <f>AI138*VLOOKUP('Données projet'!$B$10,Paramètres!$A$1:$I$88,3,0)*VLOOKUP('Données projet'!$B$10,Paramètres!$A$1:$I$88,5,0)</f>
        <v>306.73500000000018</v>
      </c>
      <c r="AK138" s="14">
        <f t="shared" si="152"/>
        <v>72.586548607856315</v>
      </c>
      <c r="AL138" s="22">
        <f t="shared" si="113"/>
        <v>660.65169715868331</v>
      </c>
      <c r="AM138" s="61">
        <f t="shared" si="114"/>
        <v>953.98503049201668</v>
      </c>
      <c r="AN138" s="61">
        <f ca="1">AVERAGE(OFFSET($AM$3,0,0,'Données projet'!$E$10+1,1))-AVERAGE(OFFSET($H$3,0,0,'Données projet'!$E$10+1,1))</f>
        <v>346.47171669298569</v>
      </c>
      <c r="AO138" s="61">
        <f t="shared" si="115"/>
        <v>138.7892998712469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0</v>
      </c>
      <c r="BE138" s="14">
        <f>BD138*VLOOKUP('Données projet'!$B$11,Paramètres!$A$1:$I$88,3,0)*VLOOKUP('Données projet'!$B$11,Paramètres!$A$1:$I$88,5,0)</f>
        <v>0</v>
      </c>
      <c r="BF138" s="14" t="e">
        <f t="shared" si="153"/>
        <v>#NUM!</v>
      </c>
      <c r="BG138" s="22" t="e">
        <f t="shared" si="117"/>
        <v>#NUM!</v>
      </c>
      <c r="BH138" s="61" t="e">
        <f t="shared" si="118"/>
        <v>#NUM!</v>
      </c>
      <c r="BI138" s="61">
        <f ca="1">AVERAGE(OFFSET($BH$3,0,0,'Données projet'!$E$11+1,1))-AVERAGE(OFFSET($H$3,0,0,'Données projet'!$E$11+1,1))</f>
        <v>378.93986671710053</v>
      </c>
      <c r="BJ138" s="61">
        <f t="shared" si="119"/>
        <v>295.81600472413339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>
        <f>BY138*VLOOKUP('Données projet'!$B$12,Paramètres!$A$1:$I$88,3,0)*VLOOKUP('Données projet'!$B$12,Paramètres!$A$1:$I$88,5,0)</f>
        <v>0</v>
      </c>
      <c r="CA138" s="14" t="e">
        <f t="shared" si="154"/>
        <v>#NUM!</v>
      </c>
      <c r="CB138" s="22" t="e">
        <f t="shared" si="121"/>
        <v>#NUM!</v>
      </c>
      <c r="CC138" s="61" t="e">
        <f t="shared" si="122"/>
        <v>#NUM!</v>
      </c>
      <c r="CD138" s="61">
        <f ca="1">AVERAGE(OFFSET($CC$3,0,0,'Données projet'!$E$12+1,1))-AVERAGE(OFFSET($H$3,0,0,'Données projet'!$E$12+1,1))</f>
        <v>299.79515984901849</v>
      </c>
      <c r="CE138" s="61">
        <f t="shared" si="123"/>
        <v>472.66755491558951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298</v>
      </c>
      <c r="CR138" s="13">
        <f>VLOOKUP(A138,'Données projet'!$A$139:$I$159,9,0)</f>
        <v>3</v>
      </c>
      <c r="CS138" s="13">
        <f t="array" ref="CS138">INDEX(CR:CR,MIN(IF(ISNUMBER(CR138:CR334),ROW(CR138:CR334),"")))</f>
        <v>3</v>
      </c>
      <c r="CT138" s="13">
        <f>IF(A138&lt;'Données projet'!$A$140,$CQ$205^A138,IF(A138='Données projet'!$A$140,'Données projet'!$B$140,CT137+CS138-DB137))</f>
        <v>297.99999999999932</v>
      </c>
      <c r="CU138" s="18">
        <f>CT138*VLOOKUP('Données projet'!$B$13,Paramètres!$A$1:$I$88,3,0)*VLOOKUP('Données projet'!$B$13,Paramètres!$A$1:$I$88,5,0)</f>
        <v>269.63039999999938</v>
      </c>
      <c r="CV138" s="14">
        <f t="shared" si="155"/>
        <v>64.770824587435968</v>
      </c>
      <c r="CW138" s="22">
        <f t="shared" si="125"/>
        <v>582.41546615644995</v>
      </c>
      <c r="CX138" s="61">
        <f t="shared" si="126"/>
        <v>875.74879948978332</v>
      </c>
      <c r="CY138" s="61">
        <f ca="1">AVERAGE(OFFSET($CX$3,0,0,'Données projet'!$E$13+1,1))-AVERAGE(OFFSET($H$3,0,0,'Données projet'!$E$13+1,1))</f>
        <v>338.00040608689147</v>
      </c>
      <c r="CZ138" s="61">
        <f t="shared" si="127"/>
        <v>193.3463168944657</v>
      </c>
      <c r="DA138" s="16">
        <f>IF(ISNA(VLOOKUP(A138,'Données projet'!$A$139:$I$159,3,0)),0,VLOOKUP(A138,'Données projet'!$A$139:$I$159,3,0))</f>
        <v>12</v>
      </c>
      <c r="DB138" s="16">
        <f>IF(ISNA(VLOOKUP(A138,'Données projet'!$A$139:$I$159,4,0)),0,VLOOKUP(A138,'Données projet'!$A$139:$I$159,4,0))</f>
        <v>29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1" t="e">
        <f t="shared" si="130"/>
        <v>#N/A</v>
      </c>
      <c r="DT138" s="61" t="e">
        <f ca="1">AVERAGE(OFFSET($DS$3,0,0,'Données projet'!$E$14+1,1))-AVERAGE(OFFSET($H$3,0,0,'Données projet'!$E$14+1,1))</f>
        <v>#N/A</v>
      </c>
      <c r="DU138" s="61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1" t="e">
        <f t="shared" si="134"/>
        <v>#N/A</v>
      </c>
      <c r="EO138" s="61" t="e">
        <f ca="1">AVERAGE(OFFSET($EN$3,0,0,'Données projet'!$E$15+1,1))-AVERAGE(OFFSET($H$3,0,0,'Données projet'!$E$15+1,1))</f>
        <v>#N/A</v>
      </c>
      <c r="EP138" s="61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1" t="e">
        <f t="shared" si="138"/>
        <v>#N/A</v>
      </c>
      <c r="FJ138" s="61" t="e">
        <f ca="1">AVERAGE(OFFSET($FI$3,0,0,'Données projet'!$E$16+1,1))-AVERAGE(OFFSET($H$3,0,0,'Données projet'!$E$16+1,1))</f>
        <v>#N/A</v>
      </c>
      <c r="FK138" s="61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1" t="e">
        <f t="shared" si="142"/>
        <v>#N/A</v>
      </c>
      <c r="GE138" s="61" t="e">
        <f ca="1">AVERAGE(OFFSET($GD$3,0,0,'Données projet'!$E$17+1,1))-AVERAGE(OFFSET($H$3,0,0,'Données projet'!$E$17+1,1))</f>
        <v>#N/A</v>
      </c>
      <c r="GF138" s="61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1" t="e">
        <f t="shared" si="146"/>
        <v>#N/A</v>
      </c>
      <c r="GZ138" s="61" t="e">
        <f ca="1">AVERAGE(OFFSET($GY$3,0,0,'Données projet'!$E$18+1,1))-AVERAGE(OFFSET($H$3,0,0,'Données projet'!$E$18+1,1))</f>
        <v>#N/A</v>
      </c>
      <c r="HA138" s="61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">
      <c r="A139" s="11">
        <f t="shared" si="14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74.256000000000057</v>
      </c>
      <c r="D139" s="12">
        <f t="shared" si="15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9">
        <f t="shared" si="111"/>
        <v>422.09489426633343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-7.9580786405131221E-13</v>
      </c>
      <c r="O139" s="14">
        <f>N139*VLOOKUP('Données projet'!$B$9,Paramètres!$A$1:$I$88,3,0)*VLOOKUP('Données projet'!$B$9,Paramètres!$A$1:$I$88,5,0)</f>
        <v>-4.448565960046835E-13</v>
      </c>
      <c r="P139" s="14" t="e">
        <f t="shared" si="151"/>
        <v>#NUM!</v>
      </c>
      <c r="Q139" s="22" t="e">
        <f t="shared" si="108"/>
        <v>#NUM!</v>
      </c>
      <c r="R139" s="61" t="e">
        <f t="shared" si="109"/>
        <v>#NUM!</v>
      </c>
      <c r="S139" s="61">
        <f ca="1">AVERAGE(OFFSET($R$3,0,0,'Données projet'!$E$9+1,1))-AVERAGE(OFFSET($H$3,0,0,'Données projet'!$E$9+1,1))</f>
        <v>383.30146648843129</v>
      </c>
      <c r="T139" s="61">
        <f t="shared" si="110"/>
        <v>443.96527862325644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0.63476903165320486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8.9240356769045194E-16</v>
      </c>
      <c r="AC139" s="24">
        <f t="shared" si="112"/>
        <v>0.63476903165320575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3.7</v>
      </c>
      <c r="AI139" s="14">
        <f>IF(A139&lt;'Données projet'!$A$62,$AF$205^A139,IF(A139='Données projet'!$A$62,'Données projet'!$B$62,AI138+AH139-AQ138))</f>
        <v>361.20000000000016</v>
      </c>
      <c r="AJ139" s="14">
        <f>AI139*VLOOKUP('Données projet'!$B$10,Paramètres!$A$1:$I$88,3,0)*VLOOKUP('Données projet'!$B$10,Paramètres!$A$1:$I$88,5,0)</f>
        <v>309.90960000000018</v>
      </c>
      <c r="AK139" s="14">
        <f t="shared" si="152"/>
        <v>73.249950733312943</v>
      </c>
      <c r="AL139" s="22">
        <f t="shared" si="113"/>
        <v>667.33621752718705</v>
      </c>
      <c r="AM139" s="61">
        <f t="shared" si="114"/>
        <v>960.6695508605203</v>
      </c>
      <c r="AN139" s="61">
        <f ca="1">AVERAGE(OFFSET($AM$3,0,0,'Données projet'!$E$10+1,1))-AVERAGE(OFFSET($H$3,0,0,'Données projet'!$E$10+1,1))</f>
        <v>346.47171669298569</v>
      </c>
      <c r="AO139" s="61">
        <f t="shared" si="115"/>
        <v>138.7892998712469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0</v>
      </c>
      <c r="BE139" s="14">
        <f>BD139*VLOOKUP('Données projet'!$B$11,Paramètres!$A$1:$I$88,3,0)*VLOOKUP('Données projet'!$B$11,Paramètres!$A$1:$I$88,5,0)</f>
        <v>0</v>
      </c>
      <c r="BF139" s="14" t="e">
        <f t="shared" si="153"/>
        <v>#NUM!</v>
      </c>
      <c r="BG139" s="22" t="e">
        <f t="shared" si="117"/>
        <v>#NUM!</v>
      </c>
      <c r="BH139" s="61" t="e">
        <f t="shared" si="118"/>
        <v>#NUM!</v>
      </c>
      <c r="BI139" s="61">
        <f ca="1">AVERAGE(OFFSET($BH$3,0,0,'Données projet'!$E$11+1,1))-AVERAGE(OFFSET($H$3,0,0,'Données projet'!$E$11+1,1))</f>
        <v>378.93986671710053</v>
      </c>
      <c r="BJ139" s="61">
        <f t="shared" si="119"/>
        <v>295.81600472413339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>
        <f>BY139*VLOOKUP('Données projet'!$B$12,Paramètres!$A$1:$I$88,3,0)*VLOOKUP('Données projet'!$B$12,Paramètres!$A$1:$I$88,5,0)</f>
        <v>0</v>
      </c>
      <c r="CA139" s="14" t="e">
        <f t="shared" si="154"/>
        <v>#NUM!</v>
      </c>
      <c r="CB139" s="22" t="e">
        <f t="shared" si="121"/>
        <v>#NUM!</v>
      </c>
      <c r="CC139" s="61" t="e">
        <f t="shared" si="122"/>
        <v>#NUM!</v>
      </c>
      <c r="CD139" s="61">
        <f ca="1">AVERAGE(OFFSET($CC$3,0,0,'Données projet'!$E$12+1,1))-AVERAGE(OFFSET($H$3,0,0,'Données projet'!$E$12+1,1))</f>
        <v>299.79515984901849</v>
      </c>
      <c r="CE139" s="61">
        <f t="shared" si="123"/>
        <v>472.66755491558951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2.6</v>
      </c>
      <c r="CT139" s="13">
        <f>IF(A139&lt;'Données projet'!$A$140,$CQ$205^A139,IF(A139='Données projet'!$A$140,'Données projet'!$B$140,CT138+CS139-DB138))</f>
        <v>271.59999999999934</v>
      </c>
      <c r="CU139" s="18">
        <f>CT139*VLOOKUP('Données projet'!$B$13,Paramètres!$A$1:$I$88,3,0)*VLOOKUP('Données projet'!$B$13,Paramètres!$A$1:$I$88,5,0)</f>
        <v>245.74367999999939</v>
      </c>
      <c r="CV139" s="14">
        <f t="shared" si="155"/>
        <v>59.673605104126288</v>
      </c>
      <c r="CW139" s="22">
        <f t="shared" si="125"/>
        <v>531.93510488968548</v>
      </c>
      <c r="CX139" s="61">
        <f t="shared" si="126"/>
        <v>825.26843822301885</v>
      </c>
      <c r="CY139" s="61">
        <f ca="1">AVERAGE(OFFSET($CX$3,0,0,'Données projet'!$E$13+1,1))-AVERAGE(OFFSET($H$3,0,0,'Données projet'!$E$13+1,1))</f>
        <v>338.00040608689147</v>
      </c>
      <c r="CZ139" s="61">
        <f t="shared" si="127"/>
        <v>193.3463168944657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1" t="e">
        <f t="shared" si="130"/>
        <v>#N/A</v>
      </c>
      <c r="DT139" s="61" t="e">
        <f ca="1">AVERAGE(OFFSET($DS$3,0,0,'Données projet'!$E$14+1,1))-AVERAGE(OFFSET($H$3,0,0,'Données projet'!$E$14+1,1))</f>
        <v>#N/A</v>
      </c>
      <c r="DU139" s="61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1" t="e">
        <f t="shared" si="134"/>
        <v>#N/A</v>
      </c>
      <c r="EO139" s="61" t="e">
        <f ca="1">AVERAGE(OFFSET($EN$3,0,0,'Données projet'!$E$15+1,1))-AVERAGE(OFFSET($H$3,0,0,'Données projet'!$E$15+1,1))</f>
        <v>#N/A</v>
      </c>
      <c r="EP139" s="61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1" t="e">
        <f t="shared" si="138"/>
        <v>#N/A</v>
      </c>
      <c r="FJ139" s="61" t="e">
        <f ca="1">AVERAGE(OFFSET($FI$3,0,0,'Données projet'!$E$16+1,1))-AVERAGE(OFFSET($H$3,0,0,'Données projet'!$E$16+1,1))</f>
        <v>#N/A</v>
      </c>
      <c r="FK139" s="61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1" t="e">
        <f t="shared" si="142"/>
        <v>#N/A</v>
      </c>
      <c r="GE139" s="61" t="e">
        <f ca="1">AVERAGE(OFFSET($GD$3,0,0,'Données projet'!$E$17+1,1))-AVERAGE(OFFSET($H$3,0,0,'Données projet'!$E$17+1,1))</f>
        <v>#N/A</v>
      </c>
      <c r="GF139" s="61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1" t="e">
        <f t="shared" si="146"/>
        <v>#N/A</v>
      </c>
      <c r="GZ139" s="61" t="e">
        <f ca="1">AVERAGE(OFFSET($GY$3,0,0,'Données projet'!$E$18+1,1))-AVERAGE(OFFSET($H$3,0,0,'Données projet'!$E$18+1,1))</f>
        <v>#N/A</v>
      </c>
      <c r="HA139" s="61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">
      <c r="A140" s="11">
        <f t="shared" si="14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74.802000000000064</v>
      </c>
      <c r="D140" s="12">
        <f t="shared" si="15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9">
        <f t="shared" si="111"/>
        <v>423.28028167743605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-7.9580786405131221E-13</v>
      </c>
      <c r="O140" s="14">
        <f>N140*VLOOKUP('Données projet'!$B$9,Paramètres!$A$1:$I$88,3,0)*VLOOKUP('Données projet'!$B$9,Paramètres!$A$1:$I$88,5,0)</f>
        <v>-4.448565960046835E-13</v>
      </c>
      <c r="P140" s="14" t="e">
        <f t="shared" si="151"/>
        <v>#NUM!</v>
      </c>
      <c r="Q140" s="22" t="e">
        <f t="shared" si="108"/>
        <v>#NUM!</v>
      </c>
      <c r="R140" s="61" t="e">
        <f t="shared" si="109"/>
        <v>#NUM!</v>
      </c>
      <c r="S140" s="61">
        <f ca="1">AVERAGE(OFFSET($R$3,0,0,'Données projet'!$E$9+1,1))-AVERAGE(OFFSET($H$3,0,0,'Données projet'!$E$9+1,1))</f>
        <v>383.30146648843129</v>
      </c>
      <c r="T140" s="61">
        <f t="shared" si="110"/>
        <v>443.96527862325644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0.62232159811336485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6.3102461426898676E-16</v>
      </c>
      <c r="AC140" s="24">
        <f t="shared" si="112"/>
        <v>0.62232159811336552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3.7</v>
      </c>
      <c r="AI140" s="14">
        <f>IF(A140&lt;'Données projet'!$A$62,$AF$205^A140,IF(A140='Données projet'!$A$62,'Données projet'!$B$62,AI139+AH140-AQ139))</f>
        <v>364.90000000000015</v>
      </c>
      <c r="AJ140" s="14">
        <f>AI140*VLOOKUP('Données projet'!$B$10,Paramètres!$A$1:$I$88,3,0)*VLOOKUP('Données projet'!$B$10,Paramètres!$A$1:$I$88,5,0)</f>
        <v>313.08420000000018</v>
      </c>
      <c r="AK140" s="14">
        <f t="shared" si="152"/>
        <v>73.9125623021812</v>
      </c>
      <c r="AL140" s="22">
        <f t="shared" si="113"/>
        <v>674.01936100963246</v>
      </c>
      <c r="AM140" s="61">
        <f t="shared" si="114"/>
        <v>967.35269434296583</v>
      </c>
      <c r="AN140" s="61">
        <f ca="1">AVERAGE(OFFSET($AM$3,0,0,'Données projet'!$E$10+1,1))-AVERAGE(OFFSET($H$3,0,0,'Données projet'!$E$10+1,1))</f>
        <v>346.47171669298569</v>
      </c>
      <c r="AO140" s="61">
        <f t="shared" si="115"/>
        <v>138.7892998712469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0</v>
      </c>
      <c r="BE140" s="14">
        <f>BD140*VLOOKUP('Données projet'!$B$11,Paramètres!$A$1:$I$88,3,0)*VLOOKUP('Données projet'!$B$11,Paramètres!$A$1:$I$88,5,0)</f>
        <v>0</v>
      </c>
      <c r="BF140" s="14" t="e">
        <f t="shared" si="153"/>
        <v>#NUM!</v>
      </c>
      <c r="BG140" s="22" t="e">
        <f t="shared" si="117"/>
        <v>#NUM!</v>
      </c>
      <c r="BH140" s="61" t="e">
        <f t="shared" si="118"/>
        <v>#NUM!</v>
      </c>
      <c r="BI140" s="61">
        <f ca="1">AVERAGE(OFFSET($BH$3,0,0,'Données projet'!$E$11+1,1))-AVERAGE(OFFSET($H$3,0,0,'Données projet'!$E$11+1,1))</f>
        <v>378.93986671710053</v>
      </c>
      <c r="BJ140" s="61">
        <f t="shared" si="119"/>
        <v>295.81600472413339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>
        <f>BY140*VLOOKUP('Données projet'!$B$12,Paramètres!$A$1:$I$88,3,0)*VLOOKUP('Données projet'!$B$12,Paramètres!$A$1:$I$88,5,0)</f>
        <v>0</v>
      </c>
      <c r="CA140" s="14" t="e">
        <f t="shared" si="154"/>
        <v>#NUM!</v>
      </c>
      <c r="CB140" s="22" t="e">
        <f t="shared" si="121"/>
        <v>#NUM!</v>
      </c>
      <c r="CC140" s="61" t="e">
        <f t="shared" si="122"/>
        <v>#NUM!</v>
      </c>
      <c r="CD140" s="61">
        <f ca="1">AVERAGE(OFFSET($CC$3,0,0,'Données projet'!$E$12+1,1))-AVERAGE(OFFSET($H$3,0,0,'Données projet'!$E$12+1,1))</f>
        <v>299.79515984901849</v>
      </c>
      <c r="CE140" s="61">
        <f t="shared" si="123"/>
        <v>472.66755491558951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2.6</v>
      </c>
      <c r="CT140" s="13">
        <f>IF(A140&lt;'Données projet'!$A$140,$CQ$205^A140,IF(A140='Données projet'!$A$140,'Données projet'!$B$140,CT139+CS140-DB139))</f>
        <v>274.19999999999936</v>
      </c>
      <c r="CU140" s="18">
        <f>CT140*VLOOKUP('Données projet'!$B$13,Paramètres!$A$1:$I$88,3,0)*VLOOKUP('Données projet'!$B$13,Paramètres!$A$1:$I$88,5,0)</f>
        <v>248.09615999999943</v>
      </c>
      <c r="CV140" s="14">
        <f t="shared" si="155"/>
        <v>60.178080967364579</v>
      </c>
      <c r="CW140" s="22">
        <f t="shared" si="125"/>
        <v>536.91096968482555</v>
      </c>
      <c r="CX140" s="61">
        <f t="shared" si="126"/>
        <v>830.24430301815892</v>
      </c>
      <c r="CY140" s="61">
        <f ca="1">AVERAGE(OFFSET($CX$3,0,0,'Données projet'!$E$13+1,1))-AVERAGE(OFFSET($H$3,0,0,'Données projet'!$E$13+1,1))</f>
        <v>338.00040608689147</v>
      </c>
      <c r="CZ140" s="61">
        <f t="shared" si="127"/>
        <v>193.3463168944657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1" t="e">
        <f t="shared" si="130"/>
        <v>#N/A</v>
      </c>
      <c r="DT140" s="61" t="e">
        <f ca="1">AVERAGE(OFFSET($DS$3,0,0,'Données projet'!$E$14+1,1))-AVERAGE(OFFSET($H$3,0,0,'Données projet'!$E$14+1,1))</f>
        <v>#N/A</v>
      </c>
      <c r="DU140" s="61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1" t="e">
        <f t="shared" si="134"/>
        <v>#N/A</v>
      </c>
      <c r="EO140" s="61" t="e">
        <f ca="1">AVERAGE(OFFSET($EN$3,0,0,'Données projet'!$E$15+1,1))-AVERAGE(OFFSET($H$3,0,0,'Données projet'!$E$15+1,1))</f>
        <v>#N/A</v>
      </c>
      <c r="EP140" s="61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1" t="e">
        <f t="shared" si="138"/>
        <v>#N/A</v>
      </c>
      <c r="FJ140" s="61" t="e">
        <f ca="1">AVERAGE(OFFSET($FI$3,0,0,'Données projet'!$E$16+1,1))-AVERAGE(OFFSET($H$3,0,0,'Données projet'!$E$16+1,1))</f>
        <v>#N/A</v>
      </c>
      <c r="FK140" s="61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1" t="e">
        <f t="shared" si="142"/>
        <v>#N/A</v>
      </c>
      <c r="GE140" s="61" t="e">
        <f ca="1">AVERAGE(OFFSET($GD$3,0,0,'Données projet'!$E$17+1,1))-AVERAGE(OFFSET($H$3,0,0,'Données projet'!$E$17+1,1))</f>
        <v>#N/A</v>
      </c>
      <c r="GF140" s="61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1" t="e">
        <f t="shared" si="146"/>
        <v>#N/A</v>
      </c>
      <c r="GZ140" s="61" t="e">
        <f ca="1">AVERAGE(OFFSET($GY$3,0,0,'Données projet'!$E$18+1,1))-AVERAGE(OFFSET($H$3,0,0,'Données projet'!$E$18+1,1))</f>
        <v>#N/A</v>
      </c>
      <c r="HA140" s="61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">
      <c r="A141" s="11">
        <f t="shared" si="14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75.34800000000007</v>
      </c>
      <c r="D141" s="12">
        <f t="shared" si="15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9">
        <f t="shared" si="111"/>
        <v>424.46546998502401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-7.9580786405131221E-13</v>
      </c>
      <c r="O141" s="14">
        <f>N141*VLOOKUP('Données projet'!$B$9,Paramètres!$A$1:$I$88,3,0)*VLOOKUP('Données projet'!$B$9,Paramètres!$A$1:$I$88,5,0)</f>
        <v>-4.448565960046835E-13</v>
      </c>
      <c r="P141" s="14" t="e">
        <f t="shared" si="151"/>
        <v>#NUM!</v>
      </c>
      <c r="Q141" s="22" t="e">
        <f t="shared" si="108"/>
        <v>#NUM!</v>
      </c>
      <c r="R141" s="61" t="e">
        <f t="shared" si="109"/>
        <v>#NUM!</v>
      </c>
      <c r="S141" s="61">
        <f ca="1">AVERAGE(OFFSET($R$3,0,0,'Données projet'!$E$9+1,1))-AVERAGE(OFFSET($H$3,0,0,'Données projet'!$E$9+1,1))</f>
        <v>383.30146648843129</v>
      </c>
      <c r="T141" s="61">
        <f t="shared" si="110"/>
        <v>443.96527862325644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0.61011825115305629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4.4620178384522597E-16</v>
      </c>
      <c r="AC141" s="24">
        <f t="shared" si="112"/>
        <v>0.61011825115305673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3.7</v>
      </c>
      <c r="AI141" s="14">
        <f>IF(A141&lt;'Données projet'!$A$62,$AF$205^A141,IF(A141='Données projet'!$A$62,'Données projet'!$B$62,AI140+AH141-AQ140))</f>
        <v>368.60000000000014</v>
      </c>
      <c r="AJ141" s="14">
        <f>AI141*VLOOKUP('Données projet'!$B$10,Paramètres!$A$1:$I$88,3,0)*VLOOKUP('Données projet'!$B$10,Paramètres!$A$1:$I$88,5,0)</f>
        <v>316.25880000000018</v>
      </c>
      <c r="AK141" s="14">
        <f t="shared" si="152"/>
        <v>74.574392258616342</v>
      </c>
      <c r="AL141" s="22">
        <f t="shared" si="113"/>
        <v>680.70114318375704</v>
      </c>
      <c r="AM141" s="61">
        <f t="shared" si="114"/>
        <v>974.0344765170903</v>
      </c>
      <c r="AN141" s="61">
        <f ca="1">AVERAGE(OFFSET($AM$3,0,0,'Données projet'!$E$10+1,1))-AVERAGE(OFFSET($H$3,0,0,'Données projet'!$E$10+1,1))</f>
        <v>346.47171669298569</v>
      </c>
      <c r="AO141" s="61">
        <f t="shared" si="115"/>
        <v>138.7892998712469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0</v>
      </c>
      <c r="BE141" s="14">
        <f>BD141*VLOOKUP('Données projet'!$B$11,Paramètres!$A$1:$I$88,3,0)*VLOOKUP('Données projet'!$B$11,Paramètres!$A$1:$I$88,5,0)</f>
        <v>0</v>
      </c>
      <c r="BF141" s="14" t="e">
        <f t="shared" si="153"/>
        <v>#NUM!</v>
      </c>
      <c r="BG141" s="22" t="e">
        <f t="shared" si="117"/>
        <v>#NUM!</v>
      </c>
      <c r="BH141" s="61" t="e">
        <f t="shared" si="118"/>
        <v>#NUM!</v>
      </c>
      <c r="BI141" s="61">
        <f ca="1">AVERAGE(OFFSET($BH$3,0,0,'Données projet'!$E$11+1,1))-AVERAGE(OFFSET($H$3,0,0,'Données projet'!$E$11+1,1))</f>
        <v>378.93986671710053</v>
      </c>
      <c r="BJ141" s="61">
        <f t="shared" si="119"/>
        <v>295.81600472413339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>
        <f>BY141*VLOOKUP('Données projet'!$B$12,Paramètres!$A$1:$I$88,3,0)*VLOOKUP('Données projet'!$B$12,Paramètres!$A$1:$I$88,5,0)</f>
        <v>0</v>
      </c>
      <c r="CA141" s="14" t="e">
        <f t="shared" si="154"/>
        <v>#NUM!</v>
      </c>
      <c r="CB141" s="22" t="e">
        <f t="shared" si="121"/>
        <v>#NUM!</v>
      </c>
      <c r="CC141" s="61" t="e">
        <f t="shared" si="122"/>
        <v>#NUM!</v>
      </c>
      <c r="CD141" s="61">
        <f ca="1">AVERAGE(OFFSET($CC$3,0,0,'Données projet'!$E$12+1,1))-AVERAGE(OFFSET($H$3,0,0,'Données projet'!$E$12+1,1))</f>
        <v>299.79515984901849</v>
      </c>
      <c r="CE141" s="61">
        <f t="shared" si="123"/>
        <v>472.66755491558951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2.6</v>
      </c>
      <c r="CT141" s="13">
        <f>IF(A141&lt;'Données projet'!$A$140,$CQ$205^A141,IF(A141='Données projet'!$A$140,'Données projet'!$B$140,CT140+CS141-DB140))</f>
        <v>276.79999999999939</v>
      </c>
      <c r="CU141" s="18">
        <f>CT141*VLOOKUP('Données projet'!$B$13,Paramètres!$A$1:$I$88,3,0)*VLOOKUP('Données projet'!$B$13,Paramètres!$A$1:$I$88,5,0)</f>
        <v>250.44863999999944</v>
      </c>
      <c r="CV141" s="14">
        <f t="shared" si="155"/>
        <v>60.682000328889892</v>
      </c>
      <c r="CW141" s="22">
        <f t="shared" si="125"/>
        <v>541.88586523948231</v>
      </c>
      <c r="CX141" s="61">
        <f t="shared" si="126"/>
        <v>835.21919857281569</v>
      </c>
      <c r="CY141" s="61">
        <f ca="1">AVERAGE(OFFSET($CX$3,0,0,'Données projet'!$E$13+1,1))-AVERAGE(OFFSET($H$3,0,0,'Données projet'!$E$13+1,1))</f>
        <v>338.00040608689147</v>
      </c>
      <c r="CZ141" s="61">
        <f t="shared" si="127"/>
        <v>193.3463168944657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1" t="e">
        <f t="shared" si="130"/>
        <v>#N/A</v>
      </c>
      <c r="DT141" s="61" t="e">
        <f ca="1">AVERAGE(OFFSET($DS$3,0,0,'Données projet'!$E$14+1,1))-AVERAGE(OFFSET($H$3,0,0,'Données projet'!$E$14+1,1))</f>
        <v>#N/A</v>
      </c>
      <c r="DU141" s="61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1" t="e">
        <f t="shared" si="134"/>
        <v>#N/A</v>
      </c>
      <c r="EO141" s="61" t="e">
        <f ca="1">AVERAGE(OFFSET($EN$3,0,0,'Données projet'!$E$15+1,1))-AVERAGE(OFFSET($H$3,0,0,'Données projet'!$E$15+1,1))</f>
        <v>#N/A</v>
      </c>
      <c r="EP141" s="61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1" t="e">
        <f t="shared" si="138"/>
        <v>#N/A</v>
      </c>
      <c r="FJ141" s="61" t="e">
        <f ca="1">AVERAGE(OFFSET($FI$3,0,0,'Données projet'!$E$16+1,1))-AVERAGE(OFFSET($H$3,0,0,'Données projet'!$E$16+1,1))</f>
        <v>#N/A</v>
      </c>
      <c r="FK141" s="61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1" t="e">
        <f t="shared" si="142"/>
        <v>#N/A</v>
      </c>
      <c r="GE141" s="61" t="e">
        <f ca="1">AVERAGE(OFFSET($GD$3,0,0,'Données projet'!$E$17+1,1))-AVERAGE(OFFSET($H$3,0,0,'Données projet'!$E$17+1,1))</f>
        <v>#N/A</v>
      </c>
      <c r="GF141" s="61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1" t="e">
        <f t="shared" si="146"/>
        <v>#N/A</v>
      </c>
      <c r="GZ141" s="61" t="e">
        <f ca="1">AVERAGE(OFFSET($GY$3,0,0,'Données projet'!$E$18+1,1))-AVERAGE(OFFSET($H$3,0,0,'Données projet'!$E$18+1,1))</f>
        <v>#N/A</v>
      </c>
      <c r="HA141" s="61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">
      <c r="A142" s="11">
        <f t="shared" si="14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75.894000000000077</v>
      </c>
      <c r="D142" s="12">
        <f t="shared" si="15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9">
        <f t="shared" si="111"/>
        <v>425.6504607991651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-7.9580786405131221E-13</v>
      </c>
      <c r="O142" s="14">
        <f>N142*VLOOKUP('Données projet'!$B$9,Paramètres!$A$1:$I$88,3,0)*VLOOKUP('Données projet'!$B$9,Paramètres!$A$1:$I$88,5,0)</f>
        <v>-4.448565960046835E-13</v>
      </c>
      <c r="P142" s="14" t="e">
        <f t="shared" si="151"/>
        <v>#NUM!</v>
      </c>
      <c r="Q142" s="22" t="e">
        <f t="shared" si="108"/>
        <v>#NUM!</v>
      </c>
      <c r="R142" s="61" t="e">
        <f t="shared" si="109"/>
        <v>#NUM!</v>
      </c>
      <c r="S142" s="61">
        <f ca="1">AVERAGE(OFFSET($R$3,0,0,'Données projet'!$E$9+1,1))-AVERAGE(OFFSET($H$3,0,0,'Données projet'!$E$9+1,1))</f>
        <v>383.30146648843129</v>
      </c>
      <c r="T142" s="61">
        <f t="shared" si="110"/>
        <v>443.96527862325644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0.59815420438333278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3.1551230713449338E-16</v>
      </c>
      <c r="AC142" s="24">
        <f t="shared" si="112"/>
        <v>0.59815420438333311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3.7</v>
      </c>
      <c r="AI142" s="14">
        <f>IF(A142&lt;'Données projet'!$A$62,$AF$205^A142,IF(A142='Données projet'!$A$62,'Données projet'!$B$62,AI141+AH142-AQ141))</f>
        <v>372.30000000000013</v>
      </c>
      <c r="AJ142" s="14">
        <f>AI142*VLOOKUP('Données projet'!$B$10,Paramètres!$A$1:$I$88,3,0)*VLOOKUP('Données projet'!$B$10,Paramètres!$A$1:$I$88,5,0)</f>
        <v>319.43340000000012</v>
      </c>
      <c r="AK142" s="14">
        <f t="shared" si="152"/>
        <v>75.235449356862148</v>
      </c>
      <c r="AL142" s="22">
        <f t="shared" si="113"/>
        <v>687.38157929653505</v>
      </c>
      <c r="AM142" s="61">
        <f t="shared" si="114"/>
        <v>980.71491262986842</v>
      </c>
      <c r="AN142" s="61">
        <f ca="1">AVERAGE(OFFSET($AM$3,0,0,'Données projet'!$E$10+1,1))-AVERAGE(OFFSET($H$3,0,0,'Données projet'!$E$10+1,1))</f>
        <v>346.47171669298569</v>
      </c>
      <c r="AO142" s="61">
        <f t="shared" si="115"/>
        <v>138.7892998712469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0</v>
      </c>
      <c r="BE142" s="14">
        <f>BD142*VLOOKUP('Données projet'!$B$11,Paramètres!$A$1:$I$88,3,0)*VLOOKUP('Données projet'!$B$11,Paramètres!$A$1:$I$88,5,0)</f>
        <v>0</v>
      </c>
      <c r="BF142" s="14" t="e">
        <f t="shared" si="153"/>
        <v>#NUM!</v>
      </c>
      <c r="BG142" s="22" t="e">
        <f t="shared" si="117"/>
        <v>#NUM!</v>
      </c>
      <c r="BH142" s="61" t="e">
        <f t="shared" si="118"/>
        <v>#NUM!</v>
      </c>
      <c r="BI142" s="61">
        <f ca="1">AVERAGE(OFFSET($BH$3,0,0,'Données projet'!$E$11+1,1))-AVERAGE(OFFSET($H$3,0,0,'Données projet'!$E$11+1,1))</f>
        <v>378.93986671710053</v>
      </c>
      <c r="BJ142" s="61">
        <f t="shared" si="119"/>
        <v>295.81600472413339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>
        <f>BY142*VLOOKUP('Données projet'!$B$12,Paramètres!$A$1:$I$88,3,0)*VLOOKUP('Données projet'!$B$12,Paramètres!$A$1:$I$88,5,0)</f>
        <v>0</v>
      </c>
      <c r="CA142" s="14" t="e">
        <f t="shared" si="154"/>
        <v>#NUM!</v>
      </c>
      <c r="CB142" s="22" t="e">
        <f t="shared" si="121"/>
        <v>#NUM!</v>
      </c>
      <c r="CC142" s="61" t="e">
        <f t="shared" si="122"/>
        <v>#NUM!</v>
      </c>
      <c r="CD142" s="61">
        <f ca="1">AVERAGE(OFFSET($CC$3,0,0,'Données projet'!$E$12+1,1))-AVERAGE(OFFSET($H$3,0,0,'Données projet'!$E$12+1,1))</f>
        <v>299.79515984901849</v>
      </c>
      <c r="CE142" s="61">
        <f t="shared" si="123"/>
        <v>472.66755491558951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2.6</v>
      </c>
      <c r="CT142" s="13">
        <f>IF(A142&lt;'Données projet'!$A$140,$CQ$205^A142,IF(A142='Données projet'!$A$140,'Données projet'!$B$140,CT141+CS142-DB141))</f>
        <v>279.39999999999941</v>
      </c>
      <c r="CU142" s="18">
        <f>CT142*VLOOKUP('Données projet'!$B$13,Paramètres!$A$1:$I$88,3,0)*VLOOKUP('Données projet'!$B$13,Paramètres!$A$1:$I$88,5,0)</f>
        <v>252.80111999999946</v>
      </c>
      <c r="CV142" s="14">
        <f t="shared" si="155"/>
        <v>61.185369021394152</v>
      </c>
      <c r="CW142" s="22">
        <f t="shared" si="125"/>
        <v>546.85980171226049</v>
      </c>
      <c r="CX142" s="61">
        <f t="shared" si="126"/>
        <v>840.19313504559386</v>
      </c>
      <c r="CY142" s="61">
        <f ca="1">AVERAGE(OFFSET($CX$3,0,0,'Données projet'!$E$13+1,1))-AVERAGE(OFFSET($H$3,0,0,'Données projet'!$E$13+1,1))</f>
        <v>338.00040608689147</v>
      </c>
      <c r="CZ142" s="61">
        <f t="shared" si="127"/>
        <v>193.3463168944657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1" t="e">
        <f t="shared" si="130"/>
        <v>#N/A</v>
      </c>
      <c r="DT142" s="61" t="e">
        <f ca="1">AVERAGE(OFFSET($DS$3,0,0,'Données projet'!$E$14+1,1))-AVERAGE(OFFSET($H$3,0,0,'Données projet'!$E$14+1,1))</f>
        <v>#N/A</v>
      </c>
      <c r="DU142" s="61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1" t="e">
        <f t="shared" si="134"/>
        <v>#N/A</v>
      </c>
      <c r="EO142" s="61" t="e">
        <f ca="1">AVERAGE(OFFSET($EN$3,0,0,'Données projet'!$E$15+1,1))-AVERAGE(OFFSET($H$3,0,0,'Données projet'!$E$15+1,1))</f>
        <v>#N/A</v>
      </c>
      <c r="EP142" s="61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1" t="e">
        <f t="shared" si="138"/>
        <v>#N/A</v>
      </c>
      <c r="FJ142" s="61" t="e">
        <f ca="1">AVERAGE(OFFSET($FI$3,0,0,'Données projet'!$E$16+1,1))-AVERAGE(OFFSET($H$3,0,0,'Données projet'!$E$16+1,1))</f>
        <v>#N/A</v>
      </c>
      <c r="FK142" s="61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1" t="e">
        <f t="shared" si="142"/>
        <v>#N/A</v>
      </c>
      <c r="GE142" s="61" t="e">
        <f ca="1">AVERAGE(OFFSET($GD$3,0,0,'Données projet'!$E$17+1,1))-AVERAGE(OFFSET($H$3,0,0,'Données projet'!$E$17+1,1))</f>
        <v>#N/A</v>
      </c>
      <c r="GF142" s="61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1" t="e">
        <f t="shared" si="146"/>
        <v>#N/A</v>
      </c>
      <c r="GZ142" s="61" t="e">
        <f ca="1">AVERAGE(OFFSET($GY$3,0,0,'Données projet'!$E$18+1,1))-AVERAGE(OFFSET($H$3,0,0,'Données projet'!$E$18+1,1))</f>
        <v>#N/A</v>
      </c>
      <c r="HA142" s="61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">
      <c r="A143" s="11">
        <f t="shared" si="14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76.440000000000083</v>
      </c>
      <c r="D143" s="12">
        <f t="shared" si="15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9">
        <f t="shared" si="111"/>
        <v>426.8352557054219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-7.9580786405131221E-13</v>
      </c>
      <c r="O143" s="14">
        <f>N143*VLOOKUP('Données projet'!$B$9,Paramètres!$A$1:$I$88,3,0)*VLOOKUP('Données projet'!$B$9,Paramètres!$A$1:$I$88,5,0)</f>
        <v>-4.448565960046835E-13</v>
      </c>
      <c r="P143" s="14" t="e">
        <f t="shared" si="151"/>
        <v>#NUM!</v>
      </c>
      <c r="Q143" s="22" t="e">
        <f t="shared" si="108"/>
        <v>#NUM!</v>
      </c>
      <c r="R143" s="61" t="e">
        <f t="shared" si="109"/>
        <v>#NUM!</v>
      </c>
      <c r="S143" s="61">
        <f ca="1">AVERAGE(OFFSET($R$3,0,0,'Données projet'!$E$9+1,1))-AVERAGE(OFFSET($H$3,0,0,'Données projet'!$E$9+1,1))</f>
        <v>383.30146648843129</v>
      </c>
      <c r="T143" s="61">
        <f t="shared" si="110"/>
        <v>443.96527862325644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0.58642476527341558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2.2310089192261299E-16</v>
      </c>
      <c r="AC143" s="24">
        <f t="shared" si="112"/>
        <v>0.5864247652734158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376</v>
      </c>
      <c r="AG143" s="13">
        <f>VLOOKUP(A143,'Données projet'!$A$61:$I$81,9,0)</f>
        <v>3.7</v>
      </c>
      <c r="AH143" s="13">
        <f t="array" ref="AH143">INDEX(AG:AG,MIN(IF(ISNUMBER(AG143:AG339),ROW(AG143:AG339),"")))</f>
        <v>3.7</v>
      </c>
      <c r="AI143" s="14">
        <f>IF(A143&lt;'Données projet'!$A$62,$AF$205^A143,IF(A143='Données projet'!$A$62,'Données projet'!$B$62,AI142+AH143-AQ142))</f>
        <v>376.00000000000011</v>
      </c>
      <c r="AJ143" s="14">
        <f>AI143*VLOOKUP('Données projet'!$B$10,Paramètres!$A$1:$I$88,3,0)*VLOOKUP('Données projet'!$B$10,Paramètres!$A$1:$I$88,5,0)</f>
        <v>322.60800000000012</v>
      </c>
      <c r="AK143" s="14">
        <f t="shared" si="152"/>
        <v>75.895742167129825</v>
      </c>
      <c r="AL143" s="22">
        <f t="shared" si="113"/>
        <v>694.06068427441789</v>
      </c>
      <c r="AM143" s="61">
        <f t="shared" si="114"/>
        <v>987.39401760775127</v>
      </c>
      <c r="AN143" s="61">
        <f ca="1">AVERAGE(OFFSET($AM$3,0,0,'Données projet'!$E$10+1,1))-AVERAGE(OFFSET($H$3,0,0,'Données projet'!$E$10+1,1))</f>
        <v>346.47171669298569</v>
      </c>
      <c r="AO143" s="61">
        <f t="shared" si="115"/>
        <v>138.7892998712469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30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0</v>
      </c>
      <c r="BE143" s="14">
        <f>BD143*VLOOKUP('Données projet'!$B$11,Paramètres!$A$1:$I$88,3,0)*VLOOKUP('Données projet'!$B$11,Paramètres!$A$1:$I$88,5,0)</f>
        <v>0</v>
      </c>
      <c r="BF143" s="14" t="e">
        <f t="shared" si="153"/>
        <v>#NUM!</v>
      </c>
      <c r="BG143" s="22" t="e">
        <f t="shared" si="117"/>
        <v>#NUM!</v>
      </c>
      <c r="BH143" s="61" t="e">
        <f t="shared" si="118"/>
        <v>#NUM!</v>
      </c>
      <c r="BI143" s="61">
        <f ca="1">AVERAGE(OFFSET($BH$3,0,0,'Données projet'!$E$11+1,1))-AVERAGE(OFFSET($H$3,0,0,'Données projet'!$E$11+1,1))</f>
        <v>378.93986671710053</v>
      </c>
      <c r="BJ143" s="61">
        <f t="shared" si="119"/>
        <v>295.81600472413339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>
        <f>BY143*VLOOKUP('Données projet'!$B$12,Paramètres!$A$1:$I$88,3,0)*VLOOKUP('Données projet'!$B$12,Paramètres!$A$1:$I$88,5,0)</f>
        <v>0</v>
      </c>
      <c r="CA143" s="14" t="e">
        <f t="shared" si="154"/>
        <v>#NUM!</v>
      </c>
      <c r="CB143" s="22" t="e">
        <f t="shared" si="121"/>
        <v>#NUM!</v>
      </c>
      <c r="CC143" s="61" t="e">
        <f t="shared" si="122"/>
        <v>#NUM!</v>
      </c>
      <c r="CD143" s="61">
        <f ca="1">AVERAGE(OFFSET($CC$3,0,0,'Données projet'!$E$12+1,1))-AVERAGE(OFFSET($H$3,0,0,'Données projet'!$E$12+1,1))</f>
        <v>299.79515984901849</v>
      </c>
      <c r="CE143" s="61">
        <f t="shared" si="123"/>
        <v>472.66755491558951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2.6</v>
      </c>
      <c r="CT143" s="13">
        <f>IF(A143&lt;'Données projet'!$A$140,$CQ$205^A143,IF(A143='Données projet'!$A$140,'Données projet'!$B$140,CT142+CS143-DB142))</f>
        <v>281.99999999999943</v>
      </c>
      <c r="CU143" s="18">
        <f>CT143*VLOOKUP('Données projet'!$B$13,Paramètres!$A$1:$I$88,3,0)*VLOOKUP('Données projet'!$B$13,Paramètres!$A$1:$I$88,5,0)</f>
        <v>255.15359999999947</v>
      </c>
      <c r="CV143" s="14">
        <f t="shared" si="155"/>
        <v>61.688192762754319</v>
      </c>
      <c r="CW143" s="22">
        <f t="shared" si="125"/>
        <v>551.83278906179623</v>
      </c>
      <c r="CX143" s="61">
        <f t="shared" si="126"/>
        <v>845.16612239512961</v>
      </c>
      <c r="CY143" s="61">
        <f ca="1">AVERAGE(OFFSET($CX$3,0,0,'Données projet'!$E$13+1,1))-AVERAGE(OFFSET($H$3,0,0,'Données projet'!$E$13+1,1))</f>
        <v>338.00040608689147</v>
      </c>
      <c r="CZ143" s="61">
        <f t="shared" si="127"/>
        <v>193.3463168944657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1" t="e">
        <f t="shared" si="130"/>
        <v>#N/A</v>
      </c>
      <c r="DT143" s="61" t="e">
        <f ca="1">AVERAGE(OFFSET($DS$3,0,0,'Données projet'!$E$14+1,1))-AVERAGE(OFFSET($H$3,0,0,'Données projet'!$E$14+1,1))</f>
        <v>#N/A</v>
      </c>
      <c r="DU143" s="61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1" t="e">
        <f t="shared" si="134"/>
        <v>#N/A</v>
      </c>
      <c r="EO143" s="61" t="e">
        <f ca="1">AVERAGE(OFFSET($EN$3,0,0,'Données projet'!$E$15+1,1))-AVERAGE(OFFSET($H$3,0,0,'Données projet'!$E$15+1,1))</f>
        <v>#N/A</v>
      </c>
      <c r="EP143" s="61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1" t="e">
        <f t="shared" si="138"/>
        <v>#N/A</v>
      </c>
      <c r="FJ143" s="61" t="e">
        <f ca="1">AVERAGE(OFFSET($FI$3,0,0,'Données projet'!$E$16+1,1))-AVERAGE(OFFSET($H$3,0,0,'Données projet'!$E$16+1,1))</f>
        <v>#N/A</v>
      </c>
      <c r="FK143" s="61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1" t="e">
        <f t="shared" si="142"/>
        <v>#N/A</v>
      </c>
      <c r="GE143" s="61" t="e">
        <f ca="1">AVERAGE(OFFSET($GD$3,0,0,'Données projet'!$E$17+1,1))-AVERAGE(OFFSET($H$3,0,0,'Données projet'!$E$17+1,1))</f>
        <v>#N/A</v>
      </c>
      <c r="GF143" s="61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1" t="e">
        <f t="shared" si="146"/>
        <v>#N/A</v>
      </c>
      <c r="GZ143" s="61" t="e">
        <f ca="1">AVERAGE(OFFSET($GY$3,0,0,'Données projet'!$E$18+1,1))-AVERAGE(OFFSET($H$3,0,0,'Données projet'!$E$18+1,1))</f>
        <v>#N/A</v>
      </c>
      <c r="HA143" s="61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">
      <c r="A144" s="11">
        <f t="shared" si="14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76.986000000000089</v>
      </c>
      <c r="D144" s="12">
        <f t="shared" si="15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9">
        <f t="shared" si="111"/>
        <v>428.01985626539732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-7.9580786405131221E-13</v>
      </c>
      <c r="O144" s="14">
        <f>N144*VLOOKUP('Données projet'!$B$9,Paramètres!$A$1:$I$88,3,0)*VLOOKUP('Données projet'!$B$9,Paramètres!$A$1:$I$88,5,0)</f>
        <v>-4.448565960046835E-13</v>
      </c>
      <c r="P144" s="14" t="e">
        <f t="shared" si="151"/>
        <v>#NUM!</v>
      </c>
      <c r="Q144" s="22" t="e">
        <f t="shared" si="108"/>
        <v>#NUM!</v>
      </c>
      <c r="R144" s="61" t="e">
        <f t="shared" si="109"/>
        <v>#NUM!</v>
      </c>
      <c r="S144" s="61">
        <f ca="1">AVERAGE(OFFSET($R$3,0,0,'Données projet'!$E$9+1,1))-AVERAGE(OFFSET($H$3,0,0,'Données projet'!$E$9+1,1))</f>
        <v>383.30146648843129</v>
      </c>
      <c r="T144" s="61">
        <f t="shared" si="110"/>
        <v>443.96527862325644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0.57492533331019235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1.5775615356724669E-16</v>
      </c>
      <c r="AC144" s="24">
        <f t="shared" si="112"/>
        <v>0.57492533331019247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3.4</v>
      </c>
      <c r="AI144" s="14">
        <f>IF(A144&lt;'Données projet'!$A$62,$AF$205^A144,IF(A144='Données projet'!$A$62,'Données projet'!$B$62,AI143+AH144-AQ143))</f>
        <v>349.40000000000009</v>
      </c>
      <c r="AJ144" s="14">
        <f>AI144*VLOOKUP('Données projet'!$B$10,Paramètres!$A$1:$I$88,3,0)*VLOOKUP('Données projet'!$B$10,Paramètres!$A$1:$I$88,5,0)</f>
        <v>299.78520000000015</v>
      </c>
      <c r="AK144" s="14">
        <f t="shared" si="152"/>
        <v>71.131431268161208</v>
      </c>
      <c r="AL144" s="22">
        <f t="shared" si="113"/>
        <v>646.01313279204771</v>
      </c>
      <c r="AM144" s="61">
        <f t="shared" si="114"/>
        <v>939.34646612538108</v>
      </c>
      <c r="AN144" s="61">
        <f ca="1">AVERAGE(OFFSET($AM$3,0,0,'Données projet'!$E$10+1,1))-AVERAGE(OFFSET($H$3,0,0,'Données projet'!$E$10+1,1))</f>
        <v>346.47171669298569</v>
      </c>
      <c r="AO144" s="61">
        <f t="shared" si="115"/>
        <v>138.7892998712469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0</v>
      </c>
      <c r="BE144" s="14">
        <f>BD144*VLOOKUP('Données projet'!$B$11,Paramètres!$A$1:$I$88,3,0)*VLOOKUP('Données projet'!$B$11,Paramètres!$A$1:$I$88,5,0)</f>
        <v>0</v>
      </c>
      <c r="BF144" s="14" t="e">
        <f t="shared" si="153"/>
        <v>#NUM!</v>
      </c>
      <c r="BG144" s="22" t="e">
        <f t="shared" si="117"/>
        <v>#NUM!</v>
      </c>
      <c r="BH144" s="61" t="e">
        <f t="shared" si="118"/>
        <v>#NUM!</v>
      </c>
      <c r="BI144" s="61">
        <f ca="1">AVERAGE(OFFSET($BH$3,0,0,'Données projet'!$E$11+1,1))-AVERAGE(OFFSET($H$3,0,0,'Données projet'!$E$11+1,1))</f>
        <v>378.93986671710053</v>
      </c>
      <c r="BJ144" s="61">
        <f t="shared" si="119"/>
        <v>295.81600472413339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>
        <f>BY144*VLOOKUP('Données projet'!$B$12,Paramètres!$A$1:$I$88,3,0)*VLOOKUP('Données projet'!$B$12,Paramètres!$A$1:$I$88,5,0)</f>
        <v>0</v>
      </c>
      <c r="CA144" s="14" t="e">
        <f t="shared" si="154"/>
        <v>#NUM!</v>
      </c>
      <c r="CB144" s="22" t="e">
        <f t="shared" si="121"/>
        <v>#NUM!</v>
      </c>
      <c r="CC144" s="61" t="e">
        <f t="shared" si="122"/>
        <v>#NUM!</v>
      </c>
      <c r="CD144" s="61">
        <f ca="1">AVERAGE(OFFSET($CC$3,0,0,'Données projet'!$E$12+1,1))-AVERAGE(OFFSET($H$3,0,0,'Données projet'!$E$12+1,1))</f>
        <v>299.79515984901849</v>
      </c>
      <c r="CE144" s="61">
        <f t="shared" si="123"/>
        <v>472.66755491558951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2.6</v>
      </c>
      <c r="CT144" s="13">
        <f>IF(A144&lt;'Données projet'!$A$140,$CQ$205^A144,IF(A144='Données projet'!$A$140,'Données projet'!$B$140,CT143+CS144-DB143))</f>
        <v>284.59999999999945</v>
      </c>
      <c r="CU144" s="18">
        <f>CT144*VLOOKUP('Données projet'!$B$13,Paramètres!$A$1:$I$88,3,0)*VLOOKUP('Données projet'!$B$13,Paramètres!$A$1:$I$88,5,0)</f>
        <v>257.50607999999949</v>
      </c>
      <c r="CV144" s="14">
        <f t="shared" si="155"/>
        <v>62.190477159330406</v>
      </c>
      <c r="CW144" s="22">
        <f t="shared" si="125"/>
        <v>556.80483705249947</v>
      </c>
      <c r="CX144" s="61">
        <f t="shared" si="126"/>
        <v>850.13817038583284</v>
      </c>
      <c r="CY144" s="61">
        <f ca="1">AVERAGE(OFFSET($CX$3,0,0,'Données projet'!$E$13+1,1))-AVERAGE(OFFSET($H$3,0,0,'Données projet'!$E$13+1,1))</f>
        <v>338.00040608689147</v>
      </c>
      <c r="CZ144" s="61">
        <f t="shared" si="127"/>
        <v>193.3463168944657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1" t="e">
        <f t="shared" si="130"/>
        <v>#N/A</v>
      </c>
      <c r="DT144" s="61" t="e">
        <f ca="1">AVERAGE(OFFSET($DS$3,0,0,'Données projet'!$E$14+1,1))-AVERAGE(OFFSET($H$3,0,0,'Données projet'!$E$14+1,1))</f>
        <v>#N/A</v>
      </c>
      <c r="DU144" s="61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1" t="e">
        <f t="shared" si="134"/>
        <v>#N/A</v>
      </c>
      <c r="EO144" s="61" t="e">
        <f ca="1">AVERAGE(OFFSET($EN$3,0,0,'Données projet'!$E$15+1,1))-AVERAGE(OFFSET($H$3,0,0,'Données projet'!$E$15+1,1))</f>
        <v>#N/A</v>
      </c>
      <c r="EP144" s="61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1" t="e">
        <f t="shared" si="138"/>
        <v>#N/A</v>
      </c>
      <c r="FJ144" s="61" t="e">
        <f ca="1">AVERAGE(OFFSET($FI$3,0,0,'Données projet'!$E$16+1,1))-AVERAGE(OFFSET($H$3,0,0,'Données projet'!$E$16+1,1))</f>
        <v>#N/A</v>
      </c>
      <c r="FK144" s="61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1" t="e">
        <f t="shared" si="142"/>
        <v>#N/A</v>
      </c>
      <c r="GE144" s="61" t="e">
        <f ca="1">AVERAGE(OFFSET($GD$3,0,0,'Données projet'!$E$17+1,1))-AVERAGE(OFFSET($H$3,0,0,'Données projet'!$E$17+1,1))</f>
        <v>#N/A</v>
      </c>
      <c r="GF144" s="61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1" t="e">
        <f t="shared" si="146"/>
        <v>#N/A</v>
      </c>
      <c r="GZ144" s="61" t="e">
        <f ca="1">AVERAGE(OFFSET($GY$3,0,0,'Données projet'!$E$18+1,1))-AVERAGE(OFFSET($H$3,0,0,'Données projet'!$E$18+1,1))</f>
        <v>#N/A</v>
      </c>
      <c r="HA144" s="61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">
      <c r="A145" s="11">
        <f t="shared" si="14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77.532000000000096</v>
      </c>
      <c r="D145" s="12">
        <f t="shared" si="15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9">
        <f t="shared" si="111"/>
        <v>429.20426401726365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-7.9580786405131221E-13</v>
      </c>
      <c r="O145" s="14">
        <f>N145*VLOOKUP('Données projet'!$B$9,Paramètres!$A$1:$I$88,3,0)*VLOOKUP('Données projet'!$B$9,Paramètres!$A$1:$I$88,5,0)</f>
        <v>-4.448565960046835E-13</v>
      </c>
      <c r="P145" s="14" t="e">
        <f t="shared" si="151"/>
        <v>#NUM!</v>
      </c>
      <c r="Q145" s="22" t="e">
        <f t="shared" si="108"/>
        <v>#NUM!</v>
      </c>
      <c r="R145" s="61" t="e">
        <f t="shared" si="109"/>
        <v>#NUM!</v>
      </c>
      <c r="S145" s="61">
        <f ca="1">AVERAGE(OFFSET($R$3,0,0,'Données projet'!$E$9+1,1))-AVERAGE(OFFSET($H$3,0,0,'Données projet'!$E$9+1,1))</f>
        <v>383.30146648843129</v>
      </c>
      <c r="T145" s="61">
        <f t="shared" si="110"/>
        <v>443.96527862325644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0.56365139819380705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1.1155044596130649E-16</v>
      </c>
      <c r="AC145" s="24">
        <f t="shared" si="112"/>
        <v>0.56365139819380716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3.4</v>
      </c>
      <c r="AI145" s="14">
        <f>IF(A145&lt;'Données projet'!$A$62,$AF$205^A145,IF(A145='Données projet'!$A$62,'Données projet'!$B$62,AI144+AH145-AQ144))</f>
        <v>352.80000000000007</v>
      </c>
      <c r="AJ145" s="14">
        <f>AI145*VLOOKUP('Données projet'!$B$10,Paramètres!$A$1:$I$88,3,0)*VLOOKUP('Données projet'!$B$10,Paramètres!$A$1:$I$88,5,0)</f>
        <v>302.70240000000007</v>
      </c>
      <c r="AK145" s="14">
        <f t="shared" si="152"/>
        <v>71.742694296396621</v>
      </c>
      <c r="AL145" s="22">
        <f t="shared" si="113"/>
        <v>652.15853923289092</v>
      </c>
      <c r="AM145" s="61">
        <f t="shared" si="114"/>
        <v>945.49187256622417</v>
      </c>
      <c r="AN145" s="61">
        <f ca="1">AVERAGE(OFFSET($AM$3,0,0,'Données projet'!$E$10+1,1))-AVERAGE(OFFSET($H$3,0,0,'Données projet'!$E$10+1,1))</f>
        <v>346.47171669298569</v>
      </c>
      <c r="AO145" s="61">
        <f t="shared" si="115"/>
        <v>138.7892998712469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0</v>
      </c>
      <c r="BE145" s="14">
        <f>BD145*VLOOKUP('Données projet'!$B$11,Paramètres!$A$1:$I$88,3,0)*VLOOKUP('Données projet'!$B$11,Paramètres!$A$1:$I$88,5,0)</f>
        <v>0</v>
      </c>
      <c r="BF145" s="14" t="e">
        <f t="shared" si="153"/>
        <v>#NUM!</v>
      </c>
      <c r="BG145" s="22" t="e">
        <f t="shared" si="117"/>
        <v>#NUM!</v>
      </c>
      <c r="BH145" s="61" t="e">
        <f t="shared" si="118"/>
        <v>#NUM!</v>
      </c>
      <c r="BI145" s="61">
        <f ca="1">AVERAGE(OFFSET($BH$3,0,0,'Données projet'!$E$11+1,1))-AVERAGE(OFFSET($H$3,0,0,'Données projet'!$E$11+1,1))</f>
        <v>378.93986671710053</v>
      </c>
      <c r="BJ145" s="61">
        <f t="shared" si="119"/>
        <v>295.81600472413339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>
        <f>BY145*VLOOKUP('Données projet'!$B$12,Paramètres!$A$1:$I$88,3,0)*VLOOKUP('Données projet'!$B$12,Paramètres!$A$1:$I$88,5,0)</f>
        <v>0</v>
      </c>
      <c r="CA145" s="14" t="e">
        <f t="shared" si="154"/>
        <v>#NUM!</v>
      </c>
      <c r="CB145" s="22" t="e">
        <f t="shared" si="121"/>
        <v>#NUM!</v>
      </c>
      <c r="CC145" s="61" t="e">
        <f t="shared" si="122"/>
        <v>#NUM!</v>
      </c>
      <c r="CD145" s="61">
        <f ca="1">AVERAGE(OFFSET($CC$3,0,0,'Données projet'!$E$12+1,1))-AVERAGE(OFFSET($H$3,0,0,'Données projet'!$E$12+1,1))</f>
        <v>299.79515984901849</v>
      </c>
      <c r="CE145" s="61">
        <f t="shared" si="123"/>
        <v>472.66755491558951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2.6</v>
      </c>
      <c r="CT145" s="13">
        <f>IF(A145&lt;'Données projet'!$A$140,$CQ$205^A145,IF(A145='Données projet'!$A$140,'Données projet'!$B$140,CT144+CS145-DB144))</f>
        <v>287.19999999999948</v>
      </c>
      <c r="CU145" s="18">
        <f>CT145*VLOOKUP('Données projet'!$B$13,Paramètres!$A$1:$I$88,3,0)*VLOOKUP('Données projet'!$B$13,Paramètres!$A$1:$I$88,5,0)</f>
        <v>259.8585599999995</v>
      </c>
      <c r="CV145" s="14">
        <f t="shared" si="155"/>
        <v>62.692227709138365</v>
      </c>
      <c r="CW145" s="22">
        <f t="shared" si="125"/>
        <v>561.77595526008179</v>
      </c>
      <c r="CX145" s="61">
        <f t="shared" si="126"/>
        <v>855.10928859341516</v>
      </c>
      <c r="CY145" s="61">
        <f ca="1">AVERAGE(OFFSET($CX$3,0,0,'Données projet'!$E$13+1,1))-AVERAGE(OFFSET($H$3,0,0,'Données projet'!$E$13+1,1))</f>
        <v>338.00040608689147</v>
      </c>
      <c r="CZ145" s="61">
        <f t="shared" si="127"/>
        <v>193.3463168944657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1" t="e">
        <f t="shared" si="130"/>
        <v>#N/A</v>
      </c>
      <c r="DT145" s="61" t="e">
        <f ca="1">AVERAGE(OFFSET($DS$3,0,0,'Données projet'!$E$14+1,1))-AVERAGE(OFFSET($H$3,0,0,'Données projet'!$E$14+1,1))</f>
        <v>#N/A</v>
      </c>
      <c r="DU145" s="61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1" t="e">
        <f t="shared" si="134"/>
        <v>#N/A</v>
      </c>
      <c r="EO145" s="61" t="e">
        <f ca="1">AVERAGE(OFFSET($EN$3,0,0,'Données projet'!$E$15+1,1))-AVERAGE(OFFSET($H$3,0,0,'Données projet'!$E$15+1,1))</f>
        <v>#N/A</v>
      </c>
      <c r="EP145" s="61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1" t="e">
        <f t="shared" si="138"/>
        <v>#N/A</v>
      </c>
      <c r="FJ145" s="61" t="e">
        <f ca="1">AVERAGE(OFFSET($FI$3,0,0,'Données projet'!$E$16+1,1))-AVERAGE(OFFSET($H$3,0,0,'Données projet'!$E$16+1,1))</f>
        <v>#N/A</v>
      </c>
      <c r="FK145" s="61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1" t="e">
        <f t="shared" si="142"/>
        <v>#N/A</v>
      </c>
      <c r="GE145" s="61" t="e">
        <f ca="1">AVERAGE(OFFSET($GD$3,0,0,'Données projet'!$E$17+1,1))-AVERAGE(OFFSET($H$3,0,0,'Données projet'!$E$17+1,1))</f>
        <v>#N/A</v>
      </c>
      <c r="GF145" s="61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1" t="e">
        <f t="shared" si="146"/>
        <v>#N/A</v>
      </c>
      <c r="GZ145" s="61" t="e">
        <f ca="1">AVERAGE(OFFSET($GY$3,0,0,'Données projet'!$E$18+1,1))-AVERAGE(OFFSET($H$3,0,0,'Données projet'!$E$18+1,1))</f>
        <v>#N/A</v>
      </c>
      <c r="HA145" s="61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">
      <c r="A146" s="11">
        <f t="shared" si="14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78.078000000000102</v>
      </c>
      <c r="D146" s="12">
        <f t="shared" si="15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9">
        <f t="shared" si="111"/>
        <v>430.38848047627687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-7.9580786405131221E-13</v>
      </c>
      <c r="O146" s="14">
        <f>N146*VLOOKUP('Données projet'!$B$9,Paramètres!$A$1:$I$88,3,0)*VLOOKUP('Données projet'!$B$9,Paramètres!$A$1:$I$88,5,0)</f>
        <v>-4.448565960046835E-13</v>
      </c>
      <c r="P146" s="14" t="e">
        <f t="shared" si="151"/>
        <v>#NUM!</v>
      </c>
      <c r="Q146" s="22" t="e">
        <f t="shared" si="108"/>
        <v>#NUM!</v>
      </c>
      <c r="R146" s="61" t="e">
        <f t="shared" si="109"/>
        <v>#NUM!</v>
      </c>
      <c r="S146" s="61">
        <f ca="1">AVERAGE(OFFSET($R$3,0,0,'Données projet'!$E$9+1,1))-AVERAGE(OFFSET($H$3,0,0,'Données projet'!$E$9+1,1))</f>
        <v>383.30146648843129</v>
      </c>
      <c r="T146" s="61">
        <f t="shared" si="110"/>
        <v>443.96527862325644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0.55259853806863257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7.8878076783623345E-17</v>
      </c>
      <c r="AC146" s="24">
        <f t="shared" si="112"/>
        <v>0.55259853806863268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3.4</v>
      </c>
      <c r="AI146" s="14">
        <f>IF(A146&lt;'Données projet'!$A$62,$AF$205^A146,IF(A146='Données projet'!$A$62,'Données projet'!$B$62,AI145+AH146-AQ145))</f>
        <v>356.20000000000005</v>
      </c>
      <c r="AJ146" s="14">
        <f>AI146*VLOOKUP('Données projet'!$B$10,Paramètres!$A$1:$I$88,3,0)*VLOOKUP('Données projet'!$B$10,Paramètres!$A$1:$I$88,5,0)</f>
        <v>305.6196000000001</v>
      </c>
      <c r="AK146" s="14">
        <f t="shared" si="152"/>
        <v>72.353272002127468</v>
      </c>
      <c r="AL146" s="22">
        <f t="shared" si="113"/>
        <v>658.30275207037221</v>
      </c>
      <c r="AM146" s="61">
        <f t="shared" si="114"/>
        <v>951.63608540370547</v>
      </c>
      <c r="AN146" s="61">
        <f ca="1">AVERAGE(OFFSET($AM$3,0,0,'Données projet'!$E$10+1,1))-AVERAGE(OFFSET($H$3,0,0,'Données projet'!$E$10+1,1))</f>
        <v>346.47171669298569</v>
      </c>
      <c r="AO146" s="61">
        <f t="shared" si="115"/>
        <v>138.7892998712469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0</v>
      </c>
      <c r="BE146" s="14">
        <f>BD146*VLOOKUP('Données projet'!$B$11,Paramètres!$A$1:$I$88,3,0)*VLOOKUP('Données projet'!$B$11,Paramètres!$A$1:$I$88,5,0)</f>
        <v>0</v>
      </c>
      <c r="BF146" s="14" t="e">
        <f t="shared" si="153"/>
        <v>#NUM!</v>
      </c>
      <c r="BG146" s="22" t="e">
        <f t="shared" si="117"/>
        <v>#NUM!</v>
      </c>
      <c r="BH146" s="61" t="e">
        <f t="shared" si="118"/>
        <v>#NUM!</v>
      </c>
      <c r="BI146" s="61">
        <f ca="1">AVERAGE(OFFSET($BH$3,0,0,'Données projet'!$E$11+1,1))-AVERAGE(OFFSET($H$3,0,0,'Données projet'!$E$11+1,1))</f>
        <v>378.93986671710053</v>
      </c>
      <c r="BJ146" s="61">
        <f t="shared" si="119"/>
        <v>295.81600472413339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>
        <f>BY146*VLOOKUP('Données projet'!$B$12,Paramètres!$A$1:$I$88,3,0)*VLOOKUP('Données projet'!$B$12,Paramètres!$A$1:$I$88,5,0)</f>
        <v>0</v>
      </c>
      <c r="CA146" s="14" t="e">
        <f t="shared" si="154"/>
        <v>#NUM!</v>
      </c>
      <c r="CB146" s="22" t="e">
        <f t="shared" si="121"/>
        <v>#NUM!</v>
      </c>
      <c r="CC146" s="61" t="e">
        <f t="shared" si="122"/>
        <v>#NUM!</v>
      </c>
      <c r="CD146" s="61">
        <f ca="1">AVERAGE(OFFSET($CC$3,0,0,'Données projet'!$E$12+1,1))-AVERAGE(OFFSET($H$3,0,0,'Données projet'!$E$12+1,1))</f>
        <v>299.79515984901849</v>
      </c>
      <c r="CE146" s="61">
        <f t="shared" si="123"/>
        <v>472.66755491558951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2.6</v>
      </c>
      <c r="CT146" s="13">
        <f>IF(A146&lt;'Données projet'!$A$140,$CQ$205^A146,IF(A146='Données projet'!$A$140,'Données projet'!$B$140,CT145+CS146-DB145))</f>
        <v>289.7999999999995</v>
      </c>
      <c r="CU146" s="18">
        <f>CT146*VLOOKUP('Données projet'!$B$13,Paramètres!$A$1:$I$88,3,0)*VLOOKUP('Données projet'!$B$13,Paramètres!$A$1:$I$88,5,0)</f>
        <v>262.21103999999951</v>
      </c>
      <c r="CV146" s="14">
        <f t="shared" si="155"/>
        <v>63.19344980490574</v>
      </c>
      <c r="CW146" s="22">
        <f t="shared" si="125"/>
        <v>566.74615307687668</v>
      </c>
      <c r="CX146" s="61">
        <f t="shared" si="126"/>
        <v>860.07948641020994</v>
      </c>
      <c r="CY146" s="61">
        <f ca="1">AVERAGE(OFFSET($CX$3,0,0,'Données projet'!$E$13+1,1))-AVERAGE(OFFSET($H$3,0,0,'Données projet'!$E$13+1,1))</f>
        <v>338.00040608689147</v>
      </c>
      <c r="CZ146" s="61">
        <f t="shared" si="127"/>
        <v>193.3463168944657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1" t="e">
        <f t="shared" si="130"/>
        <v>#N/A</v>
      </c>
      <c r="DT146" s="61" t="e">
        <f ca="1">AVERAGE(OFFSET($DS$3,0,0,'Données projet'!$E$14+1,1))-AVERAGE(OFFSET($H$3,0,0,'Données projet'!$E$14+1,1))</f>
        <v>#N/A</v>
      </c>
      <c r="DU146" s="61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1" t="e">
        <f t="shared" si="134"/>
        <v>#N/A</v>
      </c>
      <c r="EO146" s="61" t="e">
        <f ca="1">AVERAGE(OFFSET($EN$3,0,0,'Données projet'!$E$15+1,1))-AVERAGE(OFFSET($H$3,0,0,'Données projet'!$E$15+1,1))</f>
        <v>#N/A</v>
      </c>
      <c r="EP146" s="61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1" t="e">
        <f t="shared" si="138"/>
        <v>#N/A</v>
      </c>
      <c r="FJ146" s="61" t="e">
        <f ca="1">AVERAGE(OFFSET($FI$3,0,0,'Données projet'!$E$16+1,1))-AVERAGE(OFFSET($H$3,0,0,'Données projet'!$E$16+1,1))</f>
        <v>#N/A</v>
      </c>
      <c r="FK146" s="61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1" t="e">
        <f t="shared" si="142"/>
        <v>#N/A</v>
      </c>
      <c r="GE146" s="61" t="e">
        <f ca="1">AVERAGE(OFFSET($GD$3,0,0,'Données projet'!$E$17+1,1))-AVERAGE(OFFSET($H$3,0,0,'Données projet'!$E$17+1,1))</f>
        <v>#N/A</v>
      </c>
      <c r="GF146" s="61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1" t="e">
        <f t="shared" si="146"/>
        <v>#N/A</v>
      </c>
      <c r="GZ146" s="61" t="e">
        <f ca="1">AVERAGE(OFFSET($GY$3,0,0,'Données projet'!$E$18+1,1))-AVERAGE(OFFSET($H$3,0,0,'Données projet'!$E$18+1,1))</f>
        <v>#N/A</v>
      </c>
      <c r="HA146" s="61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">
      <c r="A147" s="11">
        <f t="shared" si="14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78.624000000000109</v>
      </c>
      <c r="D147" s="12">
        <f t="shared" si="15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9">
        <f t="shared" si="111"/>
        <v>431.57250713527566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-7.9580786405131221E-13</v>
      </c>
      <c r="O147" s="14">
        <f>N147*VLOOKUP('Données projet'!$B$9,Paramètres!$A$1:$I$88,3,0)*VLOOKUP('Données projet'!$B$9,Paramètres!$A$1:$I$88,5,0)</f>
        <v>-4.448565960046835E-13</v>
      </c>
      <c r="P147" s="14" t="e">
        <f t="shared" si="151"/>
        <v>#NUM!</v>
      </c>
      <c r="Q147" s="22" t="e">
        <f t="shared" si="108"/>
        <v>#NUM!</v>
      </c>
      <c r="R147" s="61" t="e">
        <f t="shared" si="109"/>
        <v>#NUM!</v>
      </c>
      <c r="S147" s="61">
        <f ca="1">AVERAGE(OFFSET($R$3,0,0,'Données projet'!$E$9+1,1))-AVERAGE(OFFSET($H$3,0,0,'Données projet'!$E$9+1,1))</f>
        <v>383.30146648843129</v>
      </c>
      <c r="T147" s="61">
        <f t="shared" si="110"/>
        <v>443.96527862325644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0.54176241778893386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5.5775222980653246E-17</v>
      </c>
      <c r="AC147" s="24">
        <f t="shared" si="112"/>
        <v>0.54176241778893397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3.4</v>
      </c>
      <c r="AI147" s="14">
        <f>IF(A147&lt;'Données projet'!$A$62,$AF$205^A147,IF(A147='Données projet'!$A$62,'Données projet'!$B$62,AI146+AH147-AQ146))</f>
        <v>359.6</v>
      </c>
      <c r="AJ147" s="14">
        <f>AI147*VLOOKUP('Données projet'!$B$10,Paramètres!$A$1:$I$88,3,0)*VLOOKUP('Données projet'!$B$10,Paramètres!$A$1:$I$88,5,0)</f>
        <v>308.53680000000008</v>
      </c>
      <c r="AK147" s="14">
        <f t="shared" si="152"/>
        <v>72.963171684496103</v>
      </c>
      <c r="AL147" s="22">
        <f t="shared" si="113"/>
        <v>664.4457840171641</v>
      </c>
      <c r="AM147" s="61">
        <f t="shared" si="114"/>
        <v>957.77911735049747</v>
      </c>
      <c r="AN147" s="61">
        <f ca="1">AVERAGE(OFFSET($AM$3,0,0,'Données projet'!$E$10+1,1))-AVERAGE(OFFSET($H$3,0,0,'Données projet'!$E$10+1,1))</f>
        <v>346.47171669298569</v>
      </c>
      <c r="AO147" s="61">
        <f t="shared" si="115"/>
        <v>138.7892998712469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0</v>
      </c>
      <c r="BE147" s="14">
        <f>BD147*VLOOKUP('Données projet'!$B$11,Paramètres!$A$1:$I$88,3,0)*VLOOKUP('Données projet'!$B$11,Paramètres!$A$1:$I$88,5,0)</f>
        <v>0</v>
      </c>
      <c r="BF147" s="14" t="e">
        <f t="shared" si="153"/>
        <v>#NUM!</v>
      </c>
      <c r="BG147" s="22" t="e">
        <f t="shared" si="117"/>
        <v>#NUM!</v>
      </c>
      <c r="BH147" s="61" t="e">
        <f t="shared" si="118"/>
        <v>#NUM!</v>
      </c>
      <c r="BI147" s="61">
        <f ca="1">AVERAGE(OFFSET($BH$3,0,0,'Données projet'!$E$11+1,1))-AVERAGE(OFFSET($H$3,0,0,'Données projet'!$E$11+1,1))</f>
        <v>378.93986671710053</v>
      </c>
      <c r="BJ147" s="61">
        <f t="shared" si="119"/>
        <v>295.81600472413339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>
        <f>BY147*VLOOKUP('Données projet'!$B$12,Paramètres!$A$1:$I$88,3,0)*VLOOKUP('Données projet'!$B$12,Paramètres!$A$1:$I$88,5,0)</f>
        <v>0</v>
      </c>
      <c r="CA147" s="14" t="e">
        <f t="shared" si="154"/>
        <v>#NUM!</v>
      </c>
      <c r="CB147" s="22" t="e">
        <f t="shared" si="121"/>
        <v>#NUM!</v>
      </c>
      <c r="CC147" s="61" t="e">
        <f t="shared" si="122"/>
        <v>#NUM!</v>
      </c>
      <c r="CD147" s="61">
        <f ca="1">AVERAGE(OFFSET($CC$3,0,0,'Données projet'!$E$12+1,1))-AVERAGE(OFFSET($H$3,0,0,'Données projet'!$E$12+1,1))</f>
        <v>299.79515984901849</v>
      </c>
      <c r="CE147" s="61">
        <f t="shared" si="123"/>
        <v>472.66755491558951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2.6</v>
      </c>
      <c r="CT147" s="13">
        <f>IF(A147&lt;'Données projet'!$A$140,$CQ$205^A147,IF(A147='Données projet'!$A$140,'Données projet'!$B$140,CT146+CS147-DB146))</f>
        <v>292.39999999999952</v>
      </c>
      <c r="CU147" s="18">
        <f>CT147*VLOOKUP('Données projet'!$B$13,Paramètres!$A$1:$I$88,3,0)*VLOOKUP('Données projet'!$B$13,Paramètres!$A$1:$I$88,5,0)</f>
        <v>264.56351999999953</v>
      </c>
      <c r="CV147" s="14">
        <f t="shared" si="155"/>
        <v>63.694148737013748</v>
      </c>
      <c r="CW147" s="22">
        <f t="shared" si="125"/>
        <v>571.71543971696474</v>
      </c>
      <c r="CX147" s="61">
        <f t="shared" si="126"/>
        <v>865.048773050298</v>
      </c>
      <c r="CY147" s="61">
        <f ca="1">AVERAGE(OFFSET($CX$3,0,0,'Données projet'!$E$13+1,1))-AVERAGE(OFFSET($H$3,0,0,'Données projet'!$E$13+1,1))</f>
        <v>338.00040608689147</v>
      </c>
      <c r="CZ147" s="61">
        <f t="shared" si="127"/>
        <v>193.3463168944657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1" t="e">
        <f t="shared" si="130"/>
        <v>#N/A</v>
      </c>
      <c r="DT147" s="61" t="e">
        <f ca="1">AVERAGE(OFFSET($DS$3,0,0,'Données projet'!$E$14+1,1))-AVERAGE(OFFSET($H$3,0,0,'Données projet'!$E$14+1,1))</f>
        <v>#N/A</v>
      </c>
      <c r="DU147" s="61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1" t="e">
        <f t="shared" si="134"/>
        <v>#N/A</v>
      </c>
      <c r="EO147" s="61" t="e">
        <f ca="1">AVERAGE(OFFSET($EN$3,0,0,'Données projet'!$E$15+1,1))-AVERAGE(OFFSET($H$3,0,0,'Données projet'!$E$15+1,1))</f>
        <v>#N/A</v>
      </c>
      <c r="EP147" s="61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1" t="e">
        <f t="shared" si="138"/>
        <v>#N/A</v>
      </c>
      <c r="FJ147" s="61" t="e">
        <f ca="1">AVERAGE(OFFSET($FI$3,0,0,'Données projet'!$E$16+1,1))-AVERAGE(OFFSET($H$3,0,0,'Données projet'!$E$16+1,1))</f>
        <v>#N/A</v>
      </c>
      <c r="FK147" s="61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1" t="e">
        <f t="shared" si="142"/>
        <v>#N/A</v>
      </c>
      <c r="GE147" s="61" t="e">
        <f ca="1">AVERAGE(OFFSET($GD$3,0,0,'Données projet'!$E$17+1,1))-AVERAGE(OFFSET($H$3,0,0,'Données projet'!$E$17+1,1))</f>
        <v>#N/A</v>
      </c>
      <c r="GF147" s="61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1" t="e">
        <f t="shared" si="146"/>
        <v>#N/A</v>
      </c>
      <c r="GZ147" s="61" t="e">
        <f ca="1">AVERAGE(OFFSET($GY$3,0,0,'Données projet'!$E$18+1,1))-AVERAGE(OFFSET($H$3,0,0,'Données projet'!$E$18+1,1))</f>
        <v>#N/A</v>
      </c>
      <c r="HA147" s="61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">
      <c r="A148" s="11">
        <f t="shared" si="14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79.170000000000115</v>
      </c>
      <c r="D148" s="12">
        <f t="shared" si="15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9">
        <f t="shared" si="111"/>
        <v>432.75634546516653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-7.9580786405131221E-13</v>
      </c>
      <c r="O148" s="14">
        <f>N148*VLOOKUP('Données projet'!$B$9,Paramètres!$A$1:$I$88,3,0)*VLOOKUP('Données projet'!$B$9,Paramètres!$A$1:$I$88,5,0)</f>
        <v>-4.448565960046835E-13</v>
      </c>
      <c r="P148" s="14" t="e">
        <f t="shared" si="151"/>
        <v>#NUM!</v>
      </c>
      <c r="Q148" s="22" t="e">
        <f t="shared" si="108"/>
        <v>#NUM!</v>
      </c>
      <c r="R148" s="61" t="e">
        <f t="shared" si="109"/>
        <v>#NUM!</v>
      </c>
      <c r="S148" s="61">
        <f ca="1">AVERAGE(OFFSET($R$3,0,0,'Données projet'!$E$9+1,1))-AVERAGE(OFFSET($H$3,0,0,'Données projet'!$E$9+1,1))</f>
        <v>383.30146648843129</v>
      </c>
      <c r="T148" s="61">
        <f t="shared" si="110"/>
        <v>443.96527862325644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0.53113878721853924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3.9439038391811673E-17</v>
      </c>
      <c r="AC148" s="24">
        <f t="shared" si="112"/>
        <v>0.53113878721853924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363</v>
      </c>
      <c r="AG148" s="13">
        <f>VLOOKUP(A148,'Données projet'!$A$61:$I$81,9,0)</f>
        <v>3.4</v>
      </c>
      <c r="AH148" s="13">
        <f t="array" ref="AH148">INDEX(AG:AG,MIN(IF(ISNUMBER(AG148:AG344),ROW(AG148:AG344),"")))</f>
        <v>3.4</v>
      </c>
      <c r="AI148" s="14">
        <f>IF(A148&lt;'Données projet'!$A$62,$AF$205^A148,IF(A148='Données projet'!$A$62,'Données projet'!$B$62,AI147+AH148-AQ147))</f>
        <v>363</v>
      </c>
      <c r="AJ148" s="14">
        <f>AI148*VLOOKUP('Données projet'!$B$10,Paramètres!$A$1:$I$88,3,0)*VLOOKUP('Données projet'!$B$10,Paramètres!$A$1:$I$88,5,0)</f>
        <v>311.45400000000001</v>
      </c>
      <c r="AK148" s="14">
        <f t="shared" si="152"/>
        <v>73.572400496659426</v>
      </c>
      <c r="AL148" s="22">
        <f t="shared" si="113"/>
        <v>670.58764753168191</v>
      </c>
      <c r="AM148" s="61">
        <f t="shared" si="114"/>
        <v>963.92098086501528</v>
      </c>
      <c r="AN148" s="61">
        <f ca="1">AVERAGE(OFFSET($AM$3,0,0,'Données projet'!$E$10+1,1))-AVERAGE(OFFSET($H$3,0,0,'Données projet'!$E$10+1,1))</f>
        <v>346.47171669298569</v>
      </c>
      <c r="AO148" s="61">
        <f t="shared" si="115"/>
        <v>138.7892998712469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0</v>
      </c>
      <c r="BE148" s="14">
        <f>BD148*VLOOKUP('Données projet'!$B$11,Paramètres!$A$1:$I$88,3,0)*VLOOKUP('Données projet'!$B$11,Paramètres!$A$1:$I$88,5,0)</f>
        <v>0</v>
      </c>
      <c r="BF148" s="14" t="e">
        <f t="shared" si="153"/>
        <v>#NUM!</v>
      </c>
      <c r="BG148" s="22" t="e">
        <f t="shared" si="117"/>
        <v>#NUM!</v>
      </c>
      <c r="BH148" s="61" t="e">
        <f t="shared" si="118"/>
        <v>#NUM!</v>
      </c>
      <c r="BI148" s="61">
        <f ca="1">AVERAGE(OFFSET($BH$3,0,0,'Données projet'!$E$11+1,1))-AVERAGE(OFFSET($H$3,0,0,'Données projet'!$E$11+1,1))</f>
        <v>378.93986671710053</v>
      </c>
      <c r="BJ148" s="61">
        <f t="shared" si="119"/>
        <v>295.81600472413339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>
        <f>BY148*VLOOKUP('Données projet'!$B$12,Paramètres!$A$1:$I$88,3,0)*VLOOKUP('Données projet'!$B$12,Paramètres!$A$1:$I$88,5,0)</f>
        <v>0</v>
      </c>
      <c r="CA148" s="14" t="e">
        <f t="shared" si="154"/>
        <v>#NUM!</v>
      </c>
      <c r="CB148" s="22" t="e">
        <f t="shared" si="121"/>
        <v>#NUM!</v>
      </c>
      <c r="CC148" s="61" t="e">
        <f t="shared" si="122"/>
        <v>#NUM!</v>
      </c>
      <c r="CD148" s="61">
        <f ca="1">AVERAGE(OFFSET($CC$3,0,0,'Données projet'!$E$12+1,1))-AVERAGE(OFFSET($H$3,0,0,'Données projet'!$E$12+1,1))</f>
        <v>299.79515984901849</v>
      </c>
      <c r="CE148" s="61">
        <f t="shared" si="123"/>
        <v>472.66755491558951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>
        <f>VLOOKUP(A148,'Données projet'!$A$139:$I$159,2,0)</f>
        <v>295</v>
      </c>
      <c r="CR148" s="13">
        <f>VLOOKUP(A148,'Données projet'!$A$139:$I$159,9,0)</f>
        <v>2.6</v>
      </c>
      <c r="CS148" s="13">
        <f t="array" ref="CS148">INDEX(CR:CR,MIN(IF(ISNUMBER(CR148:CR344),ROW(CR148:CR344),"")))</f>
        <v>2.6</v>
      </c>
      <c r="CT148" s="13">
        <f>IF(A148&lt;'Données projet'!$A$140,$CQ$205^A148,IF(A148='Données projet'!$A$140,'Données projet'!$B$140,CT147+CS148-DB147))</f>
        <v>294.99999999999955</v>
      </c>
      <c r="CU148" s="18">
        <f>CT148*VLOOKUP('Données projet'!$B$13,Paramètres!$A$1:$I$88,3,0)*VLOOKUP('Données projet'!$B$13,Paramètres!$A$1:$I$88,5,0)</f>
        <v>266.9159999999996</v>
      </c>
      <c r="CV148" s="14">
        <f t="shared" si="155"/>
        <v>64.194329696332062</v>
      </c>
      <c r="CW148" s="22">
        <f t="shared" si="125"/>
        <v>576.68382422111085</v>
      </c>
      <c r="CX148" s="61">
        <f t="shared" si="126"/>
        <v>870.01715755444411</v>
      </c>
      <c r="CY148" s="61">
        <f ca="1">AVERAGE(OFFSET($CX$3,0,0,'Données projet'!$E$13+1,1))-AVERAGE(OFFSET($H$3,0,0,'Données projet'!$E$13+1,1))</f>
        <v>338.00040608689147</v>
      </c>
      <c r="CZ148" s="61">
        <f t="shared" si="127"/>
        <v>193.3463168944657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1" t="e">
        <f t="shared" si="130"/>
        <v>#N/A</v>
      </c>
      <c r="DT148" s="61" t="e">
        <f ca="1">AVERAGE(OFFSET($DS$3,0,0,'Données projet'!$E$14+1,1))-AVERAGE(OFFSET($H$3,0,0,'Données projet'!$E$14+1,1))</f>
        <v>#N/A</v>
      </c>
      <c r="DU148" s="61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1" t="e">
        <f t="shared" si="134"/>
        <v>#N/A</v>
      </c>
      <c r="EO148" s="61" t="e">
        <f ca="1">AVERAGE(OFFSET($EN$3,0,0,'Données projet'!$E$15+1,1))-AVERAGE(OFFSET($H$3,0,0,'Données projet'!$E$15+1,1))</f>
        <v>#N/A</v>
      </c>
      <c r="EP148" s="61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1" t="e">
        <f t="shared" si="138"/>
        <v>#N/A</v>
      </c>
      <c r="FJ148" s="61" t="e">
        <f ca="1">AVERAGE(OFFSET($FI$3,0,0,'Données projet'!$E$16+1,1))-AVERAGE(OFFSET($H$3,0,0,'Données projet'!$E$16+1,1))</f>
        <v>#N/A</v>
      </c>
      <c r="FK148" s="61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1" t="e">
        <f t="shared" si="142"/>
        <v>#N/A</v>
      </c>
      <c r="GE148" s="61" t="e">
        <f ca="1">AVERAGE(OFFSET($GD$3,0,0,'Données projet'!$E$17+1,1))-AVERAGE(OFFSET($H$3,0,0,'Données projet'!$E$17+1,1))</f>
        <v>#N/A</v>
      </c>
      <c r="GF148" s="61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1" t="e">
        <f t="shared" si="146"/>
        <v>#N/A</v>
      </c>
      <c r="GZ148" s="61" t="e">
        <f ca="1">AVERAGE(OFFSET($GY$3,0,0,'Données projet'!$E$18+1,1))-AVERAGE(OFFSET($H$3,0,0,'Données projet'!$E$18+1,1))</f>
        <v>#N/A</v>
      </c>
      <c r="HA148" s="61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">
      <c r="A149" s="11">
        <f t="shared" si="14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79.716000000000122</v>
      </c>
      <c r="D149" s="12">
        <f t="shared" si="15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9">
        <f t="shared" si="111"/>
        <v>433.939996915395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-7.9580786405131221E-13</v>
      </c>
      <c r="O149" s="14">
        <f>N149*VLOOKUP('Données projet'!$B$9,Paramètres!$A$1:$I$88,3,0)*VLOOKUP('Données projet'!$B$9,Paramètres!$A$1:$I$88,5,0)</f>
        <v>-4.448565960046835E-13</v>
      </c>
      <c r="P149" s="14" t="e">
        <f t="shared" si="151"/>
        <v>#NUM!</v>
      </c>
      <c r="Q149" s="22" t="e">
        <f t="shared" si="108"/>
        <v>#NUM!</v>
      </c>
      <c r="R149" s="61" t="e">
        <f t="shared" si="109"/>
        <v>#NUM!</v>
      </c>
      <c r="S149" s="61">
        <f ca="1">AVERAGE(OFFSET($R$3,0,0,'Données projet'!$E$9+1,1))-AVERAGE(OFFSET($H$3,0,0,'Données projet'!$E$9+1,1))</f>
        <v>383.30146648843129</v>
      </c>
      <c r="T149" s="61">
        <f t="shared" si="110"/>
        <v>443.96527862325644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0.52072347956385523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2.7887611490326623E-17</v>
      </c>
      <c r="AC149" s="24">
        <f t="shared" si="112"/>
        <v>0.52072347956385523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2.8</v>
      </c>
      <c r="AI149" s="14">
        <f>IF(A149&lt;'Données projet'!$A$62,$AF$205^A149,IF(A149='Données projet'!$A$62,'Données projet'!$B$62,AI148+AH149-AQ148))</f>
        <v>365.8</v>
      </c>
      <c r="AJ149" s="14">
        <f>AI149*VLOOKUP('Données projet'!$B$10,Paramètres!$A$1:$I$88,3,0)*VLOOKUP('Données projet'!$B$10,Paramètres!$A$1:$I$88,5,0)</f>
        <v>313.85640000000006</v>
      </c>
      <c r="AK149" s="14">
        <f t="shared" si="152"/>
        <v>74.073619568253051</v>
      </c>
      <c r="AL149" s="22">
        <f t="shared" si="113"/>
        <v>675.64478408137404</v>
      </c>
      <c r="AM149" s="61">
        <f t="shared" si="114"/>
        <v>968.97811741470741</v>
      </c>
      <c r="AN149" s="61">
        <f ca="1">AVERAGE(OFFSET($AM$3,0,0,'Données projet'!$E$10+1,1))-AVERAGE(OFFSET($H$3,0,0,'Données projet'!$E$10+1,1))</f>
        <v>346.47171669298569</v>
      </c>
      <c r="AO149" s="61">
        <f t="shared" si="115"/>
        <v>138.7892998712469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0</v>
      </c>
      <c r="BE149" s="14">
        <f>BD149*VLOOKUP('Données projet'!$B$11,Paramètres!$A$1:$I$88,3,0)*VLOOKUP('Données projet'!$B$11,Paramètres!$A$1:$I$88,5,0)</f>
        <v>0</v>
      </c>
      <c r="BF149" s="14" t="e">
        <f t="shared" si="153"/>
        <v>#NUM!</v>
      </c>
      <c r="BG149" s="22" t="e">
        <f t="shared" si="117"/>
        <v>#NUM!</v>
      </c>
      <c r="BH149" s="61" t="e">
        <f t="shared" si="118"/>
        <v>#NUM!</v>
      </c>
      <c r="BI149" s="61">
        <f ca="1">AVERAGE(OFFSET($BH$3,0,0,'Données projet'!$E$11+1,1))-AVERAGE(OFFSET($H$3,0,0,'Données projet'!$E$11+1,1))</f>
        <v>378.93986671710053</v>
      </c>
      <c r="BJ149" s="61">
        <f t="shared" si="119"/>
        <v>295.81600472413339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>
        <f>BY149*VLOOKUP('Données projet'!$B$12,Paramètres!$A$1:$I$88,3,0)*VLOOKUP('Données projet'!$B$12,Paramètres!$A$1:$I$88,5,0)</f>
        <v>0</v>
      </c>
      <c r="CA149" s="14" t="e">
        <f t="shared" si="154"/>
        <v>#NUM!</v>
      </c>
      <c r="CB149" s="22" t="e">
        <f t="shared" si="121"/>
        <v>#NUM!</v>
      </c>
      <c r="CC149" s="61" t="e">
        <f t="shared" si="122"/>
        <v>#NUM!</v>
      </c>
      <c r="CD149" s="61">
        <f ca="1">AVERAGE(OFFSET($CC$3,0,0,'Données projet'!$E$12+1,1))-AVERAGE(OFFSET($H$3,0,0,'Données projet'!$E$12+1,1))</f>
        <v>299.79515984901849</v>
      </c>
      <c r="CE149" s="61">
        <f t="shared" si="123"/>
        <v>472.66755491558951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2.2000000000000002</v>
      </c>
      <c r="CT149" s="13">
        <f>IF(A149&lt;'Données projet'!$A$140,$CQ$205^A149,IF(A149='Données projet'!$A$140,'Données projet'!$B$140,CT148+CS149-DB148))</f>
        <v>297.19999999999953</v>
      </c>
      <c r="CU149" s="18">
        <f>CT149*VLOOKUP('Données projet'!$B$13,Paramètres!$A$1:$I$88,3,0)*VLOOKUP('Données projet'!$B$13,Paramètres!$A$1:$I$88,5,0)</f>
        <v>268.90655999999956</v>
      </c>
      <c r="CV149" s="14">
        <f t="shared" si="155"/>
        <v>64.617158945843656</v>
      </c>
      <c r="CW149" s="22">
        <f t="shared" si="125"/>
        <v>580.88714383067679</v>
      </c>
      <c r="CX149" s="61">
        <f t="shared" si="126"/>
        <v>874.22047716401016</v>
      </c>
      <c r="CY149" s="61">
        <f ca="1">AVERAGE(OFFSET($CX$3,0,0,'Données projet'!$E$13+1,1))-AVERAGE(OFFSET($H$3,0,0,'Données projet'!$E$13+1,1))</f>
        <v>338.00040608689147</v>
      </c>
      <c r="CZ149" s="61">
        <f t="shared" si="127"/>
        <v>193.3463168944657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1" t="e">
        <f t="shared" si="130"/>
        <v>#N/A</v>
      </c>
      <c r="DT149" s="61" t="e">
        <f ca="1">AVERAGE(OFFSET($DS$3,0,0,'Données projet'!$E$14+1,1))-AVERAGE(OFFSET($H$3,0,0,'Données projet'!$E$14+1,1))</f>
        <v>#N/A</v>
      </c>
      <c r="DU149" s="61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1" t="e">
        <f t="shared" si="134"/>
        <v>#N/A</v>
      </c>
      <c r="EO149" s="61" t="e">
        <f ca="1">AVERAGE(OFFSET($EN$3,0,0,'Données projet'!$E$15+1,1))-AVERAGE(OFFSET($H$3,0,0,'Données projet'!$E$15+1,1))</f>
        <v>#N/A</v>
      </c>
      <c r="EP149" s="61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1" t="e">
        <f t="shared" si="138"/>
        <v>#N/A</v>
      </c>
      <c r="FJ149" s="61" t="e">
        <f ca="1">AVERAGE(OFFSET($FI$3,0,0,'Données projet'!$E$16+1,1))-AVERAGE(OFFSET($H$3,0,0,'Données projet'!$E$16+1,1))</f>
        <v>#N/A</v>
      </c>
      <c r="FK149" s="61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1" t="e">
        <f t="shared" si="142"/>
        <v>#N/A</v>
      </c>
      <c r="GE149" s="61" t="e">
        <f ca="1">AVERAGE(OFFSET($GD$3,0,0,'Données projet'!$E$17+1,1))-AVERAGE(OFFSET($H$3,0,0,'Données projet'!$E$17+1,1))</f>
        <v>#N/A</v>
      </c>
      <c r="GF149" s="61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1" t="e">
        <f t="shared" si="146"/>
        <v>#N/A</v>
      </c>
      <c r="GZ149" s="61" t="e">
        <f ca="1">AVERAGE(OFFSET($GY$3,0,0,'Données projet'!$E$18+1,1))-AVERAGE(OFFSET($H$3,0,0,'Données projet'!$E$18+1,1))</f>
        <v>#N/A</v>
      </c>
      <c r="HA149" s="61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">
      <c r="A150" s="11">
        <f t="shared" si="14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80.262000000000128</v>
      </c>
      <c r="D150" s="12">
        <f t="shared" si="15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9">
        <f t="shared" si="111"/>
        <v>435.12346291440332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-7.9580786405131221E-13</v>
      </c>
      <c r="O150" s="14">
        <f>N150*VLOOKUP('Données projet'!$B$9,Paramètres!$A$1:$I$88,3,0)*VLOOKUP('Données projet'!$B$9,Paramètres!$A$1:$I$88,5,0)</f>
        <v>-4.448565960046835E-13</v>
      </c>
      <c r="P150" s="14" t="e">
        <f t="shared" si="151"/>
        <v>#NUM!</v>
      </c>
      <c r="Q150" s="22" t="e">
        <f t="shared" si="108"/>
        <v>#NUM!</v>
      </c>
      <c r="R150" s="61" t="e">
        <f t="shared" si="109"/>
        <v>#NUM!</v>
      </c>
      <c r="S150" s="61">
        <f ca="1">AVERAGE(OFFSET($R$3,0,0,'Données projet'!$E$9+1,1))-AVERAGE(OFFSET($H$3,0,0,'Données projet'!$E$9+1,1))</f>
        <v>383.30146648843129</v>
      </c>
      <c r="T150" s="61">
        <f t="shared" si="110"/>
        <v>443.96527862325644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0.51051240973956913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1.9719519195905836E-17</v>
      </c>
      <c r="AC150" s="24">
        <f t="shared" si="112"/>
        <v>0.51051240973956913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2.8</v>
      </c>
      <c r="AI150" s="14">
        <f>IF(A150&lt;'Données projet'!$A$62,$AF$205^A150,IF(A150='Données projet'!$A$62,'Données projet'!$B$62,AI149+AH150-AQ149))</f>
        <v>368.6</v>
      </c>
      <c r="AJ150" s="14">
        <f>AI150*VLOOKUP('Données projet'!$B$10,Paramètres!$A$1:$I$88,3,0)*VLOOKUP('Données projet'!$B$10,Paramètres!$A$1:$I$88,5,0)</f>
        <v>316.25880000000006</v>
      </c>
      <c r="AK150" s="14">
        <f t="shared" si="152"/>
        <v>74.574392258616271</v>
      </c>
      <c r="AL150" s="22">
        <f t="shared" si="113"/>
        <v>680.7011431837567</v>
      </c>
      <c r="AM150" s="61">
        <f t="shared" si="114"/>
        <v>974.03447651709007</v>
      </c>
      <c r="AN150" s="61">
        <f ca="1">AVERAGE(OFFSET($AM$3,0,0,'Données projet'!$E$10+1,1))-AVERAGE(OFFSET($H$3,0,0,'Données projet'!$E$10+1,1))</f>
        <v>346.47171669298569</v>
      </c>
      <c r="AO150" s="61">
        <f t="shared" si="115"/>
        <v>138.7892998712469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0</v>
      </c>
      <c r="BE150" s="14">
        <f>BD150*VLOOKUP('Données projet'!$B$11,Paramètres!$A$1:$I$88,3,0)*VLOOKUP('Données projet'!$B$11,Paramètres!$A$1:$I$88,5,0)</f>
        <v>0</v>
      </c>
      <c r="BF150" s="14" t="e">
        <f t="shared" si="153"/>
        <v>#NUM!</v>
      </c>
      <c r="BG150" s="22" t="e">
        <f t="shared" si="117"/>
        <v>#NUM!</v>
      </c>
      <c r="BH150" s="61" t="e">
        <f t="shared" si="118"/>
        <v>#NUM!</v>
      </c>
      <c r="BI150" s="61">
        <f ca="1">AVERAGE(OFFSET($BH$3,0,0,'Données projet'!$E$11+1,1))-AVERAGE(OFFSET($H$3,0,0,'Données projet'!$E$11+1,1))</f>
        <v>378.93986671710053</v>
      </c>
      <c r="BJ150" s="61">
        <f t="shared" si="119"/>
        <v>295.81600472413339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>
        <f>BY150*VLOOKUP('Données projet'!$B$12,Paramètres!$A$1:$I$88,3,0)*VLOOKUP('Données projet'!$B$12,Paramètres!$A$1:$I$88,5,0)</f>
        <v>0</v>
      </c>
      <c r="CA150" s="14" t="e">
        <f t="shared" si="154"/>
        <v>#NUM!</v>
      </c>
      <c r="CB150" s="22" t="e">
        <f t="shared" si="121"/>
        <v>#NUM!</v>
      </c>
      <c r="CC150" s="61" t="e">
        <f t="shared" si="122"/>
        <v>#NUM!</v>
      </c>
      <c r="CD150" s="61">
        <f ca="1">AVERAGE(OFFSET($CC$3,0,0,'Données projet'!$E$12+1,1))-AVERAGE(OFFSET($H$3,0,0,'Données projet'!$E$12+1,1))</f>
        <v>299.79515984901849</v>
      </c>
      <c r="CE150" s="61">
        <f t="shared" si="123"/>
        <v>472.66755491558951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2.2000000000000002</v>
      </c>
      <c r="CT150" s="13">
        <f>IF(A150&lt;'Données projet'!$A$140,$CQ$205^A150,IF(A150='Données projet'!$A$140,'Données projet'!$B$140,CT149+CS150-DB149))</f>
        <v>299.39999999999952</v>
      </c>
      <c r="CU150" s="18">
        <f>CT150*VLOOKUP('Données projet'!$B$13,Paramètres!$A$1:$I$88,3,0)*VLOOKUP('Données projet'!$B$13,Paramètres!$A$1:$I$88,5,0)</f>
        <v>270.89711999999952</v>
      </c>
      <c r="CV150" s="14">
        <f t="shared" si="155"/>
        <v>65.039624021315362</v>
      </c>
      <c r="CW150" s="22">
        <f t="shared" si="125"/>
        <v>585.08982917045671</v>
      </c>
      <c r="CX150" s="61">
        <f t="shared" si="126"/>
        <v>878.42316250379008</v>
      </c>
      <c r="CY150" s="61">
        <f ca="1">AVERAGE(OFFSET($CX$3,0,0,'Données projet'!$E$13+1,1))-AVERAGE(OFFSET($H$3,0,0,'Données projet'!$E$13+1,1))</f>
        <v>338.00040608689147</v>
      </c>
      <c r="CZ150" s="61">
        <f t="shared" si="127"/>
        <v>193.3463168944657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1" t="e">
        <f t="shared" si="130"/>
        <v>#N/A</v>
      </c>
      <c r="DT150" s="61" t="e">
        <f ca="1">AVERAGE(OFFSET($DS$3,0,0,'Données projet'!$E$14+1,1))-AVERAGE(OFFSET($H$3,0,0,'Données projet'!$E$14+1,1))</f>
        <v>#N/A</v>
      </c>
      <c r="DU150" s="61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1" t="e">
        <f t="shared" si="134"/>
        <v>#N/A</v>
      </c>
      <c r="EO150" s="61" t="e">
        <f ca="1">AVERAGE(OFFSET($EN$3,0,0,'Données projet'!$E$15+1,1))-AVERAGE(OFFSET($H$3,0,0,'Données projet'!$E$15+1,1))</f>
        <v>#N/A</v>
      </c>
      <c r="EP150" s="61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1" t="e">
        <f t="shared" si="138"/>
        <v>#N/A</v>
      </c>
      <c r="FJ150" s="61" t="e">
        <f ca="1">AVERAGE(OFFSET($FI$3,0,0,'Données projet'!$E$16+1,1))-AVERAGE(OFFSET($H$3,0,0,'Données projet'!$E$16+1,1))</f>
        <v>#N/A</v>
      </c>
      <c r="FK150" s="61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1" t="e">
        <f t="shared" si="142"/>
        <v>#N/A</v>
      </c>
      <c r="GE150" s="61" t="e">
        <f ca="1">AVERAGE(OFFSET($GD$3,0,0,'Données projet'!$E$17+1,1))-AVERAGE(OFFSET($H$3,0,0,'Données projet'!$E$17+1,1))</f>
        <v>#N/A</v>
      </c>
      <c r="GF150" s="61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1" t="e">
        <f t="shared" si="146"/>
        <v>#N/A</v>
      </c>
      <c r="GZ150" s="61" t="e">
        <f ca="1">AVERAGE(OFFSET($GY$3,0,0,'Données projet'!$E$18+1,1))-AVERAGE(OFFSET($H$3,0,0,'Données projet'!$E$18+1,1))</f>
        <v>#N/A</v>
      </c>
      <c r="HA150" s="61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">
      <c r="A151" s="11">
        <f t="shared" si="14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80.808000000000135</v>
      </c>
      <c r="D151" s="12">
        <f t="shared" si="15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9">
        <f t="shared" si="111"/>
        <v>436.30674487007587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-7.9580786405131221E-13</v>
      </c>
      <c r="O151" s="14">
        <f>N151*VLOOKUP('Données projet'!$B$9,Paramètres!$A$1:$I$88,3,0)*VLOOKUP('Données projet'!$B$9,Paramètres!$A$1:$I$88,5,0)</f>
        <v>-4.448565960046835E-13</v>
      </c>
      <c r="P151" s="14" t="e">
        <f t="shared" si="151"/>
        <v>#NUM!</v>
      </c>
      <c r="Q151" s="22" t="e">
        <f t="shared" si="108"/>
        <v>#NUM!</v>
      </c>
      <c r="R151" s="61" t="e">
        <f t="shared" si="109"/>
        <v>#NUM!</v>
      </c>
      <c r="S151" s="61">
        <f ca="1">AVERAGE(OFFSET($R$3,0,0,'Données projet'!$E$9+1,1))-AVERAGE(OFFSET($H$3,0,0,'Données projet'!$E$9+1,1))</f>
        <v>383.30146648843129</v>
      </c>
      <c r="T151" s="61">
        <f t="shared" si="110"/>
        <v>443.96527862325644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0.50050157276639973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1.3943805745163312E-17</v>
      </c>
      <c r="AC151" s="24">
        <f t="shared" si="112"/>
        <v>0.50050157276639973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2.8</v>
      </c>
      <c r="AI151" s="14">
        <f>IF(A151&lt;'Données projet'!$A$62,$AF$205^A151,IF(A151='Données projet'!$A$62,'Données projet'!$B$62,AI150+AH151-AQ150))</f>
        <v>371.40000000000003</v>
      </c>
      <c r="AJ151" s="14">
        <f>AI151*VLOOKUP('Données projet'!$B$10,Paramètres!$A$1:$I$88,3,0)*VLOOKUP('Données projet'!$B$10,Paramètres!$A$1:$I$88,5,0)</f>
        <v>318.66120000000006</v>
      </c>
      <c r="AK151" s="14">
        <f t="shared" si="152"/>
        <v>75.074722351694476</v>
      </c>
      <c r="AL151" s="22">
        <f t="shared" si="113"/>
        <v>685.7567314292013</v>
      </c>
      <c r="AM151" s="61">
        <f t="shared" si="114"/>
        <v>979.09006476253467</v>
      </c>
      <c r="AN151" s="61">
        <f ca="1">AVERAGE(OFFSET($AM$3,0,0,'Données projet'!$E$10+1,1))-AVERAGE(OFFSET($H$3,0,0,'Données projet'!$E$10+1,1))</f>
        <v>346.47171669298569</v>
      </c>
      <c r="AO151" s="61">
        <f t="shared" si="115"/>
        <v>138.7892998712469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0</v>
      </c>
      <c r="BE151" s="14">
        <f>BD151*VLOOKUP('Données projet'!$B$11,Paramètres!$A$1:$I$88,3,0)*VLOOKUP('Données projet'!$B$11,Paramètres!$A$1:$I$88,5,0)</f>
        <v>0</v>
      </c>
      <c r="BF151" s="14" t="e">
        <f t="shared" si="153"/>
        <v>#NUM!</v>
      </c>
      <c r="BG151" s="22" t="e">
        <f t="shared" si="117"/>
        <v>#NUM!</v>
      </c>
      <c r="BH151" s="61" t="e">
        <f t="shared" si="118"/>
        <v>#NUM!</v>
      </c>
      <c r="BI151" s="61">
        <f ca="1">AVERAGE(OFFSET($BH$3,0,0,'Données projet'!$E$11+1,1))-AVERAGE(OFFSET($H$3,0,0,'Données projet'!$E$11+1,1))</f>
        <v>378.93986671710053</v>
      </c>
      <c r="BJ151" s="61">
        <f t="shared" si="119"/>
        <v>295.81600472413339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>
        <f>BY151*VLOOKUP('Données projet'!$B$12,Paramètres!$A$1:$I$88,3,0)*VLOOKUP('Données projet'!$B$12,Paramètres!$A$1:$I$88,5,0)</f>
        <v>0</v>
      </c>
      <c r="CA151" s="14" t="e">
        <f t="shared" si="154"/>
        <v>#NUM!</v>
      </c>
      <c r="CB151" s="22" t="e">
        <f t="shared" si="121"/>
        <v>#NUM!</v>
      </c>
      <c r="CC151" s="61" t="e">
        <f t="shared" si="122"/>
        <v>#NUM!</v>
      </c>
      <c r="CD151" s="61">
        <f ca="1">AVERAGE(OFFSET($CC$3,0,0,'Données projet'!$E$12+1,1))-AVERAGE(OFFSET($H$3,0,0,'Données projet'!$E$12+1,1))</f>
        <v>299.79515984901849</v>
      </c>
      <c r="CE151" s="61">
        <f t="shared" si="123"/>
        <v>472.66755491558951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2.2000000000000002</v>
      </c>
      <c r="CT151" s="13">
        <f>IF(A151&lt;'Données projet'!$A$140,$CQ$205^A151,IF(A151='Données projet'!$A$140,'Données projet'!$B$140,CT150+CS151-DB150))</f>
        <v>301.59999999999951</v>
      </c>
      <c r="CU151" s="18">
        <f>CT151*VLOOKUP('Données projet'!$B$13,Paramètres!$A$1:$I$88,3,0)*VLOOKUP('Données projet'!$B$13,Paramètres!$A$1:$I$88,5,0)</f>
        <v>272.88767999999953</v>
      </c>
      <c r="CV151" s="14">
        <f t="shared" si="155"/>
        <v>65.461727908967305</v>
      </c>
      <c r="CW151" s="22">
        <f t="shared" si="125"/>
        <v>589.29188544145063</v>
      </c>
      <c r="CX151" s="61">
        <f t="shared" si="126"/>
        <v>882.62521877478389</v>
      </c>
      <c r="CY151" s="61">
        <f ca="1">AVERAGE(OFFSET($CX$3,0,0,'Données projet'!$E$13+1,1))-AVERAGE(OFFSET($H$3,0,0,'Données projet'!$E$13+1,1))</f>
        <v>338.00040608689147</v>
      </c>
      <c r="CZ151" s="61">
        <f t="shared" si="127"/>
        <v>193.3463168944657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1" t="e">
        <f t="shared" si="130"/>
        <v>#N/A</v>
      </c>
      <c r="DT151" s="61" t="e">
        <f ca="1">AVERAGE(OFFSET($DS$3,0,0,'Données projet'!$E$14+1,1))-AVERAGE(OFFSET($H$3,0,0,'Données projet'!$E$14+1,1))</f>
        <v>#N/A</v>
      </c>
      <c r="DU151" s="61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1" t="e">
        <f t="shared" si="134"/>
        <v>#N/A</v>
      </c>
      <c r="EO151" s="61" t="e">
        <f ca="1">AVERAGE(OFFSET($EN$3,0,0,'Données projet'!$E$15+1,1))-AVERAGE(OFFSET($H$3,0,0,'Données projet'!$E$15+1,1))</f>
        <v>#N/A</v>
      </c>
      <c r="EP151" s="61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1" t="e">
        <f t="shared" si="138"/>
        <v>#N/A</v>
      </c>
      <c r="FJ151" s="61" t="e">
        <f ca="1">AVERAGE(OFFSET($FI$3,0,0,'Données projet'!$E$16+1,1))-AVERAGE(OFFSET($H$3,0,0,'Données projet'!$E$16+1,1))</f>
        <v>#N/A</v>
      </c>
      <c r="FK151" s="61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1" t="e">
        <f t="shared" si="142"/>
        <v>#N/A</v>
      </c>
      <c r="GE151" s="61" t="e">
        <f ca="1">AVERAGE(OFFSET($GD$3,0,0,'Données projet'!$E$17+1,1))-AVERAGE(OFFSET($H$3,0,0,'Données projet'!$E$17+1,1))</f>
        <v>#N/A</v>
      </c>
      <c r="GF151" s="61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1" t="e">
        <f t="shared" si="146"/>
        <v>#N/A</v>
      </c>
      <c r="GZ151" s="61" t="e">
        <f ca="1">AVERAGE(OFFSET($GY$3,0,0,'Données projet'!$E$18+1,1))-AVERAGE(OFFSET($H$3,0,0,'Données projet'!$E$18+1,1))</f>
        <v>#N/A</v>
      </c>
      <c r="HA151" s="61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">
      <c r="A152" s="11">
        <f t="shared" si="14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81.354000000000141</v>
      </c>
      <c r="D152" s="12">
        <f t="shared" si="15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9">
        <f t="shared" si="111"/>
        <v>437.48984417017164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-7.9580786405131221E-13</v>
      </c>
      <c r="O152" s="14">
        <f>N152*VLOOKUP('Données projet'!$B$9,Paramètres!$A$1:$I$88,3,0)*VLOOKUP('Données projet'!$B$9,Paramètres!$A$1:$I$88,5,0)</f>
        <v>-4.448565960046835E-13</v>
      </c>
      <c r="P152" s="14" t="e">
        <f t="shared" si="151"/>
        <v>#NUM!</v>
      </c>
      <c r="Q152" s="22" t="e">
        <f t="shared" si="108"/>
        <v>#NUM!</v>
      </c>
      <c r="R152" s="61" t="e">
        <f t="shared" si="109"/>
        <v>#NUM!</v>
      </c>
      <c r="S152" s="61">
        <f ca="1">AVERAGE(OFFSET($R$3,0,0,'Données projet'!$E$9+1,1))-AVERAGE(OFFSET($H$3,0,0,'Données projet'!$E$9+1,1))</f>
        <v>383.30146648843129</v>
      </c>
      <c r="T152" s="61">
        <f t="shared" si="110"/>
        <v>443.96527862325644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0.49068704220026654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9.8597595979529182E-18</v>
      </c>
      <c r="AC152" s="24">
        <f t="shared" si="112"/>
        <v>0.49068704220026654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2.8</v>
      </c>
      <c r="AI152" s="14">
        <f>IF(A152&lt;'Données projet'!$A$62,$AF$205^A152,IF(A152='Données projet'!$A$62,'Données projet'!$B$62,AI151+AH152-AQ151))</f>
        <v>374.20000000000005</v>
      </c>
      <c r="AJ152" s="14">
        <f>AI152*VLOOKUP('Données projet'!$B$10,Paramètres!$A$1:$I$88,3,0)*VLOOKUP('Données projet'!$B$10,Paramètres!$A$1:$I$88,5,0)</f>
        <v>321.06360000000006</v>
      </c>
      <c r="AK152" s="14">
        <f t="shared" si="152"/>
        <v>75.574613571082338</v>
      </c>
      <c r="AL152" s="22">
        <f t="shared" si="113"/>
        <v>690.81155530296849</v>
      </c>
      <c r="AM152" s="61">
        <f t="shared" si="114"/>
        <v>984.14488863630186</v>
      </c>
      <c r="AN152" s="61">
        <f ca="1">AVERAGE(OFFSET($AM$3,0,0,'Données projet'!$E$10+1,1))-AVERAGE(OFFSET($H$3,0,0,'Données projet'!$E$10+1,1))</f>
        <v>346.47171669298569</v>
      </c>
      <c r="AO152" s="61">
        <f t="shared" si="115"/>
        <v>138.7892998712469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0</v>
      </c>
      <c r="BE152" s="14">
        <f>BD152*VLOOKUP('Données projet'!$B$11,Paramètres!$A$1:$I$88,3,0)*VLOOKUP('Données projet'!$B$11,Paramètres!$A$1:$I$88,5,0)</f>
        <v>0</v>
      </c>
      <c r="BF152" s="14" t="e">
        <f t="shared" si="153"/>
        <v>#NUM!</v>
      </c>
      <c r="BG152" s="22" t="e">
        <f t="shared" si="117"/>
        <v>#NUM!</v>
      </c>
      <c r="BH152" s="61" t="e">
        <f t="shared" si="118"/>
        <v>#NUM!</v>
      </c>
      <c r="BI152" s="61">
        <f ca="1">AVERAGE(OFFSET($BH$3,0,0,'Données projet'!$E$11+1,1))-AVERAGE(OFFSET($H$3,0,0,'Données projet'!$E$11+1,1))</f>
        <v>378.93986671710053</v>
      </c>
      <c r="BJ152" s="61">
        <f t="shared" si="119"/>
        <v>295.81600472413339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>
        <f>BY152*VLOOKUP('Données projet'!$B$12,Paramètres!$A$1:$I$88,3,0)*VLOOKUP('Données projet'!$B$12,Paramètres!$A$1:$I$88,5,0)</f>
        <v>0</v>
      </c>
      <c r="CA152" s="14" t="e">
        <f t="shared" si="154"/>
        <v>#NUM!</v>
      </c>
      <c r="CB152" s="22" t="e">
        <f t="shared" si="121"/>
        <v>#NUM!</v>
      </c>
      <c r="CC152" s="61" t="e">
        <f t="shared" si="122"/>
        <v>#NUM!</v>
      </c>
      <c r="CD152" s="61">
        <f ca="1">AVERAGE(OFFSET($CC$3,0,0,'Données projet'!$E$12+1,1))-AVERAGE(OFFSET($H$3,0,0,'Données projet'!$E$12+1,1))</f>
        <v>299.79515984901849</v>
      </c>
      <c r="CE152" s="61">
        <f t="shared" si="123"/>
        <v>472.66755491558951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2.2000000000000002</v>
      </c>
      <c r="CT152" s="13">
        <f>IF(A152&lt;'Données projet'!$A$140,$CQ$205^A152,IF(A152='Données projet'!$A$140,'Données projet'!$B$140,CT151+CS152-DB151))</f>
        <v>303.7999999999995</v>
      </c>
      <c r="CU152" s="18">
        <f>CT152*VLOOKUP('Données projet'!$B$13,Paramètres!$A$1:$I$88,3,0)*VLOOKUP('Données projet'!$B$13,Paramètres!$A$1:$I$88,5,0)</f>
        <v>274.87823999999955</v>
      </c>
      <c r="CV152" s="14">
        <f t="shared" si="155"/>
        <v>65.883473548936905</v>
      </c>
      <c r="CW152" s="22">
        <f t="shared" si="125"/>
        <v>593.4933177643976</v>
      </c>
      <c r="CX152" s="61">
        <f t="shared" si="126"/>
        <v>886.82665109773097</v>
      </c>
      <c r="CY152" s="61">
        <f ca="1">AVERAGE(OFFSET($CX$3,0,0,'Données projet'!$E$13+1,1))-AVERAGE(OFFSET($H$3,0,0,'Données projet'!$E$13+1,1))</f>
        <v>338.00040608689147</v>
      </c>
      <c r="CZ152" s="61">
        <f t="shared" si="127"/>
        <v>193.3463168944657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1" t="e">
        <f t="shared" si="130"/>
        <v>#N/A</v>
      </c>
      <c r="DT152" s="61" t="e">
        <f ca="1">AVERAGE(OFFSET($DS$3,0,0,'Données projet'!$E$14+1,1))-AVERAGE(OFFSET($H$3,0,0,'Données projet'!$E$14+1,1))</f>
        <v>#N/A</v>
      </c>
      <c r="DU152" s="61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1" t="e">
        <f t="shared" si="134"/>
        <v>#N/A</v>
      </c>
      <c r="EO152" s="61" t="e">
        <f ca="1">AVERAGE(OFFSET($EN$3,0,0,'Données projet'!$E$15+1,1))-AVERAGE(OFFSET($H$3,0,0,'Données projet'!$E$15+1,1))</f>
        <v>#N/A</v>
      </c>
      <c r="EP152" s="61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1" t="e">
        <f t="shared" si="138"/>
        <v>#N/A</v>
      </c>
      <c r="FJ152" s="61" t="e">
        <f ca="1">AVERAGE(OFFSET($FI$3,0,0,'Données projet'!$E$16+1,1))-AVERAGE(OFFSET($H$3,0,0,'Données projet'!$E$16+1,1))</f>
        <v>#N/A</v>
      </c>
      <c r="FK152" s="61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1" t="e">
        <f t="shared" si="142"/>
        <v>#N/A</v>
      </c>
      <c r="GE152" s="61" t="e">
        <f ca="1">AVERAGE(OFFSET($GD$3,0,0,'Données projet'!$E$17+1,1))-AVERAGE(OFFSET($H$3,0,0,'Données projet'!$E$17+1,1))</f>
        <v>#N/A</v>
      </c>
      <c r="GF152" s="61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1" t="e">
        <f t="shared" si="146"/>
        <v>#N/A</v>
      </c>
      <c r="GZ152" s="61" t="e">
        <f ca="1">AVERAGE(OFFSET($GY$3,0,0,'Données projet'!$E$18+1,1))-AVERAGE(OFFSET($H$3,0,0,'Données projet'!$E$18+1,1))</f>
        <v>#N/A</v>
      </c>
      <c r="HA152" s="61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81.900000000000148</v>
      </c>
      <c r="D153" s="12">
        <f t="shared" si="15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9">
        <f t="shared" si="111"/>
        <v>438.6727621827452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-7.9580786405131221E-13</v>
      </c>
      <c r="O153" s="14">
        <f>N153*VLOOKUP('Données projet'!$B$9,Paramètres!$A$1:$I$88,3,0)*VLOOKUP('Données projet'!$B$9,Paramètres!$A$1:$I$88,5,0)</f>
        <v>-4.448565960046835E-13</v>
      </c>
      <c r="P153" s="14" t="e">
        <f t="shared" si="151"/>
        <v>#NUM!</v>
      </c>
      <c r="Q153" s="22" t="e">
        <f t="shared" si="108"/>
        <v>#NUM!</v>
      </c>
      <c r="R153" s="61" t="e">
        <f t="shared" si="109"/>
        <v>#NUM!</v>
      </c>
      <c r="S153" s="61">
        <f ca="1">AVERAGE(OFFSET($R$3,0,0,'Données projet'!$E$9+1,1))-AVERAGE(OFFSET($H$3,0,0,'Données projet'!$E$9+1,1))</f>
        <v>383.30146648843129</v>
      </c>
      <c r="T153" s="61">
        <f t="shared" si="110"/>
        <v>443.96527862325644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0.48106496859226267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6.9719028725816558E-18</v>
      </c>
      <c r="AC153" s="24">
        <f t="shared" si="112"/>
        <v>0.48106496859226267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377</v>
      </c>
      <c r="AG153" s="13">
        <f>VLOOKUP(A153,'Données projet'!$A$61:$I$81,9,0)</f>
        <v>2.8</v>
      </c>
      <c r="AH153" s="13">
        <f t="array" ref="AH153">INDEX(AG:AG,MIN(IF(ISNUMBER(AG153:AG349),ROW(AG153:AG349),"")))</f>
        <v>2.8</v>
      </c>
      <c r="AI153" s="14">
        <f>IF(A153&lt;'Données projet'!$A$62,$AF$205^A153,IF(A153='Données projet'!$A$62,'Données projet'!$B$62,AI152+AH153-AQ152))</f>
        <v>377.00000000000006</v>
      </c>
      <c r="AJ153" s="14">
        <f>AI153*VLOOKUP('Données projet'!$B$10,Paramètres!$A$1:$I$88,3,0)*VLOOKUP('Données projet'!$B$10,Paramètres!$A$1:$I$88,5,0)</f>
        <v>323.46600000000007</v>
      </c>
      <c r="AK153" s="14">
        <f t="shared" si="152"/>
        <v>76.074069581431147</v>
      </c>
      <c r="AL153" s="22">
        <f t="shared" si="113"/>
        <v>695.86562118765926</v>
      </c>
      <c r="AM153" s="61">
        <f t="shared" si="114"/>
        <v>989.19895452099263</v>
      </c>
      <c r="AN153" s="61">
        <f ca="1">AVERAGE(OFFSET($AM$3,0,0,'Données projet'!$E$10+1,1))-AVERAGE(OFFSET($H$3,0,0,'Données projet'!$E$10+1,1))</f>
        <v>346.47171669298569</v>
      </c>
      <c r="AO153" s="61">
        <f t="shared" si="115"/>
        <v>138.7892998712469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377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0</v>
      </c>
      <c r="BE153" s="14">
        <f>BD153*VLOOKUP('Données projet'!$B$11,Paramètres!$A$1:$I$88,3,0)*VLOOKUP('Données projet'!$B$11,Paramètres!$A$1:$I$88,5,0)</f>
        <v>0</v>
      </c>
      <c r="BF153" s="14" t="e">
        <f t="shared" si="153"/>
        <v>#NUM!</v>
      </c>
      <c r="BG153" s="22" t="e">
        <f t="shared" si="117"/>
        <v>#NUM!</v>
      </c>
      <c r="BH153" s="61" t="e">
        <f t="shared" si="118"/>
        <v>#NUM!</v>
      </c>
      <c r="BI153" s="61">
        <f ca="1">AVERAGE(OFFSET($BH$3,0,0,'Données projet'!$E$11+1,1))-AVERAGE(OFFSET($H$3,0,0,'Données projet'!$E$11+1,1))</f>
        <v>378.93986671710053</v>
      </c>
      <c r="BJ153" s="61">
        <f t="shared" si="119"/>
        <v>295.81600472413339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>
        <f>BY153*VLOOKUP('Données projet'!$B$12,Paramètres!$A$1:$I$88,3,0)*VLOOKUP('Données projet'!$B$12,Paramètres!$A$1:$I$88,5,0)</f>
        <v>0</v>
      </c>
      <c r="CA153" s="14" t="e">
        <f t="shared" si="154"/>
        <v>#NUM!</v>
      </c>
      <c r="CB153" s="22" t="e">
        <f t="shared" si="121"/>
        <v>#NUM!</v>
      </c>
      <c r="CC153" s="61" t="e">
        <f t="shared" si="122"/>
        <v>#NUM!</v>
      </c>
      <c r="CD153" s="61">
        <f ca="1">AVERAGE(OFFSET($CC$3,0,0,'Données projet'!$E$12+1,1))-AVERAGE(OFFSET($H$3,0,0,'Données projet'!$E$12+1,1))</f>
        <v>299.79515984901849</v>
      </c>
      <c r="CE153" s="61">
        <f t="shared" si="123"/>
        <v>472.66755491558951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306</v>
      </c>
      <c r="CR153" s="13">
        <f>VLOOKUP(A153,'Données projet'!$A$139:$I$159,9,0)</f>
        <v>2.2000000000000002</v>
      </c>
      <c r="CS153" s="13">
        <f t="array" ref="CS153">INDEX(CR:CR,MIN(IF(ISNUMBER(CR153:CR349),ROW(CR153:CR349),"")))</f>
        <v>2.2000000000000002</v>
      </c>
      <c r="CT153" s="13">
        <f>IF(A153&lt;'Données projet'!$A$140,$CQ$205^A153,IF(A153='Données projet'!$A$140,'Données projet'!$B$140,CT152+CS153-DB152))</f>
        <v>305.99999999999949</v>
      </c>
      <c r="CU153" s="18">
        <f>CT153*VLOOKUP('Données projet'!$B$13,Paramètres!$A$1:$I$88,3,0)*VLOOKUP('Données projet'!$B$13,Paramètres!$A$1:$I$88,5,0)</f>
        <v>276.86879999999951</v>
      </c>
      <c r="CV153" s="14">
        <f t="shared" si="155"/>
        <v>66.304863836318546</v>
      </c>
      <c r="CW153" s="22">
        <f t="shared" si="125"/>
        <v>597.6941311815873</v>
      </c>
      <c r="CX153" s="61">
        <f t="shared" si="126"/>
        <v>891.02746451492067</v>
      </c>
      <c r="CY153" s="61">
        <f ca="1">AVERAGE(OFFSET($CX$3,0,0,'Données projet'!$E$13+1,1))-AVERAGE(OFFSET($H$3,0,0,'Données projet'!$E$13+1,1))</f>
        <v>338.00040608689147</v>
      </c>
      <c r="CZ153" s="61">
        <f t="shared" si="127"/>
        <v>193.3463168944657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306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1" t="e">
        <f t="shared" si="130"/>
        <v>#N/A</v>
      </c>
      <c r="DT153" s="61" t="e">
        <f ca="1">AVERAGE(OFFSET($DS$3,0,0,'Données projet'!$E$14+1,1))-AVERAGE(OFFSET($H$3,0,0,'Données projet'!$E$14+1,1))</f>
        <v>#N/A</v>
      </c>
      <c r="DU153" s="61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1" t="e">
        <f t="shared" si="134"/>
        <v>#N/A</v>
      </c>
      <c r="EO153" s="61" t="e">
        <f ca="1">AVERAGE(OFFSET($EN$3,0,0,'Données projet'!$E$15+1,1))-AVERAGE(OFFSET($H$3,0,0,'Données projet'!$E$15+1,1))</f>
        <v>#N/A</v>
      </c>
      <c r="EP153" s="61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1" t="e">
        <f t="shared" si="138"/>
        <v>#N/A</v>
      </c>
      <c r="FJ153" s="61" t="e">
        <f ca="1">AVERAGE(OFFSET($FI$3,0,0,'Données projet'!$E$16+1,1))-AVERAGE(OFFSET($H$3,0,0,'Données projet'!$E$16+1,1))</f>
        <v>#N/A</v>
      </c>
      <c r="FK153" s="61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1" t="e">
        <f t="shared" si="142"/>
        <v>#N/A</v>
      </c>
      <c r="GE153" s="61" t="e">
        <f ca="1">AVERAGE(OFFSET($GD$3,0,0,'Données projet'!$E$17+1,1))-AVERAGE(OFFSET($H$3,0,0,'Données projet'!$E$17+1,1))</f>
        <v>#N/A</v>
      </c>
      <c r="GF153" s="61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1" t="e">
        <f t="shared" si="146"/>
        <v>#N/A</v>
      </c>
      <c r="GZ153" s="61" t="e">
        <f ca="1">AVERAGE(OFFSET($GY$3,0,0,'Données projet'!$E$18+1,1))-AVERAGE(OFFSET($H$3,0,0,'Données projet'!$E$18+1,1))</f>
        <v>#N/A</v>
      </c>
      <c r="HA153" s="61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82.446000000000154</v>
      </c>
      <c r="D154" s="12">
        <f t="shared" si="15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9">
        <f t="shared" si="111"/>
        <v>439.85550025655579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-7.9580786405131221E-13</v>
      </c>
      <c r="O154" s="14">
        <f>N154*VLOOKUP('Données projet'!$B$9,Paramètres!$A$1:$I$88,3,0)*VLOOKUP('Données projet'!$B$9,Paramètres!$A$1:$I$88,5,0)</f>
        <v>-4.448565960046835E-13</v>
      </c>
      <c r="P154" s="14" t="e">
        <f t="shared" si="151"/>
        <v>#NUM!</v>
      </c>
      <c r="Q154" s="22" t="e">
        <f t="shared" ref="Q154:Q203" si="162">(O154+P154)*0.475*44/12</f>
        <v>#NUM!</v>
      </c>
      <c r="R154" s="61" t="e">
        <f t="shared" si="109"/>
        <v>#NUM!</v>
      </c>
      <c r="S154" s="61">
        <f ca="1">AVERAGE(OFFSET($R$3,0,0,'Données projet'!$E$9+1,1))-AVERAGE(OFFSET($H$3,0,0,'Données projet'!$E$9+1,1))</f>
        <v>383.30146648843129</v>
      </c>
      <c r="T154" s="61">
        <f t="shared" si="110"/>
        <v>443.96527862325644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0.47163157797882638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4.9298797989764591E-18</v>
      </c>
      <c r="AC154" s="24">
        <f t="shared" ref="AC154:AC203" si="163">SUM(Z154:AB154)</f>
        <v>0.47163157797882638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5.6843418860808015E-14</v>
      </c>
      <c r="AJ154" s="14">
        <f>AI154*VLOOKUP('Données projet'!$B$10,Paramètres!$A$1:$I$88,3,0)*VLOOKUP('Données projet'!$B$10,Paramètres!$A$1:$I$88,5,0)</f>
        <v>4.8771653382573282E-14</v>
      </c>
      <c r="AK154" s="14">
        <f t="shared" ref="AK154:AK203" si="164">EXP(-1.0587+0.8836*LN(AJ154)+0.284)</f>
        <v>7.9655698259503351E-13</v>
      </c>
      <c r="AL154" s="22">
        <f t="shared" ref="AL154:AL203" si="165">(AJ154+AK154)*0.475*44/12</f>
        <v>1.4722807076609983E-12</v>
      </c>
      <c r="AM154" s="61">
        <f t="shared" si="114"/>
        <v>293.33333333333479</v>
      </c>
      <c r="AN154" s="61">
        <f ca="1">AVERAGE(OFFSET($AM$3,0,0,'Données projet'!$E$10+1,1))-AVERAGE(OFFSET($H$3,0,0,'Données projet'!$E$10+1,1))</f>
        <v>346.47171669298569</v>
      </c>
      <c r="AO154" s="61">
        <f t="shared" si="115"/>
        <v>138.7892998712469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0</v>
      </c>
      <c r="BE154" s="14">
        <f>BD154*VLOOKUP('Données projet'!$B$11,Paramètres!$A$1:$I$88,3,0)*VLOOKUP('Données projet'!$B$11,Paramètres!$A$1:$I$88,5,0)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1" t="e">
        <f t="shared" si="118"/>
        <v>#NUM!</v>
      </c>
      <c r="BI154" s="61">
        <f ca="1">AVERAGE(OFFSET($BH$3,0,0,'Données projet'!$E$11+1,1))-AVERAGE(OFFSET($H$3,0,0,'Données projet'!$E$11+1,1))</f>
        <v>378.93986671710053</v>
      </c>
      <c r="BJ154" s="61">
        <f t="shared" si="119"/>
        <v>295.81600472413339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>
        <f>BY154*VLOOKUP('Données projet'!$B$12,Paramètres!$A$1:$I$88,3,0)*VLOOKUP('Données projet'!$B$12,Paramètres!$A$1:$I$88,5,0)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1" t="e">
        <f t="shared" si="122"/>
        <v>#NUM!</v>
      </c>
      <c r="CD154" s="61">
        <f ca="1">AVERAGE(OFFSET($CC$3,0,0,'Données projet'!$E$12+1,1))-AVERAGE(OFFSET($H$3,0,0,'Données projet'!$E$12+1,1))</f>
        <v>299.79515984901849</v>
      </c>
      <c r="CE154" s="61">
        <f t="shared" si="123"/>
        <v>472.66755491558951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-5.1159076974727213E-13</v>
      </c>
      <c r="CU154" s="18">
        <f>CT154*VLOOKUP('Données projet'!$B$13,Paramètres!$A$1:$I$88,3,0)*VLOOKUP('Données projet'!$B$13,Paramètres!$A$1:$I$88,5,0)</f>
        <v>-4.6288732846733184E-13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1" t="e">
        <f t="shared" si="126"/>
        <v>#NUM!</v>
      </c>
      <c r="CY154" s="61">
        <f ca="1">AVERAGE(OFFSET($CX$3,0,0,'Données projet'!$E$13+1,1))-AVERAGE(OFFSET($H$3,0,0,'Données projet'!$E$13+1,1))</f>
        <v>338.00040608689147</v>
      </c>
      <c r="CZ154" s="61">
        <f t="shared" si="127"/>
        <v>193.3463168944657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1" t="e">
        <f t="shared" si="130"/>
        <v>#N/A</v>
      </c>
      <c r="DT154" s="61" t="e">
        <f ca="1">AVERAGE(OFFSET($DS$3,0,0,'Données projet'!$E$14+1,1))-AVERAGE(OFFSET($H$3,0,0,'Données projet'!$E$14+1,1))</f>
        <v>#N/A</v>
      </c>
      <c r="DU154" s="61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1" t="e">
        <f t="shared" si="134"/>
        <v>#N/A</v>
      </c>
      <c r="EO154" s="61" t="e">
        <f ca="1">AVERAGE(OFFSET($EN$3,0,0,'Données projet'!$E$15+1,1))-AVERAGE(OFFSET($H$3,0,0,'Données projet'!$E$15+1,1))</f>
        <v>#N/A</v>
      </c>
      <c r="EP154" s="61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1" t="e">
        <f t="shared" si="138"/>
        <v>#N/A</v>
      </c>
      <c r="FJ154" s="61" t="e">
        <f ca="1">AVERAGE(OFFSET($FI$3,0,0,'Données projet'!$E$16+1,1))-AVERAGE(OFFSET($H$3,0,0,'Données projet'!$E$16+1,1))</f>
        <v>#N/A</v>
      </c>
      <c r="FK154" s="61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1" t="e">
        <f t="shared" si="142"/>
        <v>#N/A</v>
      </c>
      <c r="GE154" s="61" t="e">
        <f ca="1">AVERAGE(OFFSET($GD$3,0,0,'Données projet'!$E$17+1,1))-AVERAGE(OFFSET($H$3,0,0,'Données projet'!$E$17+1,1))</f>
        <v>#N/A</v>
      </c>
      <c r="GF154" s="61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1" t="e">
        <f t="shared" si="146"/>
        <v>#N/A</v>
      </c>
      <c r="GZ154" s="61" t="e">
        <f ca="1">AVERAGE(OFFSET($GY$3,0,0,'Données projet'!$E$18+1,1))-AVERAGE(OFFSET($H$3,0,0,'Données projet'!$E$18+1,1))</f>
        <v>#N/A</v>
      </c>
      <c r="HA154" s="61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82.992000000000161</v>
      </c>
      <c r="D155" s="12">
        <f t="shared" si="15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9">
        <f t="shared" si="111"/>
        <v>441.03805972146552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-7.9580786405131221E-13</v>
      </c>
      <c r="O155" s="14">
        <f>N155*VLOOKUP('Données projet'!$B$9,Paramètres!$A$1:$I$88,3,0)*VLOOKUP('Données projet'!$B$9,Paramètres!$A$1:$I$88,5,0)</f>
        <v>-4.448565960046835E-13</v>
      </c>
      <c r="P155" s="14" t="e">
        <f t="shared" si="151"/>
        <v>#NUM!</v>
      </c>
      <c r="Q155" s="22" t="e">
        <f t="shared" si="162"/>
        <v>#NUM!</v>
      </c>
      <c r="R155" s="61" t="e">
        <f t="shared" si="109"/>
        <v>#NUM!</v>
      </c>
      <c r="S155" s="61">
        <f ca="1">AVERAGE(OFFSET($R$3,0,0,'Données projet'!$E$9+1,1))-AVERAGE(OFFSET($H$3,0,0,'Données projet'!$E$9+1,1))</f>
        <v>383.30146648843129</v>
      </c>
      <c r="T155" s="61">
        <f t="shared" si="110"/>
        <v>443.96527862325644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0.46238317040151944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3.4859514362908279E-18</v>
      </c>
      <c r="AC155" s="24">
        <f t="shared" si="163"/>
        <v>0.46238317040151944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5.6843418860808015E-14</v>
      </c>
      <c r="AJ155" s="14">
        <f>AI155*VLOOKUP('Données projet'!$B$10,Paramètres!$A$1:$I$88,3,0)*VLOOKUP('Données projet'!$B$10,Paramètres!$A$1:$I$88,5,0)</f>
        <v>4.8771653382573282E-14</v>
      </c>
      <c r="AK155" s="14">
        <f t="shared" si="164"/>
        <v>7.9655698259503351E-13</v>
      </c>
      <c r="AL155" s="22">
        <f t="shared" si="165"/>
        <v>1.4722807076609983E-12</v>
      </c>
      <c r="AM155" s="61">
        <f t="shared" si="114"/>
        <v>293.33333333333479</v>
      </c>
      <c r="AN155" s="61">
        <f ca="1">AVERAGE(OFFSET($AM$3,0,0,'Données projet'!$E$10+1,1))-AVERAGE(OFFSET($H$3,0,0,'Données projet'!$E$10+1,1))</f>
        <v>346.47171669298569</v>
      </c>
      <c r="AO155" s="61">
        <f t="shared" si="115"/>
        <v>138.7892998712469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0</v>
      </c>
      <c r="BE155" s="14">
        <f>BD155*VLOOKUP('Données projet'!$B$11,Paramètres!$A$1:$I$88,3,0)*VLOOKUP('Données projet'!$B$11,Paramètres!$A$1:$I$88,5,0)</f>
        <v>0</v>
      </c>
      <c r="BF155" s="14" t="e">
        <f t="shared" si="167"/>
        <v>#NUM!</v>
      </c>
      <c r="BG155" s="22" t="e">
        <f t="shared" si="168"/>
        <v>#NUM!</v>
      </c>
      <c r="BH155" s="61" t="e">
        <f t="shared" si="118"/>
        <v>#NUM!</v>
      </c>
      <c r="BI155" s="61">
        <f ca="1">AVERAGE(OFFSET($BH$3,0,0,'Données projet'!$E$11+1,1))-AVERAGE(OFFSET($H$3,0,0,'Données projet'!$E$11+1,1))</f>
        <v>378.93986671710053</v>
      </c>
      <c r="BJ155" s="61">
        <f t="shared" si="119"/>
        <v>295.81600472413339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>
        <f>BY155*VLOOKUP('Données projet'!$B$12,Paramètres!$A$1:$I$88,3,0)*VLOOKUP('Données projet'!$B$12,Paramètres!$A$1:$I$88,5,0)</f>
        <v>0</v>
      </c>
      <c r="CA155" s="14" t="e">
        <f t="shared" si="170"/>
        <v>#NUM!</v>
      </c>
      <c r="CB155" s="22" t="e">
        <f t="shared" si="171"/>
        <v>#NUM!</v>
      </c>
      <c r="CC155" s="61" t="e">
        <f t="shared" si="122"/>
        <v>#NUM!</v>
      </c>
      <c r="CD155" s="61">
        <f ca="1">AVERAGE(OFFSET($CC$3,0,0,'Données projet'!$E$12+1,1))-AVERAGE(OFFSET($H$3,0,0,'Données projet'!$E$12+1,1))</f>
        <v>299.79515984901849</v>
      </c>
      <c r="CE155" s="61">
        <f t="shared" si="123"/>
        <v>472.66755491558951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-5.1159076974727213E-13</v>
      </c>
      <c r="CU155" s="18">
        <f>CT155*VLOOKUP('Données projet'!$B$13,Paramètres!$A$1:$I$88,3,0)*VLOOKUP('Données projet'!$B$13,Paramètres!$A$1:$I$88,5,0)</f>
        <v>-4.6288732846733184E-13</v>
      </c>
      <c r="CV155" s="14" t="e">
        <f t="shared" si="173"/>
        <v>#NUM!</v>
      </c>
      <c r="CW155" s="22" t="e">
        <f t="shared" si="174"/>
        <v>#NUM!</v>
      </c>
      <c r="CX155" s="61" t="e">
        <f t="shared" si="126"/>
        <v>#NUM!</v>
      </c>
      <c r="CY155" s="61">
        <f ca="1">AVERAGE(OFFSET($CX$3,0,0,'Données projet'!$E$13+1,1))-AVERAGE(OFFSET($H$3,0,0,'Données projet'!$E$13+1,1))</f>
        <v>338.00040608689147</v>
      </c>
      <c r="CZ155" s="61">
        <f t="shared" si="127"/>
        <v>193.3463168944657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1" t="e">
        <f t="shared" si="130"/>
        <v>#N/A</v>
      </c>
      <c r="DT155" s="61" t="e">
        <f ca="1">AVERAGE(OFFSET($DS$3,0,0,'Données projet'!$E$14+1,1))-AVERAGE(OFFSET($H$3,0,0,'Données projet'!$E$14+1,1))</f>
        <v>#N/A</v>
      </c>
      <c r="DU155" s="61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1" t="e">
        <f t="shared" si="134"/>
        <v>#N/A</v>
      </c>
      <c r="EO155" s="61" t="e">
        <f ca="1">AVERAGE(OFFSET($EN$3,0,0,'Données projet'!$E$15+1,1))-AVERAGE(OFFSET($H$3,0,0,'Données projet'!$E$15+1,1))</f>
        <v>#N/A</v>
      </c>
      <c r="EP155" s="61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1" t="e">
        <f t="shared" si="138"/>
        <v>#N/A</v>
      </c>
      <c r="FJ155" s="61" t="e">
        <f ca="1">AVERAGE(OFFSET($FI$3,0,0,'Données projet'!$E$16+1,1))-AVERAGE(OFFSET($H$3,0,0,'Données projet'!$E$16+1,1))</f>
        <v>#N/A</v>
      </c>
      <c r="FK155" s="61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1" t="e">
        <f t="shared" si="142"/>
        <v>#N/A</v>
      </c>
      <c r="GE155" s="61" t="e">
        <f ca="1">AVERAGE(OFFSET($GD$3,0,0,'Données projet'!$E$17+1,1))-AVERAGE(OFFSET($H$3,0,0,'Données projet'!$E$17+1,1))</f>
        <v>#N/A</v>
      </c>
      <c r="GF155" s="61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1" t="e">
        <f t="shared" si="146"/>
        <v>#N/A</v>
      </c>
      <c r="GZ155" s="61" t="e">
        <f ca="1">AVERAGE(OFFSET($GY$3,0,0,'Données projet'!$E$18+1,1))-AVERAGE(OFFSET($H$3,0,0,'Données projet'!$E$18+1,1))</f>
        <v>#N/A</v>
      </c>
      <c r="HA155" s="61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83.538000000000167</v>
      </c>
      <c r="D156" s="12">
        <f t="shared" si="15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9">
        <f t="shared" si="111"/>
        <v>442.22044188882654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-7.9580786405131221E-13</v>
      </c>
      <c r="O156" s="14">
        <f>N156*VLOOKUP('Données projet'!$B$9,Paramètres!$A$1:$I$88,3,0)*VLOOKUP('Données projet'!$B$9,Paramètres!$A$1:$I$88,5,0)</f>
        <v>-4.448565960046835E-13</v>
      </c>
      <c r="P156" s="14" t="e">
        <f t="shared" si="151"/>
        <v>#NUM!</v>
      </c>
      <c r="Q156" s="22" t="e">
        <f t="shared" si="162"/>
        <v>#NUM!</v>
      </c>
      <c r="R156" s="61" t="e">
        <f t="shared" si="109"/>
        <v>#NUM!</v>
      </c>
      <c r="S156" s="61">
        <f ca="1">AVERAGE(OFFSET($R$3,0,0,'Données projet'!$E$9+1,1))-AVERAGE(OFFSET($H$3,0,0,'Données projet'!$E$9+1,1))</f>
        <v>383.30146648843129</v>
      </c>
      <c r="T156" s="61">
        <f t="shared" si="110"/>
        <v>443.96527862325644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0.45331611845583186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2.4649398994882295E-18</v>
      </c>
      <c r="AC156" s="24">
        <f t="shared" si="163"/>
        <v>0.45331611845583186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5.6843418860808015E-14</v>
      </c>
      <c r="AJ156" s="14">
        <f>AI156*VLOOKUP('Données projet'!$B$10,Paramètres!$A$1:$I$88,3,0)*VLOOKUP('Données projet'!$B$10,Paramètres!$A$1:$I$88,5,0)</f>
        <v>4.8771653382573282E-14</v>
      </c>
      <c r="AK156" s="14">
        <f t="shared" si="164"/>
        <v>7.9655698259503351E-13</v>
      </c>
      <c r="AL156" s="22">
        <f t="shared" si="165"/>
        <v>1.4722807076609983E-12</v>
      </c>
      <c r="AM156" s="61">
        <f t="shared" si="114"/>
        <v>293.33333333333479</v>
      </c>
      <c r="AN156" s="61">
        <f ca="1">AVERAGE(OFFSET($AM$3,0,0,'Données projet'!$E$10+1,1))-AVERAGE(OFFSET($H$3,0,0,'Données projet'!$E$10+1,1))</f>
        <v>346.47171669298569</v>
      </c>
      <c r="AO156" s="61">
        <f t="shared" si="115"/>
        <v>138.7892998712469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0</v>
      </c>
      <c r="BE156" s="14">
        <f>BD156*VLOOKUP('Données projet'!$B$11,Paramètres!$A$1:$I$88,3,0)*VLOOKUP('Données projet'!$B$11,Paramètres!$A$1:$I$88,5,0)</f>
        <v>0</v>
      </c>
      <c r="BF156" s="14" t="e">
        <f t="shared" si="167"/>
        <v>#NUM!</v>
      </c>
      <c r="BG156" s="22" t="e">
        <f t="shared" si="168"/>
        <v>#NUM!</v>
      </c>
      <c r="BH156" s="61" t="e">
        <f t="shared" si="118"/>
        <v>#NUM!</v>
      </c>
      <c r="BI156" s="61">
        <f ca="1">AVERAGE(OFFSET($BH$3,0,0,'Données projet'!$E$11+1,1))-AVERAGE(OFFSET($H$3,0,0,'Données projet'!$E$11+1,1))</f>
        <v>378.93986671710053</v>
      </c>
      <c r="BJ156" s="61">
        <f t="shared" si="119"/>
        <v>295.81600472413339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>
        <f>BY156*VLOOKUP('Données projet'!$B$12,Paramètres!$A$1:$I$88,3,0)*VLOOKUP('Données projet'!$B$12,Paramètres!$A$1:$I$88,5,0)</f>
        <v>0</v>
      </c>
      <c r="CA156" s="14" t="e">
        <f t="shared" si="170"/>
        <v>#NUM!</v>
      </c>
      <c r="CB156" s="22" t="e">
        <f t="shared" si="171"/>
        <v>#NUM!</v>
      </c>
      <c r="CC156" s="61" t="e">
        <f t="shared" si="122"/>
        <v>#NUM!</v>
      </c>
      <c r="CD156" s="61">
        <f ca="1">AVERAGE(OFFSET($CC$3,0,0,'Données projet'!$E$12+1,1))-AVERAGE(OFFSET($H$3,0,0,'Données projet'!$E$12+1,1))</f>
        <v>299.79515984901849</v>
      </c>
      <c r="CE156" s="61">
        <f t="shared" si="123"/>
        <v>472.66755491558951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-5.1159076974727213E-13</v>
      </c>
      <c r="CU156" s="18">
        <f>CT156*VLOOKUP('Données projet'!$B$13,Paramètres!$A$1:$I$88,3,0)*VLOOKUP('Données projet'!$B$13,Paramètres!$A$1:$I$88,5,0)</f>
        <v>-4.6288732846733184E-13</v>
      </c>
      <c r="CV156" s="14" t="e">
        <f t="shared" si="173"/>
        <v>#NUM!</v>
      </c>
      <c r="CW156" s="22" t="e">
        <f t="shared" si="174"/>
        <v>#NUM!</v>
      </c>
      <c r="CX156" s="61" t="e">
        <f t="shared" si="126"/>
        <v>#NUM!</v>
      </c>
      <c r="CY156" s="61">
        <f ca="1">AVERAGE(OFFSET($CX$3,0,0,'Données projet'!$E$13+1,1))-AVERAGE(OFFSET($H$3,0,0,'Données projet'!$E$13+1,1))</f>
        <v>338.00040608689147</v>
      </c>
      <c r="CZ156" s="61">
        <f t="shared" si="127"/>
        <v>193.3463168944657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1" t="e">
        <f t="shared" si="130"/>
        <v>#N/A</v>
      </c>
      <c r="DT156" s="61" t="e">
        <f ca="1">AVERAGE(OFFSET($DS$3,0,0,'Données projet'!$E$14+1,1))-AVERAGE(OFFSET($H$3,0,0,'Données projet'!$E$14+1,1))</f>
        <v>#N/A</v>
      </c>
      <c r="DU156" s="61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1" t="e">
        <f t="shared" si="134"/>
        <v>#N/A</v>
      </c>
      <c r="EO156" s="61" t="e">
        <f ca="1">AVERAGE(OFFSET($EN$3,0,0,'Données projet'!$E$15+1,1))-AVERAGE(OFFSET($H$3,0,0,'Données projet'!$E$15+1,1))</f>
        <v>#N/A</v>
      </c>
      <c r="EP156" s="61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1" t="e">
        <f t="shared" si="138"/>
        <v>#N/A</v>
      </c>
      <c r="FJ156" s="61" t="e">
        <f ca="1">AVERAGE(OFFSET($FI$3,0,0,'Données projet'!$E$16+1,1))-AVERAGE(OFFSET($H$3,0,0,'Données projet'!$E$16+1,1))</f>
        <v>#N/A</v>
      </c>
      <c r="FK156" s="61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1" t="e">
        <f t="shared" si="142"/>
        <v>#N/A</v>
      </c>
      <c r="GE156" s="61" t="e">
        <f ca="1">AVERAGE(OFFSET($GD$3,0,0,'Données projet'!$E$17+1,1))-AVERAGE(OFFSET($H$3,0,0,'Données projet'!$E$17+1,1))</f>
        <v>#N/A</v>
      </c>
      <c r="GF156" s="61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1" t="e">
        <f t="shared" si="146"/>
        <v>#N/A</v>
      </c>
      <c r="GZ156" s="61" t="e">
        <f ca="1">AVERAGE(OFFSET($GY$3,0,0,'Données projet'!$E$18+1,1))-AVERAGE(OFFSET($H$3,0,0,'Données projet'!$E$18+1,1))</f>
        <v>#N/A</v>
      </c>
      <c r="HA156" s="61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84.084000000000174</v>
      </c>
      <c r="D157" s="12">
        <f t="shared" si="15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9">
        <f t="shared" si="111"/>
        <v>443.40264805185802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-7.9580786405131221E-13</v>
      </c>
      <c r="O157" s="14">
        <f>N157*VLOOKUP('Données projet'!$B$9,Paramètres!$A$1:$I$88,3,0)*VLOOKUP('Données projet'!$B$9,Paramètres!$A$1:$I$88,5,0)</f>
        <v>-4.448565960046835E-13</v>
      </c>
      <c r="P157" s="14" t="e">
        <f t="shared" si="151"/>
        <v>#NUM!</v>
      </c>
      <c r="Q157" s="22" t="e">
        <f t="shared" si="162"/>
        <v>#NUM!</v>
      </c>
      <c r="R157" s="61" t="e">
        <f t="shared" si="109"/>
        <v>#NUM!</v>
      </c>
      <c r="S157" s="61">
        <f ca="1">AVERAGE(OFFSET($R$3,0,0,'Données projet'!$E$9+1,1))-AVERAGE(OFFSET($H$3,0,0,'Données projet'!$E$9+1,1))</f>
        <v>383.30146648843129</v>
      </c>
      <c r="T157" s="61">
        <f t="shared" si="110"/>
        <v>443.96527862325644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0.4444268658684436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1.7429757181454139E-18</v>
      </c>
      <c r="AC157" s="24">
        <f t="shared" si="163"/>
        <v>0.4444268658684436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5.6843418860808015E-14</v>
      </c>
      <c r="AJ157" s="14">
        <f>AI157*VLOOKUP('Données projet'!$B$10,Paramètres!$A$1:$I$88,3,0)*VLOOKUP('Données projet'!$B$10,Paramètres!$A$1:$I$88,5,0)</f>
        <v>4.8771653382573282E-14</v>
      </c>
      <c r="AK157" s="14">
        <f t="shared" si="164"/>
        <v>7.9655698259503351E-13</v>
      </c>
      <c r="AL157" s="22">
        <f t="shared" si="165"/>
        <v>1.4722807076609983E-12</v>
      </c>
      <c r="AM157" s="61">
        <f t="shared" si="114"/>
        <v>293.33333333333479</v>
      </c>
      <c r="AN157" s="61">
        <f ca="1">AVERAGE(OFFSET($AM$3,0,0,'Données projet'!$E$10+1,1))-AVERAGE(OFFSET($H$3,0,0,'Données projet'!$E$10+1,1))</f>
        <v>346.47171669298569</v>
      </c>
      <c r="AO157" s="61">
        <f t="shared" si="115"/>
        <v>138.7892998712469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0</v>
      </c>
      <c r="BE157" s="14">
        <f>BD157*VLOOKUP('Données projet'!$B$11,Paramètres!$A$1:$I$88,3,0)*VLOOKUP('Données projet'!$B$11,Paramètres!$A$1:$I$88,5,0)</f>
        <v>0</v>
      </c>
      <c r="BF157" s="14" t="e">
        <f t="shared" si="167"/>
        <v>#NUM!</v>
      </c>
      <c r="BG157" s="22" t="e">
        <f t="shared" si="168"/>
        <v>#NUM!</v>
      </c>
      <c r="BH157" s="61" t="e">
        <f t="shared" si="118"/>
        <v>#NUM!</v>
      </c>
      <c r="BI157" s="61">
        <f ca="1">AVERAGE(OFFSET($BH$3,0,0,'Données projet'!$E$11+1,1))-AVERAGE(OFFSET($H$3,0,0,'Données projet'!$E$11+1,1))</f>
        <v>378.93986671710053</v>
      </c>
      <c r="BJ157" s="61">
        <f t="shared" si="119"/>
        <v>295.81600472413339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>
        <f>BY157*VLOOKUP('Données projet'!$B$12,Paramètres!$A$1:$I$88,3,0)*VLOOKUP('Données projet'!$B$12,Paramètres!$A$1:$I$88,5,0)</f>
        <v>0</v>
      </c>
      <c r="CA157" s="14" t="e">
        <f t="shared" si="170"/>
        <v>#NUM!</v>
      </c>
      <c r="CB157" s="22" t="e">
        <f t="shared" si="171"/>
        <v>#NUM!</v>
      </c>
      <c r="CC157" s="61" t="e">
        <f t="shared" si="122"/>
        <v>#NUM!</v>
      </c>
      <c r="CD157" s="61">
        <f ca="1">AVERAGE(OFFSET($CC$3,0,0,'Données projet'!$E$12+1,1))-AVERAGE(OFFSET($H$3,0,0,'Données projet'!$E$12+1,1))</f>
        <v>299.79515984901849</v>
      </c>
      <c r="CE157" s="61">
        <f t="shared" si="123"/>
        <v>472.66755491558951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-5.1159076974727213E-13</v>
      </c>
      <c r="CU157" s="18">
        <f>CT157*VLOOKUP('Données projet'!$B$13,Paramètres!$A$1:$I$88,3,0)*VLOOKUP('Données projet'!$B$13,Paramètres!$A$1:$I$88,5,0)</f>
        <v>-4.6288732846733184E-13</v>
      </c>
      <c r="CV157" s="14" t="e">
        <f t="shared" si="173"/>
        <v>#NUM!</v>
      </c>
      <c r="CW157" s="22" t="e">
        <f t="shared" si="174"/>
        <v>#NUM!</v>
      </c>
      <c r="CX157" s="61" t="e">
        <f t="shared" si="126"/>
        <v>#NUM!</v>
      </c>
      <c r="CY157" s="61">
        <f ca="1">AVERAGE(OFFSET($CX$3,0,0,'Données projet'!$E$13+1,1))-AVERAGE(OFFSET($H$3,0,0,'Données projet'!$E$13+1,1))</f>
        <v>338.00040608689147</v>
      </c>
      <c r="CZ157" s="61">
        <f t="shared" si="127"/>
        <v>193.3463168944657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1" t="e">
        <f t="shared" si="130"/>
        <v>#N/A</v>
      </c>
      <c r="DT157" s="61" t="e">
        <f ca="1">AVERAGE(OFFSET($DS$3,0,0,'Données projet'!$E$14+1,1))-AVERAGE(OFFSET($H$3,0,0,'Données projet'!$E$14+1,1))</f>
        <v>#N/A</v>
      </c>
      <c r="DU157" s="61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1" t="e">
        <f t="shared" si="134"/>
        <v>#N/A</v>
      </c>
      <c r="EO157" s="61" t="e">
        <f ca="1">AVERAGE(OFFSET($EN$3,0,0,'Données projet'!$E$15+1,1))-AVERAGE(OFFSET($H$3,0,0,'Données projet'!$E$15+1,1))</f>
        <v>#N/A</v>
      </c>
      <c r="EP157" s="61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1" t="e">
        <f t="shared" si="138"/>
        <v>#N/A</v>
      </c>
      <c r="FJ157" s="61" t="e">
        <f ca="1">AVERAGE(OFFSET($FI$3,0,0,'Données projet'!$E$16+1,1))-AVERAGE(OFFSET($H$3,0,0,'Données projet'!$E$16+1,1))</f>
        <v>#N/A</v>
      </c>
      <c r="FK157" s="61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1" t="e">
        <f t="shared" si="142"/>
        <v>#N/A</v>
      </c>
      <c r="GE157" s="61" t="e">
        <f ca="1">AVERAGE(OFFSET($GD$3,0,0,'Données projet'!$E$17+1,1))-AVERAGE(OFFSET($H$3,0,0,'Données projet'!$E$17+1,1))</f>
        <v>#N/A</v>
      </c>
      <c r="GF157" s="61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1" t="e">
        <f t="shared" si="146"/>
        <v>#N/A</v>
      </c>
      <c r="GZ157" s="61" t="e">
        <f ca="1">AVERAGE(OFFSET($GY$3,0,0,'Données projet'!$E$18+1,1))-AVERAGE(OFFSET($H$3,0,0,'Données projet'!$E$18+1,1))</f>
        <v>#N/A</v>
      </c>
      <c r="HA157" s="61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84.63000000000018</v>
      </c>
      <c r="D158" s="12">
        <f t="shared" si="15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9">
        <f t="shared" si="111"/>
        <v>444.58467948601304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-7.9580786405131221E-13</v>
      </c>
      <c r="O158" s="14">
        <f>N158*VLOOKUP('Données projet'!$B$9,Paramètres!$A$1:$I$88,3,0)*VLOOKUP('Données projet'!$B$9,Paramètres!$A$1:$I$88,5,0)</f>
        <v>-4.448565960046835E-13</v>
      </c>
      <c r="P158" s="14" t="e">
        <f t="shared" si="151"/>
        <v>#NUM!</v>
      </c>
      <c r="Q158" s="22" t="e">
        <f t="shared" si="162"/>
        <v>#NUM!</v>
      </c>
      <c r="R158" s="61" t="e">
        <f t="shared" si="109"/>
        <v>#NUM!</v>
      </c>
      <c r="S158" s="61">
        <f ca="1">AVERAGE(OFFSET($R$3,0,0,'Données projet'!$E$9+1,1))-AVERAGE(OFFSET($H$3,0,0,'Données projet'!$E$9+1,1))</f>
        <v>383.30146648843129</v>
      </c>
      <c r="T158" s="61">
        <f t="shared" si="110"/>
        <v>443.96527862325644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0.43571192610238529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1.2324699497441148E-18</v>
      </c>
      <c r="AC158" s="24">
        <f t="shared" si="163"/>
        <v>0.43571192610238529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5.6843418860808015E-14</v>
      </c>
      <c r="AJ158" s="14">
        <f>AI158*VLOOKUP('Données projet'!$B$10,Paramètres!$A$1:$I$88,3,0)*VLOOKUP('Données projet'!$B$10,Paramètres!$A$1:$I$88,5,0)</f>
        <v>4.8771653382573282E-14</v>
      </c>
      <c r="AK158" s="14">
        <f t="shared" si="164"/>
        <v>7.9655698259503351E-13</v>
      </c>
      <c r="AL158" s="22">
        <f t="shared" si="165"/>
        <v>1.4722807076609983E-12</v>
      </c>
      <c r="AM158" s="61">
        <f t="shared" si="114"/>
        <v>293.33333333333479</v>
      </c>
      <c r="AN158" s="61">
        <f ca="1">AVERAGE(OFFSET($AM$3,0,0,'Données projet'!$E$10+1,1))-AVERAGE(OFFSET($H$3,0,0,'Données projet'!$E$10+1,1))</f>
        <v>346.47171669298569</v>
      </c>
      <c r="AO158" s="61">
        <f t="shared" si="115"/>
        <v>138.7892998712469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0</v>
      </c>
      <c r="BE158" s="14">
        <f>BD158*VLOOKUP('Données projet'!$B$11,Paramètres!$A$1:$I$88,3,0)*VLOOKUP('Données projet'!$B$11,Paramètres!$A$1:$I$88,5,0)</f>
        <v>0</v>
      </c>
      <c r="BF158" s="14" t="e">
        <f t="shared" si="167"/>
        <v>#NUM!</v>
      </c>
      <c r="BG158" s="22" t="e">
        <f t="shared" si="168"/>
        <v>#NUM!</v>
      </c>
      <c r="BH158" s="61" t="e">
        <f t="shared" si="118"/>
        <v>#NUM!</v>
      </c>
      <c r="BI158" s="61">
        <f ca="1">AVERAGE(OFFSET($BH$3,0,0,'Données projet'!$E$11+1,1))-AVERAGE(OFFSET($H$3,0,0,'Données projet'!$E$11+1,1))</f>
        <v>378.93986671710053</v>
      </c>
      <c r="BJ158" s="61">
        <f t="shared" si="119"/>
        <v>295.81600472413339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>
        <f>BY158*VLOOKUP('Données projet'!$B$12,Paramètres!$A$1:$I$88,3,0)*VLOOKUP('Données projet'!$B$12,Paramètres!$A$1:$I$88,5,0)</f>
        <v>0</v>
      </c>
      <c r="CA158" s="14" t="e">
        <f t="shared" si="170"/>
        <v>#NUM!</v>
      </c>
      <c r="CB158" s="22" t="e">
        <f t="shared" si="171"/>
        <v>#NUM!</v>
      </c>
      <c r="CC158" s="61" t="e">
        <f t="shared" si="122"/>
        <v>#NUM!</v>
      </c>
      <c r="CD158" s="61">
        <f ca="1">AVERAGE(OFFSET($CC$3,0,0,'Données projet'!$E$12+1,1))-AVERAGE(OFFSET($H$3,0,0,'Données projet'!$E$12+1,1))</f>
        <v>299.79515984901849</v>
      </c>
      <c r="CE158" s="61">
        <f t="shared" si="123"/>
        <v>472.66755491558951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-5.1159076974727213E-13</v>
      </c>
      <c r="CU158" s="18">
        <f>CT158*VLOOKUP('Données projet'!$B$13,Paramètres!$A$1:$I$88,3,0)*VLOOKUP('Données projet'!$B$13,Paramètres!$A$1:$I$88,5,0)</f>
        <v>-4.6288732846733184E-13</v>
      </c>
      <c r="CV158" s="14" t="e">
        <f t="shared" si="173"/>
        <v>#NUM!</v>
      </c>
      <c r="CW158" s="22" t="e">
        <f t="shared" si="174"/>
        <v>#NUM!</v>
      </c>
      <c r="CX158" s="61" t="e">
        <f t="shared" si="126"/>
        <v>#NUM!</v>
      </c>
      <c r="CY158" s="61">
        <f ca="1">AVERAGE(OFFSET($CX$3,0,0,'Données projet'!$E$13+1,1))-AVERAGE(OFFSET($H$3,0,0,'Données projet'!$E$13+1,1))</f>
        <v>338.00040608689147</v>
      </c>
      <c r="CZ158" s="61">
        <f t="shared" si="127"/>
        <v>193.3463168944657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1" t="e">
        <f t="shared" si="130"/>
        <v>#N/A</v>
      </c>
      <c r="DT158" s="61" t="e">
        <f ca="1">AVERAGE(OFFSET($DS$3,0,0,'Données projet'!$E$14+1,1))-AVERAGE(OFFSET($H$3,0,0,'Données projet'!$E$14+1,1))</f>
        <v>#N/A</v>
      </c>
      <c r="DU158" s="61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1" t="e">
        <f t="shared" si="134"/>
        <v>#N/A</v>
      </c>
      <c r="EO158" s="61" t="e">
        <f ca="1">AVERAGE(OFFSET($EN$3,0,0,'Données projet'!$E$15+1,1))-AVERAGE(OFFSET($H$3,0,0,'Données projet'!$E$15+1,1))</f>
        <v>#N/A</v>
      </c>
      <c r="EP158" s="61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1" t="e">
        <f t="shared" si="138"/>
        <v>#N/A</v>
      </c>
      <c r="FJ158" s="61" t="e">
        <f ca="1">AVERAGE(OFFSET($FI$3,0,0,'Données projet'!$E$16+1,1))-AVERAGE(OFFSET($H$3,0,0,'Données projet'!$E$16+1,1))</f>
        <v>#N/A</v>
      </c>
      <c r="FK158" s="61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1" t="e">
        <f t="shared" si="142"/>
        <v>#N/A</v>
      </c>
      <c r="GE158" s="61" t="e">
        <f ca="1">AVERAGE(OFFSET($GD$3,0,0,'Données projet'!$E$17+1,1))-AVERAGE(OFFSET($H$3,0,0,'Données projet'!$E$17+1,1))</f>
        <v>#N/A</v>
      </c>
      <c r="GF158" s="61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1" t="e">
        <f t="shared" si="146"/>
        <v>#N/A</v>
      </c>
      <c r="GZ158" s="61" t="e">
        <f ca="1">AVERAGE(OFFSET($GY$3,0,0,'Données projet'!$E$18+1,1))-AVERAGE(OFFSET($H$3,0,0,'Données projet'!$E$18+1,1))</f>
        <v>#N/A</v>
      </c>
      <c r="HA158" s="61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85.176000000000187</v>
      </c>
      <c r="D159" s="12">
        <f t="shared" si="15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9">
        <f t="shared" si="111"/>
        <v>445.76653744933537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-7.9580786405131221E-13</v>
      </c>
      <c r="O159" s="14">
        <f>N159*VLOOKUP('Données projet'!$B$9,Paramètres!$A$1:$I$88,3,0)*VLOOKUP('Données projet'!$B$9,Paramètres!$A$1:$I$88,5,0)</f>
        <v>-4.448565960046835E-13</v>
      </c>
      <c r="P159" s="14" t="e">
        <f t="shared" si="151"/>
        <v>#NUM!</v>
      </c>
      <c r="Q159" s="22" t="e">
        <f t="shared" si="162"/>
        <v>#NUM!</v>
      </c>
      <c r="R159" s="61" t="e">
        <f t="shared" si="109"/>
        <v>#NUM!</v>
      </c>
      <c r="S159" s="61">
        <f ca="1">AVERAGE(OFFSET($R$3,0,0,'Données projet'!$E$9+1,1))-AVERAGE(OFFSET($H$3,0,0,'Données projet'!$E$9+1,1))</f>
        <v>383.30146648843129</v>
      </c>
      <c r="T159" s="61">
        <f t="shared" si="110"/>
        <v>443.96527862325644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0.427167880989551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8.7148785907270697E-19</v>
      </c>
      <c r="AC159" s="24">
        <f t="shared" si="163"/>
        <v>0.427167880989551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5.6843418860808015E-14</v>
      </c>
      <c r="AJ159" s="14">
        <f>AI159*VLOOKUP('Données projet'!$B$10,Paramètres!$A$1:$I$88,3,0)*VLOOKUP('Données projet'!$B$10,Paramètres!$A$1:$I$88,5,0)</f>
        <v>4.8771653382573282E-14</v>
      </c>
      <c r="AK159" s="14">
        <f t="shared" si="164"/>
        <v>7.9655698259503351E-13</v>
      </c>
      <c r="AL159" s="22">
        <f t="shared" si="165"/>
        <v>1.4722807076609983E-12</v>
      </c>
      <c r="AM159" s="61">
        <f t="shared" si="114"/>
        <v>293.33333333333479</v>
      </c>
      <c r="AN159" s="61">
        <f ca="1">AVERAGE(OFFSET($AM$3,0,0,'Données projet'!$E$10+1,1))-AVERAGE(OFFSET($H$3,0,0,'Données projet'!$E$10+1,1))</f>
        <v>346.47171669298569</v>
      </c>
      <c r="AO159" s="61">
        <f t="shared" si="115"/>
        <v>138.7892998712469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0</v>
      </c>
      <c r="BE159" s="14">
        <f>BD159*VLOOKUP('Données projet'!$B$11,Paramètres!$A$1:$I$88,3,0)*VLOOKUP('Données projet'!$B$11,Paramètres!$A$1:$I$88,5,0)</f>
        <v>0</v>
      </c>
      <c r="BF159" s="14" t="e">
        <f t="shared" si="167"/>
        <v>#NUM!</v>
      </c>
      <c r="BG159" s="22" t="e">
        <f t="shared" si="168"/>
        <v>#NUM!</v>
      </c>
      <c r="BH159" s="61" t="e">
        <f t="shared" si="118"/>
        <v>#NUM!</v>
      </c>
      <c r="BI159" s="61">
        <f ca="1">AVERAGE(OFFSET($BH$3,0,0,'Données projet'!$E$11+1,1))-AVERAGE(OFFSET($H$3,0,0,'Données projet'!$E$11+1,1))</f>
        <v>378.93986671710053</v>
      </c>
      <c r="BJ159" s="61">
        <f t="shared" si="119"/>
        <v>295.81600472413339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>
        <f>BY159*VLOOKUP('Données projet'!$B$12,Paramètres!$A$1:$I$88,3,0)*VLOOKUP('Données projet'!$B$12,Paramètres!$A$1:$I$88,5,0)</f>
        <v>0</v>
      </c>
      <c r="CA159" s="14" t="e">
        <f t="shared" si="170"/>
        <v>#NUM!</v>
      </c>
      <c r="CB159" s="22" t="e">
        <f t="shared" si="171"/>
        <v>#NUM!</v>
      </c>
      <c r="CC159" s="61" t="e">
        <f t="shared" si="122"/>
        <v>#NUM!</v>
      </c>
      <c r="CD159" s="61">
        <f ca="1">AVERAGE(OFFSET($CC$3,0,0,'Données projet'!$E$12+1,1))-AVERAGE(OFFSET($H$3,0,0,'Données projet'!$E$12+1,1))</f>
        <v>299.79515984901849</v>
      </c>
      <c r="CE159" s="61">
        <f t="shared" si="123"/>
        <v>472.66755491558951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-5.1159076974727213E-13</v>
      </c>
      <c r="CU159" s="18">
        <f>CT159*VLOOKUP('Données projet'!$B$13,Paramètres!$A$1:$I$88,3,0)*VLOOKUP('Données projet'!$B$13,Paramètres!$A$1:$I$88,5,0)</f>
        <v>-4.6288732846733184E-13</v>
      </c>
      <c r="CV159" s="14" t="e">
        <f t="shared" si="173"/>
        <v>#NUM!</v>
      </c>
      <c r="CW159" s="22" t="e">
        <f t="shared" si="174"/>
        <v>#NUM!</v>
      </c>
      <c r="CX159" s="61" t="e">
        <f t="shared" si="126"/>
        <v>#NUM!</v>
      </c>
      <c r="CY159" s="61">
        <f ca="1">AVERAGE(OFFSET($CX$3,0,0,'Données projet'!$E$13+1,1))-AVERAGE(OFFSET($H$3,0,0,'Données projet'!$E$13+1,1))</f>
        <v>338.00040608689147</v>
      </c>
      <c r="CZ159" s="61">
        <f t="shared" si="127"/>
        <v>193.3463168944657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1" t="e">
        <f t="shared" si="130"/>
        <v>#N/A</v>
      </c>
      <c r="DT159" s="61" t="e">
        <f ca="1">AVERAGE(OFFSET($DS$3,0,0,'Données projet'!$E$14+1,1))-AVERAGE(OFFSET($H$3,0,0,'Données projet'!$E$14+1,1))</f>
        <v>#N/A</v>
      </c>
      <c r="DU159" s="61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1" t="e">
        <f t="shared" si="134"/>
        <v>#N/A</v>
      </c>
      <c r="EO159" s="61" t="e">
        <f ca="1">AVERAGE(OFFSET($EN$3,0,0,'Données projet'!$E$15+1,1))-AVERAGE(OFFSET($H$3,0,0,'Données projet'!$E$15+1,1))</f>
        <v>#N/A</v>
      </c>
      <c r="EP159" s="61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1" t="e">
        <f t="shared" si="138"/>
        <v>#N/A</v>
      </c>
      <c r="FJ159" s="61" t="e">
        <f ca="1">AVERAGE(OFFSET($FI$3,0,0,'Données projet'!$E$16+1,1))-AVERAGE(OFFSET($H$3,0,0,'Données projet'!$E$16+1,1))</f>
        <v>#N/A</v>
      </c>
      <c r="FK159" s="61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1" t="e">
        <f t="shared" si="142"/>
        <v>#N/A</v>
      </c>
      <c r="GE159" s="61" t="e">
        <f ca="1">AVERAGE(OFFSET($GD$3,0,0,'Données projet'!$E$17+1,1))-AVERAGE(OFFSET($H$3,0,0,'Données projet'!$E$17+1,1))</f>
        <v>#N/A</v>
      </c>
      <c r="GF159" s="61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1" t="e">
        <f t="shared" si="146"/>
        <v>#N/A</v>
      </c>
      <c r="GZ159" s="61" t="e">
        <f ca="1">AVERAGE(OFFSET($GY$3,0,0,'Données projet'!$E$18+1,1))-AVERAGE(OFFSET($H$3,0,0,'Données projet'!$E$18+1,1))</f>
        <v>#N/A</v>
      </c>
      <c r="HA159" s="61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85.722000000000193</v>
      </c>
      <c r="D160" s="12">
        <f t="shared" si="15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9">
        <f t="shared" si="111"/>
        <v>446.94822318280762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-7.9580786405131221E-13</v>
      </c>
      <c r="O160" s="14">
        <f>N160*VLOOKUP('Données projet'!$B$9,Paramètres!$A$1:$I$88,3,0)*VLOOKUP('Données projet'!$B$9,Paramètres!$A$1:$I$88,5,0)</f>
        <v>-4.448565960046835E-13</v>
      </c>
      <c r="P160" s="14" t="e">
        <f t="shared" si="151"/>
        <v>#NUM!</v>
      </c>
      <c r="Q160" s="22" t="e">
        <f t="shared" si="162"/>
        <v>#NUM!</v>
      </c>
      <c r="R160" s="61" t="e">
        <f t="shared" si="109"/>
        <v>#NUM!</v>
      </c>
      <c r="S160" s="61">
        <f ca="1">AVERAGE(OFFSET($R$3,0,0,'Données projet'!$E$9+1,1))-AVERAGE(OFFSET($H$3,0,0,'Données projet'!$E$9+1,1))</f>
        <v>383.30146648843129</v>
      </c>
      <c r="T160" s="61">
        <f t="shared" si="110"/>
        <v>443.96527862325644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0.41879137939002647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6.1623497487205738E-19</v>
      </c>
      <c r="AC160" s="24">
        <f t="shared" si="163"/>
        <v>0.41879137939002647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5.6843418860808015E-14</v>
      </c>
      <c r="AJ160" s="14">
        <f>AI160*VLOOKUP('Données projet'!$B$10,Paramètres!$A$1:$I$88,3,0)*VLOOKUP('Données projet'!$B$10,Paramètres!$A$1:$I$88,5,0)</f>
        <v>4.8771653382573282E-14</v>
      </c>
      <c r="AK160" s="14">
        <f t="shared" si="164"/>
        <v>7.9655698259503351E-13</v>
      </c>
      <c r="AL160" s="22">
        <f t="shared" si="165"/>
        <v>1.4722807076609983E-12</v>
      </c>
      <c r="AM160" s="61">
        <f t="shared" si="114"/>
        <v>293.33333333333479</v>
      </c>
      <c r="AN160" s="61">
        <f ca="1">AVERAGE(OFFSET($AM$3,0,0,'Données projet'!$E$10+1,1))-AVERAGE(OFFSET($H$3,0,0,'Données projet'!$E$10+1,1))</f>
        <v>346.47171669298569</v>
      </c>
      <c r="AO160" s="61">
        <f t="shared" si="115"/>
        <v>138.7892998712469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0</v>
      </c>
      <c r="BE160" s="14">
        <f>BD160*VLOOKUP('Données projet'!$B$11,Paramètres!$A$1:$I$88,3,0)*VLOOKUP('Données projet'!$B$11,Paramètres!$A$1:$I$88,5,0)</f>
        <v>0</v>
      </c>
      <c r="BF160" s="14" t="e">
        <f t="shared" si="167"/>
        <v>#NUM!</v>
      </c>
      <c r="BG160" s="22" t="e">
        <f t="shared" si="168"/>
        <v>#NUM!</v>
      </c>
      <c r="BH160" s="61" t="e">
        <f t="shared" si="118"/>
        <v>#NUM!</v>
      </c>
      <c r="BI160" s="61">
        <f ca="1">AVERAGE(OFFSET($BH$3,0,0,'Données projet'!$E$11+1,1))-AVERAGE(OFFSET($H$3,0,0,'Données projet'!$E$11+1,1))</f>
        <v>378.93986671710053</v>
      </c>
      <c r="BJ160" s="61">
        <f t="shared" si="119"/>
        <v>295.81600472413339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>
        <f>BY160*VLOOKUP('Données projet'!$B$12,Paramètres!$A$1:$I$88,3,0)*VLOOKUP('Données projet'!$B$12,Paramètres!$A$1:$I$88,5,0)</f>
        <v>0</v>
      </c>
      <c r="CA160" s="14" t="e">
        <f t="shared" si="170"/>
        <v>#NUM!</v>
      </c>
      <c r="CB160" s="22" t="e">
        <f t="shared" si="171"/>
        <v>#NUM!</v>
      </c>
      <c r="CC160" s="61" t="e">
        <f t="shared" si="122"/>
        <v>#NUM!</v>
      </c>
      <c r="CD160" s="61">
        <f ca="1">AVERAGE(OFFSET($CC$3,0,0,'Données projet'!$E$12+1,1))-AVERAGE(OFFSET($H$3,0,0,'Données projet'!$E$12+1,1))</f>
        <v>299.79515984901849</v>
      </c>
      <c r="CE160" s="61">
        <f t="shared" si="123"/>
        <v>472.66755491558951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-5.1159076974727213E-13</v>
      </c>
      <c r="CU160" s="18">
        <f>CT160*VLOOKUP('Données projet'!$B$13,Paramètres!$A$1:$I$88,3,0)*VLOOKUP('Données projet'!$B$13,Paramètres!$A$1:$I$88,5,0)</f>
        <v>-4.6288732846733184E-13</v>
      </c>
      <c r="CV160" s="14" t="e">
        <f t="shared" si="173"/>
        <v>#NUM!</v>
      </c>
      <c r="CW160" s="22" t="e">
        <f t="shared" si="174"/>
        <v>#NUM!</v>
      </c>
      <c r="CX160" s="61" t="e">
        <f t="shared" si="126"/>
        <v>#NUM!</v>
      </c>
      <c r="CY160" s="61">
        <f ca="1">AVERAGE(OFFSET($CX$3,0,0,'Données projet'!$E$13+1,1))-AVERAGE(OFFSET($H$3,0,0,'Données projet'!$E$13+1,1))</f>
        <v>338.00040608689147</v>
      </c>
      <c r="CZ160" s="61">
        <f t="shared" si="127"/>
        <v>193.3463168944657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1" t="e">
        <f t="shared" si="130"/>
        <v>#N/A</v>
      </c>
      <c r="DT160" s="61" t="e">
        <f ca="1">AVERAGE(OFFSET($DS$3,0,0,'Données projet'!$E$14+1,1))-AVERAGE(OFFSET($H$3,0,0,'Données projet'!$E$14+1,1))</f>
        <v>#N/A</v>
      </c>
      <c r="DU160" s="61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1" t="e">
        <f t="shared" si="134"/>
        <v>#N/A</v>
      </c>
      <c r="EO160" s="61" t="e">
        <f ca="1">AVERAGE(OFFSET($EN$3,0,0,'Données projet'!$E$15+1,1))-AVERAGE(OFFSET($H$3,0,0,'Données projet'!$E$15+1,1))</f>
        <v>#N/A</v>
      </c>
      <c r="EP160" s="61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1" t="e">
        <f t="shared" si="138"/>
        <v>#N/A</v>
      </c>
      <c r="FJ160" s="61" t="e">
        <f ca="1">AVERAGE(OFFSET($FI$3,0,0,'Données projet'!$E$16+1,1))-AVERAGE(OFFSET($H$3,0,0,'Données projet'!$E$16+1,1))</f>
        <v>#N/A</v>
      </c>
      <c r="FK160" s="61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1" t="e">
        <f t="shared" si="142"/>
        <v>#N/A</v>
      </c>
      <c r="GE160" s="61" t="e">
        <f ca="1">AVERAGE(OFFSET($GD$3,0,0,'Données projet'!$E$17+1,1))-AVERAGE(OFFSET($H$3,0,0,'Données projet'!$E$17+1,1))</f>
        <v>#N/A</v>
      </c>
      <c r="GF160" s="61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1" t="e">
        <f t="shared" si="146"/>
        <v>#N/A</v>
      </c>
      <c r="GZ160" s="61" t="e">
        <f ca="1">AVERAGE(OFFSET($GY$3,0,0,'Données projet'!$E$18+1,1))-AVERAGE(OFFSET($H$3,0,0,'Données projet'!$E$18+1,1))</f>
        <v>#N/A</v>
      </c>
      <c r="HA160" s="61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86.2680000000002</v>
      </c>
      <c r="D161" s="12">
        <f t="shared" si="15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9">
        <f t="shared" si="111"/>
        <v>448.12973791068919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-7.9580786405131221E-13</v>
      </c>
      <c r="O161" s="14">
        <f>N161*VLOOKUP('Données projet'!$B$9,Paramètres!$A$1:$I$88,3,0)*VLOOKUP('Données projet'!$B$9,Paramètres!$A$1:$I$88,5,0)</f>
        <v>-4.448565960046835E-13</v>
      </c>
      <c r="P161" s="14" t="e">
        <f t="shared" si="151"/>
        <v>#NUM!</v>
      </c>
      <c r="Q161" s="22" t="e">
        <f t="shared" si="162"/>
        <v>#NUM!</v>
      </c>
      <c r="R161" s="61" t="e">
        <f t="shared" si="109"/>
        <v>#NUM!</v>
      </c>
      <c r="S161" s="61">
        <f ca="1">AVERAGE(OFFSET($R$3,0,0,'Données projet'!$E$9+1,1))-AVERAGE(OFFSET($H$3,0,0,'Données projet'!$E$9+1,1))</f>
        <v>383.30146648843129</v>
      </c>
      <c r="T161" s="61">
        <f t="shared" si="110"/>
        <v>443.96527862325644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0.41057913587770711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4.3574392953635349E-19</v>
      </c>
      <c r="AC161" s="24">
        <f t="shared" si="163"/>
        <v>0.41057913587770711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5.6843418860808015E-14</v>
      </c>
      <c r="AJ161" s="14">
        <f>AI161*VLOOKUP('Données projet'!$B$10,Paramètres!$A$1:$I$88,3,0)*VLOOKUP('Données projet'!$B$10,Paramètres!$A$1:$I$88,5,0)</f>
        <v>4.8771653382573282E-14</v>
      </c>
      <c r="AK161" s="14">
        <f t="shared" si="164"/>
        <v>7.9655698259503351E-13</v>
      </c>
      <c r="AL161" s="22">
        <f t="shared" si="165"/>
        <v>1.4722807076609983E-12</v>
      </c>
      <c r="AM161" s="61">
        <f t="shared" si="114"/>
        <v>293.33333333333479</v>
      </c>
      <c r="AN161" s="61">
        <f ca="1">AVERAGE(OFFSET($AM$3,0,0,'Données projet'!$E$10+1,1))-AVERAGE(OFFSET($H$3,0,0,'Données projet'!$E$10+1,1))</f>
        <v>346.47171669298569</v>
      </c>
      <c r="AO161" s="61">
        <f t="shared" si="115"/>
        <v>138.7892998712469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0</v>
      </c>
      <c r="BE161" s="14">
        <f>BD161*VLOOKUP('Données projet'!$B$11,Paramètres!$A$1:$I$88,3,0)*VLOOKUP('Données projet'!$B$11,Paramètres!$A$1:$I$88,5,0)</f>
        <v>0</v>
      </c>
      <c r="BF161" s="14" t="e">
        <f t="shared" si="167"/>
        <v>#NUM!</v>
      </c>
      <c r="BG161" s="22" t="e">
        <f t="shared" si="168"/>
        <v>#NUM!</v>
      </c>
      <c r="BH161" s="61" t="e">
        <f t="shared" si="118"/>
        <v>#NUM!</v>
      </c>
      <c r="BI161" s="61">
        <f ca="1">AVERAGE(OFFSET($BH$3,0,0,'Données projet'!$E$11+1,1))-AVERAGE(OFFSET($H$3,0,0,'Données projet'!$E$11+1,1))</f>
        <v>378.93986671710053</v>
      </c>
      <c r="BJ161" s="61">
        <f t="shared" si="119"/>
        <v>295.81600472413339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>
        <f>BY161*VLOOKUP('Données projet'!$B$12,Paramètres!$A$1:$I$88,3,0)*VLOOKUP('Données projet'!$B$12,Paramètres!$A$1:$I$88,5,0)</f>
        <v>0</v>
      </c>
      <c r="CA161" s="14" t="e">
        <f t="shared" si="170"/>
        <v>#NUM!</v>
      </c>
      <c r="CB161" s="22" t="e">
        <f t="shared" si="171"/>
        <v>#NUM!</v>
      </c>
      <c r="CC161" s="61" t="e">
        <f t="shared" si="122"/>
        <v>#NUM!</v>
      </c>
      <c r="CD161" s="61">
        <f ca="1">AVERAGE(OFFSET($CC$3,0,0,'Données projet'!$E$12+1,1))-AVERAGE(OFFSET($H$3,0,0,'Données projet'!$E$12+1,1))</f>
        <v>299.79515984901849</v>
      </c>
      <c r="CE161" s="61">
        <f t="shared" si="123"/>
        <v>472.66755491558951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-5.1159076974727213E-13</v>
      </c>
      <c r="CU161" s="18">
        <f>CT161*VLOOKUP('Données projet'!$B$13,Paramètres!$A$1:$I$88,3,0)*VLOOKUP('Données projet'!$B$13,Paramètres!$A$1:$I$88,5,0)</f>
        <v>-4.6288732846733184E-13</v>
      </c>
      <c r="CV161" s="14" t="e">
        <f t="shared" si="173"/>
        <v>#NUM!</v>
      </c>
      <c r="CW161" s="22" t="e">
        <f t="shared" si="174"/>
        <v>#NUM!</v>
      </c>
      <c r="CX161" s="61" t="e">
        <f t="shared" si="126"/>
        <v>#NUM!</v>
      </c>
      <c r="CY161" s="61">
        <f ca="1">AVERAGE(OFFSET($CX$3,0,0,'Données projet'!$E$13+1,1))-AVERAGE(OFFSET($H$3,0,0,'Données projet'!$E$13+1,1))</f>
        <v>338.00040608689147</v>
      </c>
      <c r="CZ161" s="61">
        <f t="shared" si="127"/>
        <v>193.3463168944657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1" t="e">
        <f t="shared" si="130"/>
        <v>#N/A</v>
      </c>
      <c r="DT161" s="61" t="e">
        <f ca="1">AVERAGE(OFFSET($DS$3,0,0,'Données projet'!$E$14+1,1))-AVERAGE(OFFSET($H$3,0,0,'Données projet'!$E$14+1,1))</f>
        <v>#N/A</v>
      </c>
      <c r="DU161" s="61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1" t="e">
        <f t="shared" si="134"/>
        <v>#N/A</v>
      </c>
      <c r="EO161" s="61" t="e">
        <f ca="1">AVERAGE(OFFSET($EN$3,0,0,'Données projet'!$E$15+1,1))-AVERAGE(OFFSET($H$3,0,0,'Données projet'!$E$15+1,1))</f>
        <v>#N/A</v>
      </c>
      <c r="EP161" s="61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1" t="e">
        <f t="shared" si="138"/>
        <v>#N/A</v>
      </c>
      <c r="FJ161" s="61" t="e">
        <f ca="1">AVERAGE(OFFSET($FI$3,0,0,'Données projet'!$E$16+1,1))-AVERAGE(OFFSET($H$3,0,0,'Données projet'!$E$16+1,1))</f>
        <v>#N/A</v>
      </c>
      <c r="FK161" s="61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1" t="e">
        <f t="shared" si="142"/>
        <v>#N/A</v>
      </c>
      <c r="GE161" s="61" t="e">
        <f ca="1">AVERAGE(OFFSET($GD$3,0,0,'Données projet'!$E$17+1,1))-AVERAGE(OFFSET($H$3,0,0,'Données projet'!$E$17+1,1))</f>
        <v>#N/A</v>
      </c>
      <c r="GF161" s="61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1" t="e">
        <f t="shared" si="146"/>
        <v>#N/A</v>
      </c>
      <c r="GZ161" s="61" t="e">
        <f ca="1">AVERAGE(OFFSET($GY$3,0,0,'Données projet'!$E$18+1,1))-AVERAGE(OFFSET($H$3,0,0,'Données projet'!$E$18+1,1))</f>
        <v>#N/A</v>
      </c>
      <c r="HA161" s="61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86.814000000000206</v>
      </c>
      <c r="D162" s="12">
        <f t="shared" si="15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9">
        <f t="shared" si="111"/>
        <v>449.31108284084667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-7.9580786405131221E-13</v>
      </c>
      <c r="O162" s="14">
        <f>N162*VLOOKUP('Données projet'!$B$9,Paramètres!$A$1:$I$88,3,0)*VLOOKUP('Données projet'!$B$9,Paramètres!$A$1:$I$88,5,0)</f>
        <v>-4.448565960046835E-13</v>
      </c>
      <c r="P162" s="14" t="e">
        <f t="shared" si="151"/>
        <v>#NUM!</v>
      </c>
      <c r="Q162" s="22" t="e">
        <f t="shared" si="162"/>
        <v>#NUM!</v>
      </c>
      <c r="R162" s="61" t="e">
        <f t="shared" si="109"/>
        <v>#NUM!</v>
      </c>
      <c r="S162" s="61">
        <f ca="1">AVERAGE(OFFSET($R$3,0,0,'Données projet'!$E$9+1,1))-AVERAGE(OFFSET($H$3,0,0,'Données projet'!$E$9+1,1))</f>
        <v>383.30146648843129</v>
      </c>
      <c r="T162" s="61">
        <f t="shared" si="110"/>
        <v>443.96527862325644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0.40252792945169041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3.0811748743602869E-19</v>
      </c>
      <c r="AC162" s="24">
        <f t="shared" si="163"/>
        <v>0.40252792945169041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5.6843418860808015E-14</v>
      </c>
      <c r="AJ162" s="14">
        <f>AI162*VLOOKUP('Données projet'!$B$10,Paramètres!$A$1:$I$88,3,0)*VLOOKUP('Données projet'!$B$10,Paramètres!$A$1:$I$88,5,0)</f>
        <v>4.8771653382573282E-14</v>
      </c>
      <c r="AK162" s="14">
        <f t="shared" si="164"/>
        <v>7.9655698259503351E-13</v>
      </c>
      <c r="AL162" s="22">
        <f t="shared" si="165"/>
        <v>1.4722807076609983E-12</v>
      </c>
      <c r="AM162" s="61">
        <f t="shared" si="114"/>
        <v>293.33333333333479</v>
      </c>
      <c r="AN162" s="61">
        <f ca="1">AVERAGE(OFFSET($AM$3,0,0,'Données projet'!$E$10+1,1))-AVERAGE(OFFSET($H$3,0,0,'Données projet'!$E$10+1,1))</f>
        <v>346.47171669298569</v>
      </c>
      <c r="AO162" s="61">
        <f t="shared" si="115"/>
        <v>138.7892998712469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0</v>
      </c>
      <c r="BE162" s="14">
        <f>BD162*VLOOKUP('Données projet'!$B$11,Paramètres!$A$1:$I$88,3,0)*VLOOKUP('Données projet'!$B$11,Paramètres!$A$1:$I$88,5,0)</f>
        <v>0</v>
      </c>
      <c r="BF162" s="14" t="e">
        <f t="shared" si="167"/>
        <v>#NUM!</v>
      </c>
      <c r="BG162" s="22" t="e">
        <f t="shared" si="168"/>
        <v>#NUM!</v>
      </c>
      <c r="BH162" s="61" t="e">
        <f t="shared" si="118"/>
        <v>#NUM!</v>
      </c>
      <c r="BI162" s="61">
        <f ca="1">AVERAGE(OFFSET($BH$3,0,0,'Données projet'!$E$11+1,1))-AVERAGE(OFFSET($H$3,0,0,'Données projet'!$E$11+1,1))</f>
        <v>378.93986671710053</v>
      </c>
      <c r="BJ162" s="61">
        <f t="shared" si="119"/>
        <v>295.81600472413339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>
        <f>BY162*VLOOKUP('Données projet'!$B$12,Paramètres!$A$1:$I$88,3,0)*VLOOKUP('Données projet'!$B$12,Paramètres!$A$1:$I$88,5,0)</f>
        <v>0</v>
      </c>
      <c r="CA162" s="14" t="e">
        <f t="shared" si="170"/>
        <v>#NUM!</v>
      </c>
      <c r="CB162" s="22" t="e">
        <f t="shared" si="171"/>
        <v>#NUM!</v>
      </c>
      <c r="CC162" s="61" t="e">
        <f t="shared" si="122"/>
        <v>#NUM!</v>
      </c>
      <c r="CD162" s="61">
        <f ca="1">AVERAGE(OFFSET($CC$3,0,0,'Données projet'!$E$12+1,1))-AVERAGE(OFFSET($H$3,0,0,'Données projet'!$E$12+1,1))</f>
        <v>299.79515984901849</v>
      </c>
      <c r="CE162" s="61">
        <f t="shared" si="123"/>
        <v>472.66755491558951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-5.1159076974727213E-13</v>
      </c>
      <c r="CU162" s="18">
        <f>CT162*VLOOKUP('Données projet'!$B$13,Paramètres!$A$1:$I$88,3,0)*VLOOKUP('Données projet'!$B$13,Paramètres!$A$1:$I$88,5,0)</f>
        <v>-4.6288732846733184E-13</v>
      </c>
      <c r="CV162" s="14" t="e">
        <f t="shared" si="173"/>
        <v>#NUM!</v>
      </c>
      <c r="CW162" s="22" t="e">
        <f t="shared" si="174"/>
        <v>#NUM!</v>
      </c>
      <c r="CX162" s="61" t="e">
        <f t="shared" si="126"/>
        <v>#NUM!</v>
      </c>
      <c r="CY162" s="61">
        <f ca="1">AVERAGE(OFFSET($CX$3,0,0,'Données projet'!$E$13+1,1))-AVERAGE(OFFSET($H$3,0,0,'Données projet'!$E$13+1,1))</f>
        <v>338.00040608689147</v>
      </c>
      <c r="CZ162" s="61">
        <f t="shared" si="127"/>
        <v>193.3463168944657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1" t="e">
        <f t="shared" si="130"/>
        <v>#N/A</v>
      </c>
      <c r="DT162" s="61" t="e">
        <f ca="1">AVERAGE(OFFSET($DS$3,0,0,'Données projet'!$E$14+1,1))-AVERAGE(OFFSET($H$3,0,0,'Données projet'!$E$14+1,1))</f>
        <v>#N/A</v>
      </c>
      <c r="DU162" s="61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1" t="e">
        <f t="shared" si="134"/>
        <v>#N/A</v>
      </c>
      <c r="EO162" s="61" t="e">
        <f ca="1">AVERAGE(OFFSET($EN$3,0,0,'Données projet'!$E$15+1,1))-AVERAGE(OFFSET($H$3,0,0,'Données projet'!$E$15+1,1))</f>
        <v>#N/A</v>
      </c>
      <c r="EP162" s="61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1" t="e">
        <f t="shared" si="138"/>
        <v>#N/A</v>
      </c>
      <c r="FJ162" s="61" t="e">
        <f ca="1">AVERAGE(OFFSET($FI$3,0,0,'Données projet'!$E$16+1,1))-AVERAGE(OFFSET($H$3,0,0,'Données projet'!$E$16+1,1))</f>
        <v>#N/A</v>
      </c>
      <c r="FK162" s="61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1" t="e">
        <f t="shared" si="142"/>
        <v>#N/A</v>
      </c>
      <c r="GE162" s="61" t="e">
        <f ca="1">AVERAGE(OFFSET($GD$3,0,0,'Données projet'!$E$17+1,1))-AVERAGE(OFFSET($H$3,0,0,'Données projet'!$E$17+1,1))</f>
        <v>#N/A</v>
      </c>
      <c r="GF162" s="61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1" t="e">
        <f t="shared" si="146"/>
        <v>#N/A</v>
      </c>
      <c r="GZ162" s="61" t="e">
        <f ca="1">AVERAGE(OFFSET($GY$3,0,0,'Données projet'!$E$18+1,1))-AVERAGE(OFFSET($H$3,0,0,'Données projet'!$E$18+1,1))</f>
        <v>#N/A</v>
      </c>
      <c r="HA162" s="61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87.360000000000213</v>
      </c>
      <c r="D163" s="12">
        <f t="shared" si="15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9">
        <f t="shared" si="111"/>
        <v>450.4922591650743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-7.9580786405131221E-13</v>
      </c>
      <c r="O163" s="14">
        <f>N163*VLOOKUP('Données projet'!$B$9,Paramètres!$A$1:$I$88,3,0)*VLOOKUP('Données projet'!$B$9,Paramètres!$A$1:$I$88,5,0)</f>
        <v>-4.448565960046835E-13</v>
      </c>
      <c r="P163" s="14" t="e">
        <f t="shared" si="151"/>
        <v>#NUM!</v>
      </c>
      <c r="Q163" s="22" t="e">
        <f t="shared" si="162"/>
        <v>#NUM!</v>
      </c>
      <c r="R163" s="61" t="e">
        <f t="shared" si="109"/>
        <v>#NUM!</v>
      </c>
      <c r="S163" s="61">
        <f ca="1">AVERAGE(OFFSET($R$3,0,0,'Données projet'!$E$9+1,1))-AVERAGE(OFFSET($H$3,0,0,'Données projet'!$E$9+1,1))</f>
        <v>383.30146648843129</v>
      </c>
      <c r="T163" s="61">
        <f t="shared" si="110"/>
        <v>443.96527862325644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0.39463460227293684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2.1787196476817674E-19</v>
      </c>
      <c r="AC163" s="24">
        <f t="shared" si="163"/>
        <v>0.39463460227293684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5.6843418860808015E-14</v>
      </c>
      <c r="AJ163" s="14">
        <f>AI163*VLOOKUP('Données projet'!$B$10,Paramètres!$A$1:$I$88,3,0)*VLOOKUP('Données projet'!$B$10,Paramètres!$A$1:$I$88,5,0)</f>
        <v>4.8771653382573282E-14</v>
      </c>
      <c r="AK163" s="14">
        <f t="shared" si="164"/>
        <v>7.9655698259503351E-13</v>
      </c>
      <c r="AL163" s="22">
        <f t="shared" si="165"/>
        <v>1.4722807076609983E-12</v>
      </c>
      <c r="AM163" s="61">
        <f t="shared" si="114"/>
        <v>293.33333333333479</v>
      </c>
      <c r="AN163" s="61">
        <f ca="1">AVERAGE(OFFSET($AM$3,0,0,'Données projet'!$E$10+1,1))-AVERAGE(OFFSET($H$3,0,0,'Données projet'!$E$10+1,1))</f>
        <v>346.47171669298569</v>
      </c>
      <c r="AO163" s="61">
        <f t="shared" si="115"/>
        <v>138.7892998712469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0</v>
      </c>
      <c r="BE163" s="14">
        <f>BD163*VLOOKUP('Données projet'!$B$11,Paramètres!$A$1:$I$88,3,0)*VLOOKUP('Données projet'!$B$11,Paramètres!$A$1:$I$88,5,0)</f>
        <v>0</v>
      </c>
      <c r="BF163" s="14" t="e">
        <f t="shared" si="167"/>
        <v>#NUM!</v>
      </c>
      <c r="BG163" s="22" t="e">
        <f t="shared" si="168"/>
        <v>#NUM!</v>
      </c>
      <c r="BH163" s="61" t="e">
        <f t="shared" si="118"/>
        <v>#NUM!</v>
      </c>
      <c r="BI163" s="61">
        <f ca="1">AVERAGE(OFFSET($BH$3,0,0,'Données projet'!$E$11+1,1))-AVERAGE(OFFSET($H$3,0,0,'Données projet'!$E$11+1,1))</f>
        <v>378.93986671710053</v>
      </c>
      <c r="BJ163" s="61">
        <f t="shared" si="119"/>
        <v>295.81600472413339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>
        <f>BY163*VLOOKUP('Données projet'!$B$12,Paramètres!$A$1:$I$88,3,0)*VLOOKUP('Données projet'!$B$12,Paramètres!$A$1:$I$88,5,0)</f>
        <v>0</v>
      </c>
      <c r="CA163" s="14" t="e">
        <f t="shared" si="170"/>
        <v>#NUM!</v>
      </c>
      <c r="CB163" s="22" t="e">
        <f t="shared" si="171"/>
        <v>#NUM!</v>
      </c>
      <c r="CC163" s="61" t="e">
        <f t="shared" si="122"/>
        <v>#NUM!</v>
      </c>
      <c r="CD163" s="61">
        <f ca="1">AVERAGE(OFFSET($CC$3,0,0,'Données projet'!$E$12+1,1))-AVERAGE(OFFSET($H$3,0,0,'Données projet'!$E$12+1,1))</f>
        <v>299.79515984901849</v>
      </c>
      <c r="CE163" s="61">
        <f t="shared" si="123"/>
        <v>472.66755491558951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-5.1159076974727213E-13</v>
      </c>
      <c r="CU163" s="18">
        <f>CT163*VLOOKUP('Données projet'!$B$13,Paramètres!$A$1:$I$88,3,0)*VLOOKUP('Données projet'!$B$13,Paramètres!$A$1:$I$88,5,0)</f>
        <v>-4.6288732846733184E-13</v>
      </c>
      <c r="CV163" s="14" t="e">
        <f t="shared" si="173"/>
        <v>#NUM!</v>
      </c>
      <c r="CW163" s="22" t="e">
        <f t="shared" si="174"/>
        <v>#NUM!</v>
      </c>
      <c r="CX163" s="61" t="e">
        <f t="shared" si="126"/>
        <v>#NUM!</v>
      </c>
      <c r="CY163" s="61">
        <f ca="1">AVERAGE(OFFSET($CX$3,0,0,'Données projet'!$E$13+1,1))-AVERAGE(OFFSET($H$3,0,0,'Données projet'!$E$13+1,1))</f>
        <v>338.00040608689147</v>
      </c>
      <c r="CZ163" s="61">
        <f t="shared" si="127"/>
        <v>193.3463168944657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1" t="e">
        <f t="shared" si="130"/>
        <v>#N/A</v>
      </c>
      <c r="DT163" s="61" t="e">
        <f ca="1">AVERAGE(OFFSET($DS$3,0,0,'Données projet'!$E$14+1,1))-AVERAGE(OFFSET($H$3,0,0,'Données projet'!$E$14+1,1))</f>
        <v>#N/A</v>
      </c>
      <c r="DU163" s="61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1" t="e">
        <f t="shared" si="134"/>
        <v>#N/A</v>
      </c>
      <c r="EO163" s="61" t="e">
        <f ca="1">AVERAGE(OFFSET($EN$3,0,0,'Données projet'!$E$15+1,1))-AVERAGE(OFFSET($H$3,0,0,'Données projet'!$E$15+1,1))</f>
        <v>#N/A</v>
      </c>
      <c r="EP163" s="61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1" t="e">
        <f t="shared" si="138"/>
        <v>#N/A</v>
      </c>
      <c r="FJ163" s="61" t="e">
        <f ca="1">AVERAGE(OFFSET($FI$3,0,0,'Données projet'!$E$16+1,1))-AVERAGE(OFFSET($H$3,0,0,'Données projet'!$E$16+1,1))</f>
        <v>#N/A</v>
      </c>
      <c r="FK163" s="61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1" t="e">
        <f t="shared" si="142"/>
        <v>#N/A</v>
      </c>
      <c r="GE163" s="61" t="e">
        <f ca="1">AVERAGE(OFFSET($GD$3,0,0,'Données projet'!$E$17+1,1))-AVERAGE(OFFSET($H$3,0,0,'Données projet'!$E$17+1,1))</f>
        <v>#N/A</v>
      </c>
      <c r="GF163" s="61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1" t="e">
        <f t="shared" si="146"/>
        <v>#N/A</v>
      </c>
      <c r="GZ163" s="61" t="e">
        <f ca="1">AVERAGE(OFFSET($GY$3,0,0,'Données projet'!$E$18+1,1))-AVERAGE(OFFSET($H$3,0,0,'Données projet'!$E$18+1,1))</f>
        <v>#N/A</v>
      </c>
      <c r="HA163" s="61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87.906000000000219</v>
      </c>
      <c r="D164" s="12">
        <f t="shared" si="15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9">
        <f t="shared" si="111"/>
        <v>451.67326805940763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-7.9580786405131221E-13</v>
      </c>
      <c r="O164" s="14">
        <f>N164*VLOOKUP('Données projet'!$B$9,Paramètres!$A$1:$I$88,3,0)*VLOOKUP('Données projet'!$B$9,Paramètres!$A$1:$I$88,5,0)</f>
        <v>-4.448565960046835E-13</v>
      </c>
      <c r="P164" s="14" t="e">
        <f t="shared" si="151"/>
        <v>#NUM!</v>
      </c>
      <c r="Q164" s="22" t="e">
        <f t="shared" si="162"/>
        <v>#NUM!</v>
      </c>
      <c r="R164" s="61" t="e">
        <f t="shared" si="109"/>
        <v>#NUM!</v>
      </c>
      <c r="S164" s="61">
        <f ca="1">AVERAGE(OFFSET($R$3,0,0,'Données projet'!$E$9+1,1))-AVERAGE(OFFSET($H$3,0,0,'Données projet'!$E$9+1,1))</f>
        <v>383.30146648843129</v>
      </c>
      <c r="T164" s="61">
        <f t="shared" si="110"/>
        <v>443.96527862325644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0.38689605842570446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1.5405874371801435E-19</v>
      </c>
      <c r="AC164" s="24">
        <f t="shared" si="163"/>
        <v>0.38689605842570446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5.6843418860808015E-14</v>
      </c>
      <c r="AJ164" s="14">
        <f>AI164*VLOOKUP('Données projet'!$B$10,Paramètres!$A$1:$I$88,3,0)*VLOOKUP('Données projet'!$B$10,Paramètres!$A$1:$I$88,5,0)</f>
        <v>4.8771653382573282E-14</v>
      </c>
      <c r="AK164" s="14">
        <f t="shared" si="164"/>
        <v>7.9655698259503351E-13</v>
      </c>
      <c r="AL164" s="22">
        <f t="shared" si="165"/>
        <v>1.4722807076609983E-12</v>
      </c>
      <c r="AM164" s="61">
        <f t="shared" si="114"/>
        <v>293.33333333333479</v>
      </c>
      <c r="AN164" s="61">
        <f ca="1">AVERAGE(OFFSET($AM$3,0,0,'Données projet'!$E$10+1,1))-AVERAGE(OFFSET($H$3,0,0,'Données projet'!$E$10+1,1))</f>
        <v>346.47171669298569</v>
      </c>
      <c r="AO164" s="61">
        <f t="shared" si="115"/>
        <v>138.7892998712469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0</v>
      </c>
      <c r="BE164" s="14">
        <f>BD164*VLOOKUP('Données projet'!$B$11,Paramètres!$A$1:$I$88,3,0)*VLOOKUP('Données projet'!$B$11,Paramètres!$A$1:$I$88,5,0)</f>
        <v>0</v>
      </c>
      <c r="BF164" s="14" t="e">
        <f t="shared" si="167"/>
        <v>#NUM!</v>
      </c>
      <c r="BG164" s="22" t="e">
        <f t="shared" si="168"/>
        <v>#NUM!</v>
      </c>
      <c r="BH164" s="61" t="e">
        <f t="shared" si="118"/>
        <v>#NUM!</v>
      </c>
      <c r="BI164" s="61">
        <f ca="1">AVERAGE(OFFSET($BH$3,0,0,'Données projet'!$E$11+1,1))-AVERAGE(OFFSET($H$3,0,0,'Données projet'!$E$11+1,1))</f>
        <v>378.93986671710053</v>
      </c>
      <c r="BJ164" s="61">
        <f t="shared" si="119"/>
        <v>295.81600472413339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>
        <f>BY164*VLOOKUP('Données projet'!$B$12,Paramètres!$A$1:$I$88,3,0)*VLOOKUP('Données projet'!$B$12,Paramètres!$A$1:$I$88,5,0)</f>
        <v>0</v>
      </c>
      <c r="CA164" s="14" t="e">
        <f t="shared" si="170"/>
        <v>#NUM!</v>
      </c>
      <c r="CB164" s="22" t="e">
        <f t="shared" si="171"/>
        <v>#NUM!</v>
      </c>
      <c r="CC164" s="61" t="e">
        <f t="shared" si="122"/>
        <v>#NUM!</v>
      </c>
      <c r="CD164" s="61">
        <f ca="1">AVERAGE(OFFSET($CC$3,0,0,'Données projet'!$E$12+1,1))-AVERAGE(OFFSET($H$3,0,0,'Données projet'!$E$12+1,1))</f>
        <v>299.79515984901849</v>
      </c>
      <c r="CE164" s="61">
        <f t="shared" si="123"/>
        <v>472.66755491558951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-5.1159076974727213E-13</v>
      </c>
      <c r="CU164" s="18">
        <f>CT164*VLOOKUP('Données projet'!$B$13,Paramètres!$A$1:$I$88,3,0)*VLOOKUP('Données projet'!$B$13,Paramètres!$A$1:$I$88,5,0)</f>
        <v>-4.6288732846733184E-13</v>
      </c>
      <c r="CV164" s="14" t="e">
        <f t="shared" si="173"/>
        <v>#NUM!</v>
      </c>
      <c r="CW164" s="22" t="e">
        <f t="shared" si="174"/>
        <v>#NUM!</v>
      </c>
      <c r="CX164" s="61" t="e">
        <f t="shared" si="126"/>
        <v>#NUM!</v>
      </c>
      <c r="CY164" s="61">
        <f ca="1">AVERAGE(OFFSET($CX$3,0,0,'Données projet'!$E$13+1,1))-AVERAGE(OFFSET($H$3,0,0,'Données projet'!$E$13+1,1))</f>
        <v>338.00040608689147</v>
      </c>
      <c r="CZ164" s="61">
        <f t="shared" si="127"/>
        <v>193.3463168944657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1" t="e">
        <f t="shared" si="130"/>
        <v>#N/A</v>
      </c>
      <c r="DT164" s="61" t="e">
        <f ca="1">AVERAGE(OFFSET($DS$3,0,0,'Données projet'!$E$14+1,1))-AVERAGE(OFFSET($H$3,0,0,'Données projet'!$E$14+1,1))</f>
        <v>#N/A</v>
      </c>
      <c r="DU164" s="61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1" t="e">
        <f t="shared" si="134"/>
        <v>#N/A</v>
      </c>
      <c r="EO164" s="61" t="e">
        <f ca="1">AVERAGE(OFFSET($EN$3,0,0,'Données projet'!$E$15+1,1))-AVERAGE(OFFSET($H$3,0,0,'Données projet'!$E$15+1,1))</f>
        <v>#N/A</v>
      </c>
      <c r="EP164" s="61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1" t="e">
        <f t="shared" si="138"/>
        <v>#N/A</v>
      </c>
      <c r="FJ164" s="61" t="e">
        <f ca="1">AVERAGE(OFFSET($FI$3,0,0,'Données projet'!$E$16+1,1))-AVERAGE(OFFSET($H$3,0,0,'Données projet'!$E$16+1,1))</f>
        <v>#N/A</v>
      </c>
      <c r="FK164" s="61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1" t="e">
        <f t="shared" si="142"/>
        <v>#N/A</v>
      </c>
      <c r="GE164" s="61" t="e">
        <f ca="1">AVERAGE(OFFSET($GD$3,0,0,'Données projet'!$E$17+1,1))-AVERAGE(OFFSET($H$3,0,0,'Données projet'!$E$17+1,1))</f>
        <v>#N/A</v>
      </c>
      <c r="GF164" s="61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1" t="e">
        <f t="shared" si="146"/>
        <v>#N/A</v>
      </c>
      <c r="GZ164" s="61" t="e">
        <f ca="1">AVERAGE(OFFSET($GY$3,0,0,'Données projet'!$E$18+1,1))-AVERAGE(OFFSET($H$3,0,0,'Données projet'!$E$18+1,1))</f>
        <v>#N/A</v>
      </c>
      <c r="HA164" s="61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88.452000000000226</v>
      </c>
      <c r="D165" s="12">
        <f t="shared" si="15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9">
        <f t="shared" si="111"/>
        <v>452.85411068442789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-7.9580786405131221E-13</v>
      </c>
      <c r="O165" s="14">
        <f>N165*VLOOKUP('Données projet'!$B$9,Paramètres!$A$1:$I$88,3,0)*VLOOKUP('Données projet'!$B$9,Paramètres!$A$1:$I$88,5,0)</f>
        <v>-4.448565960046835E-13</v>
      </c>
      <c r="P165" s="14" t="e">
        <f t="shared" si="151"/>
        <v>#NUM!</v>
      </c>
      <c r="Q165" s="22" t="e">
        <f t="shared" si="162"/>
        <v>#NUM!</v>
      </c>
      <c r="R165" s="61" t="e">
        <f t="shared" si="109"/>
        <v>#NUM!</v>
      </c>
      <c r="S165" s="61">
        <f ca="1">AVERAGE(OFFSET($R$3,0,0,'Données projet'!$E$9+1,1))-AVERAGE(OFFSET($H$3,0,0,'Données projet'!$E$9+1,1))</f>
        <v>383.30146648843129</v>
      </c>
      <c r="T165" s="61">
        <f t="shared" si="110"/>
        <v>443.96527862325644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0.37930926270327064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1.0893598238408837E-19</v>
      </c>
      <c r="AC165" s="24">
        <f t="shared" si="163"/>
        <v>0.37930926270327064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5.6843418860808015E-14</v>
      </c>
      <c r="AJ165" s="14">
        <f>AI165*VLOOKUP('Données projet'!$B$10,Paramètres!$A$1:$I$88,3,0)*VLOOKUP('Données projet'!$B$10,Paramètres!$A$1:$I$88,5,0)</f>
        <v>4.8771653382573282E-14</v>
      </c>
      <c r="AK165" s="14">
        <f t="shared" si="164"/>
        <v>7.9655698259503351E-13</v>
      </c>
      <c r="AL165" s="22">
        <f t="shared" si="165"/>
        <v>1.4722807076609983E-12</v>
      </c>
      <c r="AM165" s="61">
        <f t="shared" si="114"/>
        <v>293.33333333333479</v>
      </c>
      <c r="AN165" s="61">
        <f ca="1">AVERAGE(OFFSET($AM$3,0,0,'Données projet'!$E$10+1,1))-AVERAGE(OFFSET($H$3,0,0,'Données projet'!$E$10+1,1))</f>
        <v>346.47171669298569</v>
      </c>
      <c r="AO165" s="61">
        <f t="shared" si="115"/>
        <v>138.7892998712469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0</v>
      </c>
      <c r="BE165" s="14">
        <f>BD165*VLOOKUP('Données projet'!$B$11,Paramètres!$A$1:$I$88,3,0)*VLOOKUP('Données projet'!$B$11,Paramètres!$A$1:$I$88,5,0)</f>
        <v>0</v>
      </c>
      <c r="BF165" s="14" t="e">
        <f t="shared" si="167"/>
        <v>#NUM!</v>
      </c>
      <c r="BG165" s="22" t="e">
        <f t="shared" si="168"/>
        <v>#NUM!</v>
      </c>
      <c r="BH165" s="61" t="e">
        <f t="shared" si="118"/>
        <v>#NUM!</v>
      </c>
      <c r="BI165" s="61">
        <f ca="1">AVERAGE(OFFSET($BH$3,0,0,'Données projet'!$E$11+1,1))-AVERAGE(OFFSET($H$3,0,0,'Données projet'!$E$11+1,1))</f>
        <v>378.93986671710053</v>
      </c>
      <c r="BJ165" s="61">
        <f t="shared" si="119"/>
        <v>295.81600472413339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>
        <f>BY165*VLOOKUP('Données projet'!$B$12,Paramètres!$A$1:$I$88,3,0)*VLOOKUP('Données projet'!$B$12,Paramètres!$A$1:$I$88,5,0)</f>
        <v>0</v>
      </c>
      <c r="CA165" s="14" t="e">
        <f t="shared" si="170"/>
        <v>#NUM!</v>
      </c>
      <c r="CB165" s="22" t="e">
        <f t="shared" si="171"/>
        <v>#NUM!</v>
      </c>
      <c r="CC165" s="61" t="e">
        <f t="shared" si="122"/>
        <v>#NUM!</v>
      </c>
      <c r="CD165" s="61">
        <f ca="1">AVERAGE(OFFSET($CC$3,0,0,'Données projet'!$E$12+1,1))-AVERAGE(OFFSET($H$3,0,0,'Données projet'!$E$12+1,1))</f>
        <v>299.79515984901849</v>
      </c>
      <c r="CE165" s="61">
        <f t="shared" si="123"/>
        <v>472.66755491558951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-5.1159076974727213E-13</v>
      </c>
      <c r="CU165" s="18">
        <f>CT165*VLOOKUP('Données projet'!$B$13,Paramètres!$A$1:$I$88,3,0)*VLOOKUP('Données projet'!$B$13,Paramètres!$A$1:$I$88,5,0)</f>
        <v>-4.6288732846733184E-13</v>
      </c>
      <c r="CV165" s="14" t="e">
        <f t="shared" si="173"/>
        <v>#NUM!</v>
      </c>
      <c r="CW165" s="22" t="e">
        <f t="shared" si="174"/>
        <v>#NUM!</v>
      </c>
      <c r="CX165" s="61" t="e">
        <f t="shared" si="126"/>
        <v>#NUM!</v>
      </c>
      <c r="CY165" s="61">
        <f ca="1">AVERAGE(OFFSET($CX$3,0,0,'Données projet'!$E$13+1,1))-AVERAGE(OFFSET($H$3,0,0,'Données projet'!$E$13+1,1))</f>
        <v>338.00040608689147</v>
      </c>
      <c r="CZ165" s="61">
        <f t="shared" si="127"/>
        <v>193.3463168944657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1" t="e">
        <f t="shared" si="130"/>
        <v>#N/A</v>
      </c>
      <c r="DT165" s="61" t="e">
        <f ca="1">AVERAGE(OFFSET($DS$3,0,0,'Données projet'!$E$14+1,1))-AVERAGE(OFFSET($H$3,0,0,'Données projet'!$E$14+1,1))</f>
        <v>#N/A</v>
      </c>
      <c r="DU165" s="61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1" t="e">
        <f t="shared" si="134"/>
        <v>#N/A</v>
      </c>
      <c r="EO165" s="61" t="e">
        <f ca="1">AVERAGE(OFFSET($EN$3,0,0,'Données projet'!$E$15+1,1))-AVERAGE(OFFSET($H$3,0,0,'Données projet'!$E$15+1,1))</f>
        <v>#N/A</v>
      </c>
      <c r="EP165" s="61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1" t="e">
        <f t="shared" si="138"/>
        <v>#N/A</v>
      </c>
      <c r="FJ165" s="61" t="e">
        <f ca="1">AVERAGE(OFFSET($FI$3,0,0,'Données projet'!$E$16+1,1))-AVERAGE(OFFSET($H$3,0,0,'Données projet'!$E$16+1,1))</f>
        <v>#N/A</v>
      </c>
      <c r="FK165" s="61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1" t="e">
        <f t="shared" si="142"/>
        <v>#N/A</v>
      </c>
      <c r="GE165" s="61" t="e">
        <f ca="1">AVERAGE(OFFSET($GD$3,0,0,'Données projet'!$E$17+1,1))-AVERAGE(OFFSET($H$3,0,0,'Données projet'!$E$17+1,1))</f>
        <v>#N/A</v>
      </c>
      <c r="GF165" s="61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1" t="e">
        <f t="shared" si="146"/>
        <v>#N/A</v>
      </c>
      <c r="GZ165" s="61" t="e">
        <f ca="1">AVERAGE(OFFSET($GY$3,0,0,'Données projet'!$E$18+1,1))-AVERAGE(OFFSET($H$3,0,0,'Données projet'!$E$18+1,1))</f>
        <v>#N/A</v>
      </c>
      <c r="HA165" s="61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88.998000000000232</v>
      </c>
      <c r="D166" s="12">
        <f t="shared" si="15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9">
        <f t="shared" si="111"/>
        <v>454.03478818555948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-7.9580786405131221E-13</v>
      </c>
      <c r="O166" s="14">
        <f>N166*VLOOKUP('Données projet'!$B$9,Paramètres!$A$1:$I$88,3,0)*VLOOKUP('Données projet'!$B$9,Paramètres!$A$1:$I$88,5,0)</f>
        <v>-4.448565960046835E-13</v>
      </c>
      <c r="P166" s="14" t="e">
        <f t="shared" si="151"/>
        <v>#NUM!</v>
      </c>
      <c r="Q166" s="22" t="e">
        <f t="shared" si="162"/>
        <v>#NUM!</v>
      </c>
      <c r="R166" s="61" t="e">
        <f t="shared" si="109"/>
        <v>#NUM!</v>
      </c>
      <c r="S166" s="61">
        <f ca="1">AVERAGE(OFFSET($R$3,0,0,'Données projet'!$E$9+1,1))-AVERAGE(OFFSET($H$3,0,0,'Données projet'!$E$9+1,1))</f>
        <v>383.30146648843129</v>
      </c>
      <c r="T166" s="61">
        <f t="shared" si="110"/>
        <v>443.96527862325644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0.37187123941746525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7.7029371859007173E-20</v>
      </c>
      <c r="AC166" s="24">
        <f t="shared" si="163"/>
        <v>0.37187123941746525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5.6843418860808015E-14</v>
      </c>
      <c r="AJ166" s="14">
        <f>AI166*VLOOKUP('Données projet'!$B$10,Paramètres!$A$1:$I$88,3,0)*VLOOKUP('Données projet'!$B$10,Paramètres!$A$1:$I$88,5,0)</f>
        <v>4.8771653382573282E-14</v>
      </c>
      <c r="AK166" s="14">
        <f t="shared" si="164"/>
        <v>7.9655698259503351E-13</v>
      </c>
      <c r="AL166" s="22">
        <f t="shared" si="165"/>
        <v>1.4722807076609983E-12</v>
      </c>
      <c r="AM166" s="61">
        <f t="shared" si="114"/>
        <v>293.33333333333479</v>
      </c>
      <c r="AN166" s="61">
        <f ca="1">AVERAGE(OFFSET($AM$3,0,0,'Données projet'!$E$10+1,1))-AVERAGE(OFFSET($H$3,0,0,'Données projet'!$E$10+1,1))</f>
        <v>346.47171669298569</v>
      </c>
      <c r="AO166" s="61">
        <f t="shared" si="115"/>
        <v>138.7892998712469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0</v>
      </c>
      <c r="BE166" s="14">
        <f>BD166*VLOOKUP('Données projet'!$B$11,Paramètres!$A$1:$I$88,3,0)*VLOOKUP('Données projet'!$B$11,Paramètres!$A$1:$I$88,5,0)</f>
        <v>0</v>
      </c>
      <c r="BF166" s="14" t="e">
        <f t="shared" si="167"/>
        <v>#NUM!</v>
      </c>
      <c r="BG166" s="22" t="e">
        <f t="shared" si="168"/>
        <v>#NUM!</v>
      </c>
      <c r="BH166" s="61" t="e">
        <f t="shared" si="118"/>
        <v>#NUM!</v>
      </c>
      <c r="BI166" s="61">
        <f ca="1">AVERAGE(OFFSET($BH$3,0,0,'Données projet'!$E$11+1,1))-AVERAGE(OFFSET($H$3,0,0,'Données projet'!$E$11+1,1))</f>
        <v>378.93986671710053</v>
      </c>
      <c r="BJ166" s="61">
        <f t="shared" si="119"/>
        <v>295.81600472413339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>
        <f>BY166*VLOOKUP('Données projet'!$B$12,Paramètres!$A$1:$I$88,3,0)*VLOOKUP('Données projet'!$B$12,Paramètres!$A$1:$I$88,5,0)</f>
        <v>0</v>
      </c>
      <c r="CA166" s="14" t="e">
        <f t="shared" si="170"/>
        <v>#NUM!</v>
      </c>
      <c r="CB166" s="22" t="e">
        <f t="shared" si="171"/>
        <v>#NUM!</v>
      </c>
      <c r="CC166" s="61" t="e">
        <f t="shared" si="122"/>
        <v>#NUM!</v>
      </c>
      <c r="CD166" s="61">
        <f ca="1">AVERAGE(OFFSET($CC$3,0,0,'Données projet'!$E$12+1,1))-AVERAGE(OFFSET($H$3,0,0,'Données projet'!$E$12+1,1))</f>
        <v>299.79515984901849</v>
      </c>
      <c r="CE166" s="61">
        <f t="shared" si="123"/>
        <v>472.66755491558951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-5.1159076974727213E-13</v>
      </c>
      <c r="CU166" s="18">
        <f>CT166*VLOOKUP('Données projet'!$B$13,Paramètres!$A$1:$I$88,3,0)*VLOOKUP('Données projet'!$B$13,Paramètres!$A$1:$I$88,5,0)</f>
        <v>-4.6288732846733184E-13</v>
      </c>
      <c r="CV166" s="14" t="e">
        <f t="shared" si="173"/>
        <v>#NUM!</v>
      </c>
      <c r="CW166" s="22" t="e">
        <f t="shared" si="174"/>
        <v>#NUM!</v>
      </c>
      <c r="CX166" s="61" t="e">
        <f t="shared" si="126"/>
        <v>#NUM!</v>
      </c>
      <c r="CY166" s="61">
        <f ca="1">AVERAGE(OFFSET($CX$3,0,0,'Données projet'!$E$13+1,1))-AVERAGE(OFFSET($H$3,0,0,'Données projet'!$E$13+1,1))</f>
        <v>338.00040608689147</v>
      </c>
      <c r="CZ166" s="61">
        <f t="shared" si="127"/>
        <v>193.3463168944657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1" t="e">
        <f t="shared" si="130"/>
        <v>#N/A</v>
      </c>
      <c r="DT166" s="61" t="e">
        <f ca="1">AVERAGE(OFFSET($DS$3,0,0,'Données projet'!$E$14+1,1))-AVERAGE(OFFSET($H$3,0,0,'Données projet'!$E$14+1,1))</f>
        <v>#N/A</v>
      </c>
      <c r="DU166" s="61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1" t="e">
        <f t="shared" si="134"/>
        <v>#N/A</v>
      </c>
      <c r="EO166" s="61" t="e">
        <f ca="1">AVERAGE(OFFSET($EN$3,0,0,'Données projet'!$E$15+1,1))-AVERAGE(OFFSET($H$3,0,0,'Données projet'!$E$15+1,1))</f>
        <v>#N/A</v>
      </c>
      <c r="EP166" s="61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1" t="e">
        <f t="shared" si="138"/>
        <v>#N/A</v>
      </c>
      <c r="FJ166" s="61" t="e">
        <f ca="1">AVERAGE(OFFSET($FI$3,0,0,'Données projet'!$E$16+1,1))-AVERAGE(OFFSET($H$3,0,0,'Données projet'!$E$16+1,1))</f>
        <v>#N/A</v>
      </c>
      <c r="FK166" s="61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1" t="e">
        <f t="shared" si="142"/>
        <v>#N/A</v>
      </c>
      <c r="GE166" s="61" t="e">
        <f ca="1">AVERAGE(OFFSET($GD$3,0,0,'Données projet'!$E$17+1,1))-AVERAGE(OFFSET($H$3,0,0,'Données projet'!$E$17+1,1))</f>
        <v>#N/A</v>
      </c>
      <c r="GF166" s="61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1" t="e">
        <f t="shared" si="146"/>
        <v>#N/A</v>
      </c>
      <c r="GZ166" s="61" t="e">
        <f ca="1">AVERAGE(OFFSET($GY$3,0,0,'Données projet'!$E$18+1,1))-AVERAGE(OFFSET($H$3,0,0,'Données projet'!$E$18+1,1))</f>
        <v>#N/A</v>
      </c>
      <c r="HA166" s="61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89.544000000000239</v>
      </c>
      <c r="D167" s="12">
        <f t="shared" si="15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9">
        <f t="shared" si="111"/>
        <v>455.21530169335966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-7.9580786405131221E-13</v>
      </c>
      <c r="O167" s="14">
        <f>N167*VLOOKUP('Données projet'!$B$9,Paramètres!$A$1:$I$88,3,0)*VLOOKUP('Données projet'!$B$9,Paramètres!$A$1:$I$88,5,0)</f>
        <v>-4.448565960046835E-13</v>
      </c>
      <c r="P167" s="14" t="e">
        <f t="shared" si="151"/>
        <v>#NUM!</v>
      </c>
      <c r="Q167" s="22" t="e">
        <f t="shared" si="162"/>
        <v>#NUM!</v>
      </c>
      <c r="R167" s="61" t="e">
        <f t="shared" si="109"/>
        <v>#NUM!</v>
      </c>
      <c r="S167" s="61">
        <f ca="1">AVERAGE(OFFSET($R$3,0,0,'Données projet'!$E$9+1,1))-AVERAGE(OFFSET($H$3,0,0,'Données projet'!$E$9+1,1))</f>
        <v>383.30146648843129</v>
      </c>
      <c r="T167" s="61">
        <f t="shared" si="110"/>
        <v>443.96527862325644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0.36457907123154826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5.4467991192044186E-20</v>
      </c>
      <c r="AC167" s="24">
        <f t="shared" si="163"/>
        <v>0.36457907123154826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5.6843418860808015E-14</v>
      </c>
      <c r="AJ167" s="14">
        <f>AI167*VLOOKUP('Données projet'!$B$10,Paramètres!$A$1:$I$88,3,0)*VLOOKUP('Données projet'!$B$10,Paramètres!$A$1:$I$88,5,0)</f>
        <v>4.8771653382573282E-14</v>
      </c>
      <c r="AK167" s="14">
        <f t="shared" si="164"/>
        <v>7.9655698259503351E-13</v>
      </c>
      <c r="AL167" s="22">
        <f t="shared" si="165"/>
        <v>1.4722807076609983E-12</v>
      </c>
      <c r="AM167" s="61">
        <f t="shared" si="114"/>
        <v>293.33333333333479</v>
      </c>
      <c r="AN167" s="61">
        <f ca="1">AVERAGE(OFFSET($AM$3,0,0,'Données projet'!$E$10+1,1))-AVERAGE(OFFSET($H$3,0,0,'Données projet'!$E$10+1,1))</f>
        <v>346.47171669298569</v>
      </c>
      <c r="AO167" s="61">
        <f t="shared" si="115"/>
        <v>138.7892998712469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0</v>
      </c>
      <c r="BE167" s="14">
        <f>BD167*VLOOKUP('Données projet'!$B$11,Paramètres!$A$1:$I$88,3,0)*VLOOKUP('Données projet'!$B$11,Paramètres!$A$1:$I$88,5,0)</f>
        <v>0</v>
      </c>
      <c r="BF167" s="14" t="e">
        <f t="shared" si="167"/>
        <v>#NUM!</v>
      </c>
      <c r="BG167" s="22" t="e">
        <f t="shared" si="168"/>
        <v>#NUM!</v>
      </c>
      <c r="BH167" s="61" t="e">
        <f t="shared" si="118"/>
        <v>#NUM!</v>
      </c>
      <c r="BI167" s="61">
        <f ca="1">AVERAGE(OFFSET($BH$3,0,0,'Données projet'!$E$11+1,1))-AVERAGE(OFFSET($H$3,0,0,'Données projet'!$E$11+1,1))</f>
        <v>378.93986671710053</v>
      </c>
      <c r="BJ167" s="61">
        <f t="shared" si="119"/>
        <v>295.81600472413339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>
        <f>BY167*VLOOKUP('Données projet'!$B$12,Paramètres!$A$1:$I$88,3,0)*VLOOKUP('Données projet'!$B$12,Paramètres!$A$1:$I$88,5,0)</f>
        <v>0</v>
      </c>
      <c r="CA167" s="14" t="e">
        <f t="shared" si="170"/>
        <v>#NUM!</v>
      </c>
      <c r="CB167" s="22" t="e">
        <f t="shared" si="171"/>
        <v>#NUM!</v>
      </c>
      <c r="CC167" s="61" t="e">
        <f t="shared" si="122"/>
        <v>#NUM!</v>
      </c>
      <c r="CD167" s="61">
        <f ca="1">AVERAGE(OFFSET($CC$3,0,0,'Données projet'!$E$12+1,1))-AVERAGE(OFFSET($H$3,0,0,'Données projet'!$E$12+1,1))</f>
        <v>299.79515984901849</v>
      </c>
      <c r="CE167" s="61">
        <f t="shared" si="123"/>
        <v>472.66755491558951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-5.1159076974727213E-13</v>
      </c>
      <c r="CU167" s="18">
        <f>CT167*VLOOKUP('Données projet'!$B$13,Paramètres!$A$1:$I$88,3,0)*VLOOKUP('Données projet'!$B$13,Paramètres!$A$1:$I$88,5,0)</f>
        <v>-4.6288732846733184E-13</v>
      </c>
      <c r="CV167" s="14" t="e">
        <f t="shared" si="173"/>
        <v>#NUM!</v>
      </c>
      <c r="CW167" s="22" t="e">
        <f t="shared" si="174"/>
        <v>#NUM!</v>
      </c>
      <c r="CX167" s="61" t="e">
        <f t="shared" si="126"/>
        <v>#NUM!</v>
      </c>
      <c r="CY167" s="61">
        <f ca="1">AVERAGE(OFFSET($CX$3,0,0,'Données projet'!$E$13+1,1))-AVERAGE(OFFSET($H$3,0,0,'Données projet'!$E$13+1,1))</f>
        <v>338.00040608689147</v>
      </c>
      <c r="CZ167" s="61">
        <f t="shared" si="127"/>
        <v>193.3463168944657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1" t="e">
        <f t="shared" si="130"/>
        <v>#N/A</v>
      </c>
      <c r="DT167" s="61" t="e">
        <f ca="1">AVERAGE(OFFSET($DS$3,0,0,'Données projet'!$E$14+1,1))-AVERAGE(OFFSET($H$3,0,0,'Données projet'!$E$14+1,1))</f>
        <v>#N/A</v>
      </c>
      <c r="DU167" s="61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1" t="e">
        <f t="shared" si="134"/>
        <v>#N/A</v>
      </c>
      <c r="EO167" s="61" t="e">
        <f ca="1">AVERAGE(OFFSET($EN$3,0,0,'Données projet'!$E$15+1,1))-AVERAGE(OFFSET($H$3,0,0,'Données projet'!$E$15+1,1))</f>
        <v>#N/A</v>
      </c>
      <c r="EP167" s="61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1" t="e">
        <f t="shared" si="138"/>
        <v>#N/A</v>
      </c>
      <c r="FJ167" s="61" t="e">
        <f ca="1">AVERAGE(OFFSET($FI$3,0,0,'Données projet'!$E$16+1,1))-AVERAGE(OFFSET($H$3,0,0,'Données projet'!$E$16+1,1))</f>
        <v>#N/A</v>
      </c>
      <c r="FK167" s="61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1" t="e">
        <f t="shared" si="142"/>
        <v>#N/A</v>
      </c>
      <c r="GE167" s="61" t="e">
        <f ca="1">AVERAGE(OFFSET($GD$3,0,0,'Données projet'!$E$17+1,1))-AVERAGE(OFFSET($H$3,0,0,'Données projet'!$E$17+1,1))</f>
        <v>#N/A</v>
      </c>
      <c r="GF167" s="61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1" t="e">
        <f t="shared" si="146"/>
        <v>#N/A</v>
      </c>
      <c r="GZ167" s="61" t="e">
        <f ca="1">AVERAGE(OFFSET($GY$3,0,0,'Données projet'!$E$18+1,1))-AVERAGE(OFFSET($H$3,0,0,'Données projet'!$E$18+1,1))</f>
        <v>#N/A</v>
      </c>
      <c r="HA167" s="61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90.090000000000245</v>
      </c>
      <c r="D168" s="12">
        <f t="shared" si="15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9">
        <f t="shared" si="111"/>
        <v>456.39565232380079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-7.9580786405131221E-13</v>
      </c>
      <c r="O168" s="14">
        <f>N168*VLOOKUP('Données projet'!$B$9,Paramètres!$A$1:$I$88,3,0)*VLOOKUP('Données projet'!$B$9,Paramètres!$A$1:$I$88,5,0)</f>
        <v>-4.448565960046835E-13</v>
      </c>
      <c r="P168" s="14" t="e">
        <f t="shared" si="151"/>
        <v>#NUM!</v>
      </c>
      <c r="Q168" s="22" t="e">
        <f t="shared" si="162"/>
        <v>#NUM!</v>
      </c>
      <c r="R168" s="61" t="e">
        <f t="shared" si="109"/>
        <v>#NUM!</v>
      </c>
      <c r="S168" s="61">
        <f ca="1">AVERAGE(OFFSET($R$3,0,0,'Données projet'!$E$9+1,1))-AVERAGE(OFFSET($H$3,0,0,'Données projet'!$E$9+1,1))</f>
        <v>383.30146648843129</v>
      </c>
      <c r="T168" s="61">
        <f t="shared" si="110"/>
        <v>443.96527862325644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0.35742989801597369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3.8514685929503587E-20</v>
      </c>
      <c r="AC168" s="24">
        <f t="shared" si="163"/>
        <v>0.35742989801597369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5.6843418860808015E-14</v>
      </c>
      <c r="AJ168" s="14">
        <f>AI168*VLOOKUP('Données projet'!$B$10,Paramètres!$A$1:$I$88,3,0)*VLOOKUP('Données projet'!$B$10,Paramètres!$A$1:$I$88,5,0)</f>
        <v>4.8771653382573282E-14</v>
      </c>
      <c r="AK168" s="14">
        <f t="shared" si="164"/>
        <v>7.9655698259503351E-13</v>
      </c>
      <c r="AL168" s="22">
        <f t="shared" si="165"/>
        <v>1.4722807076609983E-12</v>
      </c>
      <c r="AM168" s="61">
        <f t="shared" si="114"/>
        <v>293.33333333333479</v>
      </c>
      <c r="AN168" s="61">
        <f ca="1">AVERAGE(OFFSET($AM$3,0,0,'Données projet'!$E$10+1,1))-AVERAGE(OFFSET($H$3,0,0,'Données projet'!$E$10+1,1))</f>
        <v>346.47171669298569</v>
      </c>
      <c r="AO168" s="61">
        <f t="shared" si="115"/>
        <v>138.7892998712469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0</v>
      </c>
      <c r="BE168" s="14">
        <f>BD168*VLOOKUP('Données projet'!$B$11,Paramètres!$A$1:$I$88,3,0)*VLOOKUP('Données projet'!$B$11,Paramètres!$A$1:$I$88,5,0)</f>
        <v>0</v>
      </c>
      <c r="BF168" s="14" t="e">
        <f t="shared" si="167"/>
        <v>#NUM!</v>
      </c>
      <c r="BG168" s="22" t="e">
        <f t="shared" si="168"/>
        <v>#NUM!</v>
      </c>
      <c r="BH168" s="61" t="e">
        <f t="shared" si="118"/>
        <v>#NUM!</v>
      </c>
      <c r="BI168" s="61">
        <f ca="1">AVERAGE(OFFSET($BH$3,0,0,'Données projet'!$E$11+1,1))-AVERAGE(OFFSET($H$3,0,0,'Données projet'!$E$11+1,1))</f>
        <v>378.93986671710053</v>
      </c>
      <c r="BJ168" s="61">
        <f t="shared" si="119"/>
        <v>295.81600472413339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>
        <f>BY168*VLOOKUP('Données projet'!$B$12,Paramètres!$A$1:$I$88,3,0)*VLOOKUP('Données projet'!$B$12,Paramètres!$A$1:$I$88,5,0)</f>
        <v>0</v>
      </c>
      <c r="CA168" s="14" t="e">
        <f t="shared" si="170"/>
        <v>#NUM!</v>
      </c>
      <c r="CB168" s="22" t="e">
        <f t="shared" si="171"/>
        <v>#NUM!</v>
      </c>
      <c r="CC168" s="61" t="e">
        <f t="shared" si="122"/>
        <v>#NUM!</v>
      </c>
      <c r="CD168" s="61">
        <f ca="1">AVERAGE(OFFSET($CC$3,0,0,'Données projet'!$E$12+1,1))-AVERAGE(OFFSET($H$3,0,0,'Données projet'!$E$12+1,1))</f>
        <v>299.79515984901849</v>
      </c>
      <c r="CE168" s="61">
        <f t="shared" si="123"/>
        <v>472.66755491558951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-5.1159076974727213E-13</v>
      </c>
      <c r="CU168" s="18">
        <f>CT168*VLOOKUP('Données projet'!$B$13,Paramètres!$A$1:$I$88,3,0)*VLOOKUP('Données projet'!$B$13,Paramètres!$A$1:$I$88,5,0)</f>
        <v>-4.6288732846733184E-13</v>
      </c>
      <c r="CV168" s="14" t="e">
        <f t="shared" si="173"/>
        <v>#NUM!</v>
      </c>
      <c r="CW168" s="22" t="e">
        <f t="shared" si="174"/>
        <v>#NUM!</v>
      </c>
      <c r="CX168" s="61" t="e">
        <f t="shared" si="126"/>
        <v>#NUM!</v>
      </c>
      <c r="CY168" s="61">
        <f ca="1">AVERAGE(OFFSET($CX$3,0,0,'Données projet'!$E$13+1,1))-AVERAGE(OFFSET($H$3,0,0,'Données projet'!$E$13+1,1))</f>
        <v>338.00040608689147</v>
      </c>
      <c r="CZ168" s="61">
        <f t="shared" si="127"/>
        <v>193.3463168944657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1" t="e">
        <f t="shared" si="130"/>
        <v>#N/A</v>
      </c>
      <c r="DT168" s="61" t="e">
        <f ca="1">AVERAGE(OFFSET($DS$3,0,0,'Données projet'!$E$14+1,1))-AVERAGE(OFFSET($H$3,0,0,'Données projet'!$E$14+1,1))</f>
        <v>#N/A</v>
      </c>
      <c r="DU168" s="61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1" t="e">
        <f t="shared" si="134"/>
        <v>#N/A</v>
      </c>
      <c r="EO168" s="61" t="e">
        <f ca="1">AVERAGE(OFFSET($EN$3,0,0,'Données projet'!$E$15+1,1))-AVERAGE(OFFSET($H$3,0,0,'Données projet'!$E$15+1,1))</f>
        <v>#N/A</v>
      </c>
      <c r="EP168" s="61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1" t="e">
        <f t="shared" si="138"/>
        <v>#N/A</v>
      </c>
      <c r="FJ168" s="61" t="e">
        <f ca="1">AVERAGE(OFFSET($FI$3,0,0,'Données projet'!$E$16+1,1))-AVERAGE(OFFSET($H$3,0,0,'Données projet'!$E$16+1,1))</f>
        <v>#N/A</v>
      </c>
      <c r="FK168" s="61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1" t="e">
        <f t="shared" si="142"/>
        <v>#N/A</v>
      </c>
      <c r="GE168" s="61" t="e">
        <f ca="1">AVERAGE(OFFSET($GD$3,0,0,'Données projet'!$E$17+1,1))-AVERAGE(OFFSET($H$3,0,0,'Données projet'!$E$17+1,1))</f>
        <v>#N/A</v>
      </c>
      <c r="GF168" s="61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1" t="e">
        <f t="shared" si="146"/>
        <v>#N/A</v>
      </c>
      <c r="GZ168" s="61" t="e">
        <f ca="1">AVERAGE(OFFSET($GY$3,0,0,'Données projet'!$E$18+1,1))-AVERAGE(OFFSET($H$3,0,0,'Données projet'!$E$18+1,1))</f>
        <v>#N/A</v>
      </c>
      <c r="HA168" s="61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90.636000000000251</v>
      </c>
      <c r="D169" s="12">
        <f t="shared" si="15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9">
        <f t="shared" si="111"/>
        <v>457.57584117854583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-7.9580786405131221E-13</v>
      </c>
      <c r="O169" s="14">
        <f>N169*VLOOKUP('Données projet'!$B$9,Paramètres!$A$1:$I$88,3,0)*VLOOKUP('Données projet'!$B$9,Paramètres!$A$1:$I$88,5,0)</f>
        <v>-4.448565960046835E-13</v>
      </c>
      <c r="P169" s="14" t="e">
        <f t="shared" si="151"/>
        <v>#NUM!</v>
      </c>
      <c r="Q169" s="22" t="e">
        <f t="shared" si="162"/>
        <v>#NUM!</v>
      </c>
      <c r="R169" s="61" t="e">
        <f t="shared" si="109"/>
        <v>#NUM!</v>
      </c>
      <c r="S169" s="61">
        <f ca="1">AVERAGE(OFFSET($R$3,0,0,'Données projet'!$E$9+1,1))-AVERAGE(OFFSET($H$3,0,0,'Données projet'!$E$9+1,1))</f>
        <v>383.30146648843129</v>
      </c>
      <c r="T169" s="61">
        <f t="shared" si="110"/>
        <v>443.96527862325644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0.35042091572659145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2.7233995596022093E-20</v>
      </c>
      <c r="AC169" s="24">
        <f t="shared" si="163"/>
        <v>0.35042091572659145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5.6843418860808015E-14</v>
      </c>
      <c r="AJ169" s="14">
        <f>AI169*VLOOKUP('Données projet'!$B$10,Paramètres!$A$1:$I$88,3,0)*VLOOKUP('Données projet'!$B$10,Paramètres!$A$1:$I$88,5,0)</f>
        <v>4.8771653382573282E-14</v>
      </c>
      <c r="AK169" s="14">
        <f t="shared" si="164"/>
        <v>7.9655698259503351E-13</v>
      </c>
      <c r="AL169" s="22">
        <f t="shared" si="165"/>
        <v>1.4722807076609983E-12</v>
      </c>
      <c r="AM169" s="61">
        <f t="shared" si="114"/>
        <v>293.33333333333479</v>
      </c>
      <c r="AN169" s="61">
        <f ca="1">AVERAGE(OFFSET($AM$3,0,0,'Données projet'!$E$10+1,1))-AVERAGE(OFFSET($H$3,0,0,'Données projet'!$E$10+1,1))</f>
        <v>346.47171669298569</v>
      </c>
      <c r="AO169" s="61">
        <f t="shared" si="115"/>
        <v>138.7892998712469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0</v>
      </c>
      <c r="BE169" s="14">
        <f>BD169*VLOOKUP('Données projet'!$B$11,Paramètres!$A$1:$I$88,3,0)*VLOOKUP('Données projet'!$B$11,Paramètres!$A$1:$I$88,5,0)</f>
        <v>0</v>
      </c>
      <c r="BF169" s="14" t="e">
        <f t="shared" si="167"/>
        <v>#NUM!</v>
      </c>
      <c r="BG169" s="22" t="e">
        <f t="shared" si="168"/>
        <v>#NUM!</v>
      </c>
      <c r="BH169" s="61" t="e">
        <f t="shared" si="118"/>
        <v>#NUM!</v>
      </c>
      <c r="BI169" s="61">
        <f ca="1">AVERAGE(OFFSET($BH$3,0,0,'Données projet'!$E$11+1,1))-AVERAGE(OFFSET($H$3,0,0,'Données projet'!$E$11+1,1))</f>
        <v>378.93986671710053</v>
      </c>
      <c r="BJ169" s="61">
        <f t="shared" si="119"/>
        <v>295.81600472413339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>
        <f>BY169*VLOOKUP('Données projet'!$B$12,Paramètres!$A$1:$I$88,3,0)*VLOOKUP('Données projet'!$B$12,Paramètres!$A$1:$I$88,5,0)</f>
        <v>0</v>
      </c>
      <c r="CA169" s="14" t="e">
        <f t="shared" si="170"/>
        <v>#NUM!</v>
      </c>
      <c r="CB169" s="22" t="e">
        <f t="shared" si="171"/>
        <v>#NUM!</v>
      </c>
      <c r="CC169" s="61" t="e">
        <f t="shared" si="122"/>
        <v>#NUM!</v>
      </c>
      <c r="CD169" s="61">
        <f ca="1">AVERAGE(OFFSET($CC$3,0,0,'Données projet'!$E$12+1,1))-AVERAGE(OFFSET($H$3,0,0,'Données projet'!$E$12+1,1))</f>
        <v>299.79515984901849</v>
      </c>
      <c r="CE169" s="61">
        <f t="shared" si="123"/>
        <v>472.66755491558951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-5.1159076974727213E-13</v>
      </c>
      <c r="CU169" s="18">
        <f>CT169*VLOOKUP('Données projet'!$B$13,Paramètres!$A$1:$I$88,3,0)*VLOOKUP('Données projet'!$B$13,Paramètres!$A$1:$I$88,5,0)</f>
        <v>-4.6288732846733184E-13</v>
      </c>
      <c r="CV169" s="14" t="e">
        <f t="shared" si="173"/>
        <v>#NUM!</v>
      </c>
      <c r="CW169" s="22" t="e">
        <f t="shared" si="174"/>
        <v>#NUM!</v>
      </c>
      <c r="CX169" s="61" t="e">
        <f t="shared" si="126"/>
        <v>#NUM!</v>
      </c>
      <c r="CY169" s="61">
        <f ca="1">AVERAGE(OFFSET($CX$3,0,0,'Données projet'!$E$13+1,1))-AVERAGE(OFFSET($H$3,0,0,'Données projet'!$E$13+1,1))</f>
        <v>338.00040608689147</v>
      </c>
      <c r="CZ169" s="61">
        <f t="shared" si="127"/>
        <v>193.3463168944657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1" t="e">
        <f t="shared" si="130"/>
        <v>#N/A</v>
      </c>
      <c r="DT169" s="61" t="e">
        <f ca="1">AVERAGE(OFFSET($DS$3,0,0,'Données projet'!$E$14+1,1))-AVERAGE(OFFSET($H$3,0,0,'Données projet'!$E$14+1,1))</f>
        <v>#N/A</v>
      </c>
      <c r="DU169" s="61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1" t="e">
        <f t="shared" si="134"/>
        <v>#N/A</v>
      </c>
      <c r="EO169" s="61" t="e">
        <f ca="1">AVERAGE(OFFSET($EN$3,0,0,'Données projet'!$E$15+1,1))-AVERAGE(OFFSET($H$3,0,0,'Données projet'!$E$15+1,1))</f>
        <v>#N/A</v>
      </c>
      <c r="EP169" s="61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1" t="e">
        <f t="shared" si="138"/>
        <v>#N/A</v>
      </c>
      <c r="FJ169" s="61" t="e">
        <f ca="1">AVERAGE(OFFSET($FI$3,0,0,'Données projet'!$E$16+1,1))-AVERAGE(OFFSET($H$3,0,0,'Données projet'!$E$16+1,1))</f>
        <v>#N/A</v>
      </c>
      <c r="FK169" s="61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1" t="e">
        <f t="shared" si="142"/>
        <v>#N/A</v>
      </c>
      <c r="GE169" s="61" t="e">
        <f ca="1">AVERAGE(OFFSET($GD$3,0,0,'Données projet'!$E$17+1,1))-AVERAGE(OFFSET($H$3,0,0,'Données projet'!$E$17+1,1))</f>
        <v>#N/A</v>
      </c>
      <c r="GF169" s="61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1" t="e">
        <f t="shared" si="146"/>
        <v>#N/A</v>
      </c>
      <c r="GZ169" s="61" t="e">
        <f ca="1">AVERAGE(OFFSET($GY$3,0,0,'Données projet'!$E$18+1,1))-AVERAGE(OFFSET($H$3,0,0,'Données projet'!$E$18+1,1))</f>
        <v>#N/A</v>
      </c>
      <c r="HA169" s="61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91.182000000000258</v>
      </c>
      <c r="D170" s="12">
        <f t="shared" si="15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9">
        <f t="shared" si="111"/>
        <v>458.75586934521687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-7.9580786405131221E-13</v>
      </c>
      <c r="O170" s="14">
        <f>N170*VLOOKUP('Données projet'!$B$9,Paramètres!$A$1:$I$88,3,0)*VLOOKUP('Données projet'!$B$9,Paramètres!$A$1:$I$88,5,0)</f>
        <v>-4.448565960046835E-13</v>
      </c>
      <c r="P170" s="14" t="e">
        <f t="shared" si="151"/>
        <v>#NUM!</v>
      </c>
      <c r="Q170" s="22" t="e">
        <f t="shared" si="162"/>
        <v>#NUM!</v>
      </c>
      <c r="R170" s="61" t="e">
        <f t="shared" si="109"/>
        <v>#NUM!</v>
      </c>
      <c r="S170" s="61">
        <f ca="1">AVERAGE(OFFSET($R$3,0,0,'Données projet'!$E$9+1,1))-AVERAGE(OFFSET($H$3,0,0,'Données projet'!$E$9+1,1))</f>
        <v>383.30146648843129</v>
      </c>
      <c r="T170" s="61">
        <f t="shared" si="110"/>
        <v>443.96527862325644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0.34354937530484697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1.9257342964751793E-20</v>
      </c>
      <c r="AC170" s="24">
        <f t="shared" si="163"/>
        <v>0.34354937530484697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5.6843418860808015E-14</v>
      </c>
      <c r="AJ170" s="14">
        <f>AI170*VLOOKUP('Données projet'!$B$10,Paramètres!$A$1:$I$88,3,0)*VLOOKUP('Données projet'!$B$10,Paramètres!$A$1:$I$88,5,0)</f>
        <v>4.8771653382573282E-14</v>
      </c>
      <c r="AK170" s="14">
        <f t="shared" si="164"/>
        <v>7.9655698259503351E-13</v>
      </c>
      <c r="AL170" s="22">
        <f t="shared" si="165"/>
        <v>1.4722807076609983E-12</v>
      </c>
      <c r="AM170" s="61">
        <f t="shared" si="114"/>
        <v>293.33333333333479</v>
      </c>
      <c r="AN170" s="61">
        <f ca="1">AVERAGE(OFFSET($AM$3,0,0,'Données projet'!$E$10+1,1))-AVERAGE(OFFSET($H$3,0,0,'Données projet'!$E$10+1,1))</f>
        <v>346.47171669298569</v>
      </c>
      <c r="AO170" s="61">
        <f t="shared" si="115"/>
        <v>138.7892998712469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0</v>
      </c>
      <c r="BE170" s="14">
        <f>BD170*VLOOKUP('Données projet'!$B$11,Paramètres!$A$1:$I$88,3,0)*VLOOKUP('Données projet'!$B$11,Paramètres!$A$1:$I$88,5,0)</f>
        <v>0</v>
      </c>
      <c r="BF170" s="14" t="e">
        <f t="shared" si="167"/>
        <v>#NUM!</v>
      </c>
      <c r="BG170" s="22" t="e">
        <f t="shared" si="168"/>
        <v>#NUM!</v>
      </c>
      <c r="BH170" s="61" t="e">
        <f t="shared" si="118"/>
        <v>#NUM!</v>
      </c>
      <c r="BI170" s="61">
        <f ca="1">AVERAGE(OFFSET($BH$3,0,0,'Données projet'!$E$11+1,1))-AVERAGE(OFFSET($H$3,0,0,'Données projet'!$E$11+1,1))</f>
        <v>378.93986671710053</v>
      </c>
      <c r="BJ170" s="61">
        <f t="shared" si="119"/>
        <v>295.81600472413339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>
        <f>BY170*VLOOKUP('Données projet'!$B$12,Paramètres!$A$1:$I$88,3,0)*VLOOKUP('Données projet'!$B$12,Paramètres!$A$1:$I$88,5,0)</f>
        <v>0</v>
      </c>
      <c r="CA170" s="14" t="e">
        <f t="shared" si="170"/>
        <v>#NUM!</v>
      </c>
      <c r="CB170" s="22" t="e">
        <f t="shared" si="171"/>
        <v>#NUM!</v>
      </c>
      <c r="CC170" s="61" t="e">
        <f t="shared" si="122"/>
        <v>#NUM!</v>
      </c>
      <c r="CD170" s="61">
        <f ca="1">AVERAGE(OFFSET($CC$3,0,0,'Données projet'!$E$12+1,1))-AVERAGE(OFFSET($H$3,0,0,'Données projet'!$E$12+1,1))</f>
        <v>299.79515984901849</v>
      </c>
      <c r="CE170" s="61">
        <f t="shared" si="123"/>
        <v>472.66755491558951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-5.1159076974727213E-13</v>
      </c>
      <c r="CU170" s="18">
        <f>CT170*VLOOKUP('Données projet'!$B$13,Paramètres!$A$1:$I$88,3,0)*VLOOKUP('Données projet'!$B$13,Paramètres!$A$1:$I$88,5,0)</f>
        <v>-4.6288732846733184E-13</v>
      </c>
      <c r="CV170" s="14" t="e">
        <f t="shared" si="173"/>
        <v>#NUM!</v>
      </c>
      <c r="CW170" s="22" t="e">
        <f t="shared" si="174"/>
        <v>#NUM!</v>
      </c>
      <c r="CX170" s="61" t="e">
        <f t="shared" si="126"/>
        <v>#NUM!</v>
      </c>
      <c r="CY170" s="61">
        <f ca="1">AVERAGE(OFFSET($CX$3,0,0,'Données projet'!$E$13+1,1))-AVERAGE(OFFSET($H$3,0,0,'Données projet'!$E$13+1,1))</f>
        <v>338.00040608689147</v>
      </c>
      <c r="CZ170" s="61">
        <f t="shared" si="127"/>
        <v>193.3463168944657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1" t="e">
        <f t="shared" si="130"/>
        <v>#N/A</v>
      </c>
      <c r="DT170" s="61" t="e">
        <f ca="1">AVERAGE(OFFSET($DS$3,0,0,'Données projet'!$E$14+1,1))-AVERAGE(OFFSET($H$3,0,0,'Données projet'!$E$14+1,1))</f>
        <v>#N/A</v>
      </c>
      <c r="DU170" s="61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1" t="e">
        <f t="shared" si="134"/>
        <v>#N/A</v>
      </c>
      <c r="EO170" s="61" t="e">
        <f ca="1">AVERAGE(OFFSET($EN$3,0,0,'Données projet'!$E$15+1,1))-AVERAGE(OFFSET($H$3,0,0,'Données projet'!$E$15+1,1))</f>
        <v>#N/A</v>
      </c>
      <c r="EP170" s="61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1" t="e">
        <f t="shared" si="138"/>
        <v>#N/A</v>
      </c>
      <c r="FJ170" s="61" t="e">
        <f ca="1">AVERAGE(OFFSET($FI$3,0,0,'Données projet'!$E$16+1,1))-AVERAGE(OFFSET($H$3,0,0,'Données projet'!$E$16+1,1))</f>
        <v>#N/A</v>
      </c>
      <c r="FK170" s="61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1" t="e">
        <f t="shared" si="142"/>
        <v>#N/A</v>
      </c>
      <c r="GE170" s="61" t="e">
        <f ca="1">AVERAGE(OFFSET($GD$3,0,0,'Données projet'!$E$17+1,1))-AVERAGE(OFFSET($H$3,0,0,'Données projet'!$E$17+1,1))</f>
        <v>#N/A</v>
      </c>
      <c r="GF170" s="61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1" t="e">
        <f t="shared" si="146"/>
        <v>#N/A</v>
      </c>
      <c r="GZ170" s="61" t="e">
        <f ca="1">AVERAGE(OFFSET($GY$3,0,0,'Données projet'!$E$18+1,1))-AVERAGE(OFFSET($H$3,0,0,'Données projet'!$E$18+1,1))</f>
        <v>#N/A</v>
      </c>
      <c r="HA170" s="61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91.728000000000264</v>
      </c>
      <c r="D171" s="12">
        <f t="shared" si="15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9">
        <f t="shared" si="111"/>
        <v>459.93573789765719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-7.9580786405131221E-13</v>
      </c>
      <c r="O171" s="14">
        <f>N171*VLOOKUP('Données projet'!$B$9,Paramètres!$A$1:$I$88,3,0)*VLOOKUP('Données projet'!$B$9,Paramètres!$A$1:$I$88,5,0)</f>
        <v>-4.448565960046835E-13</v>
      </c>
      <c r="P171" s="14" t="e">
        <f t="shared" si="151"/>
        <v>#NUM!</v>
      </c>
      <c r="Q171" s="22" t="e">
        <f t="shared" si="162"/>
        <v>#NUM!</v>
      </c>
      <c r="R171" s="61" t="e">
        <f t="shared" si="109"/>
        <v>#NUM!</v>
      </c>
      <c r="S171" s="61">
        <f ca="1">AVERAGE(OFFSET($R$3,0,0,'Données projet'!$E$9+1,1))-AVERAGE(OFFSET($H$3,0,0,'Données projet'!$E$9+1,1))</f>
        <v>383.30146648843129</v>
      </c>
      <c r="T171" s="61">
        <f t="shared" si="110"/>
        <v>443.96527862325644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0.33681258159954708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1.3616997798011046E-20</v>
      </c>
      <c r="AC171" s="24">
        <f t="shared" si="163"/>
        <v>0.33681258159954708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5.6843418860808015E-14</v>
      </c>
      <c r="AJ171" s="14">
        <f>AI171*VLOOKUP('Données projet'!$B$10,Paramètres!$A$1:$I$88,3,0)*VLOOKUP('Données projet'!$B$10,Paramètres!$A$1:$I$88,5,0)</f>
        <v>4.8771653382573282E-14</v>
      </c>
      <c r="AK171" s="14">
        <f t="shared" si="164"/>
        <v>7.9655698259503351E-13</v>
      </c>
      <c r="AL171" s="22">
        <f t="shared" si="165"/>
        <v>1.4722807076609983E-12</v>
      </c>
      <c r="AM171" s="61">
        <f t="shared" si="114"/>
        <v>293.33333333333479</v>
      </c>
      <c r="AN171" s="61">
        <f ca="1">AVERAGE(OFFSET($AM$3,0,0,'Données projet'!$E$10+1,1))-AVERAGE(OFFSET($H$3,0,0,'Données projet'!$E$10+1,1))</f>
        <v>346.47171669298569</v>
      </c>
      <c r="AO171" s="61">
        <f t="shared" si="115"/>
        <v>138.7892998712469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0</v>
      </c>
      <c r="BE171" s="14">
        <f>BD171*VLOOKUP('Données projet'!$B$11,Paramètres!$A$1:$I$88,3,0)*VLOOKUP('Données projet'!$B$11,Paramètres!$A$1:$I$88,5,0)</f>
        <v>0</v>
      </c>
      <c r="BF171" s="14" t="e">
        <f t="shared" si="167"/>
        <v>#NUM!</v>
      </c>
      <c r="BG171" s="22" t="e">
        <f t="shared" si="168"/>
        <v>#NUM!</v>
      </c>
      <c r="BH171" s="61" t="e">
        <f t="shared" si="118"/>
        <v>#NUM!</v>
      </c>
      <c r="BI171" s="61">
        <f ca="1">AVERAGE(OFFSET($BH$3,0,0,'Données projet'!$E$11+1,1))-AVERAGE(OFFSET($H$3,0,0,'Données projet'!$E$11+1,1))</f>
        <v>378.93986671710053</v>
      </c>
      <c r="BJ171" s="61">
        <f t="shared" si="119"/>
        <v>295.81600472413339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>
        <f>BY171*VLOOKUP('Données projet'!$B$12,Paramètres!$A$1:$I$88,3,0)*VLOOKUP('Données projet'!$B$12,Paramètres!$A$1:$I$88,5,0)</f>
        <v>0</v>
      </c>
      <c r="CA171" s="14" t="e">
        <f t="shared" si="170"/>
        <v>#NUM!</v>
      </c>
      <c r="CB171" s="22" t="e">
        <f t="shared" si="171"/>
        <v>#NUM!</v>
      </c>
      <c r="CC171" s="61" t="e">
        <f t="shared" si="122"/>
        <v>#NUM!</v>
      </c>
      <c r="CD171" s="61">
        <f ca="1">AVERAGE(OFFSET($CC$3,0,0,'Données projet'!$E$12+1,1))-AVERAGE(OFFSET($H$3,0,0,'Données projet'!$E$12+1,1))</f>
        <v>299.79515984901849</v>
      </c>
      <c r="CE171" s="61">
        <f t="shared" si="123"/>
        <v>472.66755491558951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-5.1159076974727213E-13</v>
      </c>
      <c r="CU171" s="18">
        <f>CT171*VLOOKUP('Données projet'!$B$13,Paramètres!$A$1:$I$88,3,0)*VLOOKUP('Données projet'!$B$13,Paramètres!$A$1:$I$88,5,0)</f>
        <v>-4.6288732846733184E-13</v>
      </c>
      <c r="CV171" s="14" t="e">
        <f t="shared" si="173"/>
        <v>#NUM!</v>
      </c>
      <c r="CW171" s="22" t="e">
        <f t="shared" si="174"/>
        <v>#NUM!</v>
      </c>
      <c r="CX171" s="61" t="e">
        <f t="shared" si="126"/>
        <v>#NUM!</v>
      </c>
      <c r="CY171" s="61">
        <f ca="1">AVERAGE(OFFSET($CX$3,0,0,'Données projet'!$E$13+1,1))-AVERAGE(OFFSET($H$3,0,0,'Données projet'!$E$13+1,1))</f>
        <v>338.00040608689147</v>
      </c>
      <c r="CZ171" s="61">
        <f t="shared" si="127"/>
        <v>193.3463168944657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1" t="e">
        <f t="shared" si="130"/>
        <v>#N/A</v>
      </c>
      <c r="DT171" s="61" t="e">
        <f ca="1">AVERAGE(OFFSET($DS$3,0,0,'Données projet'!$E$14+1,1))-AVERAGE(OFFSET($H$3,0,0,'Données projet'!$E$14+1,1))</f>
        <v>#N/A</v>
      </c>
      <c r="DU171" s="61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1" t="e">
        <f t="shared" si="134"/>
        <v>#N/A</v>
      </c>
      <c r="EO171" s="61" t="e">
        <f ca="1">AVERAGE(OFFSET($EN$3,0,0,'Données projet'!$E$15+1,1))-AVERAGE(OFFSET($H$3,0,0,'Données projet'!$E$15+1,1))</f>
        <v>#N/A</v>
      </c>
      <c r="EP171" s="61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1" t="e">
        <f t="shared" si="138"/>
        <v>#N/A</v>
      </c>
      <c r="FJ171" s="61" t="e">
        <f ca="1">AVERAGE(OFFSET($FI$3,0,0,'Données projet'!$E$16+1,1))-AVERAGE(OFFSET($H$3,0,0,'Données projet'!$E$16+1,1))</f>
        <v>#N/A</v>
      </c>
      <c r="FK171" s="61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1" t="e">
        <f t="shared" si="142"/>
        <v>#N/A</v>
      </c>
      <c r="GE171" s="61" t="e">
        <f ca="1">AVERAGE(OFFSET($GD$3,0,0,'Données projet'!$E$17+1,1))-AVERAGE(OFFSET($H$3,0,0,'Données projet'!$E$17+1,1))</f>
        <v>#N/A</v>
      </c>
      <c r="GF171" s="61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1" t="e">
        <f t="shared" si="146"/>
        <v>#N/A</v>
      </c>
      <c r="GZ171" s="61" t="e">
        <f ca="1">AVERAGE(OFFSET($GY$3,0,0,'Données projet'!$E$18+1,1))-AVERAGE(OFFSET($H$3,0,0,'Données projet'!$E$18+1,1))</f>
        <v>#N/A</v>
      </c>
      <c r="HA171" s="61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92.274000000000271</v>
      </c>
      <c r="D172" s="12">
        <f t="shared" si="15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9">
        <f t="shared" si="111"/>
        <v>461.11544789618642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-7.9580786405131221E-13</v>
      </c>
      <c r="O172" s="14">
        <f>N172*VLOOKUP('Données projet'!$B$9,Paramètres!$A$1:$I$88,3,0)*VLOOKUP('Données projet'!$B$9,Paramètres!$A$1:$I$88,5,0)</f>
        <v>-4.448565960046835E-13</v>
      </c>
      <c r="P172" s="14" t="e">
        <f t="shared" si="151"/>
        <v>#NUM!</v>
      </c>
      <c r="Q172" s="22" t="e">
        <f t="shared" si="162"/>
        <v>#NUM!</v>
      </c>
      <c r="R172" s="61" t="e">
        <f t="shared" si="109"/>
        <v>#NUM!</v>
      </c>
      <c r="S172" s="61">
        <f ca="1">AVERAGE(OFFSET($R$3,0,0,'Données projet'!$E$9+1,1))-AVERAGE(OFFSET($H$3,0,0,'Données projet'!$E$9+1,1))</f>
        <v>383.30146648843129</v>
      </c>
      <c r="T172" s="61">
        <f t="shared" si="110"/>
        <v>443.96527862325644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0.33020789230976966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9.6286714823758966E-21</v>
      </c>
      <c r="AC172" s="24">
        <f t="shared" si="163"/>
        <v>0.33020789230976966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5.6843418860808015E-14</v>
      </c>
      <c r="AJ172" s="14">
        <f>AI172*VLOOKUP('Données projet'!$B$10,Paramètres!$A$1:$I$88,3,0)*VLOOKUP('Données projet'!$B$10,Paramètres!$A$1:$I$88,5,0)</f>
        <v>4.8771653382573282E-14</v>
      </c>
      <c r="AK172" s="14">
        <f t="shared" si="164"/>
        <v>7.9655698259503351E-13</v>
      </c>
      <c r="AL172" s="22">
        <f t="shared" si="165"/>
        <v>1.4722807076609983E-12</v>
      </c>
      <c r="AM172" s="61">
        <f t="shared" si="114"/>
        <v>293.33333333333479</v>
      </c>
      <c r="AN172" s="61">
        <f ca="1">AVERAGE(OFFSET($AM$3,0,0,'Données projet'!$E$10+1,1))-AVERAGE(OFFSET($H$3,0,0,'Données projet'!$E$10+1,1))</f>
        <v>346.47171669298569</v>
      </c>
      <c r="AO172" s="61">
        <f t="shared" si="115"/>
        <v>138.7892998712469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0</v>
      </c>
      <c r="BE172" s="14">
        <f>BD172*VLOOKUP('Données projet'!$B$11,Paramètres!$A$1:$I$88,3,0)*VLOOKUP('Données projet'!$B$11,Paramètres!$A$1:$I$88,5,0)</f>
        <v>0</v>
      </c>
      <c r="BF172" s="14" t="e">
        <f t="shared" si="167"/>
        <v>#NUM!</v>
      </c>
      <c r="BG172" s="22" t="e">
        <f t="shared" si="168"/>
        <v>#NUM!</v>
      </c>
      <c r="BH172" s="61" t="e">
        <f t="shared" si="118"/>
        <v>#NUM!</v>
      </c>
      <c r="BI172" s="61">
        <f ca="1">AVERAGE(OFFSET($BH$3,0,0,'Données projet'!$E$11+1,1))-AVERAGE(OFFSET($H$3,0,0,'Données projet'!$E$11+1,1))</f>
        <v>378.93986671710053</v>
      </c>
      <c r="BJ172" s="61">
        <f t="shared" si="119"/>
        <v>295.81600472413339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>
        <f>BY172*VLOOKUP('Données projet'!$B$12,Paramètres!$A$1:$I$88,3,0)*VLOOKUP('Données projet'!$B$12,Paramètres!$A$1:$I$88,5,0)</f>
        <v>0</v>
      </c>
      <c r="CA172" s="14" t="e">
        <f t="shared" si="170"/>
        <v>#NUM!</v>
      </c>
      <c r="CB172" s="22" t="e">
        <f t="shared" si="171"/>
        <v>#NUM!</v>
      </c>
      <c r="CC172" s="61" t="e">
        <f t="shared" si="122"/>
        <v>#NUM!</v>
      </c>
      <c r="CD172" s="61">
        <f ca="1">AVERAGE(OFFSET($CC$3,0,0,'Données projet'!$E$12+1,1))-AVERAGE(OFFSET($H$3,0,0,'Données projet'!$E$12+1,1))</f>
        <v>299.79515984901849</v>
      </c>
      <c r="CE172" s="61">
        <f t="shared" si="123"/>
        <v>472.66755491558951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-5.1159076974727213E-13</v>
      </c>
      <c r="CU172" s="18">
        <f>CT172*VLOOKUP('Données projet'!$B$13,Paramètres!$A$1:$I$88,3,0)*VLOOKUP('Données projet'!$B$13,Paramètres!$A$1:$I$88,5,0)</f>
        <v>-4.6288732846733184E-13</v>
      </c>
      <c r="CV172" s="14" t="e">
        <f t="shared" si="173"/>
        <v>#NUM!</v>
      </c>
      <c r="CW172" s="22" t="e">
        <f t="shared" si="174"/>
        <v>#NUM!</v>
      </c>
      <c r="CX172" s="61" t="e">
        <f t="shared" si="126"/>
        <v>#NUM!</v>
      </c>
      <c r="CY172" s="61">
        <f ca="1">AVERAGE(OFFSET($CX$3,0,0,'Données projet'!$E$13+1,1))-AVERAGE(OFFSET($H$3,0,0,'Données projet'!$E$13+1,1))</f>
        <v>338.00040608689147</v>
      </c>
      <c r="CZ172" s="61">
        <f t="shared" si="127"/>
        <v>193.3463168944657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1" t="e">
        <f t="shared" si="130"/>
        <v>#N/A</v>
      </c>
      <c r="DT172" s="61" t="e">
        <f ca="1">AVERAGE(OFFSET($DS$3,0,0,'Données projet'!$E$14+1,1))-AVERAGE(OFFSET($H$3,0,0,'Données projet'!$E$14+1,1))</f>
        <v>#N/A</v>
      </c>
      <c r="DU172" s="61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1" t="e">
        <f t="shared" si="134"/>
        <v>#N/A</v>
      </c>
      <c r="EO172" s="61" t="e">
        <f ca="1">AVERAGE(OFFSET($EN$3,0,0,'Données projet'!$E$15+1,1))-AVERAGE(OFFSET($H$3,0,0,'Données projet'!$E$15+1,1))</f>
        <v>#N/A</v>
      </c>
      <c r="EP172" s="61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1" t="e">
        <f t="shared" si="138"/>
        <v>#N/A</v>
      </c>
      <c r="FJ172" s="61" t="e">
        <f ca="1">AVERAGE(OFFSET($FI$3,0,0,'Données projet'!$E$16+1,1))-AVERAGE(OFFSET($H$3,0,0,'Données projet'!$E$16+1,1))</f>
        <v>#N/A</v>
      </c>
      <c r="FK172" s="61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1" t="e">
        <f t="shared" si="142"/>
        <v>#N/A</v>
      </c>
      <c r="GE172" s="61" t="e">
        <f ca="1">AVERAGE(OFFSET($GD$3,0,0,'Données projet'!$E$17+1,1))-AVERAGE(OFFSET($H$3,0,0,'Données projet'!$E$17+1,1))</f>
        <v>#N/A</v>
      </c>
      <c r="GF172" s="61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1" t="e">
        <f t="shared" si="146"/>
        <v>#N/A</v>
      </c>
      <c r="GZ172" s="61" t="e">
        <f ca="1">AVERAGE(OFFSET($GY$3,0,0,'Données projet'!$E$18+1,1))-AVERAGE(OFFSET($H$3,0,0,'Données projet'!$E$18+1,1))</f>
        <v>#N/A</v>
      </c>
      <c r="HA172" s="61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92.820000000000277</v>
      </c>
      <c r="D173" s="12">
        <f t="shared" si="15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9">
        <f t="shared" si="111"/>
        <v>462.29500038785034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-7.9580786405131221E-13</v>
      </c>
      <c r="O173" s="14">
        <f>N173*VLOOKUP('Données projet'!$B$9,Paramètres!$A$1:$I$88,3,0)*VLOOKUP('Données projet'!$B$9,Paramètres!$A$1:$I$88,5,0)</f>
        <v>-4.448565960046835E-13</v>
      </c>
      <c r="P173" s="14" t="e">
        <f t="shared" si="151"/>
        <v>#NUM!</v>
      </c>
      <c r="Q173" s="22" t="e">
        <f t="shared" si="162"/>
        <v>#NUM!</v>
      </c>
      <c r="R173" s="61" t="e">
        <f t="shared" si="109"/>
        <v>#NUM!</v>
      </c>
      <c r="S173" s="61">
        <f ca="1">AVERAGE(OFFSET($R$3,0,0,'Données projet'!$E$9+1,1))-AVERAGE(OFFSET($H$3,0,0,'Données projet'!$E$9+1,1))</f>
        <v>383.30146648843129</v>
      </c>
      <c r="T173" s="61">
        <f t="shared" si="110"/>
        <v>443.96527862325644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0.32373271694850209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6.8084988990055232E-21</v>
      </c>
      <c r="AC173" s="24">
        <f t="shared" si="163"/>
        <v>0.32373271694850209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5.6843418860808015E-14</v>
      </c>
      <c r="AJ173" s="14">
        <f>AI173*VLOOKUP('Données projet'!$B$10,Paramètres!$A$1:$I$88,3,0)*VLOOKUP('Données projet'!$B$10,Paramètres!$A$1:$I$88,5,0)</f>
        <v>4.8771653382573282E-14</v>
      </c>
      <c r="AK173" s="14">
        <f t="shared" si="164"/>
        <v>7.9655698259503351E-13</v>
      </c>
      <c r="AL173" s="22">
        <f t="shared" si="165"/>
        <v>1.4722807076609983E-12</v>
      </c>
      <c r="AM173" s="61">
        <f t="shared" si="114"/>
        <v>293.33333333333479</v>
      </c>
      <c r="AN173" s="61">
        <f ca="1">AVERAGE(OFFSET($AM$3,0,0,'Données projet'!$E$10+1,1))-AVERAGE(OFFSET($H$3,0,0,'Données projet'!$E$10+1,1))</f>
        <v>346.47171669298569</v>
      </c>
      <c r="AO173" s="61">
        <f t="shared" si="115"/>
        <v>138.7892998712469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0</v>
      </c>
      <c r="BE173" s="14">
        <f>BD173*VLOOKUP('Données projet'!$B$11,Paramètres!$A$1:$I$88,3,0)*VLOOKUP('Données projet'!$B$11,Paramètres!$A$1:$I$88,5,0)</f>
        <v>0</v>
      </c>
      <c r="BF173" s="14" t="e">
        <f t="shared" si="167"/>
        <v>#NUM!</v>
      </c>
      <c r="BG173" s="22" t="e">
        <f t="shared" si="168"/>
        <v>#NUM!</v>
      </c>
      <c r="BH173" s="61" t="e">
        <f t="shared" si="118"/>
        <v>#NUM!</v>
      </c>
      <c r="BI173" s="61">
        <f ca="1">AVERAGE(OFFSET($BH$3,0,0,'Données projet'!$E$11+1,1))-AVERAGE(OFFSET($H$3,0,0,'Données projet'!$E$11+1,1))</f>
        <v>378.93986671710053</v>
      </c>
      <c r="BJ173" s="61">
        <f t="shared" si="119"/>
        <v>295.81600472413339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>
        <f>BY173*VLOOKUP('Données projet'!$B$12,Paramètres!$A$1:$I$88,3,0)*VLOOKUP('Données projet'!$B$12,Paramètres!$A$1:$I$88,5,0)</f>
        <v>0</v>
      </c>
      <c r="CA173" s="14" t="e">
        <f t="shared" si="170"/>
        <v>#NUM!</v>
      </c>
      <c r="CB173" s="22" t="e">
        <f t="shared" si="171"/>
        <v>#NUM!</v>
      </c>
      <c r="CC173" s="61" t="e">
        <f t="shared" si="122"/>
        <v>#NUM!</v>
      </c>
      <c r="CD173" s="61">
        <f ca="1">AVERAGE(OFFSET($CC$3,0,0,'Données projet'!$E$12+1,1))-AVERAGE(OFFSET($H$3,0,0,'Données projet'!$E$12+1,1))</f>
        <v>299.79515984901849</v>
      </c>
      <c r="CE173" s="61">
        <f t="shared" si="123"/>
        <v>472.66755491558951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-5.1159076974727213E-13</v>
      </c>
      <c r="CU173" s="18">
        <f>CT173*VLOOKUP('Données projet'!$B$13,Paramètres!$A$1:$I$88,3,0)*VLOOKUP('Données projet'!$B$13,Paramètres!$A$1:$I$88,5,0)</f>
        <v>-4.6288732846733184E-13</v>
      </c>
      <c r="CV173" s="14" t="e">
        <f t="shared" si="173"/>
        <v>#NUM!</v>
      </c>
      <c r="CW173" s="22" t="e">
        <f t="shared" si="174"/>
        <v>#NUM!</v>
      </c>
      <c r="CX173" s="61" t="e">
        <f t="shared" si="126"/>
        <v>#NUM!</v>
      </c>
      <c r="CY173" s="61">
        <f ca="1">AVERAGE(OFFSET($CX$3,0,0,'Données projet'!$E$13+1,1))-AVERAGE(OFFSET($H$3,0,0,'Données projet'!$E$13+1,1))</f>
        <v>338.00040608689147</v>
      </c>
      <c r="CZ173" s="61">
        <f t="shared" si="127"/>
        <v>193.3463168944657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1" t="e">
        <f t="shared" si="130"/>
        <v>#N/A</v>
      </c>
      <c r="DT173" s="61" t="e">
        <f ca="1">AVERAGE(OFFSET($DS$3,0,0,'Données projet'!$E$14+1,1))-AVERAGE(OFFSET($H$3,0,0,'Données projet'!$E$14+1,1))</f>
        <v>#N/A</v>
      </c>
      <c r="DU173" s="61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1" t="e">
        <f t="shared" si="134"/>
        <v>#N/A</v>
      </c>
      <c r="EO173" s="61" t="e">
        <f ca="1">AVERAGE(OFFSET($EN$3,0,0,'Données projet'!$E$15+1,1))-AVERAGE(OFFSET($H$3,0,0,'Données projet'!$E$15+1,1))</f>
        <v>#N/A</v>
      </c>
      <c r="EP173" s="61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1" t="e">
        <f t="shared" si="138"/>
        <v>#N/A</v>
      </c>
      <c r="FJ173" s="61" t="e">
        <f ca="1">AVERAGE(OFFSET($FI$3,0,0,'Données projet'!$E$16+1,1))-AVERAGE(OFFSET($H$3,0,0,'Données projet'!$E$16+1,1))</f>
        <v>#N/A</v>
      </c>
      <c r="FK173" s="61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1" t="e">
        <f t="shared" si="142"/>
        <v>#N/A</v>
      </c>
      <c r="GE173" s="61" t="e">
        <f ca="1">AVERAGE(OFFSET($GD$3,0,0,'Données projet'!$E$17+1,1))-AVERAGE(OFFSET($H$3,0,0,'Données projet'!$E$17+1,1))</f>
        <v>#N/A</v>
      </c>
      <c r="GF173" s="61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1" t="e">
        <f t="shared" si="146"/>
        <v>#N/A</v>
      </c>
      <c r="GZ173" s="61" t="e">
        <f ca="1">AVERAGE(OFFSET($GY$3,0,0,'Données projet'!$E$18+1,1))-AVERAGE(OFFSET($H$3,0,0,'Données projet'!$E$18+1,1))</f>
        <v>#N/A</v>
      </c>
      <c r="HA173" s="61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93.366000000000284</v>
      </c>
      <c r="D174" s="12">
        <f t="shared" si="15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9">
        <f t="shared" si="111"/>
        <v>463.47439640666357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-7.9580786405131221E-13</v>
      </c>
      <c r="O174" s="14">
        <f>N174*VLOOKUP('Données projet'!$B$9,Paramètres!$A$1:$I$88,3,0)*VLOOKUP('Données projet'!$B$9,Paramètres!$A$1:$I$88,5,0)</f>
        <v>-4.448565960046835E-13</v>
      </c>
      <c r="P174" s="14" t="e">
        <f t="shared" si="151"/>
        <v>#NUM!</v>
      </c>
      <c r="Q174" s="22" t="e">
        <f t="shared" si="162"/>
        <v>#NUM!</v>
      </c>
      <c r="R174" s="61" t="e">
        <f t="shared" si="109"/>
        <v>#NUM!</v>
      </c>
      <c r="S174" s="61">
        <f ca="1">AVERAGE(OFFSET($R$3,0,0,'Données projet'!$E$9+1,1))-AVERAGE(OFFSET($H$3,0,0,'Données projet'!$E$9+1,1))</f>
        <v>383.30146648843129</v>
      </c>
      <c r="T174" s="61">
        <f t="shared" si="110"/>
        <v>443.96527862325644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0.31738451582660199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4.8143357411879483E-21</v>
      </c>
      <c r="AC174" s="24">
        <f t="shared" si="163"/>
        <v>0.31738451582660199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5.6843418860808015E-14</v>
      </c>
      <c r="AJ174" s="14">
        <f>AI174*VLOOKUP('Données projet'!$B$10,Paramètres!$A$1:$I$88,3,0)*VLOOKUP('Données projet'!$B$10,Paramètres!$A$1:$I$88,5,0)</f>
        <v>4.8771653382573282E-14</v>
      </c>
      <c r="AK174" s="14">
        <f t="shared" si="164"/>
        <v>7.9655698259503351E-13</v>
      </c>
      <c r="AL174" s="22">
        <f t="shared" si="165"/>
        <v>1.4722807076609983E-12</v>
      </c>
      <c r="AM174" s="61">
        <f t="shared" si="114"/>
        <v>293.33333333333479</v>
      </c>
      <c r="AN174" s="61">
        <f ca="1">AVERAGE(OFFSET($AM$3,0,0,'Données projet'!$E$10+1,1))-AVERAGE(OFFSET($H$3,0,0,'Données projet'!$E$10+1,1))</f>
        <v>346.47171669298569</v>
      </c>
      <c r="AO174" s="61">
        <f t="shared" si="115"/>
        <v>138.7892998712469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0</v>
      </c>
      <c r="BE174" s="14">
        <f>BD174*VLOOKUP('Données projet'!$B$11,Paramètres!$A$1:$I$88,3,0)*VLOOKUP('Données projet'!$B$11,Paramètres!$A$1:$I$88,5,0)</f>
        <v>0</v>
      </c>
      <c r="BF174" s="14" t="e">
        <f t="shared" si="167"/>
        <v>#NUM!</v>
      </c>
      <c r="BG174" s="22" t="e">
        <f t="shared" si="168"/>
        <v>#NUM!</v>
      </c>
      <c r="BH174" s="61" t="e">
        <f t="shared" si="118"/>
        <v>#NUM!</v>
      </c>
      <c r="BI174" s="61">
        <f ca="1">AVERAGE(OFFSET($BH$3,0,0,'Données projet'!$E$11+1,1))-AVERAGE(OFFSET($H$3,0,0,'Données projet'!$E$11+1,1))</f>
        <v>378.93986671710053</v>
      </c>
      <c r="BJ174" s="61">
        <f t="shared" si="119"/>
        <v>295.81600472413339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>
        <f>BY174*VLOOKUP('Données projet'!$B$12,Paramètres!$A$1:$I$88,3,0)*VLOOKUP('Données projet'!$B$12,Paramètres!$A$1:$I$88,5,0)</f>
        <v>0</v>
      </c>
      <c r="CA174" s="14" t="e">
        <f t="shared" si="170"/>
        <v>#NUM!</v>
      </c>
      <c r="CB174" s="22" t="e">
        <f t="shared" si="171"/>
        <v>#NUM!</v>
      </c>
      <c r="CC174" s="61" t="e">
        <f t="shared" si="122"/>
        <v>#NUM!</v>
      </c>
      <c r="CD174" s="61">
        <f ca="1">AVERAGE(OFFSET($CC$3,0,0,'Données projet'!$E$12+1,1))-AVERAGE(OFFSET($H$3,0,0,'Données projet'!$E$12+1,1))</f>
        <v>299.79515984901849</v>
      </c>
      <c r="CE174" s="61">
        <f t="shared" si="123"/>
        <v>472.66755491558951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-5.1159076974727213E-13</v>
      </c>
      <c r="CU174" s="18">
        <f>CT174*VLOOKUP('Données projet'!$B$13,Paramètres!$A$1:$I$88,3,0)*VLOOKUP('Données projet'!$B$13,Paramètres!$A$1:$I$88,5,0)</f>
        <v>-4.6288732846733184E-13</v>
      </c>
      <c r="CV174" s="14" t="e">
        <f t="shared" si="173"/>
        <v>#NUM!</v>
      </c>
      <c r="CW174" s="22" t="e">
        <f t="shared" si="174"/>
        <v>#NUM!</v>
      </c>
      <c r="CX174" s="61" t="e">
        <f t="shared" si="126"/>
        <v>#NUM!</v>
      </c>
      <c r="CY174" s="61">
        <f ca="1">AVERAGE(OFFSET($CX$3,0,0,'Données projet'!$E$13+1,1))-AVERAGE(OFFSET($H$3,0,0,'Données projet'!$E$13+1,1))</f>
        <v>338.00040608689147</v>
      </c>
      <c r="CZ174" s="61">
        <f t="shared" si="127"/>
        <v>193.3463168944657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1" t="e">
        <f t="shared" si="130"/>
        <v>#N/A</v>
      </c>
      <c r="DT174" s="61" t="e">
        <f ca="1">AVERAGE(OFFSET($DS$3,0,0,'Données projet'!$E$14+1,1))-AVERAGE(OFFSET($H$3,0,0,'Données projet'!$E$14+1,1))</f>
        <v>#N/A</v>
      </c>
      <c r="DU174" s="61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1" t="e">
        <f t="shared" si="134"/>
        <v>#N/A</v>
      </c>
      <c r="EO174" s="61" t="e">
        <f ca="1">AVERAGE(OFFSET($EN$3,0,0,'Données projet'!$E$15+1,1))-AVERAGE(OFFSET($H$3,0,0,'Données projet'!$E$15+1,1))</f>
        <v>#N/A</v>
      </c>
      <c r="EP174" s="61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1" t="e">
        <f t="shared" si="138"/>
        <v>#N/A</v>
      </c>
      <c r="FJ174" s="61" t="e">
        <f ca="1">AVERAGE(OFFSET($FI$3,0,0,'Données projet'!$E$16+1,1))-AVERAGE(OFFSET($H$3,0,0,'Données projet'!$E$16+1,1))</f>
        <v>#N/A</v>
      </c>
      <c r="FK174" s="61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1" t="e">
        <f t="shared" si="142"/>
        <v>#N/A</v>
      </c>
      <c r="GE174" s="61" t="e">
        <f ca="1">AVERAGE(OFFSET($GD$3,0,0,'Données projet'!$E$17+1,1))-AVERAGE(OFFSET($H$3,0,0,'Données projet'!$E$17+1,1))</f>
        <v>#N/A</v>
      </c>
      <c r="GF174" s="61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1" t="e">
        <f t="shared" si="146"/>
        <v>#N/A</v>
      </c>
      <c r="GZ174" s="61" t="e">
        <f ca="1">AVERAGE(OFFSET($GY$3,0,0,'Données projet'!$E$18+1,1))-AVERAGE(OFFSET($H$3,0,0,'Données projet'!$E$18+1,1))</f>
        <v>#N/A</v>
      </c>
      <c r="HA174" s="61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93.91200000000029</v>
      </c>
      <c r="D175" s="12">
        <f t="shared" si="15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9">
        <f t="shared" si="111"/>
        <v>464.65363697384748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-7.9580786405131221E-13</v>
      </c>
      <c r="O175" s="14">
        <f>N175*VLOOKUP('Données projet'!$B$9,Paramètres!$A$1:$I$88,3,0)*VLOOKUP('Données projet'!$B$9,Paramètres!$A$1:$I$88,5,0)</f>
        <v>-4.448565960046835E-13</v>
      </c>
      <c r="P175" s="14" t="e">
        <f t="shared" si="151"/>
        <v>#NUM!</v>
      </c>
      <c r="Q175" s="22" t="e">
        <f t="shared" si="162"/>
        <v>#NUM!</v>
      </c>
      <c r="R175" s="61" t="e">
        <f t="shared" si="109"/>
        <v>#NUM!</v>
      </c>
      <c r="S175" s="61">
        <f ca="1">AVERAGE(OFFSET($R$3,0,0,'Données projet'!$E$9+1,1))-AVERAGE(OFFSET($H$3,0,0,'Données projet'!$E$9+1,1))</f>
        <v>383.30146648843129</v>
      </c>
      <c r="T175" s="61">
        <f t="shared" si="110"/>
        <v>443.96527862325644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0.31116079905668198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3.4042494495027616E-21</v>
      </c>
      <c r="AC175" s="24">
        <f t="shared" si="163"/>
        <v>0.31116079905668198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5.6843418860808015E-14</v>
      </c>
      <c r="AJ175" s="14">
        <f>AI175*VLOOKUP('Données projet'!$B$10,Paramètres!$A$1:$I$88,3,0)*VLOOKUP('Données projet'!$B$10,Paramètres!$A$1:$I$88,5,0)</f>
        <v>4.8771653382573282E-14</v>
      </c>
      <c r="AK175" s="14">
        <f t="shared" si="164"/>
        <v>7.9655698259503351E-13</v>
      </c>
      <c r="AL175" s="22">
        <f t="shared" si="165"/>
        <v>1.4722807076609983E-12</v>
      </c>
      <c r="AM175" s="61">
        <f t="shared" si="114"/>
        <v>293.33333333333479</v>
      </c>
      <c r="AN175" s="61">
        <f ca="1">AVERAGE(OFFSET($AM$3,0,0,'Données projet'!$E$10+1,1))-AVERAGE(OFFSET($H$3,0,0,'Données projet'!$E$10+1,1))</f>
        <v>346.47171669298569</v>
      </c>
      <c r="AO175" s="61">
        <f t="shared" si="115"/>
        <v>138.7892998712469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0</v>
      </c>
      <c r="BE175" s="14">
        <f>BD175*VLOOKUP('Données projet'!$B$11,Paramètres!$A$1:$I$88,3,0)*VLOOKUP('Données projet'!$B$11,Paramètres!$A$1:$I$88,5,0)</f>
        <v>0</v>
      </c>
      <c r="BF175" s="14" t="e">
        <f t="shared" si="167"/>
        <v>#NUM!</v>
      </c>
      <c r="BG175" s="22" t="e">
        <f t="shared" si="168"/>
        <v>#NUM!</v>
      </c>
      <c r="BH175" s="61" t="e">
        <f t="shared" si="118"/>
        <v>#NUM!</v>
      </c>
      <c r="BI175" s="61">
        <f ca="1">AVERAGE(OFFSET($BH$3,0,0,'Données projet'!$E$11+1,1))-AVERAGE(OFFSET($H$3,0,0,'Données projet'!$E$11+1,1))</f>
        <v>378.93986671710053</v>
      </c>
      <c r="BJ175" s="61">
        <f t="shared" si="119"/>
        <v>295.81600472413339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>
        <f>BY175*VLOOKUP('Données projet'!$B$12,Paramètres!$A$1:$I$88,3,0)*VLOOKUP('Données projet'!$B$12,Paramètres!$A$1:$I$88,5,0)</f>
        <v>0</v>
      </c>
      <c r="CA175" s="14" t="e">
        <f t="shared" si="170"/>
        <v>#NUM!</v>
      </c>
      <c r="CB175" s="22" t="e">
        <f t="shared" si="171"/>
        <v>#NUM!</v>
      </c>
      <c r="CC175" s="61" t="e">
        <f t="shared" si="122"/>
        <v>#NUM!</v>
      </c>
      <c r="CD175" s="61">
        <f ca="1">AVERAGE(OFFSET($CC$3,0,0,'Données projet'!$E$12+1,1))-AVERAGE(OFFSET($H$3,0,0,'Données projet'!$E$12+1,1))</f>
        <v>299.79515984901849</v>
      </c>
      <c r="CE175" s="61">
        <f t="shared" si="123"/>
        <v>472.66755491558951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-5.1159076974727213E-13</v>
      </c>
      <c r="CU175" s="18">
        <f>CT175*VLOOKUP('Données projet'!$B$13,Paramètres!$A$1:$I$88,3,0)*VLOOKUP('Données projet'!$B$13,Paramètres!$A$1:$I$88,5,0)</f>
        <v>-4.6288732846733184E-13</v>
      </c>
      <c r="CV175" s="14" t="e">
        <f t="shared" si="173"/>
        <v>#NUM!</v>
      </c>
      <c r="CW175" s="22" t="e">
        <f t="shared" si="174"/>
        <v>#NUM!</v>
      </c>
      <c r="CX175" s="61" t="e">
        <f t="shared" si="126"/>
        <v>#NUM!</v>
      </c>
      <c r="CY175" s="61">
        <f ca="1">AVERAGE(OFFSET($CX$3,0,0,'Données projet'!$E$13+1,1))-AVERAGE(OFFSET($H$3,0,0,'Données projet'!$E$13+1,1))</f>
        <v>338.00040608689147</v>
      </c>
      <c r="CZ175" s="61">
        <f t="shared" si="127"/>
        <v>193.3463168944657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1" t="e">
        <f t="shared" si="130"/>
        <v>#N/A</v>
      </c>
      <c r="DT175" s="61" t="e">
        <f ca="1">AVERAGE(OFFSET($DS$3,0,0,'Données projet'!$E$14+1,1))-AVERAGE(OFFSET($H$3,0,0,'Données projet'!$E$14+1,1))</f>
        <v>#N/A</v>
      </c>
      <c r="DU175" s="61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1" t="e">
        <f t="shared" si="134"/>
        <v>#N/A</v>
      </c>
      <c r="EO175" s="61" t="e">
        <f ca="1">AVERAGE(OFFSET($EN$3,0,0,'Données projet'!$E$15+1,1))-AVERAGE(OFFSET($H$3,0,0,'Données projet'!$E$15+1,1))</f>
        <v>#N/A</v>
      </c>
      <c r="EP175" s="61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1" t="e">
        <f t="shared" si="138"/>
        <v>#N/A</v>
      </c>
      <c r="FJ175" s="61" t="e">
        <f ca="1">AVERAGE(OFFSET($FI$3,0,0,'Données projet'!$E$16+1,1))-AVERAGE(OFFSET($H$3,0,0,'Données projet'!$E$16+1,1))</f>
        <v>#N/A</v>
      </c>
      <c r="FK175" s="61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1" t="e">
        <f t="shared" si="142"/>
        <v>#N/A</v>
      </c>
      <c r="GE175" s="61" t="e">
        <f ca="1">AVERAGE(OFFSET($GD$3,0,0,'Données projet'!$E$17+1,1))-AVERAGE(OFFSET($H$3,0,0,'Données projet'!$E$17+1,1))</f>
        <v>#N/A</v>
      </c>
      <c r="GF175" s="61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1" t="e">
        <f t="shared" si="146"/>
        <v>#N/A</v>
      </c>
      <c r="GZ175" s="61" t="e">
        <f ca="1">AVERAGE(OFFSET($GY$3,0,0,'Données projet'!$E$18+1,1))-AVERAGE(OFFSET($H$3,0,0,'Données projet'!$E$18+1,1))</f>
        <v>#N/A</v>
      </c>
      <c r="HA175" s="61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94.458000000000297</v>
      </c>
      <c r="D176" s="12">
        <f t="shared" si="15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9">
        <f t="shared" si="111"/>
        <v>465.83272309806171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-7.9580786405131221E-13</v>
      </c>
      <c r="O176" s="14">
        <f>N176*VLOOKUP('Données projet'!$B$9,Paramètres!$A$1:$I$88,3,0)*VLOOKUP('Données projet'!$B$9,Paramètres!$A$1:$I$88,5,0)</f>
        <v>-4.448565960046835E-13</v>
      </c>
      <c r="P176" s="14" t="e">
        <f t="shared" si="151"/>
        <v>#NUM!</v>
      </c>
      <c r="Q176" s="22" t="e">
        <f t="shared" si="162"/>
        <v>#NUM!</v>
      </c>
      <c r="R176" s="61" t="e">
        <f t="shared" si="109"/>
        <v>#NUM!</v>
      </c>
      <c r="S176" s="61">
        <f ca="1">AVERAGE(OFFSET($R$3,0,0,'Données projet'!$E$9+1,1))-AVERAGE(OFFSET($H$3,0,0,'Données projet'!$E$9+1,1))</f>
        <v>383.30146648843129</v>
      </c>
      <c r="T176" s="61">
        <f t="shared" si="110"/>
        <v>443.96527862325644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0.30505912557652776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2.4071678705939742E-21</v>
      </c>
      <c r="AC176" s="24">
        <f t="shared" si="163"/>
        <v>0.30505912557652776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5.6843418860808015E-14</v>
      </c>
      <c r="AJ176" s="14">
        <f>AI176*VLOOKUP('Données projet'!$B$10,Paramètres!$A$1:$I$88,3,0)*VLOOKUP('Données projet'!$B$10,Paramètres!$A$1:$I$88,5,0)</f>
        <v>4.8771653382573282E-14</v>
      </c>
      <c r="AK176" s="14">
        <f t="shared" si="164"/>
        <v>7.9655698259503351E-13</v>
      </c>
      <c r="AL176" s="22">
        <f t="shared" si="165"/>
        <v>1.4722807076609983E-12</v>
      </c>
      <c r="AM176" s="61">
        <f t="shared" si="114"/>
        <v>293.33333333333479</v>
      </c>
      <c r="AN176" s="61">
        <f ca="1">AVERAGE(OFFSET($AM$3,0,0,'Données projet'!$E$10+1,1))-AVERAGE(OFFSET($H$3,0,0,'Données projet'!$E$10+1,1))</f>
        <v>346.47171669298569</v>
      </c>
      <c r="AO176" s="61">
        <f t="shared" si="115"/>
        <v>138.7892998712469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0</v>
      </c>
      <c r="BE176" s="14">
        <f>BD176*VLOOKUP('Données projet'!$B$11,Paramètres!$A$1:$I$88,3,0)*VLOOKUP('Données projet'!$B$11,Paramètres!$A$1:$I$88,5,0)</f>
        <v>0</v>
      </c>
      <c r="BF176" s="14" t="e">
        <f t="shared" si="167"/>
        <v>#NUM!</v>
      </c>
      <c r="BG176" s="22" t="e">
        <f t="shared" si="168"/>
        <v>#NUM!</v>
      </c>
      <c r="BH176" s="61" t="e">
        <f t="shared" si="118"/>
        <v>#NUM!</v>
      </c>
      <c r="BI176" s="61">
        <f ca="1">AVERAGE(OFFSET($BH$3,0,0,'Données projet'!$E$11+1,1))-AVERAGE(OFFSET($H$3,0,0,'Données projet'!$E$11+1,1))</f>
        <v>378.93986671710053</v>
      </c>
      <c r="BJ176" s="61">
        <f t="shared" si="119"/>
        <v>295.81600472413339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>
        <f>BY176*VLOOKUP('Données projet'!$B$12,Paramètres!$A$1:$I$88,3,0)*VLOOKUP('Données projet'!$B$12,Paramètres!$A$1:$I$88,5,0)</f>
        <v>0</v>
      </c>
      <c r="CA176" s="14" t="e">
        <f t="shared" si="170"/>
        <v>#NUM!</v>
      </c>
      <c r="CB176" s="22" t="e">
        <f t="shared" si="171"/>
        <v>#NUM!</v>
      </c>
      <c r="CC176" s="61" t="e">
        <f t="shared" si="122"/>
        <v>#NUM!</v>
      </c>
      <c r="CD176" s="61">
        <f ca="1">AVERAGE(OFFSET($CC$3,0,0,'Données projet'!$E$12+1,1))-AVERAGE(OFFSET($H$3,0,0,'Données projet'!$E$12+1,1))</f>
        <v>299.79515984901849</v>
      </c>
      <c r="CE176" s="61">
        <f t="shared" si="123"/>
        <v>472.66755491558951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-5.1159076974727213E-13</v>
      </c>
      <c r="CU176" s="18">
        <f>CT176*VLOOKUP('Données projet'!$B$13,Paramètres!$A$1:$I$88,3,0)*VLOOKUP('Données projet'!$B$13,Paramètres!$A$1:$I$88,5,0)</f>
        <v>-4.6288732846733184E-13</v>
      </c>
      <c r="CV176" s="14" t="e">
        <f t="shared" si="173"/>
        <v>#NUM!</v>
      </c>
      <c r="CW176" s="22" t="e">
        <f t="shared" si="174"/>
        <v>#NUM!</v>
      </c>
      <c r="CX176" s="61" t="e">
        <f t="shared" si="126"/>
        <v>#NUM!</v>
      </c>
      <c r="CY176" s="61">
        <f ca="1">AVERAGE(OFFSET($CX$3,0,0,'Données projet'!$E$13+1,1))-AVERAGE(OFFSET($H$3,0,0,'Données projet'!$E$13+1,1))</f>
        <v>338.00040608689147</v>
      </c>
      <c r="CZ176" s="61">
        <f t="shared" si="127"/>
        <v>193.3463168944657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1" t="e">
        <f t="shared" si="130"/>
        <v>#N/A</v>
      </c>
      <c r="DT176" s="61" t="e">
        <f ca="1">AVERAGE(OFFSET($DS$3,0,0,'Données projet'!$E$14+1,1))-AVERAGE(OFFSET($H$3,0,0,'Données projet'!$E$14+1,1))</f>
        <v>#N/A</v>
      </c>
      <c r="DU176" s="61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1" t="e">
        <f t="shared" si="134"/>
        <v>#N/A</v>
      </c>
      <c r="EO176" s="61" t="e">
        <f ca="1">AVERAGE(OFFSET($EN$3,0,0,'Données projet'!$E$15+1,1))-AVERAGE(OFFSET($H$3,0,0,'Données projet'!$E$15+1,1))</f>
        <v>#N/A</v>
      </c>
      <c r="EP176" s="61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1" t="e">
        <f t="shared" si="138"/>
        <v>#N/A</v>
      </c>
      <c r="FJ176" s="61" t="e">
        <f ca="1">AVERAGE(OFFSET($FI$3,0,0,'Données projet'!$E$16+1,1))-AVERAGE(OFFSET($H$3,0,0,'Données projet'!$E$16+1,1))</f>
        <v>#N/A</v>
      </c>
      <c r="FK176" s="61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1" t="e">
        <f t="shared" si="142"/>
        <v>#N/A</v>
      </c>
      <c r="GE176" s="61" t="e">
        <f ca="1">AVERAGE(OFFSET($GD$3,0,0,'Données projet'!$E$17+1,1))-AVERAGE(OFFSET($H$3,0,0,'Données projet'!$E$17+1,1))</f>
        <v>#N/A</v>
      </c>
      <c r="GF176" s="61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1" t="e">
        <f t="shared" si="146"/>
        <v>#N/A</v>
      </c>
      <c r="GZ176" s="61" t="e">
        <f ca="1">AVERAGE(OFFSET($GY$3,0,0,'Données projet'!$E$18+1,1))-AVERAGE(OFFSET($H$3,0,0,'Données projet'!$E$18+1,1))</f>
        <v>#N/A</v>
      </c>
      <c r="HA176" s="61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95.004000000000303</v>
      </c>
      <c r="D177" s="12">
        <f t="shared" si="15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9">
        <f t="shared" si="111"/>
        <v>467.01165577563029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-7.9580786405131221E-13</v>
      </c>
      <c r="O177" s="14">
        <f>N177*VLOOKUP('Données projet'!$B$9,Paramètres!$A$1:$I$88,3,0)*VLOOKUP('Données projet'!$B$9,Paramètres!$A$1:$I$88,5,0)</f>
        <v>-4.448565960046835E-13</v>
      </c>
      <c r="P177" s="14" t="e">
        <f t="shared" si="151"/>
        <v>#NUM!</v>
      </c>
      <c r="Q177" s="22" t="e">
        <f t="shared" si="162"/>
        <v>#NUM!</v>
      </c>
      <c r="R177" s="61" t="e">
        <f t="shared" si="109"/>
        <v>#NUM!</v>
      </c>
      <c r="S177" s="61">
        <f ca="1">AVERAGE(OFFSET($R$3,0,0,'Données projet'!$E$9+1,1))-AVERAGE(OFFSET($H$3,0,0,'Données projet'!$E$9+1,1))</f>
        <v>383.30146648843129</v>
      </c>
      <c r="T177" s="61">
        <f t="shared" si="110"/>
        <v>443.96527862325644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0.299077102191666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1.7021247247513808E-21</v>
      </c>
      <c r="AC177" s="24">
        <f t="shared" si="163"/>
        <v>0.299077102191666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5.6843418860808015E-14</v>
      </c>
      <c r="AJ177" s="14">
        <f>AI177*VLOOKUP('Données projet'!$B$10,Paramètres!$A$1:$I$88,3,0)*VLOOKUP('Données projet'!$B$10,Paramètres!$A$1:$I$88,5,0)</f>
        <v>4.8771653382573282E-14</v>
      </c>
      <c r="AK177" s="14">
        <f t="shared" si="164"/>
        <v>7.9655698259503351E-13</v>
      </c>
      <c r="AL177" s="22">
        <f t="shared" si="165"/>
        <v>1.4722807076609983E-12</v>
      </c>
      <c r="AM177" s="61">
        <f t="shared" si="114"/>
        <v>293.33333333333479</v>
      </c>
      <c r="AN177" s="61">
        <f ca="1">AVERAGE(OFFSET($AM$3,0,0,'Données projet'!$E$10+1,1))-AVERAGE(OFFSET($H$3,0,0,'Données projet'!$E$10+1,1))</f>
        <v>346.47171669298569</v>
      </c>
      <c r="AO177" s="61">
        <f t="shared" si="115"/>
        <v>138.7892998712469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0</v>
      </c>
      <c r="BE177" s="14">
        <f>BD177*VLOOKUP('Données projet'!$B$11,Paramètres!$A$1:$I$88,3,0)*VLOOKUP('Données projet'!$B$11,Paramètres!$A$1:$I$88,5,0)</f>
        <v>0</v>
      </c>
      <c r="BF177" s="14" t="e">
        <f t="shared" si="167"/>
        <v>#NUM!</v>
      </c>
      <c r="BG177" s="22" t="e">
        <f t="shared" si="168"/>
        <v>#NUM!</v>
      </c>
      <c r="BH177" s="61" t="e">
        <f t="shared" si="118"/>
        <v>#NUM!</v>
      </c>
      <c r="BI177" s="61">
        <f ca="1">AVERAGE(OFFSET($BH$3,0,0,'Données projet'!$E$11+1,1))-AVERAGE(OFFSET($H$3,0,0,'Données projet'!$E$11+1,1))</f>
        <v>378.93986671710053</v>
      </c>
      <c r="BJ177" s="61">
        <f t="shared" si="119"/>
        <v>295.81600472413339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>
        <f>BY177*VLOOKUP('Données projet'!$B$12,Paramètres!$A$1:$I$88,3,0)*VLOOKUP('Données projet'!$B$12,Paramètres!$A$1:$I$88,5,0)</f>
        <v>0</v>
      </c>
      <c r="CA177" s="14" t="e">
        <f t="shared" si="170"/>
        <v>#NUM!</v>
      </c>
      <c r="CB177" s="22" t="e">
        <f t="shared" si="171"/>
        <v>#NUM!</v>
      </c>
      <c r="CC177" s="61" t="e">
        <f t="shared" si="122"/>
        <v>#NUM!</v>
      </c>
      <c r="CD177" s="61">
        <f ca="1">AVERAGE(OFFSET($CC$3,0,0,'Données projet'!$E$12+1,1))-AVERAGE(OFFSET($H$3,0,0,'Données projet'!$E$12+1,1))</f>
        <v>299.79515984901849</v>
      </c>
      <c r="CE177" s="61">
        <f t="shared" si="123"/>
        <v>472.66755491558951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-5.1159076974727213E-13</v>
      </c>
      <c r="CU177" s="18">
        <f>CT177*VLOOKUP('Données projet'!$B$13,Paramètres!$A$1:$I$88,3,0)*VLOOKUP('Données projet'!$B$13,Paramètres!$A$1:$I$88,5,0)</f>
        <v>-4.6288732846733184E-13</v>
      </c>
      <c r="CV177" s="14" t="e">
        <f t="shared" si="173"/>
        <v>#NUM!</v>
      </c>
      <c r="CW177" s="22" t="e">
        <f t="shared" si="174"/>
        <v>#NUM!</v>
      </c>
      <c r="CX177" s="61" t="e">
        <f t="shared" si="126"/>
        <v>#NUM!</v>
      </c>
      <c r="CY177" s="61">
        <f ca="1">AVERAGE(OFFSET($CX$3,0,0,'Données projet'!$E$13+1,1))-AVERAGE(OFFSET($H$3,0,0,'Données projet'!$E$13+1,1))</f>
        <v>338.00040608689147</v>
      </c>
      <c r="CZ177" s="61">
        <f t="shared" si="127"/>
        <v>193.3463168944657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1" t="e">
        <f t="shared" si="130"/>
        <v>#N/A</v>
      </c>
      <c r="DT177" s="61" t="e">
        <f ca="1">AVERAGE(OFFSET($DS$3,0,0,'Données projet'!$E$14+1,1))-AVERAGE(OFFSET($H$3,0,0,'Données projet'!$E$14+1,1))</f>
        <v>#N/A</v>
      </c>
      <c r="DU177" s="61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1" t="e">
        <f t="shared" si="134"/>
        <v>#N/A</v>
      </c>
      <c r="EO177" s="61" t="e">
        <f ca="1">AVERAGE(OFFSET($EN$3,0,0,'Données projet'!$E$15+1,1))-AVERAGE(OFFSET($H$3,0,0,'Données projet'!$E$15+1,1))</f>
        <v>#N/A</v>
      </c>
      <c r="EP177" s="61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1" t="e">
        <f t="shared" si="138"/>
        <v>#N/A</v>
      </c>
      <c r="FJ177" s="61" t="e">
        <f ca="1">AVERAGE(OFFSET($FI$3,0,0,'Données projet'!$E$16+1,1))-AVERAGE(OFFSET($H$3,0,0,'Données projet'!$E$16+1,1))</f>
        <v>#N/A</v>
      </c>
      <c r="FK177" s="61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1" t="e">
        <f t="shared" si="142"/>
        <v>#N/A</v>
      </c>
      <c r="GE177" s="61" t="e">
        <f ca="1">AVERAGE(OFFSET($GD$3,0,0,'Données projet'!$E$17+1,1))-AVERAGE(OFFSET($H$3,0,0,'Données projet'!$E$17+1,1))</f>
        <v>#N/A</v>
      </c>
      <c r="GF177" s="61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1" t="e">
        <f t="shared" si="146"/>
        <v>#N/A</v>
      </c>
      <c r="GZ177" s="61" t="e">
        <f ca="1">AVERAGE(OFFSET($GY$3,0,0,'Données projet'!$E$18+1,1))-AVERAGE(OFFSET($H$3,0,0,'Données projet'!$E$18+1,1))</f>
        <v>#N/A</v>
      </c>
      <c r="HA177" s="61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95.55000000000031</v>
      </c>
      <c r="D178" s="12">
        <f t="shared" si="15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9">
        <f t="shared" si="111"/>
        <v>468.19043599076269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-7.9580786405131221E-13</v>
      </c>
      <c r="O178" s="14">
        <f>N178*VLOOKUP('Données projet'!$B$9,Paramètres!$A$1:$I$88,3,0)*VLOOKUP('Données projet'!$B$9,Paramètres!$A$1:$I$88,5,0)</f>
        <v>-4.448565960046835E-13</v>
      </c>
      <c r="P178" s="14" t="e">
        <f t="shared" si="151"/>
        <v>#NUM!</v>
      </c>
      <c r="Q178" s="22" t="e">
        <f t="shared" si="162"/>
        <v>#NUM!</v>
      </c>
      <c r="R178" s="61" t="e">
        <f t="shared" si="109"/>
        <v>#NUM!</v>
      </c>
      <c r="S178" s="61">
        <f ca="1">AVERAGE(OFFSET($R$3,0,0,'Données projet'!$E$9+1,1))-AVERAGE(OFFSET($H$3,0,0,'Données projet'!$E$9+1,1))</f>
        <v>383.30146648843129</v>
      </c>
      <c r="T178" s="61">
        <f t="shared" si="110"/>
        <v>443.96527862325644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0.2932123826367074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1.2035839352969871E-21</v>
      </c>
      <c r="AC178" s="24">
        <f t="shared" si="163"/>
        <v>0.2932123826367074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5.6843418860808015E-14</v>
      </c>
      <c r="AJ178" s="14">
        <f>AI178*VLOOKUP('Données projet'!$B$10,Paramètres!$A$1:$I$88,3,0)*VLOOKUP('Données projet'!$B$10,Paramètres!$A$1:$I$88,5,0)</f>
        <v>4.8771653382573282E-14</v>
      </c>
      <c r="AK178" s="14">
        <f t="shared" si="164"/>
        <v>7.9655698259503351E-13</v>
      </c>
      <c r="AL178" s="22">
        <f t="shared" si="165"/>
        <v>1.4722807076609983E-12</v>
      </c>
      <c r="AM178" s="61">
        <f t="shared" si="114"/>
        <v>293.33333333333479</v>
      </c>
      <c r="AN178" s="61">
        <f ca="1">AVERAGE(OFFSET($AM$3,0,0,'Données projet'!$E$10+1,1))-AVERAGE(OFFSET($H$3,0,0,'Données projet'!$E$10+1,1))</f>
        <v>346.47171669298569</v>
      </c>
      <c r="AO178" s="61">
        <f t="shared" si="115"/>
        <v>138.7892998712469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0</v>
      </c>
      <c r="BE178" s="14">
        <f>BD178*VLOOKUP('Données projet'!$B$11,Paramètres!$A$1:$I$88,3,0)*VLOOKUP('Données projet'!$B$11,Paramètres!$A$1:$I$88,5,0)</f>
        <v>0</v>
      </c>
      <c r="BF178" s="14" t="e">
        <f t="shared" si="167"/>
        <v>#NUM!</v>
      </c>
      <c r="BG178" s="22" t="e">
        <f t="shared" si="168"/>
        <v>#NUM!</v>
      </c>
      <c r="BH178" s="61" t="e">
        <f t="shared" si="118"/>
        <v>#NUM!</v>
      </c>
      <c r="BI178" s="61">
        <f ca="1">AVERAGE(OFFSET($BH$3,0,0,'Données projet'!$E$11+1,1))-AVERAGE(OFFSET($H$3,0,0,'Données projet'!$E$11+1,1))</f>
        <v>378.93986671710053</v>
      </c>
      <c r="BJ178" s="61">
        <f t="shared" si="119"/>
        <v>295.81600472413339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>
        <f>BY178*VLOOKUP('Données projet'!$B$12,Paramètres!$A$1:$I$88,3,0)*VLOOKUP('Données projet'!$B$12,Paramètres!$A$1:$I$88,5,0)</f>
        <v>0</v>
      </c>
      <c r="CA178" s="14" t="e">
        <f t="shared" si="170"/>
        <v>#NUM!</v>
      </c>
      <c r="CB178" s="22" t="e">
        <f t="shared" si="171"/>
        <v>#NUM!</v>
      </c>
      <c r="CC178" s="61" t="e">
        <f t="shared" si="122"/>
        <v>#NUM!</v>
      </c>
      <c r="CD178" s="61">
        <f ca="1">AVERAGE(OFFSET($CC$3,0,0,'Données projet'!$E$12+1,1))-AVERAGE(OFFSET($H$3,0,0,'Données projet'!$E$12+1,1))</f>
        <v>299.79515984901849</v>
      </c>
      <c r="CE178" s="61">
        <f t="shared" si="123"/>
        <v>472.66755491558951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-5.1159076974727213E-13</v>
      </c>
      <c r="CU178" s="18">
        <f>CT178*VLOOKUP('Données projet'!$B$13,Paramètres!$A$1:$I$88,3,0)*VLOOKUP('Données projet'!$B$13,Paramètres!$A$1:$I$88,5,0)</f>
        <v>-4.6288732846733184E-13</v>
      </c>
      <c r="CV178" s="14" t="e">
        <f t="shared" si="173"/>
        <v>#NUM!</v>
      </c>
      <c r="CW178" s="22" t="e">
        <f t="shared" si="174"/>
        <v>#NUM!</v>
      </c>
      <c r="CX178" s="61" t="e">
        <f t="shared" si="126"/>
        <v>#NUM!</v>
      </c>
      <c r="CY178" s="61">
        <f ca="1">AVERAGE(OFFSET($CX$3,0,0,'Données projet'!$E$13+1,1))-AVERAGE(OFFSET($H$3,0,0,'Données projet'!$E$13+1,1))</f>
        <v>338.00040608689147</v>
      </c>
      <c r="CZ178" s="61">
        <f t="shared" si="127"/>
        <v>193.3463168944657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1" t="e">
        <f t="shared" si="130"/>
        <v>#N/A</v>
      </c>
      <c r="DT178" s="61" t="e">
        <f ca="1">AVERAGE(OFFSET($DS$3,0,0,'Données projet'!$E$14+1,1))-AVERAGE(OFFSET($H$3,0,0,'Données projet'!$E$14+1,1))</f>
        <v>#N/A</v>
      </c>
      <c r="DU178" s="61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1" t="e">
        <f t="shared" si="134"/>
        <v>#N/A</v>
      </c>
      <c r="EO178" s="61" t="e">
        <f ca="1">AVERAGE(OFFSET($EN$3,0,0,'Données projet'!$E$15+1,1))-AVERAGE(OFFSET($H$3,0,0,'Données projet'!$E$15+1,1))</f>
        <v>#N/A</v>
      </c>
      <c r="EP178" s="61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1" t="e">
        <f t="shared" si="138"/>
        <v>#N/A</v>
      </c>
      <c r="FJ178" s="61" t="e">
        <f ca="1">AVERAGE(OFFSET($FI$3,0,0,'Données projet'!$E$16+1,1))-AVERAGE(OFFSET($H$3,0,0,'Données projet'!$E$16+1,1))</f>
        <v>#N/A</v>
      </c>
      <c r="FK178" s="61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1" t="e">
        <f t="shared" si="142"/>
        <v>#N/A</v>
      </c>
      <c r="GE178" s="61" t="e">
        <f ca="1">AVERAGE(OFFSET($GD$3,0,0,'Données projet'!$E$17+1,1))-AVERAGE(OFFSET($H$3,0,0,'Données projet'!$E$17+1,1))</f>
        <v>#N/A</v>
      </c>
      <c r="GF178" s="61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1" t="e">
        <f t="shared" si="146"/>
        <v>#N/A</v>
      </c>
      <c r="GZ178" s="61" t="e">
        <f ca="1">AVERAGE(OFFSET($GY$3,0,0,'Données projet'!$E$18+1,1))-AVERAGE(OFFSET($H$3,0,0,'Données projet'!$E$18+1,1))</f>
        <v>#N/A</v>
      </c>
      <c r="HA178" s="61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96.096000000000316</v>
      </c>
      <c r="D179" s="12">
        <f t="shared" si="15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9">
        <f t="shared" si="111"/>
        <v>469.3690647157693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-7.9580786405131221E-13</v>
      </c>
      <c r="O179" s="14">
        <f>N179*VLOOKUP('Données projet'!$B$9,Paramètres!$A$1:$I$88,3,0)*VLOOKUP('Données projet'!$B$9,Paramètres!$A$1:$I$88,5,0)</f>
        <v>-4.448565960046835E-13</v>
      </c>
      <c r="P179" s="14" t="e">
        <f t="shared" si="151"/>
        <v>#NUM!</v>
      </c>
      <c r="Q179" s="22" t="e">
        <f t="shared" si="162"/>
        <v>#NUM!</v>
      </c>
      <c r="R179" s="61" t="e">
        <f t="shared" si="109"/>
        <v>#NUM!</v>
      </c>
      <c r="S179" s="61">
        <f ca="1">AVERAGE(OFFSET($R$3,0,0,'Données projet'!$E$9+1,1))-AVERAGE(OFFSET($H$3,0,0,'Données projet'!$E$9+1,1))</f>
        <v>383.30146648843129</v>
      </c>
      <c r="T179" s="61">
        <f t="shared" si="110"/>
        <v>443.96527862325644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0.28746266665509579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8.510623623756904E-22</v>
      </c>
      <c r="AC179" s="24">
        <f t="shared" si="163"/>
        <v>0.28746266665509579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5.6843418860808015E-14</v>
      </c>
      <c r="AJ179" s="14">
        <f>AI179*VLOOKUP('Données projet'!$B$10,Paramètres!$A$1:$I$88,3,0)*VLOOKUP('Données projet'!$B$10,Paramètres!$A$1:$I$88,5,0)</f>
        <v>4.8771653382573282E-14</v>
      </c>
      <c r="AK179" s="14">
        <f t="shared" si="164"/>
        <v>7.9655698259503351E-13</v>
      </c>
      <c r="AL179" s="22">
        <f t="shared" si="165"/>
        <v>1.4722807076609983E-12</v>
      </c>
      <c r="AM179" s="61">
        <f t="shared" si="114"/>
        <v>293.33333333333479</v>
      </c>
      <c r="AN179" s="61">
        <f ca="1">AVERAGE(OFFSET($AM$3,0,0,'Données projet'!$E$10+1,1))-AVERAGE(OFFSET($H$3,0,0,'Données projet'!$E$10+1,1))</f>
        <v>346.47171669298569</v>
      </c>
      <c r="AO179" s="61">
        <f t="shared" si="115"/>
        <v>138.7892998712469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0</v>
      </c>
      <c r="BE179" s="14">
        <f>BD179*VLOOKUP('Données projet'!$B$11,Paramètres!$A$1:$I$88,3,0)*VLOOKUP('Données projet'!$B$11,Paramètres!$A$1:$I$88,5,0)</f>
        <v>0</v>
      </c>
      <c r="BF179" s="14" t="e">
        <f t="shared" si="167"/>
        <v>#NUM!</v>
      </c>
      <c r="BG179" s="22" t="e">
        <f t="shared" si="168"/>
        <v>#NUM!</v>
      </c>
      <c r="BH179" s="61" t="e">
        <f t="shared" si="118"/>
        <v>#NUM!</v>
      </c>
      <c r="BI179" s="61">
        <f ca="1">AVERAGE(OFFSET($BH$3,0,0,'Données projet'!$E$11+1,1))-AVERAGE(OFFSET($H$3,0,0,'Données projet'!$E$11+1,1))</f>
        <v>378.93986671710053</v>
      </c>
      <c r="BJ179" s="61">
        <f t="shared" si="119"/>
        <v>295.81600472413339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>
        <f>BY179*VLOOKUP('Données projet'!$B$12,Paramètres!$A$1:$I$88,3,0)*VLOOKUP('Données projet'!$B$12,Paramètres!$A$1:$I$88,5,0)</f>
        <v>0</v>
      </c>
      <c r="CA179" s="14" t="e">
        <f t="shared" si="170"/>
        <v>#NUM!</v>
      </c>
      <c r="CB179" s="22" t="e">
        <f t="shared" si="171"/>
        <v>#NUM!</v>
      </c>
      <c r="CC179" s="61" t="e">
        <f t="shared" si="122"/>
        <v>#NUM!</v>
      </c>
      <c r="CD179" s="61">
        <f ca="1">AVERAGE(OFFSET($CC$3,0,0,'Données projet'!$E$12+1,1))-AVERAGE(OFFSET($H$3,0,0,'Données projet'!$E$12+1,1))</f>
        <v>299.79515984901849</v>
      </c>
      <c r="CE179" s="61">
        <f t="shared" si="123"/>
        <v>472.66755491558951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-5.1159076974727213E-13</v>
      </c>
      <c r="CU179" s="18">
        <f>CT179*VLOOKUP('Données projet'!$B$13,Paramètres!$A$1:$I$88,3,0)*VLOOKUP('Données projet'!$B$13,Paramètres!$A$1:$I$88,5,0)</f>
        <v>-4.6288732846733184E-13</v>
      </c>
      <c r="CV179" s="14" t="e">
        <f t="shared" si="173"/>
        <v>#NUM!</v>
      </c>
      <c r="CW179" s="22" t="e">
        <f t="shared" si="174"/>
        <v>#NUM!</v>
      </c>
      <c r="CX179" s="61" t="e">
        <f t="shared" si="126"/>
        <v>#NUM!</v>
      </c>
      <c r="CY179" s="61">
        <f ca="1">AVERAGE(OFFSET($CX$3,0,0,'Données projet'!$E$13+1,1))-AVERAGE(OFFSET($H$3,0,0,'Données projet'!$E$13+1,1))</f>
        <v>338.00040608689147</v>
      </c>
      <c r="CZ179" s="61">
        <f t="shared" si="127"/>
        <v>193.3463168944657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1" t="e">
        <f t="shared" si="130"/>
        <v>#N/A</v>
      </c>
      <c r="DT179" s="61" t="e">
        <f ca="1">AVERAGE(OFFSET($DS$3,0,0,'Données projet'!$E$14+1,1))-AVERAGE(OFFSET($H$3,0,0,'Données projet'!$E$14+1,1))</f>
        <v>#N/A</v>
      </c>
      <c r="DU179" s="61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1" t="e">
        <f t="shared" si="134"/>
        <v>#N/A</v>
      </c>
      <c r="EO179" s="61" t="e">
        <f ca="1">AVERAGE(OFFSET($EN$3,0,0,'Données projet'!$E$15+1,1))-AVERAGE(OFFSET($H$3,0,0,'Données projet'!$E$15+1,1))</f>
        <v>#N/A</v>
      </c>
      <c r="EP179" s="61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1" t="e">
        <f t="shared" si="138"/>
        <v>#N/A</v>
      </c>
      <c r="FJ179" s="61" t="e">
        <f ca="1">AVERAGE(OFFSET($FI$3,0,0,'Données projet'!$E$16+1,1))-AVERAGE(OFFSET($H$3,0,0,'Données projet'!$E$16+1,1))</f>
        <v>#N/A</v>
      </c>
      <c r="FK179" s="61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1" t="e">
        <f t="shared" si="142"/>
        <v>#N/A</v>
      </c>
      <c r="GE179" s="61" t="e">
        <f ca="1">AVERAGE(OFFSET($GD$3,0,0,'Données projet'!$E$17+1,1))-AVERAGE(OFFSET($H$3,0,0,'Données projet'!$E$17+1,1))</f>
        <v>#N/A</v>
      </c>
      <c r="GF179" s="61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1" t="e">
        <f t="shared" si="146"/>
        <v>#N/A</v>
      </c>
      <c r="GZ179" s="61" t="e">
        <f ca="1">AVERAGE(OFFSET($GY$3,0,0,'Données projet'!$E$18+1,1))-AVERAGE(OFFSET($H$3,0,0,'Données projet'!$E$18+1,1))</f>
        <v>#N/A</v>
      </c>
      <c r="HA179" s="61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96.642000000000323</v>
      </c>
      <c r="D180" s="12">
        <f t="shared" si="15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9">
        <f t="shared" si="111"/>
        <v>470.54754291127216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-7.9580786405131221E-13</v>
      </c>
      <c r="O180" s="14">
        <f>N180*VLOOKUP('Données projet'!$B$9,Paramètres!$A$1:$I$88,3,0)*VLOOKUP('Données projet'!$B$9,Paramètres!$A$1:$I$88,5,0)</f>
        <v>-4.448565960046835E-13</v>
      </c>
      <c r="P180" s="14" t="e">
        <f t="shared" si="151"/>
        <v>#NUM!</v>
      </c>
      <c r="Q180" s="22" t="e">
        <f t="shared" si="162"/>
        <v>#NUM!</v>
      </c>
      <c r="R180" s="61" t="e">
        <f t="shared" si="109"/>
        <v>#NUM!</v>
      </c>
      <c r="S180" s="61">
        <f ca="1">AVERAGE(OFFSET($R$3,0,0,'Données projet'!$E$9+1,1))-AVERAGE(OFFSET($H$3,0,0,'Données projet'!$E$9+1,1))</f>
        <v>383.30146648843129</v>
      </c>
      <c r="T180" s="61">
        <f t="shared" si="110"/>
        <v>443.96527862325644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0.28182569909690314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6.0179196764849354E-22</v>
      </c>
      <c r="AC180" s="24">
        <f t="shared" si="163"/>
        <v>0.28182569909690314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5.6843418860808015E-14</v>
      </c>
      <c r="AJ180" s="14">
        <f>AI180*VLOOKUP('Données projet'!$B$10,Paramètres!$A$1:$I$88,3,0)*VLOOKUP('Données projet'!$B$10,Paramètres!$A$1:$I$88,5,0)</f>
        <v>4.8771653382573282E-14</v>
      </c>
      <c r="AK180" s="14">
        <f t="shared" si="164"/>
        <v>7.9655698259503351E-13</v>
      </c>
      <c r="AL180" s="22">
        <f t="shared" si="165"/>
        <v>1.4722807076609983E-12</v>
      </c>
      <c r="AM180" s="61">
        <f t="shared" si="114"/>
        <v>293.33333333333479</v>
      </c>
      <c r="AN180" s="61">
        <f ca="1">AVERAGE(OFFSET($AM$3,0,0,'Données projet'!$E$10+1,1))-AVERAGE(OFFSET($H$3,0,0,'Données projet'!$E$10+1,1))</f>
        <v>346.47171669298569</v>
      </c>
      <c r="AO180" s="61">
        <f t="shared" si="115"/>
        <v>138.7892998712469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0</v>
      </c>
      <c r="BE180" s="14">
        <f>BD180*VLOOKUP('Données projet'!$B$11,Paramètres!$A$1:$I$88,3,0)*VLOOKUP('Données projet'!$B$11,Paramètres!$A$1:$I$88,5,0)</f>
        <v>0</v>
      </c>
      <c r="BF180" s="14" t="e">
        <f t="shared" si="167"/>
        <v>#NUM!</v>
      </c>
      <c r="BG180" s="22" t="e">
        <f t="shared" si="168"/>
        <v>#NUM!</v>
      </c>
      <c r="BH180" s="61" t="e">
        <f t="shared" si="118"/>
        <v>#NUM!</v>
      </c>
      <c r="BI180" s="61">
        <f ca="1">AVERAGE(OFFSET($BH$3,0,0,'Données projet'!$E$11+1,1))-AVERAGE(OFFSET($H$3,0,0,'Données projet'!$E$11+1,1))</f>
        <v>378.93986671710053</v>
      </c>
      <c r="BJ180" s="61">
        <f t="shared" si="119"/>
        <v>295.81600472413339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>
        <f>BY180*VLOOKUP('Données projet'!$B$12,Paramètres!$A$1:$I$88,3,0)*VLOOKUP('Données projet'!$B$12,Paramètres!$A$1:$I$88,5,0)</f>
        <v>0</v>
      </c>
      <c r="CA180" s="14" t="e">
        <f t="shared" si="170"/>
        <v>#NUM!</v>
      </c>
      <c r="CB180" s="22" t="e">
        <f t="shared" si="171"/>
        <v>#NUM!</v>
      </c>
      <c r="CC180" s="61" t="e">
        <f t="shared" si="122"/>
        <v>#NUM!</v>
      </c>
      <c r="CD180" s="61">
        <f ca="1">AVERAGE(OFFSET($CC$3,0,0,'Données projet'!$E$12+1,1))-AVERAGE(OFFSET($H$3,0,0,'Données projet'!$E$12+1,1))</f>
        <v>299.79515984901849</v>
      </c>
      <c r="CE180" s="61">
        <f t="shared" si="123"/>
        <v>472.66755491558951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-5.1159076974727213E-13</v>
      </c>
      <c r="CU180" s="18">
        <f>CT180*VLOOKUP('Données projet'!$B$13,Paramètres!$A$1:$I$88,3,0)*VLOOKUP('Données projet'!$B$13,Paramètres!$A$1:$I$88,5,0)</f>
        <v>-4.6288732846733184E-13</v>
      </c>
      <c r="CV180" s="14" t="e">
        <f t="shared" si="173"/>
        <v>#NUM!</v>
      </c>
      <c r="CW180" s="22" t="e">
        <f t="shared" si="174"/>
        <v>#NUM!</v>
      </c>
      <c r="CX180" s="61" t="e">
        <f t="shared" si="126"/>
        <v>#NUM!</v>
      </c>
      <c r="CY180" s="61">
        <f ca="1">AVERAGE(OFFSET($CX$3,0,0,'Données projet'!$E$13+1,1))-AVERAGE(OFFSET($H$3,0,0,'Données projet'!$E$13+1,1))</f>
        <v>338.00040608689147</v>
      </c>
      <c r="CZ180" s="61">
        <f t="shared" si="127"/>
        <v>193.3463168944657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1" t="e">
        <f t="shared" si="130"/>
        <v>#N/A</v>
      </c>
      <c r="DT180" s="61" t="e">
        <f ca="1">AVERAGE(OFFSET($DS$3,0,0,'Données projet'!$E$14+1,1))-AVERAGE(OFFSET($H$3,0,0,'Données projet'!$E$14+1,1))</f>
        <v>#N/A</v>
      </c>
      <c r="DU180" s="61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1" t="e">
        <f t="shared" si="134"/>
        <v>#N/A</v>
      </c>
      <c r="EO180" s="61" t="e">
        <f ca="1">AVERAGE(OFFSET($EN$3,0,0,'Données projet'!$E$15+1,1))-AVERAGE(OFFSET($H$3,0,0,'Données projet'!$E$15+1,1))</f>
        <v>#N/A</v>
      </c>
      <c r="EP180" s="61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1" t="e">
        <f t="shared" si="138"/>
        <v>#N/A</v>
      </c>
      <c r="FJ180" s="61" t="e">
        <f ca="1">AVERAGE(OFFSET($FI$3,0,0,'Données projet'!$E$16+1,1))-AVERAGE(OFFSET($H$3,0,0,'Données projet'!$E$16+1,1))</f>
        <v>#N/A</v>
      </c>
      <c r="FK180" s="61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1" t="e">
        <f t="shared" si="142"/>
        <v>#N/A</v>
      </c>
      <c r="GE180" s="61" t="e">
        <f ca="1">AVERAGE(OFFSET($GD$3,0,0,'Données projet'!$E$17+1,1))-AVERAGE(OFFSET($H$3,0,0,'Données projet'!$E$17+1,1))</f>
        <v>#N/A</v>
      </c>
      <c r="GF180" s="61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1" t="e">
        <f t="shared" si="146"/>
        <v>#N/A</v>
      </c>
      <c r="GZ180" s="61" t="e">
        <f ca="1">AVERAGE(OFFSET($GY$3,0,0,'Données projet'!$E$18+1,1))-AVERAGE(OFFSET($H$3,0,0,'Données projet'!$E$18+1,1))</f>
        <v>#N/A</v>
      </c>
      <c r="HA180" s="61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97.188000000000329</v>
      </c>
      <c r="D181" s="12">
        <f t="shared" si="15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9">
        <f t="shared" si="111"/>
        <v>471.7258715264108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-7.9580786405131221E-13</v>
      </c>
      <c r="O181" s="14">
        <f>N181*VLOOKUP('Données projet'!$B$9,Paramètres!$A$1:$I$88,3,0)*VLOOKUP('Données projet'!$B$9,Paramètres!$A$1:$I$88,5,0)</f>
        <v>-4.448565960046835E-13</v>
      </c>
      <c r="P181" s="14" t="e">
        <f t="shared" si="151"/>
        <v>#NUM!</v>
      </c>
      <c r="Q181" s="22" t="e">
        <f t="shared" si="162"/>
        <v>#NUM!</v>
      </c>
      <c r="R181" s="61" t="e">
        <f t="shared" si="109"/>
        <v>#NUM!</v>
      </c>
      <c r="S181" s="61">
        <f ca="1">AVERAGE(OFFSET($R$3,0,0,'Données projet'!$E$9+1,1))-AVERAGE(OFFSET($H$3,0,0,'Données projet'!$E$9+1,1))</f>
        <v>383.30146648843129</v>
      </c>
      <c r="T181" s="61">
        <f t="shared" si="110"/>
        <v>443.96527862325644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0.27629926903431595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4.255311811878452E-22</v>
      </c>
      <c r="AC181" s="24">
        <f t="shared" si="163"/>
        <v>0.27629926903431595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5.6843418860808015E-14</v>
      </c>
      <c r="AJ181" s="14">
        <f>AI181*VLOOKUP('Données projet'!$B$10,Paramètres!$A$1:$I$88,3,0)*VLOOKUP('Données projet'!$B$10,Paramètres!$A$1:$I$88,5,0)</f>
        <v>4.8771653382573282E-14</v>
      </c>
      <c r="AK181" s="14">
        <f t="shared" si="164"/>
        <v>7.9655698259503351E-13</v>
      </c>
      <c r="AL181" s="22">
        <f t="shared" si="165"/>
        <v>1.4722807076609983E-12</v>
      </c>
      <c r="AM181" s="61">
        <f t="shared" si="114"/>
        <v>293.33333333333479</v>
      </c>
      <c r="AN181" s="61">
        <f ca="1">AVERAGE(OFFSET($AM$3,0,0,'Données projet'!$E$10+1,1))-AVERAGE(OFFSET($H$3,0,0,'Données projet'!$E$10+1,1))</f>
        <v>346.47171669298569</v>
      </c>
      <c r="AO181" s="61">
        <f t="shared" si="115"/>
        <v>138.7892998712469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0</v>
      </c>
      <c r="BE181" s="14">
        <f>BD181*VLOOKUP('Données projet'!$B$11,Paramètres!$A$1:$I$88,3,0)*VLOOKUP('Données projet'!$B$11,Paramètres!$A$1:$I$88,5,0)</f>
        <v>0</v>
      </c>
      <c r="BF181" s="14" t="e">
        <f t="shared" si="167"/>
        <v>#NUM!</v>
      </c>
      <c r="BG181" s="22" t="e">
        <f t="shared" si="168"/>
        <v>#NUM!</v>
      </c>
      <c r="BH181" s="61" t="e">
        <f t="shared" si="118"/>
        <v>#NUM!</v>
      </c>
      <c r="BI181" s="61">
        <f ca="1">AVERAGE(OFFSET($BH$3,0,0,'Données projet'!$E$11+1,1))-AVERAGE(OFFSET($H$3,0,0,'Données projet'!$E$11+1,1))</f>
        <v>378.93986671710053</v>
      </c>
      <c r="BJ181" s="61">
        <f t="shared" si="119"/>
        <v>295.81600472413339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>
        <f>BY181*VLOOKUP('Données projet'!$B$12,Paramètres!$A$1:$I$88,3,0)*VLOOKUP('Données projet'!$B$12,Paramètres!$A$1:$I$88,5,0)</f>
        <v>0</v>
      </c>
      <c r="CA181" s="14" t="e">
        <f t="shared" si="170"/>
        <v>#NUM!</v>
      </c>
      <c r="CB181" s="22" t="e">
        <f t="shared" si="171"/>
        <v>#NUM!</v>
      </c>
      <c r="CC181" s="61" t="e">
        <f t="shared" si="122"/>
        <v>#NUM!</v>
      </c>
      <c r="CD181" s="61">
        <f ca="1">AVERAGE(OFFSET($CC$3,0,0,'Données projet'!$E$12+1,1))-AVERAGE(OFFSET($H$3,0,0,'Données projet'!$E$12+1,1))</f>
        <v>299.79515984901849</v>
      </c>
      <c r="CE181" s="61">
        <f t="shared" si="123"/>
        <v>472.66755491558951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-5.1159076974727213E-13</v>
      </c>
      <c r="CU181" s="18">
        <f>CT181*VLOOKUP('Données projet'!$B$13,Paramètres!$A$1:$I$88,3,0)*VLOOKUP('Données projet'!$B$13,Paramètres!$A$1:$I$88,5,0)</f>
        <v>-4.6288732846733184E-13</v>
      </c>
      <c r="CV181" s="14" t="e">
        <f t="shared" si="173"/>
        <v>#NUM!</v>
      </c>
      <c r="CW181" s="22" t="e">
        <f t="shared" si="174"/>
        <v>#NUM!</v>
      </c>
      <c r="CX181" s="61" t="e">
        <f t="shared" si="126"/>
        <v>#NUM!</v>
      </c>
      <c r="CY181" s="61">
        <f ca="1">AVERAGE(OFFSET($CX$3,0,0,'Données projet'!$E$13+1,1))-AVERAGE(OFFSET($H$3,0,0,'Données projet'!$E$13+1,1))</f>
        <v>338.00040608689147</v>
      </c>
      <c r="CZ181" s="61">
        <f t="shared" si="127"/>
        <v>193.3463168944657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1" t="e">
        <f t="shared" si="130"/>
        <v>#N/A</v>
      </c>
      <c r="DT181" s="61" t="e">
        <f ca="1">AVERAGE(OFFSET($DS$3,0,0,'Données projet'!$E$14+1,1))-AVERAGE(OFFSET($H$3,0,0,'Données projet'!$E$14+1,1))</f>
        <v>#N/A</v>
      </c>
      <c r="DU181" s="61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1" t="e">
        <f t="shared" si="134"/>
        <v>#N/A</v>
      </c>
      <c r="EO181" s="61" t="e">
        <f ca="1">AVERAGE(OFFSET($EN$3,0,0,'Données projet'!$E$15+1,1))-AVERAGE(OFFSET($H$3,0,0,'Données projet'!$E$15+1,1))</f>
        <v>#N/A</v>
      </c>
      <c r="EP181" s="61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1" t="e">
        <f t="shared" si="138"/>
        <v>#N/A</v>
      </c>
      <c r="FJ181" s="61" t="e">
        <f ca="1">AVERAGE(OFFSET($FI$3,0,0,'Données projet'!$E$16+1,1))-AVERAGE(OFFSET($H$3,0,0,'Données projet'!$E$16+1,1))</f>
        <v>#N/A</v>
      </c>
      <c r="FK181" s="61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1" t="e">
        <f t="shared" si="142"/>
        <v>#N/A</v>
      </c>
      <c r="GE181" s="61" t="e">
        <f ca="1">AVERAGE(OFFSET($GD$3,0,0,'Données projet'!$E$17+1,1))-AVERAGE(OFFSET($H$3,0,0,'Données projet'!$E$17+1,1))</f>
        <v>#N/A</v>
      </c>
      <c r="GF181" s="61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1" t="e">
        <f t="shared" si="146"/>
        <v>#N/A</v>
      </c>
      <c r="GZ181" s="61" t="e">
        <f ca="1">AVERAGE(OFFSET($GY$3,0,0,'Données projet'!$E$18+1,1))-AVERAGE(OFFSET($H$3,0,0,'Données projet'!$E$18+1,1))</f>
        <v>#N/A</v>
      </c>
      <c r="HA181" s="61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97.734000000000336</v>
      </c>
      <c r="D182" s="12">
        <f t="shared" si="15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9">
        <f t="shared" si="111"/>
        <v>472.90405149904302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-7.9580786405131221E-13</v>
      </c>
      <c r="O182" s="14">
        <f>N182*VLOOKUP('Données projet'!$B$9,Paramètres!$A$1:$I$88,3,0)*VLOOKUP('Données projet'!$B$9,Paramètres!$A$1:$I$88,5,0)</f>
        <v>-4.448565960046835E-13</v>
      </c>
      <c r="P182" s="14" t="e">
        <f t="shared" si="151"/>
        <v>#NUM!</v>
      </c>
      <c r="Q182" s="22" t="e">
        <f t="shared" si="162"/>
        <v>#NUM!</v>
      </c>
      <c r="R182" s="61" t="e">
        <f t="shared" si="109"/>
        <v>#NUM!</v>
      </c>
      <c r="S182" s="61">
        <f ca="1">AVERAGE(OFFSET($R$3,0,0,'Données projet'!$E$9+1,1))-AVERAGE(OFFSET($H$3,0,0,'Données projet'!$E$9+1,1))</f>
        <v>383.30146648843129</v>
      </c>
      <c r="T182" s="61">
        <f t="shared" si="110"/>
        <v>443.96527862325644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0.2708812088944666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3.0089598382424677E-22</v>
      </c>
      <c r="AC182" s="24">
        <f t="shared" si="163"/>
        <v>0.2708812088944666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5.6843418860808015E-14</v>
      </c>
      <c r="AJ182" s="14">
        <f>AI182*VLOOKUP('Données projet'!$B$10,Paramètres!$A$1:$I$88,3,0)*VLOOKUP('Données projet'!$B$10,Paramètres!$A$1:$I$88,5,0)</f>
        <v>4.8771653382573282E-14</v>
      </c>
      <c r="AK182" s="14">
        <f t="shared" si="164"/>
        <v>7.9655698259503351E-13</v>
      </c>
      <c r="AL182" s="22">
        <f t="shared" si="165"/>
        <v>1.4722807076609983E-12</v>
      </c>
      <c r="AM182" s="61">
        <f t="shared" si="114"/>
        <v>293.33333333333479</v>
      </c>
      <c r="AN182" s="61">
        <f ca="1">AVERAGE(OFFSET($AM$3,0,0,'Données projet'!$E$10+1,1))-AVERAGE(OFFSET($H$3,0,0,'Données projet'!$E$10+1,1))</f>
        <v>346.47171669298569</v>
      </c>
      <c r="AO182" s="61">
        <f t="shared" si="115"/>
        <v>138.7892998712469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0</v>
      </c>
      <c r="BE182" s="14">
        <f>BD182*VLOOKUP('Données projet'!$B$11,Paramètres!$A$1:$I$88,3,0)*VLOOKUP('Données projet'!$B$11,Paramètres!$A$1:$I$88,5,0)</f>
        <v>0</v>
      </c>
      <c r="BF182" s="14" t="e">
        <f t="shared" si="167"/>
        <v>#NUM!</v>
      </c>
      <c r="BG182" s="22" t="e">
        <f t="shared" si="168"/>
        <v>#NUM!</v>
      </c>
      <c r="BH182" s="61" t="e">
        <f t="shared" si="118"/>
        <v>#NUM!</v>
      </c>
      <c r="BI182" s="61">
        <f ca="1">AVERAGE(OFFSET($BH$3,0,0,'Données projet'!$E$11+1,1))-AVERAGE(OFFSET($H$3,0,0,'Données projet'!$E$11+1,1))</f>
        <v>378.93986671710053</v>
      </c>
      <c r="BJ182" s="61">
        <f t="shared" si="119"/>
        <v>295.81600472413339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>
        <f>BY182*VLOOKUP('Données projet'!$B$12,Paramètres!$A$1:$I$88,3,0)*VLOOKUP('Données projet'!$B$12,Paramètres!$A$1:$I$88,5,0)</f>
        <v>0</v>
      </c>
      <c r="CA182" s="14" t="e">
        <f t="shared" si="170"/>
        <v>#NUM!</v>
      </c>
      <c r="CB182" s="22" t="e">
        <f t="shared" si="171"/>
        <v>#NUM!</v>
      </c>
      <c r="CC182" s="61" t="e">
        <f t="shared" si="122"/>
        <v>#NUM!</v>
      </c>
      <c r="CD182" s="61">
        <f ca="1">AVERAGE(OFFSET($CC$3,0,0,'Données projet'!$E$12+1,1))-AVERAGE(OFFSET($H$3,0,0,'Données projet'!$E$12+1,1))</f>
        <v>299.79515984901849</v>
      </c>
      <c r="CE182" s="61">
        <f t="shared" si="123"/>
        <v>472.66755491558951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-5.1159076974727213E-13</v>
      </c>
      <c r="CU182" s="18">
        <f>CT182*VLOOKUP('Données projet'!$B$13,Paramètres!$A$1:$I$88,3,0)*VLOOKUP('Données projet'!$B$13,Paramètres!$A$1:$I$88,5,0)</f>
        <v>-4.6288732846733184E-13</v>
      </c>
      <c r="CV182" s="14" t="e">
        <f t="shared" si="173"/>
        <v>#NUM!</v>
      </c>
      <c r="CW182" s="22" t="e">
        <f t="shared" si="174"/>
        <v>#NUM!</v>
      </c>
      <c r="CX182" s="61" t="e">
        <f t="shared" si="126"/>
        <v>#NUM!</v>
      </c>
      <c r="CY182" s="61">
        <f ca="1">AVERAGE(OFFSET($CX$3,0,0,'Données projet'!$E$13+1,1))-AVERAGE(OFFSET($H$3,0,0,'Données projet'!$E$13+1,1))</f>
        <v>338.00040608689147</v>
      </c>
      <c r="CZ182" s="61">
        <f t="shared" si="127"/>
        <v>193.3463168944657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1" t="e">
        <f t="shared" si="130"/>
        <v>#N/A</v>
      </c>
      <c r="DT182" s="61" t="e">
        <f ca="1">AVERAGE(OFFSET($DS$3,0,0,'Données projet'!$E$14+1,1))-AVERAGE(OFFSET($H$3,0,0,'Données projet'!$E$14+1,1))</f>
        <v>#N/A</v>
      </c>
      <c r="DU182" s="61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1" t="e">
        <f t="shared" si="134"/>
        <v>#N/A</v>
      </c>
      <c r="EO182" s="61" t="e">
        <f ca="1">AVERAGE(OFFSET($EN$3,0,0,'Données projet'!$E$15+1,1))-AVERAGE(OFFSET($H$3,0,0,'Données projet'!$E$15+1,1))</f>
        <v>#N/A</v>
      </c>
      <c r="EP182" s="61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1" t="e">
        <f t="shared" si="138"/>
        <v>#N/A</v>
      </c>
      <c r="FJ182" s="61" t="e">
        <f ca="1">AVERAGE(OFFSET($FI$3,0,0,'Données projet'!$E$16+1,1))-AVERAGE(OFFSET($H$3,0,0,'Données projet'!$E$16+1,1))</f>
        <v>#N/A</v>
      </c>
      <c r="FK182" s="61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1" t="e">
        <f t="shared" si="142"/>
        <v>#N/A</v>
      </c>
      <c r="GE182" s="61" t="e">
        <f ca="1">AVERAGE(OFFSET($GD$3,0,0,'Données projet'!$E$17+1,1))-AVERAGE(OFFSET($H$3,0,0,'Données projet'!$E$17+1,1))</f>
        <v>#N/A</v>
      </c>
      <c r="GF182" s="61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1" t="e">
        <f t="shared" si="146"/>
        <v>#N/A</v>
      </c>
      <c r="GZ182" s="61" t="e">
        <f ca="1">AVERAGE(OFFSET($GY$3,0,0,'Données projet'!$E$18+1,1))-AVERAGE(OFFSET($H$3,0,0,'Données projet'!$E$18+1,1))</f>
        <v>#N/A</v>
      </c>
      <c r="HA182" s="61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98.280000000000342</v>
      </c>
      <c r="D183" s="12">
        <f t="shared" si="15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9">
        <f t="shared" si="111"/>
        <v>474.08208375594126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-7.9580786405131221E-13</v>
      </c>
      <c r="O183" s="14">
        <f>N183*VLOOKUP('Données projet'!$B$9,Paramètres!$A$1:$I$88,3,0)*VLOOKUP('Données projet'!$B$9,Paramètres!$A$1:$I$88,5,0)</f>
        <v>-4.448565960046835E-13</v>
      </c>
      <c r="P183" s="14" t="e">
        <f t="shared" si="151"/>
        <v>#NUM!</v>
      </c>
      <c r="Q183" s="22" t="e">
        <f t="shared" si="162"/>
        <v>#NUM!</v>
      </c>
      <c r="R183" s="61" t="e">
        <f t="shared" si="109"/>
        <v>#NUM!</v>
      </c>
      <c r="S183" s="61">
        <f ca="1">AVERAGE(OFFSET($R$3,0,0,'Données projet'!$E$9+1,1))-AVERAGE(OFFSET($H$3,0,0,'Données projet'!$E$9+1,1))</f>
        <v>383.30146648843129</v>
      </c>
      <c r="T183" s="61">
        <f t="shared" si="110"/>
        <v>443.96527862325644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0.26556939360926929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2.127655905939226E-22</v>
      </c>
      <c r="AC183" s="24">
        <f t="shared" si="163"/>
        <v>0.26556939360926929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5.6843418860808015E-14</v>
      </c>
      <c r="AJ183" s="14">
        <f>AI183*VLOOKUP('Données projet'!$B$10,Paramètres!$A$1:$I$88,3,0)*VLOOKUP('Données projet'!$B$10,Paramètres!$A$1:$I$88,5,0)</f>
        <v>4.8771653382573282E-14</v>
      </c>
      <c r="AK183" s="14">
        <f t="shared" si="164"/>
        <v>7.9655698259503351E-13</v>
      </c>
      <c r="AL183" s="22">
        <f t="shared" si="165"/>
        <v>1.4722807076609983E-12</v>
      </c>
      <c r="AM183" s="61">
        <f t="shared" si="114"/>
        <v>293.33333333333479</v>
      </c>
      <c r="AN183" s="61">
        <f ca="1">AVERAGE(OFFSET($AM$3,0,0,'Données projet'!$E$10+1,1))-AVERAGE(OFFSET($H$3,0,0,'Données projet'!$E$10+1,1))</f>
        <v>346.47171669298569</v>
      </c>
      <c r="AO183" s="61">
        <f t="shared" si="115"/>
        <v>138.7892998712469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0</v>
      </c>
      <c r="BE183" s="14">
        <f>BD183*VLOOKUP('Données projet'!$B$11,Paramètres!$A$1:$I$88,3,0)*VLOOKUP('Données projet'!$B$11,Paramètres!$A$1:$I$88,5,0)</f>
        <v>0</v>
      </c>
      <c r="BF183" s="14" t="e">
        <f t="shared" si="167"/>
        <v>#NUM!</v>
      </c>
      <c r="BG183" s="22" t="e">
        <f t="shared" si="168"/>
        <v>#NUM!</v>
      </c>
      <c r="BH183" s="61" t="e">
        <f t="shared" si="118"/>
        <v>#NUM!</v>
      </c>
      <c r="BI183" s="61">
        <f ca="1">AVERAGE(OFFSET($BH$3,0,0,'Données projet'!$E$11+1,1))-AVERAGE(OFFSET($H$3,0,0,'Données projet'!$E$11+1,1))</f>
        <v>378.93986671710053</v>
      </c>
      <c r="BJ183" s="61">
        <f t="shared" si="119"/>
        <v>295.81600472413339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>
        <f>BY183*VLOOKUP('Données projet'!$B$12,Paramètres!$A$1:$I$88,3,0)*VLOOKUP('Données projet'!$B$12,Paramètres!$A$1:$I$88,5,0)</f>
        <v>0</v>
      </c>
      <c r="CA183" s="14" t="e">
        <f t="shared" si="170"/>
        <v>#NUM!</v>
      </c>
      <c r="CB183" s="22" t="e">
        <f t="shared" si="171"/>
        <v>#NUM!</v>
      </c>
      <c r="CC183" s="61" t="e">
        <f t="shared" si="122"/>
        <v>#NUM!</v>
      </c>
      <c r="CD183" s="61">
        <f ca="1">AVERAGE(OFFSET($CC$3,0,0,'Données projet'!$E$12+1,1))-AVERAGE(OFFSET($H$3,0,0,'Données projet'!$E$12+1,1))</f>
        <v>299.79515984901849</v>
      </c>
      <c r="CE183" s="61">
        <f t="shared" si="123"/>
        <v>472.66755491558951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-5.1159076974727213E-13</v>
      </c>
      <c r="CU183" s="18">
        <f>CT183*VLOOKUP('Données projet'!$B$13,Paramètres!$A$1:$I$88,3,0)*VLOOKUP('Données projet'!$B$13,Paramètres!$A$1:$I$88,5,0)</f>
        <v>-4.6288732846733184E-13</v>
      </c>
      <c r="CV183" s="14" t="e">
        <f t="shared" si="173"/>
        <v>#NUM!</v>
      </c>
      <c r="CW183" s="22" t="e">
        <f t="shared" si="174"/>
        <v>#NUM!</v>
      </c>
      <c r="CX183" s="61" t="e">
        <f t="shared" si="126"/>
        <v>#NUM!</v>
      </c>
      <c r="CY183" s="61">
        <f ca="1">AVERAGE(OFFSET($CX$3,0,0,'Données projet'!$E$13+1,1))-AVERAGE(OFFSET($H$3,0,0,'Données projet'!$E$13+1,1))</f>
        <v>338.00040608689147</v>
      </c>
      <c r="CZ183" s="61">
        <f t="shared" si="127"/>
        <v>193.3463168944657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1" t="e">
        <f t="shared" si="130"/>
        <v>#N/A</v>
      </c>
      <c r="DT183" s="61" t="e">
        <f ca="1">AVERAGE(OFFSET($DS$3,0,0,'Données projet'!$E$14+1,1))-AVERAGE(OFFSET($H$3,0,0,'Données projet'!$E$14+1,1))</f>
        <v>#N/A</v>
      </c>
      <c r="DU183" s="61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1" t="e">
        <f t="shared" si="134"/>
        <v>#N/A</v>
      </c>
      <c r="EO183" s="61" t="e">
        <f ca="1">AVERAGE(OFFSET($EN$3,0,0,'Données projet'!$E$15+1,1))-AVERAGE(OFFSET($H$3,0,0,'Données projet'!$E$15+1,1))</f>
        <v>#N/A</v>
      </c>
      <c r="EP183" s="61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1" t="e">
        <f t="shared" si="138"/>
        <v>#N/A</v>
      </c>
      <c r="FJ183" s="61" t="e">
        <f ca="1">AVERAGE(OFFSET($FI$3,0,0,'Données projet'!$E$16+1,1))-AVERAGE(OFFSET($H$3,0,0,'Données projet'!$E$16+1,1))</f>
        <v>#N/A</v>
      </c>
      <c r="FK183" s="61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1" t="e">
        <f t="shared" si="142"/>
        <v>#N/A</v>
      </c>
      <c r="GE183" s="61" t="e">
        <f ca="1">AVERAGE(OFFSET($GD$3,0,0,'Données projet'!$E$17+1,1))-AVERAGE(OFFSET($H$3,0,0,'Données projet'!$E$17+1,1))</f>
        <v>#N/A</v>
      </c>
      <c r="GF183" s="61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1" t="e">
        <f t="shared" si="146"/>
        <v>#N/A</v>
      </c>
      <c r="GZ183" s="61" t="e">
        <f ca="1">AVERAGE(OFFSET($GY$3,0,0,'Données projet'!$E$18+1,1))-AVERAGE(OFFSET($H$3,0,0,'Données projet'!$E$18+1,1))</f>
        <v>#N/A</v>
      </c>
      <c r="HA183" s="61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98.826000000000349</v>
      </c>
      <c r="D184" s="12">
        <f t="shared" si="15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9">
        <f t="shared" si="111"/>
        <v>475.25996921298474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-7.9580786405131221E-13</v>
      </c>
      <c r="O184" s="14">
        <f>N184*VLOOKUP('Données projet'!$B$9,Paramètres!$A$1:$I$88,3,0)*VLOOKUP('Données projet'!$B$9,Paramètres!$A$1:$I$88,5,0)</f>
        <v>-4.448565960046835E-13</v>
      </c>
      <c r="P184" s="14" t="e">
        <f t="shared" si="151"/>
        <v>#NUM!</v>
      </c>
      <c r="Q184" s="22" t="e">
        <f t="shared" si="162"/>
        <v>#NUM!</v>
      </c>
      <c r="R184" s="61" t="e">
        <f t="shared" si="109"/>
        <v>#NUM!</v>
      </c>
      <c r="S184" s="61">
        <f ca="1">AVERAGE(OFFSET($R$3,0,0,'Données projet'!$E$9+1,1))-AVERAGE(OFFSET($H$3,0,0,'Données projet'!$E$9+1,1))</f>
        <v>383.30146648843129</v>
      </c>
      <c r="T184" s="61">
        <f t="shared" si="110"/>
        <v>443.96527862325644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0.26036173978192728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1.5044799191212338E-22</v>
      </c>
      <c r="AC184" s="24">
        <f t="shared" si="163"/>
        <v>0.26036173978192728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5.6843418860808015E-14</v>
      </c>
      <c r="AJ184" s="14">
        <f>AI184*VLOOKUP('Données projet'!$B$10,Paramètres!$A$1:$I$88,3,0)*VLOOKUP('Données projet'!$B$10,Paramètres!$A$1:$I$88,5,0)</f>
        <v>4.8771653382573282E-14</v>
      </c>
      <c r="AK184" s="14">
        <f t="shared" si="164"/>
        <v>7.9655698259503351E-13</v>
      </c>
      <c r="AL184" s="22">
        <f t="shared" si="165"/>
        <v>1.4722807076609983E-12</v>
      </c>
      <c r="AM184" s="61">
        <f t="shared" si="114"/>
        <v>293.33333333333479</v>
      </c>
      <c r="AN184" s="61">
        <f ca="1">AVERAGE(OFFSET($AM$3,0,0,'Données projet'!$E$10+1,1))-AVERAGE(OFFSET($H$3,0,0,'Données projet'!$E$10+1,1))</f>
        <v>346.47171669298569</v>
      </c>
      <c r="AO184" s="61">
        <f t="shared" si="115"/>
        <v>138.7892998712469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0</v>
      </c>
      <c r="BE184" s="14">
        <f>BD184*VLOOKUP('Données projet'!$B$11,Paramètres!$A$1:$I$88,3,0)*VLOOKUP('Données projet'!$B$11,Paramètres!$A$1:$I$88,5,0)</f>
        <v>0</v>
      </c>
      <c r="BF184" s="14" t="e">
        <f t="shared" si="167"/>
        <v>#NUM!</v>
      </c>
      <c r="BG184" s="22" t="e">
        <f t="shared" si="168"/>
        <v>#NUM!</v>
      </c>
      <c r="BH184" s="61" t="e">
        <f t="shared" si="118"/>
        <v>#NUM!</v>
      </c>
      <c r="BI184" s="61">
        <f ca="1">AVERAGE(OFFSET($BH$3,0,0,'Données projet'!$E$11+1,1))-AVERAGE(OFFSET($H$3,0,0,'Données projet'!$E$11+1,1))</f>
        <v>378.93986671710053</v>
      </c>
      <c r="BJ184" s="61">
        <f t="shared" si="119"/>
        <v>295.81600472413339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>
        <f>BY184*VLOOKUP('Données projet'!$B$12,Paramètres!$A$1:$I$88,3,0)*VLOOKUP('Données projet'!$B$12,Paramètres!$A$1:$I$88,5,0)</f>
        <v>0</v>
      </c>
      <c r="CA184" s="14" t="e">
        <f t="shared" si="170"/>
        <v>#NUM!</v>
      </c>
      <c r="CB184" s="22" t="e">
        <f t="shared" si="171"/>
        <v>#NUM!</v>
      </c>
      <c r="CC184" s="61" t="e">
        <f t="shared" si="122"/>
        <v>#NUM!</v>
      </c>
      <c r="CD184" s="61">
        <f ca="1">AVERAGE(OFFSET($CC$3,0,0,'Données projet'!$E$12+1,1))-AVERAGE(OFFSET($H$3,0,0,'Données projet'!$E$12+1,1))</f>
        <v>299.79515984901849</v>
      </c>
      <c r="CE184" s="61">
        <f t="shared" si="123"/>
        <v>472.66755491558951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-5.1159076974727213E-13</v>
      </c>
      <c r="CU184" s="18">
        <f>CT184*VLOOKUP('Données projet'!$B$13,Paramètres!$A$1:$I$88,3,0)*VLOOKUP('Données projet'!$B$13,Paramètres!$A$1:$I$88,5,0)</f>
        <v>-4.6288732846733184E-13</v>
      </c>
      <c r="CV184" s="14" t="e">
        <f t="shared" si="173"/>
        <v>#NUM!</v>
      </c>
      <c r="CW184" s="22" t="e">
        <f t="shared" si="174"/>
        <v>#NUM!</v>
      </c>
      <c r="CX184" s="61" t="e">
        <f t="shared" si="126"/>
        <v>#NUM!</v>
      </c>
      <c r="CY184" s="61">
        <f ca="1">AVERAGE(OFFSET($CX$3,0,0,'Données projet'!$E$13+1,1))-AVERAGE(OFFSET($H$3,0,0,'Données projet'!$E$13+1,1))</f>
        <v>338.00040608689147</v>
      </c>
      <c r="CZ184" s="61">
        <f t="shared" si="127"/>
        <v>193.3463168944657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1" t="e">
        <f t="shared" si="130"/>
        <v>#N/A</v>
      </c>
      <c r="DT184" s="61" t="e">
        <f ca="1">AVERAGE(OFFSET($DS$3,0,0,'Données projet'!$E$14+1,1))-AVERAGE(OFFSET($H$3,0,0,'Données projet'!$E$14+1,1))</f>
        <v>#N/A</v>
      </c>
      <c r="DU184" s="61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1" t="e">
        <f t="shared" si="134"/>
        <v>#N/A</v>
      </c>
      <c r="EO184" s="61" t="e">
        <f ca="1">AVERAGE(OFFSET($EN$3,0,0,'Données projet'!$E$15+1,1))-AVERAGE(OFFSET($H$3,0,0,'Données projet'!$E$15+1,1))</f>
        <v>#N/A</v>
      </c>
      <c r="EP184" s="61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1" t="e">
        <f t="shared" si="138"/>
        <v>#N/A</v>
      </c>
      <c r="FJ184" s="61" t="e">
        <f ca="1">AVERAGE(OFFSET($FI$3,0,0,'Données projet'!$E$16+1,1))-AVERAGE(OFFSET($H$3,0,0,'Données projet'!$E$16+1,1))</f>
        <v>#N/A</v>
      </c>
      <c r="FK184" s="61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1" t="e">
        <f t="shared" si="142"/>
        <v>#N/A</v>
      </c>
      <c r="GE184" s="61" t="e">
        <f ca="1">AVERAGE(OFFSET($GD$3,0,0,'Données projet'!$E$17+1,1))-AVERAGE(OFFSET($H$3,0,0,'Données projet'!$E$17+1,1))</f>
        <v>#N/A</v>
      </c>
      <c r="GF184" s="61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1" t="e">
        <f t="shared" si="146"/>
        <v>#N/A</v>
      </c>
      <c r="GZ184" s="61" t="e">
        <f ca="1">AVERAGE(OFFSET($GY$3,0,0,'Données projet'!$E$18+1,1))-AVERAGE(OFFSET($H$3,0,0,'Données projet'!$E$18+1,1))</f>
        <v>#N/A</v>
      </c>
      <c r="HA184" s="61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99.372000000000355</v>
      </c>
      <c r="D185" s="12">
        <f t="shared" si="15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9">
        <f t="shared" si="111"/>
        <v>476.43770877534655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-7.9580786405131221E-13</v>
      </c>
      <c r="O185" s="14">
        <f>N185*VLOOKUP('Données projet'!$B$9,Paramètres!$A$1:$I$88,3,0)*VLOOKUP('Données projet'!$B$9,Paramètres!$A$1:$I$88,5,0)</f>
        <v>-4.448565960046835E-13</v>
      </c>
      <c r="P185" s="14" t="e">
        <f t="shared" si="151"/>
        <v>#NUM!</v>
      </c>
      <c r="Q185" s="22" t="e">
        <f t="shared" si="162"/>
        <v>#NUM!</v>
      </c>
      <c r="R185" s="61" t="e">
        <f t="shared" si="109"/>
        <v>#NUM!</v>
      </c>
      <c r="S185" s="61">
        <f ca="1">AVERAGE(OFFSET($R$3,0,0,'Données projet'!$E$9+1,1))-AVERAGE(OFFSET($H$3,0,0,'Données projet'!$E$9+1,1))</f>
        <v>383.30146648843129</v>
      </c>
      <c r="T185" s="61">
        <f t="shared" si="110"/>
        <v>443.96527862325644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0.25525620486978429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1.063827952969613E-22</v>
      </c>
      <c r="AC185" s="24">
        <f t="shared" si="163"/>
        <v>0.25525620486978429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5.6843418860808015E-14</v>
      </c>
      <c r="AJ185" s="14">
        <f>AI185*VLOOKUP('Données projet'!$B$10,Paramètres!$A$1:$I$88,3,0)*VLOOKUP('Données projet'!$B$10,Paramètres!$A$1:$I$88,5,0)</f>
        <v>4.8771653382573282E-14</v>
      </c>
      <c r="AK185" s="14">
        <f t="shared" si="164"/>
        <v>7.9655698259503351E-13</v>
      </c>
      <c r="AL185" s="22">
        <f t="shared" si="165"/>
        <v>1.4722807076609983E-12</v>
      </c>
      <c r="AM185" s="61">
        <f t="shared" si="114"/>
        <v>293.33333333333479</v>
      </c>
      <c r="AN185" s="61">
        <f ca="1">AVERAGE(OFFSET($AM$3,0,0,'Données projet'!$E$10+1,1))-AVERAGE(OFFSET($H$3,0,0,'Données projet'!$E$10+1,1))</f>
        <v>346.47171669298569</v>
      </c>
      <c r="AO185" s="61">
        <f t="shared" si="115"/>
        <v>138.7892998712469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0</v>
      </c>
      <c r="BE185" s="14">
        <f>BD185*VLOOKUP('Données projet'!$B$11,Paramètres!$A$1:$I$88,3,0)*VLOOKUP('Données projet'!$B$11,Paramètres!$A$1:$I$88,5,0)</f>
        <v>0</v>
      </c>
      <c r="BF185" s="14" t="e">
        <f t="shared" si="167"/>
        <v>#NUM!</v>
      </c>
      <c r="BG185" s="22" t="e">
        <f t="shared" si="168"/>
        <v>#NUM!</v>
      </c>
      <c r="BH185" s="61" t="e">
        <f t="shared" si="118"/>
        <v>#NUM!</v>
      </c>
      <c r="BI185" s="61">
        <f ca="1">AVERAGE(OFFSET($BH$3,0,0,'Données projet'!$E$11+1,1))-AVERAGE(OFFSET($H$3,0,0,'Données projet'!$E$11+1,1))</f>
        <v>378.93986671710053</v>
      </c>
      <c r="BJ185" s="61">
        <f t="shared" si="119"/>
        <v>295.81600472413339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>
        <f>BY185*VLOOKUP('Données projet'!$B$12,Paramètres!$A$1:$I$88,3,0)*VLOOKUP('Données projet'!$B$12,Paramètres!$A$1:$I$88,5,0)</f>
        <v>0</v>
      </c>
      <c r="CA185" s="14" t="e">
        <f t="shared" si="170"/>
        <v>#NUM!</v>
      </c>
      <c r="CB185" s="22" t="e">
        <f t="shared" si="171"/>
        <v>#NUM!</v>
      </c>
      <c r="CC185" s="61" t="e">
        <f t="shared" si="122"/>
        <v>#NUM!</v>
      </c>
      <c r="CD185" s="61">
        <f ca="1">AVERAGE(OFFSET($CC$3,0,0,'Données projet'!$E$12+1,1))-AVERAGE(OFFSET($H$3,0,0,'Données projet'!$E$12+1,1))</f>
        <v>299.79515984901849</v>
      </c>
      <c r="CE185" s="61">
        <f t="shared" si="123"/>
        <v>472.66755491558951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-5.1159076974727213E-13</v>
      </c>
      <c r="CU185" s="18">
        <f>CT185*VLOOKUP('Données projet'!$B$13,Paramètres!$A$1:$I$88,3,0)*VLOOKUP('Données projet'!$B$13,Paramètres!$A$1:$I$88,5,0)</f>
        <v>-4.6288732846733184E-13</v>
      </c>
      <c r="CV185" s="14" t="e">
        <f t="shared" si="173"/>
        <v>#NUM!</v>
      </c>
      <c r="CW185" s="22" t="e">
        <f t="shared" si="174"/>
        <v>#NUM!</v>
      </c>
      <c r="CX185" s="61" t="e">
        <f t="shared" si="126"/>
        <v>#NUM!</v>
      </c>
      <c r="CY185" s="61">
        <f ca="1">AVERAGE(OFFSET($CX$3,0,0,'Données projet'!$E$13+1,1))-AVERAGE(OFFSET($H$3,0,0,'Données projet'!$E$13+1,1))</f>
        <v>338.00040608689147</v>
      </c>
      <c r="CZ185" s="61">
        <f t="shared" si="127"/>
        <v>193.3463168944657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1" t="e">
        <f t="shared" si="130"/>
        <v>#N/A</v>
      </c>
      <c r="DT185" s="61" t="e">
        <f ca="1">AVERAGE(OFFSET($DS$3,0,0,'Données projet'!$E$14+1,1))-AVERAGE(OFFSET($H$3,0,0,'Données projet'!$E$14+1,1))</f>
        <v>#N/A</v>
      </c>
      <c r="DU185" s="61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1" t="e">
        <f t="shared" si="134"/>
        <v>#N/A</v>
      </c>
      <c r="EO185" s="61" t="e">
        <f ca="1">AVERAGE(OFFSET($EN$3,0,0,'Données projet'!$E$15+1,1))-AVERAGE(OFFSET($H$3,0,0,'Données projet'!$E$15+1,1))</f>
        <v>#N/A</v>
      </c>
      <c r="EP185" s="61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1" t="e">
        <f t="shared" si="138"/>
        <v>#N/A</v>
      </c>
      <c r="FJ185" s="61" t="e">
        <f ca="1">AVERAGE(OFFSET($FI$3,0,0,'Données projet'!$E$16+1,1))-AVERAGE(OFFSET($H$3,0,0,'Données projet'!$E$16+1,1))</f>
        <v>#N/A</v>
      </c>
      <c r="FK185" s="61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1" t="e">
        <f t="shared" si="142"/>
        <v>#N/A</v>
      </c>
      <c r="GE185" s="61" t="e">
        <f ca="1">AVERAGE(OFFSET($GD$3,0,0,'Données projet'!$E$17+1,1))-AVERAGE(OFFSET($H$3,0,0,'Données projet'!$E$17+1,1))</f>
        <v>#N/A</v>
      </c>
      <c r="GF185" s="61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1" t="e">
        <f t="shared" si="146"/>
        <v>#N/A</v>
      </c>
      <c r="GZ185" s="61" t="e">
        <f ca="1">AVERAGE(OFFSET($GY$3,0,0,'Données projet'!$E$18+1,1))-AVERAGE(OFFSET($H$3,0,0,'Données projet'!$E$18+1,1))</f>
        <v>#N/A</v>
      </c>
      <c r="HA185" s="61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99.918000000000362</v>
      </c>
      <c r="D186" s="12">
        <f t="shared" si="15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9">
        <f t="shared" si="111"/>
        <v>477.61530333767718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-7.9580786405131221E-13</v>
      </c>
      <c r="O186" s="14">
        <f>N186*VLOOKUP('Données projet'!$B$9,Paramètres!$A$1:$I$88,3,0)*VLOOKUP('Données projet'!$B$9,Paramètres!$A$1:$I$88,5,0)</f>
        <v>-4.448565960046835E-13</v>
      </c>
      <c r="P186" s="14" t="e">
        <f t="shared" si="151"/>
        <v>#NUM!</v>
      </c>
      <c r="Q186" s="22" t="e">
        <f t="shared" si="162"/>
        <v>#NUM!</v>
      </c>
      <c r="R186" s="61" t="e">
        <f t="shared" si="109"/>
        <v>#NUM!</v>
      </c>
      <c r="S186" s="61">
        <f ca="1">AVERAGE(OFFSET($R$3,0,0,'Données projet'!$E$9+1,1))-AVERAGE(OFFSET($H$3,0,0,'Données projet'!$E$9+1,1))</f>
        <v>383.30146648843129</v>
      </c>
      <c r="T186" s="61">
        <f t="shared" si="110"/>
        <v>443.96527862325644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0.25025078638319959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7.5223995956061692E-23</v>
      </c>
      <c r="AC186" s="24">
        <f t="shared" si="163"/>
        <v>0.25025078638319959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5.6843418860808015E-14</v>
      </c>
      <c r="AJ186" s="14">
        <f>AI186*VLOOKUP('Données projet'!$B$10,Paramètres!$A$1:$I$88,3,0)*VLOOKUP('Données projet'!$B$10,Paramètres!$A$1:$I$88,5,0)</f>
        <v>4.8771653382573282E-14</v>
      </c>
      <c r="AK186" s="14">
        <f t="shared" si="164"/>
        <v>7.9655698259503351E-13</v>
      </c>
      <c r="AL186" s="22">
        <f t="shared" si="165"/>
        <v>1.4722807076609983E-12</v>
      </c>
      <c r="AM186" s="61">
        <f t="shared" si="114"/>
        <v>293.33333333333479</v>
      </c>
      <c r="AN186" s="61">
        <f ca="1">AVERAGE(OFFSET($AM$3,0,0,'Données projet'!$E$10+1,1))-AVERAGE(OFFSET($H$3,0,0,'Données projet'!$E$10+1,1))</f>
        <v>346.47171669298569</v>
      </c>
      <c r="AO186" s="61">
        <f t="shared" si="115"/>
        <v>138.7892998712469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0</v>
      </c>
      <c r="BE186" s="14">
        <f>BD186*VLOOKUP('Données projet'!$B$11,Paramètres!$A$1:$I$88,3,0)*VLOOKUP('Données projet'!$B$11,Paramètres!$A$1:$I$88,5,0)</f>
        <v>0</v>
      </c>
      <c r="BF186" s="14" t="e">
        <f t="shared" si="167"/>
        <v>#NUM!</v>
      </c>
      <c r="BG186" s="22" t="e">
        <f t="shared" si="168"/>
        <v>#NUM!</v>
      </c>
      <c r="BH186" s="61" t="e">
        <f t="shared" si="118"/>
        <v>#NUM!</v>
      </c>
      <c r="BI186" s="61">
        <f ca="1">AVERAGE(OFFSET($BH$3,0,0,'Données projet'!$E$11+1,1))-AVERAGE(OFFSET($H$3,0,0,'Données projet'!$E$11+1,1))</f>
        <v>378.93986671710053</v>
      </c>
      <c r="BJ186" s="61">
        <f t="shared" si="119"/>
        <v>295.81600472413339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>
        <f>BY186*VLOOKUP('Données projet'!$B$12,Paramètres!$A$1:$I$88,3,0)*VLOOKUP('Données projet'!$B$12,Paramètres!$A$1:$I$88,5,0)</f>
        <v>0</v>
      </c>
      <c r="CA186" s="14" t="e">
        <f t="shared" si="170"/>
        <v>#NUM!</v>
      </c>
      <c r="CB186" s="22" t="e">
        <f t="shared" si="171"/>
        <v>#NUM!</v>
      </c>
      <c r="CC186" s="61" t="e">
        <f t="shared" si="122"/>
        <v>#NUM!</v>
      </c>
      <c r="CD186" s="61">
        <f ca="1">AVERAGE(OFFSET($CC$3,0,0,'Données projet'!$E$12+1,1))-AVERAGE(OFFSET($H$3,0,0,'Données projet'!$E$12+1,1))</f>
        <v>299.79515984901849</v>
      </c>
      <c r="CE186" s="61">
        <f t="shared" si="123"/>
        <v>472.66755491558951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-5.1159076974727213E-13</v>
      </c>
      <c r="CU186" s="18">
        <f>CT186*VLOOKUP('Données projet'!$B$13,Paramètres!$A$1:$I$88,3,0)*VLOOKUP('Données projet'!$B$13,Paramètres!$A$1:$I$88,5,0)</f>
        <v>-4.6288732846733184E-13</v>
      </c>
      <c r="CV186" s="14" t="e">
        <f t="shared" si="173"/>
        <v>#NUM!</v>
      </c>
      <c r="CW186" s="22" t="e">
        <f t="shared" si="174"/>
        <v>#NUM!</v>
      </c>
      <c r="CX186" s="61" t="e">
        <f t="shared" si="126"/>
        <v>#NUM!</v>
      </c>
      <c r="CY186" s="61">
        <f ca="1">AVERAGE(OFFSET($CX$3,0,0,'Données projet'!$E$13+1,1))-AVERAGE(OFFSET($H$3,0,0,'Données projet'!$E$13+1,1))</f>
        <v>338.00040608689147</v>
      </c>
      <c r="CZ186" s="61">
        <f t="shared" si="127"/>
        <v>193.3463168944657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1" t="e">
        <f t="shared" si="130"/>
        <v>#N/A</v>
      </c>
      <c r="DT186" s="61" t="e">
        <f ca="1">AVERAGE(OFFSET($DS$3,0,0,'Données projet'!$E$14+1,1))-AVERAGE(OFFSET($H$3,0,0,'Données projet'!$E$14+1,1))</f>
        <v>#N/A</v>
      </c>
      <c r="DU186" s="61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1" t="e">
        <f t="shared" si="134"/>
        <v>#N/A</v>
      </c>
      <c r="EO186" s="61" t="e">
        <f ca="1">AVERAGE(OFFSET($EN$3,0,0,'Données projet'!$E$15+1,1))-AVERAGE(OFFSET($H$3,0,0,'Données projet'!$E$15+1,1))</f>
        <v>#N/A</v>
      </c>
      <c r="EP186" s="61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1" t="e">
        <f t="shared" si="138"/>
        <v>#N/A</v>
      </c>
      <c r="FJ186" s="61" t="e">
        <f ca="1">AVERAGE(OFFSET($FI$3,0,0,'Données projet'!$E$16+1,1))-AVERAGE(OFFSET($H$3,0,0,'Données projet'!$E$16+1,1))</f>
        <v>#N/A</v>
      </c>
      <c r="FK186" s="61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1" t="e">
        <f t="shared" si="142"/>
        <v>#N/A</v>
      </c>
      <c r="GE186" s="61" t="e">
        <f ca="1">AVERAGE(OFFSET($GD$3,0,0,'Données projet'!$E$17+1,1))-AVERAGE(OFFSET($H$3,0,0,'Données projet'!$E$17+1,1))</f>
        <v>#N/A</v>
      </c>
      <c r="GF186" s="61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1" t="e">
        <f t="shared" si="146"/>
        <v>#N/A</v>
      </c>
      <c r="GZ186" s="61" t="e">
        <f ca="1">AVERAGE(OFFSET($GY$3,0,0,'Données projet'!$E$18+1,1))-AVERAGE(OFFSET($H$3,0,0,'Données projet'!$E$18+1,1))</f>
        <v>#N/A</v>
      </c>
      <c r="HA186" s="61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100.46400000000037</v>
      </c>
      <c r="D187" s="12">
        <f t="shared" si="15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9">
        <f t="shared" si="111"/>
        <v>478.79275378428366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-7.9580786405131221E-13</v>
      </c>
      <c r="O187" s="14">
        <f>N187*VLOOKUP('Données projet'!$B$9,Paramètres!$A$1:$I$88,3,0)*VLOOKUP('Données projet'!$B$9,Paramètres!$A$1:$I$88,5,0)</f>
        <v>-4.448565960046835E-13</v>
      </c>
      <c r="P187" s="14" t="e">
        <f t="shared" si="151"/>
        <v>#NUM!</v>
      </c>
      <c r="Q187" s="22" t="e">
        <f t="shared" si="162"/>
        <v>#NUM!</v>
      </c>
      <c r="R187" s="61" t="e">
        <f t="shared" si="109"/>
        <v>#NUM!</v>
      </c>
      <c r="S187" s="61">
        <f ca="1">AVERAGE(OFFSET($R$3,0,0,'Données projet'!$E$9+1,1))-AVERAGE(OFFSET($H$3,0,0,'Données projet'!$E$9+1,1))</f>
        <v>383.30146648843129</v>
      </c>
      <c r="T187" s="61">
        <f t="shared" si="110"/>
        <v>443.96527862325644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0.24534352110013299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5.319139764848065E-23</v>
      </c>
      <c r="AC187" s="24">
        <f t="shared" si="163"/>
        <v>0.24534352110013299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5.6843418860808015E-14</v>
      </c>
      <c r="AJ187" s="14">
        <f>AI187*VLOOKUP('Données projet'!$B$10,Paramètres!$A$1:$I$88,3,0)*VLOOKUP('Données projet'!$B$10,Paramètres!$A$1:$I$88,5,0)</f>
        <v>4.8771653382573282E-14</v>
      </c>
      <c r="AK187" s="14">
        <f t="shared" si="164"/>
        <v>7.9655698259503351E-13</v>
      </c>
      <c r="AL187" s="22">
        <f t="shared" si="165"/>
        <v>1.4722807076609983E-12</v>
      </c>
      <c r="AM187" s="61">
        <f t="shared" si="114"/>
        <v>293.33333333333479</v>
      </c>
      <c r="AN187" s="61">
        <f ca="1">AVERAGE(OFFSET($AM$3,0,0,'Données projet'!$E$10+1,1))-AVERAGE(OFFSET($H$3,0,0,'Données projet'!$E$10+1,1))</f>
        <v>346.47171669298569</v>
      </c>
      <c r="AO187" s="61">
        <f t="shared" si="115"/>
        <v>138.7892998712469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0</v>
      </c>
      <c r="BE187" s="14">
        <f>BD187*VLOOKUP('Données projet'!$B$11,Paramètres!$A$1:$I$88,3,0)*VLOOKUP('Données projet'!$B$11,Paramètres!$A$1:$I$88,5,0)</f>
        <v>0</v>
      </c>
      <c r="BF187" s="14" t="e">
        <f t="shared" si="167"/>
        <v>#NUM!</v>
      </c>
      <c r="BG187" s="22" t="e">
        <f t="shared" si="168"/>
        <v>#NUM!</v>
      </c>
      <c r="BH187" s="61" t="e">
        <f t="shared" si="118"/>
        <v>#NUM!</v>
      </c>
      <c r="BI187" s="61">
        <f ca="1">AVERAGE(OFFSET($BH$3,0,0,'Données projet'!$E$11+1,1))-AVERAGE(OFFSET($H$3,0,0,'Données projet'!$E$11+1,1))</f>
        <v>378.93986671710053</v>
      </c>
      <c r="BJ187" s="61">
        <f t="shared" si="119"/>
        <v>295.81600472413339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>
        <f>BY187*VLOOKUP('Données projet'!$B$12,Paramètres!$A$1:$I$88,3,0)*VLOOKUP('Données projet'!$B$12,Paramètres!$A$1:$I$88,5,0)</f>
        <v>0</v>
      </c>
      <c r="CA187" s="14" t="e">
        <f t="shared" si="170"/>
        <v>#NUM!</v>
      </c>
      <c r="CB187" s="22" t="e">
        <f t="shared" si="171"/>
        <v>#NUM!</v>
      </c>
      <c r="CC187" s="61" t="e">
        <f t="shared" si="122"/>
        <v>#NUM!</v>
      </c>
      <c r="CD187" s="61">
        <f ca="1">AVERAGE(OFFSET($CC$3,0,0,'Données projet'!$E$12+1,1))-AVERAGE(OFFSET($H$3,0,0,'Données projet'!$E$12+1,1))</f>
        <v>299.79515984901849</v>
      </c>
      <c r="CE187" s="61">
        <f t="shared" si="123"/>
        <v>472.66755491558951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-5.1159076974727213E-13</v>
      </c>
      <c r="CU187" s="18">
        <f>CT187*VLOOKUP('Données projet'!$B$13,Paramètres!$A$1:$I$88,3,0)*VLOOKUP('Données projet'!$B$13,Paramètres!$A$1:$I$88,5,0)</f>
        <v>-4.6288732846733184E-13</v>
      </c>
      <c r="CV187" s="14" t="e">
        <f t="shared" si="173"/>
        <v>#NUM!</v>
      </c>
      <c r="CW187" s="22" t="e">
        <f t="shared" si="174"/>
        <v>#NUM!</v>
      </c>
      <c r="CX187" s="61" t="e">
        <f t="shared" si="126"/>
        <v>#NUM!</v>
      </c>
      <c r="CY187" s="61">
        <f ca="1">AVERAGE(OFFSET($CX$3,0,0,'Données projet'!$E$13+1,1))-AVERAGE(OFFSET($H$3,0,0,'Données projet'!$E$13+1,1))</f>
        <v>338.00040608689147</v>
      </c>
      <c r="CZ187" s="61">
        <f t="shared" si="127"/>
        <v>193.3463168944657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1" t="e">
        <f t="shared" si="130"/>
        <v>#N/A</v>
      </c>
      <c r="DT187" s="61" t="e">
        <f ca="1">AVERAGE(OFFSET($DS$3,0,0,'Données projet'!$E$14+1,1))-AVERAGE(OFFSET($H$3,0,0,'Données projet'!$E$14+1,1))</f>
        <v>#N/A</v>
      </c>
      <c r="DU187" s="61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1" t="e">
        <f t="shared" si="134"/>
        <v>#N/A</v>
      </c>
      <c r="EO187" s="61" t="e">
        <f ca="1">AVERAGE(OFFSET($EN$3,0,0,'Données projet'!$E$15+1,1))-AVERAGE(OFFSET($H$3,0,0,'Données projet'!$E$15+1,1))</f>
        <v>#N/A</v>
      </c>
      <c r="EP187" s="61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1" t="e">
        <f t="shared" si="138"/>
        <v>#N/A</v>
      </c>
      <c r="FJ187" s="61" t="e">
        <f ca="1">AVERAGE(OFFSET($FI$3,0,0,'Données projet'!$E$16+1,1))-AVERAGE(OFFSET($H$3,0,0,'Données projet'!$E$16+1,1))</f>
        <v>#N/A</v>
      </c>
      <c r="FK187" s="61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1" t="e">
        <f t="shared" si="142"/>
        <v>#N/A</v>
      </c>
      <c r="GE187" s="61" t="e">
        <f ca="1">AVERAGE(OFFSET($GD$3,0,0,'Données projet'!$E$17+1,1))-AVERAGE(OFFSET($H$3,0,0,'Données projet'!$E$17+1,1))</f>
        <v>#N/A</v>
      </c>
      <c r="GF187" s="61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1" t="e">
        <f t="shared" si="146"/>
        <v>#N/A</v>
      </c>
      <c r="GZ187" s="61" t="e">
        <f ca="1">AVERAGE(OFFSET($GY$3,0,0,'Données projet'!$E$18+1,1))-AVERAGE(OFFSET($H$3,0,0,'Données projet'!$E$18+1,1))</f>
        <v>#N/A</v>
      </c>
      <c r="HA187" s="61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101.01000000000037</v>
      </c>
      <c r="D188" s="12">
        <f t="shared" si="15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9">
        <f t="shared" si="111"/>
        <v>479.97006098930456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-7.9580786405131221E-13</v>
      </c>
      <c r="O188" s="14">
        <f>N188*VLOOKUP('Données projet'!$B$9,Paramètres!$A$1:$I$88,3,0)*VLOOKUP('Données projet'!$B$9,Paramètres!$A$1:$I$88,5,0)</f>
        <v>-4.448565960046835E-13</v>
      </c>
      <c r="P188" s="14" t="e">
        <f t="shared" si="151"/>
        <v>#NUM!</v>
      </c>
      <c r="Q188" s="22" t="e">
        <f t="shared" si="162"/>
        <v>#NUM!</v>
      </c>
      <c r="R188" s="61" t="e">
        <f t="shared" si="109"/>
        <v>#NUM!</v>
      </c>
      <c r="S188" s="61">
        <f ca="1">AVERAGE(OFFSET($R$3,0,0,'Données projet'!$E$9+1,1))-AVERAGE(OFFSET($H$3,0,0,'Données projet'!$E$9+1,1))</f>
        <v>383.30146648843129</v>
      </c>
      <c r="T188" s="61">
        <f t="shared" si="110"/>
        <v>443.96527862325644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0.24053248429613105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3.7611997978030846E-23</v>
      </c>
      <c r="AC188" s="24">
        <f t="shared" si="163"/>
        <v>0.24053248429613105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5.6843418860808015E-14</v>
      </c>
      <c r="AJ188" s="14">
        <f>AI188*VLOOKUP('Données projet'!$B$10,Paramètres!$A$1:$I$88,3,0)*VLOOKUP('Données projet'!$B$10,Paramètres!$A$1:$I$88,5,0)</f>
        <v>4.8771653382573282E-14</v>
      </c>
      <c r="AK188" s="14">
        <f t="shared" si="164"/>
        <v>7.9655698259503351E-13</v>
      </c>
      <c r="AL188" s="22">
        <f t="shared" si="165"/>
        <v>1.4722807076609983E-12</v>
      </c>
      <c r="AM188" s="61">
        <f t="shared" si="114"/>
        <v>293.33333333333479</v>
      </c>
      <c r="AN188" s="61">
        <f ca="1">AVERAGE(OFFSET($AM$3,0,0,'Données projet'!$E$10+1,1))-AVERAGE(OFFSET($H$3,0,0,'Données projet'!$E$10+1,1))</f>
        <v>346.47171669298569</v>
      </c>
      <c r="AO188" s="61">
        <f t="shared" si="115"/>
        <v>138.7892998712469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0</v>
      </c>
      <c r="BE188" s="14">
        <f>BD188*VLOOKUP('Données projet'!$B$11,Paramètres!$A$1:$I$88,3,0)*VLOOKUP('Données projet'!$B$11,Paramètres!$A$1:$I$88,5,0)</f>
        <v>0</v>
      </c>
      <c r="BF188" s="14" t="e">
        <f t="shared" si="167"/>
        <v>#NUM!</v>
      </c>
      <c r="BG188" s="22" t="e">
        <f t="shared" si="168"/>
        <v>#NUM!</v>
      </c>
      <c r="BH188" s="61" t="e">
        <f t="shared" si="118"/>
        <v>#NUM!</v>
      </c>
      <c r="BI188" s="61">
        <f ca="1">AVERAGE(OFFSET($BH$3,0,0,'Données projet'!$E$11+1,1))-AVERAGE(OFFSET($H$3,0,0,'Données projet'!$E$11+1,1))</f>
        <v>378.93986671710053</v>
      </c>
      <c r="BJ188" s="61">
        <f t="shared" si="119"/>
        <v>295.81600472413339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>
        <f>BY188*VLOOKUP('Données projet'!$B$12,Paramètres!$A$1:$I$88,3,0)*VLOOKUP('Données projet'!$B$12,Paramètres!$A$1:$I$88,5,0)</f>
        <v>0</v>
      </c>
      <c r="CA188" s="14" t="e">
        <f t="shared" si="170"/>
        <v>#NUM!</v>
      </c>
      <c r="CB188" s="22" t="e">
        <f t="shared" si="171"/>
        <v>#NUM!</v>
      </c>
      <c r="CC188" s="61" t="e">
        <f t="shared" si="122"/>
        <v>#NUM!</v>
      </c>
      <c r="CD188" s="61">
        <f ca="1">AVERAGE(OFFSET($CC$3,0,0,'Données projet'!$E$12+1,1))-AVERAGE(OFFSET($H$3,0,0,'Données projet'!$E$12+1,1))</f>
        <v>299.79515984901849</v>
      </c>
      <c r="CE188" s="61">
        <f t="shared" si="123"/>
        <v>472.66755491558951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-5.1159076974727213E-13</v>
      </c>
      <c r="CU188" s="18">
        <f>CT188*VLOOKUP('Données projet'!$B$13,Paramètres!$A$1:$I$88,3,0)*VLOOKUP('Données projet'!$B$13,Paramètres!$A$1:$I$88,5,0)</f>
        <v>-4.6288732846733184E-13</v>
      </c>
      <c r="CV188" s="14" t="e">
        <f t="shared" si="173"/>
        <v>#NUM!</v>
      </c>
      <c r="CW188" s="22" t="e">
        <f t="shared" si="174"/>
        <v>#NUM!</v>
      </c>
      <c r="CX188" s="61" t="e">
        <f t="shared" si="126"/>
        <v>#NUM!</v>
      </c>
      <c r="CY188" s="61">
        <f ca="1">AVERAGE(OFFSET($CX$3,0,0,'Données projet'!$E$13+1,1))-AVERAGE(OFFSET($H$3,0,0,'Données projet'!$E$13+1,1))</f>
        <v>338.00040608689147</v>
      </c>
      <c r="CZ188" s="61">
        <f t="shared" si="127"/>
        <v>193.3463168944657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1" t="e">
        <f t="shared" si="130"/>
        <v>#N/A</v>
      </c>
      <c r="DT188" s="61" t="e">
        <f ca="1">AVERAGE(OFFSET($DS$3,0,0,'Données projet'!$E$14+1,1))-AVERAGE(OFFSET($H$3,0,0,'Données projet'!$E$14+1,1))</f>
        <v>#N/A</v>
      </c>
      <c r="DU188" s="61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1" t="e">
        <f t="shared" si="134"/>
        <v>#N/A</v>
      </c>
      <c r="EO188" s="61" t="e">
        <f ca="1">AVERAGE(OFFSET($EN$3,0,0,'Données projet'!$E$15+1,1))-AVERAGE(OFFSET($H$3,0,0,'Données projet'!$E$15+1,1))</f>
        <v>#N/A</v>
      </c>
      <c r="EP188" s="61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1" t="e">
        <f t="shared" si="138"/>
        <v>#N/A</v>
      </c>
      <c r="FJ188" s="61" t="e">
        <f ca="1">AVERAGE(OFFSET($FI$3,0,0,'Données projet'!$E$16+1,1))-AVERAGE(OFFSET($H$3,0,0,'Données projet'!$E$16+1,1))</f>
        <v>#N/A</v>
      </c>
      <c r="FK188" s="61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1" t="e">
        <f t="shared" si="142"/>
        <v>#N/A</v>
      </c>
      <c r="GE188" s="61" t="e">
        <f ca="1">AVERAGE(OFFSET($GD$3,0,0,'Données projet'!$E$17+1,1))-AVERAGE(OFFSET($H$3,0,0,'Données projet'!$E$17+1,1))</f>
        <v>#N/A</v>
      </c>
      <c r="GF188" s="61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1" t="e">
        <f t="shared" si="146"/>
        <v>#N/A</v>
      </c>
      <c r="GZ188" s="61" t="e">
        <f ca="1">AVERAGE(OFFSET($GY$3,0,0,'Données projet'!$E$18+1,1))-AVERAGE(OFFSET($H$3,0,0,'Données projet'!$E$18+1,1))</f>
        <v>#N/A</v>
      </c>
      <c r="HA188" s="61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101.55600000000038</v>
      </c>
      <c r="D189" s="12">
        <f t="shared" si="15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9">
        <f t="shared" si="111"/>
        <v>481.1472258168813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-7.9580786405131221E-13</v>
      </c>
      <c r="O189" s="14">
        <f>N189*VLOOKUP('Données projet'!$B$9,Paramètres!$A$1:$I$88,3,0)*VLOOKUP('Données projet'!$B$9,Paramètres!$A$1:$I$88,5,0)</f>
        <v>-4.448565960046835E-13</v>
      </c>
      <c r="P189" s="14" t="e">
        <f t="shared" si="151"/>
        <v>#NUM!</v>
      </c>
      <c r="Q189" s="22" t="e">
        <f t="shared" si="162"/>
        <v>#NUM!</v>
      </c>
      <c r="R189" s="61" t="e">
        <f t="shared" si="109"/>
        <v>#NUM!</v>
      </c>
      <c r="S189" s="61">
        <f ca="1">AVERAGE(OFFSET($R$3,0,0,'Données projet'!$E$9+1,1))-AVERAGE(OFFSET($H$3,0,0,'Données projet'!$E$9+1,1))</f>
        <v>383.30146648843129</v>
      </c>
      <c r="T189" s="61">
        <f t="shared" si="110"/>
        <v>443.96527862325644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0.23581578898941291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2.6595698824240325E-23</v>
      </c>
      <c r="AC189" s="24">
        <f t="shared" si="163"/>
        <v>0.23581578898941291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5.6843418860808015E-14</v>
      </c>
      <c r="AJ189" s="14">
        <f>AI189*VLOOKUP('Données projet'!$B$10,Paramètres!$A$1:$I$88,3,0)*VLOOKUP('Données projet'!$B$10,Paramètres!$A$1:$I$88,5,0)</f>
        <v>4.8771653382573282E-14</v>
      </c>
      <c r="AK189" s="14">
        <f t="shared" si="164"/>
        <v>7.9655698259503351E-13</v>
      </c>
      <c r="AL189" s="22">
        <f t="shared" si="165"/>
        <v>1.4722807076609983E-12</v>
      </c>
      <c r="AM189" s="61">
        <f t="shared" si="114"/>
        <v>293.33333333333479</v>
      </c>
      <c r="AN189" s="61">
        <f ca="1">AVERAGE(OFFSET($AM$3,0,0,'Données projet'!$E$10+1,1))-AVERAGE(OFFSET($H$3,0,0,'Données projet'!$E$10+1,1))</f>
        <v>346.47171669298569</v>
      </c>
      <c r="AO189" s="61">
        <f t="shared" si="115"/>
        <v>138.7892998712469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0</v>
      </c>
      <c r="BE189" s="14">
        <f>BD189*VLOOKUP('Données projet'!$B$11,Paramètres!$A$1:$I$88,3,0)*VLOOKUP('Données projet'!$B$11,Paramètres!$A$1:$I$88,5,0)</f>
        <v>0</v>
      </c>
      <c r="BF189" s="14" t="e">
        <f t="shared" si="167"/>
        <v>#NUM!</v>
      </c>
      <c r="BG189" s="22" t="e">
        <f t="shared" si="168"/>
        <v>#NUM!</v>
      </c>
      <c r="BH189" s="61" t="e">
        <f t="shared" si="118"/>
        <v>#NUM!</v>
      </c>
      <c r="BI189" s="61">
        <f ca="1">AVERAGE(OFFSET($BH$3,0,0,'Données projet'!$E$11+1,1))-AVERAGE(OFFSET($H$3,0,0,'Données projet'!$E$11+1,1))</f>
        <v>378.93986671710053</v>
      </c>
      <c r="BJ189" s="61">
        <f t="shared" si="119"/>
        <v>295.81600472413339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>
        <f>BY189*VLOOKUP('Données projet'!$B$12,Paramètres!$A$1:$I$88,3,0)*VLOOKUP('Données projet'!$B$12,Paramètres!$A$1:$I$88,5,0)</f>
        <v>0</v>
      </c>
      <c r="CA189" s="14" t="e">
        <f t="shared" si="170"/>
        <v>#NUM!</v>
      </c>
      <c r="CB189" s="22" t="e">
        <f t="shared" si="171"/>
        <v>#NUM!</v>
      </c>
      <c r="CC189" s="61" t="e">
        <f t="shared" si="122"/>
        <v>#NUM!</v>
      </c>
      <c r="CD189" s="61">
        <f ca="1">AVERAGE(OFFSET($CC$3,0,0,'Données projet'!$E$12+1,1))-AVERAGE(OFFSET($H$3,0,0,'Données projet'!$E$12+1,1))</f>
        <v>299.79515984901849</v>
      </c>
      <c r="CE189" s="61">
        <f t="shared" si="123"/>
        <v>472.66755491558951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-5.1159076974727213E-13</v>
      </c>
      <c r="CU189" s="18">
        <f>CT189*VLOOKUP('Données projet'!$B$13,Paramètres!$A$1:$I$88,3,0)*VLOOKUP('Données projet'!$B$13,Paramètres!$A$1:$I$88,5,0)</f>
        <v>-4.6288732846733184E-13</v>
      </c>
      <c r="CV189" s="14" t="e">
        <f t="shared" si="173"/>
        <v>#NUM!</v>
      </c>
      <c r="CW189" s="22" t="e">
        <f t="shared" si="174"/>
        <v>#NUM!</v>
      </c>
      <c r="CX189" s="61" t="e">
        <f t="shared" si="126"/>
        <v>#NUM!</v>
      </c>
      <c r="CY189" s="61">
        <f ca="1">AVERAGE(OFFSET($CX$3,0,0,'Données projet'!$E$13+1,1))-AVERAGE(OFFSET($H$3,0,0,'Données projet'!$E$13+1,1))</f>
        <v>338.00040608689147</v>
      </c>
      <c r="CZ189" s="61">
        <f t="shared" si="127"/>
        <v>193.3463168944657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1" t="e">
        <f t="shared" si="130"/>
        <v>#N/A</v>
      </c>
      <c r="DT189" s="61" t="e">
        <f ca="1">AVERAGE(OFFSET($DS$3,0,0,'Données projet'!$E$14+1,1))-AVERAGE(OFFSET($H$3,0,0,'Données projet'!$E$14+1,1))</f>
        <v>#N/A</v>
      </c>
      <c r="DU189" s="61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1" t="e">
        <f t="shared" si="134"/>
        <v>#N/A</v>
      </c>
      <c r="EO189" s="61" t="e">
        <f ca="1">AVERAGE(OFFSET($EN$3,0,0,'Données projet'!$E$15+1,1))-AVERAGE(OFFSET($H$3,0,0,'Données projet'!$E$15+1,1))</f>
        <v>#N/A</v>
      </c>
      <c r="EP189" s="61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1" t="e">
        <f t="shared" si="138"/>
        <v>#N/A</v>
      </c>
      <c r="FJ189" s="61" t="e">
        <f ca="1">AVERAGE(OFFSET($FI$3,0,0,'Données projet'!$E$16+1,1))-AVERAGE(OFFSET($H$3,0,0,'Données projet'!$E$16+1,1))</f>
        <v>#N/A</v>
      </c>
      <c r="FK189" s="61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1" t="e">
        <f t="shared" si="142"/>
        <v>#N/A</v>
      </c>
      <c r="GE189" s="61" t="e">
        <f ca="1">AVERAGE(OFFSET($GD$3,0,0,'Données projet'!$E$17+1,1))-AVERAGE(OFFSET($H$3,0,0,'Données projet'!$E$17+1,1))</f>
        <v>#N/A</v>
      </c>
      <c r="GF189" s="61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1" t="e">
        <f t="shared" si="146"/>
        <v>#N/A</v>
      </c>
      <c r="GZ189" s="61" t="e">
        <f ca="1">AVERAGE(OFFSET($GY$3,0,0,'Données projet'!$E$18+1,1))-AVERAGE(OFFSET($H$3,0,0,'Données projet'!$E$18+1,1))</f>
        <v>#N/A</v>
      </c>
      <c r="HA189" s="61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102.10200000000039</v>
      </c>
      <c r="D190" s="12">
        <f t="shared" si="15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9">
        <f t="shared" si="111"/>
        <v>482.32424912132575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-7.9580786405131221E-13</v>
      </c>
      <c r="O190" s="14">
        <f>N190*VLOOKUP('Données projet'!$B$9,Paramètres!$A$1:$I$88,3,0)*VLOOKUP('Données projet'!$B$9,Paramètres!$A$1:$I$88,5,0)</f>
        <v>-4.448565960046835E-13</v>
      </c>
      <c r="P190" s="14" t="e">
        <f t="shared" si="151"/>
        <v>#NUM!</v>
      </c>
      <c r="Q190" s="22" t="e">
        <f t="shared" si="162"/>
        <v>#NUM!</v>
      </c>
      <c r="R190" s="61" t="e">
        <f t="shared" si="109"/>
        <v>#NUM!</v>
      </c>
      <c r="S190" s="61">
        <f ca="1">AVERAGE(OFFSET($R$3,0,0,'Données projet'!$E$9+1,1))-AVERAGE(OFFSET($H$3,0,0,'Données projet'!$E$9+1,1))</f>
        <v>383.30146648843129</v>
      </c>
      <c r="T190" s="61">
        <f t="shared" si="110"/>
        <v>443.96527862325644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0.23119158520075944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1.8805998989015423E-23</v>
      </c>
      <c r="AC190" s="24">
        <f t="shared" si="163"/>
        <v>0.23119158520075944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5.6843418860808015E-14</v>
      </c>
      <c r="AJ190" s="14">
        <f>AI190*VLOOKUP('Données projet'!$B$10,Paramètres!$A$1:$I$88,3,0)*VLOOKUP('Données projet'!$B$10,Paramètres!$A$1:$I$88,5,0)</f>
        <v>4.8771653382573282E-14</v>
      </c>
      <c r="AK190" s="14">
        <f t="shared" si="164"/>
        <v>7.9655698259503351E-13</v>
      </c>
      <c r="AL190" s="22">
        <f t="shared" si="165"/>
        <v>1.4722807076609983E-12</v>
      </c>
      <c r="AM190" s="61">
        <f t="shared" si="114"/>
        <v>293.33333333333479</v>
      </c>
      <c r="AN190" s="61">
        <f ca="1">AVERAGE(OFFSET($AM$3,0,0,'Données projet'!$E$10+1,1))-AVERAGE(OFFSET($H$3,0,0,'Données projet'!$E$10+1,1))</f>
        <v>346.47171669298569</v>
      </c>
      <c r="AO190" s="61">
        <f t="shared" si="115"/>
        <v>138.7892998712469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0</v>
      </c>
      <c r="BE190" s="14">
        <f>BD190*VLOOKUP('Données projet'!$B$11,Paramètres!$A$1:$I$88,3,0)*VLOOKUP('Données projet'!$B$11,Paramètres!$A$1:$I$88,5,0)</f>
        <v>0</v>
      </c>
      <c r="BF190" s="14" t="e">
        <f t="shared" si="167"/>
        <v>#NUM!</v>
      </c>
      <c r="BG190" s="22" t="e">
        <f t="shared" si="168"/>
        <v>#NUM!</v>
      </c>
      <c r="BH190" s="61" t="e">
        <f t="shared" si="118"/>
        <v>#NUM!</v>
      </c>
      <c r="BI190" s="61">
        <f ca="1">AVERAGE(OFFSET($BH$3,0,0,'Données projet'!$E$11+1,1))-AVERAGE(OFFSET($H$3,0,0,'Données projet'!$E$11+1,1))</f>
        <v>378.93986671710053</v>
      </c>
      <c r="BJ190" s="61">
        <f t="shared" si="119"/>
        <v>295.81600472413339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>
        <f>BY190*VLOOKUP('Données projet'!$B$12,Paramètres!$A$1:$I$88,3,0)*VLOOKUP('Données projet'!$B$12,Paramètres!$A$1:$I$88,5,0)</f>
        <v>0</v>
      </c>
      <c r="CA190" s="14" t="e">
        <f t="shared" si="170"/>
        <v>#NUM!</v>
      </c>
      <c r="CB190" s="22" t="e">
        <f t="shared" si="171"/>
        <v>#NUM!</v>
      </c>
      <c r="CC190" s="61" t="e">
        <f t="shared" si="122"/>
        <v>#NUM!</v>
      </c>
      <c r="CD190" s="61">
        <f ca="1">AVERAGE(OFFSET($CC$3,0,0,'Données projet'!$E$12+1,1))-AVERAGE(OFFSET($H$3,0,0,'Données projet'!$E$12+1,1))</f>
        <v>299.79515984901849</v>
      </c>
      <c r="CE190" s="61">
        <f t="shared" si="123"/>
        <v>472.66755491558951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-5.1159076974727213E-13</v>
      </c>
      <c r="CU190" s="18">
        <f>CT190*VLOOKUP('Données projet'!$B$13,Paramètres!$A$1:$I$88,3,0)*VLOOKUP('Données projet'!$B$13,Paramètres!$A$1:$I$88,5,0)</f>
        <v>-4.6288732846733184E-13</v>
      </c>
      <c r="CV190" s="14" t="e">
        <f t="shared" si="173"/>
        <v>#NUM!</v>
      </c>
      <c r="CW190" s="22" t="e">
        <f t="shared" si="174"/>
        <v>#NUM!</v>
      </c>
      <c r="CX190" s="61" t="e">
        <f t="shared" si="126"/>
        <v>#NUM!</v>
      </c>
      <c r="CY190" s="61">
        <f ca="1">AVERAGE(OFFSET($CX$3,0,0,'Données projet'!$E$13+1,1))-AVERAGE(OFFSET($H$3,0,0,'Données projet'!$E$13+1,1))</f>
        <v>338.00040608689147</v>
      </c>
      <c r="CZ190" s="61">
        <f t="shared" si="127"/>
        <v>193.3463168944657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1" t="e">
        <f t="shared" si="130"/>
        <v>#N/A</v>
      </c>
      <c r="DT190" s="61" t="e">
        <f ca="1">AVERAGE(OFFSET($DS$3,0,0,'Données projet'!$E$14+1,1))-AVERAGE(OFFSET($H$3,0,0,'Données projet'!$E$14+1,1))</f>
        <v>#N/A</v>
      </c>
      <c r="DU190" s="61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1" t="e">
        <f t="shared" si="134"/>
        <v>#N/A</v>
      </c>
      <c r="EO190" s="61" t="e">
        <f ca="1">AVERAGE(OFFSET($EN$3,0,0,'Données projet'!$E$15+1,1))-AVERAGE(OFFSET($H$3,0,0,'Données projet'!$E$15+1,1))</f>
        <v>#N/A</v>
      </c>
      <c r="EP190" s="61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1" t="e">
        <f t="shared" si="138"/>
        <v>#N/A</v>
      </c>
      <c r="FJ190" s="61" t="e">
        <f ca="1">AVERAGE(OFFSET($FI$3,0,0,'Données projet'!$E$16+1,1))-AVERAGE(OFFSET($H$3,0,0,'Données projet'!$E$16+1,1))</f>
        <v>#N/A</v>
      </c>
      <c r="FK190" s="61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1" t="e">
        <f t="shared" si="142"/>
        <v>#N/A</v>
      </c>
      <c r="GE190" s="61" t="e">
        <f ca="1">AVERAGE(OFFSET($GD$3,0,0,'Données projet'!$E$17+1,1))-AVERAGE(OFFSET($H$3,0,0,'Données projet'!$E$17+1,1))</f>
        <v>#N/A</v>
      </c>
      <c r="GF190" s="61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1" t="e">
        <f t="shared" si="146"/>
        <v>#N/A</v>
      </c>
      <c r="GZ190" s="61" t="e">
        <f ca="1">AVERAGE(OFFSET($GY$3,0,0,'Données projet'!$E$18+1,1))-AVERAGE(OFFSET($H$3,0,0,'Données projet'!$E$18+1,1))</f>
        <v>#N/A</v>
      </c>
      <c r="HA190" s="61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102.64800000000039</v>
      </c>
      <c r="D191" s="12">
        <f t="shared" si="15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9">
        <f t="shared" si="111"/>
        <v>483.50113174728358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-7.9580786405131221E-13</v>
      </c>
      <c r="O191" s="14">
        <f>N191*VLOOKUP('Données projet'!$B$9,Paramètres!$A$1:$I$88,3,0)*VLOOKUP('Données projet'!$B$9,Paramètres!$A$1:$I$88,5,0)</f>
        <v>-4.448565960046835E-13</v>
      </c>
      <c r="P191" s="14" t="e">
        <f t="shared" si="151"/>
        <v>#NUM!</v>
      </c>
      <c r="Q191" s="22" t="e">
        <f t="shared" si="162"/>
        <v>#NUM!</v>
      </c>
      <c r="R191" s="61" t="e">
        <f t="shared" si="109"/>
        <v>#NUM!</v>
      </c>
      <c r="S191" s="61">
        <f ca="1">AVERAGE(OFFSET($R$3,0,0,'Données projet'!$E$9+1,1))-AVERAGE(OFFSET($H$3,0,0,'Données projet'!$E$9+1,1))</f>
        <v>383.30146648843129</v>
      </c>
      <c r="T191" s="61">
        <f t="shared" si="110"/>
        <v>443.96527862325644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0.22665805922791565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1.3297849412120163E-23</v>
      </c>
      <c r="AC191" s="24">
        <f t="shared" si="163"/>
        <v>0.22665805922791565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5.6843418860808015E-14</v>
      </c>
      <c r="AJ191" s="14">
        <f>AI191*VLOOKUP('Données projet'!$B$10,Paramètres!$A$1:$I$88,3,0)*VLOOKUP('Données projet'!$B$10,Paramètres!$A$1:$I$88,5,0)</f>
        <v>4.8771653382573282E-14</v>
      </c>
      <c r="AK191" s="14">
        <f t="shared" si="164"/>
        <v>7.9655698259503351E-13</v>
      </c>
      <c r="AL191" s="22">
        <f t="shared" si="165"/>
        <v>1.4722807076609983E-12</v>
      </c>
      <c r="AM191" s="61">
        <f t="shared" si="114"/>
        <v>293.33333333333479</v>
      </c>
      <c r="AN191" s="61">
        <f ca="1">AVERAGE(OFFSET($AM$3,0,0,'Données projet'!$E$10+1,1))-AVERAGE(OFFSET($H$3,0,0,'Données projet'!$E$10+1,1))</f>
        <v>346.47171669298569</v>
      </c>
      <c r="AO191" s="61">
        <f t="shared" si="115"/>
        <v>138.7892998712469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0</v>
      </c>
      <c r="BE191" s="14">
        <f>BD191*VLOOKUP('Données projet'!$B$11,Paramètres!$A$1:$I$88,3,0)*VLOOKUP('Données projet'!$B$11,Paramètres!$A$1:$I$88,5,0)</f>
        <v>0</v>
      </c>
      <c r="BF191" s="14" t="e">
        <f t="shared" si="167"/>
        <v>#NUM!</v>
      </c>
      <c r="BG191" s="22" t="e">
        <f t="shared" si="168"/>
        <v>#NUM!</v>
      </c>
      <c r="BH191" s="61" t="e">
        <f t="shared" si="118"/>
        <v>#NUM!</v>
      </c>
      <c r="BI191" s="61">
        <f ca="1">AVERAGE(OFFSET($BH$3,0,0,'Données projet'!$E$11+1,1))-AVERAGE(OFFSET($H$3,0,0,'Données projet'!$E$11+1,1))</f>
        <v>378.93986671710053</v>
      </c>
      <c r="BJ191" s="61">
        <f t="shared" si="119"/>
        <v>295.81600472413339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>
        <f>BY191*VLOOKUP('Données projet'!$B$12,Paramètres!$A$1:$I$88,3,0)*VLOOKUP('Données projet'!$B$12,Paramètres!$A$1:$I$88,5,0)</f>
        <v>0</v>
      </c>
      <c r="CA191" s="14" t="e">
        <f t="shared" si="170"/>
        <v>#NUM!</v>
      </c>
      <c r="CB191" s="22" t="e">
        <f t="shared" si="171"/>
        <v>#NUM!</v>
      </c>
      <c r="CC191" s="61" t="e">
        <f t="shared" si="122"/>
        <v>#NUM!</v>
      </c>
      <c r="CD191" s="61">
        <f ca="1">AVERAGE(OFFSET($CC$3,0,0,'Données projet'!$E$12+1,1))-AVERAGE(OFFSET($H$3,0,0,'Données projet'!$E$12+1,1))</f>
        <v>299.79515984901849</v>
      </c>
      <c r="CE191" s="61">
        <f t="shared" si="123"/>
        <v>472.66755491558951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-5.1159076974727213E-13</v>
      </c>
      <c r="CU191" s="18">
        <f>CT191*VLOOKUP('Données projet'!$B$13,Paramètres!$A$1:$I$88,3,0)*VLOOKUP('Données projet'!$B$13,Paramètres!$A$1:$I$88,5,0)</f>
        <v>-4.6288732846733184E-13</v>
      </c>
      <c r="CV191" s="14" t="e">
        <f t="shared" si="173"/>
        <v>#NUM!</v>
      </c>
      <c r="CW191" s="22" t="e">
        <f t="shared" si="174"/>
        <v>#NUM!</v>
      </c>
      <c r="CX191" s="61" t="e">
        <f t="shared" si="126"/>
        <v>#NUM!</v>
      </c>
      <c r="CY191" s="61">
        <f ca="1">AVERAGE(OFFSET($CX$3,0,0,'Données projet'!$E$13+1,1))-AVERAGE(OFFSET($H$3,0,0,'Données projet'!$E$13+1,1))</f>
        <v>338.00040608689147</v>
      </c>
      <c r="CZ191" s="61">
        <f t="shared" si="127"/>
        <v>193.3463168944657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1" t="e">
        <f t="shared" si="130"/>
        <v>#N/A</v>
      </c>
      <c r="DT191" s="61" t="e">
        <f ca="1">AVERAGE(OFFSET($DS$3,0,0,'Données projet'!$E$14+1,1))-AVERAGE(OFFSET($H$3,0,0,'Données projet'!$E$14+1,1))</f>
        <v>#N/A</v>
      </c>
      <c r="DU191" s="61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1" t="e">
        <f t="shared" si="134"/>
        <v>#N/A</v>
      </c>
      <c r="EO191" s="61" t="e">
        <f ca="1">AVERAGE(OFFSET($EN$3,0,0,'Données projet'!$E$15+1,1))-AVERAGE(OFFSET($H$3,0,0,'Données projet'!$E$15+1,1))</f>
        <v>#N/A</v>
      </c>
      <c r="EP191" s="61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1" t="e">
        <f t="shared" si="138"/>
        <v>#N/A</v>
      </c>
      <c r="FJ191" s="61" t="e">
        <f ca="1">AVERAGE(OFFSET($FI$3,0,0,'Données projet'!$E$16+1,1))-AVERAGE(OFFSET($H$3,0,0,'Données projet'!$E$16+1,1))</f>
        <v>#N/A</v>
      </c>
      <c r="FK191" s="61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1" t="e">
        <f t="shared" si="142"/>
        <v>#N/A</v>
      </c>
      <c r="GE191" s="61" t="e">
        <f ca="1">AVERAGE(OFFSET($GD$3,0,0,'Données projet'!$E$17+1,1))-AVERAGE(OFFSET($H$3,0,0,'Données projet'!$E$17+1,1))</f>
        <v>#N/A</v>
      </c>
      <c r="GF191" s="61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1" t="e">
        <f t="shared" si="146"/>
        <v>#N/A</v>
      </c>
      <c r="GZ191" s="61" t="e">
        <f ca="1">AVERAGE(OFFSET($GY$3,0,0,'Données projet'!$E$18+1,1))-AVERAGE(OFFSET($H$3,0,0,'Données projet'!$E$18+1,1))</f>
        <v>#N/A</v>
      </c>
      <c r="HA191" s="61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103.1940000000004</v>
      </c>
      <c r="D192" s="12">
        <f t="shared" si="15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9">
        <f t="shared" si="111"/>
        <v>484.67787452989506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-7.9580786405131221E-13</v>
      </c>
      <c r="O192" s="14">
        <f>N192*VLOOKUP('Données projet'!$B$9,Paramètres!$A$1:$I$88,3,0)*VLOOKUP('Données projet'!$B$9,Paramètres!$A$1:$I$88,5,0)</f>
        <v>-4.448565960046835E-13</v>
      </c>
      <c r="P192" s="14" t="e">
        <f t="shared" si="151"/>
        <v>#NUM!</v>
      </c>
      <c r="Q192" s="22" t="e">
        <f t="shared" si="162"/>
        <v>#NUM!</v>
      </c>
      <c r="R192" s="61" t="e">
        <f t="shared" si="109"/>
        <v>#NUM!</v>
      </c>
      <c r="S192" s="61">
        <f ca="1">AVERAGE(OFFSET($R$3,0,0,'Données projet'!$E$9+1,1))-AVERAGE(OFFSET($H$3,0,0,'Données projet'!$E$9+1,1))</f>
        <v>383.30146648843129</v>
      </c>
      <c r="T192" s="61">
        <f t="shared" si="110"/>
        <v>443.96527862325644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0.22221343293422152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9.4029994945077116E-24</v>
      </c>
      <c r="AC192" s="24">
        <f t="shared" si="163"/>
        <v>0.22221343293422152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5.6843418860808015E-14</v>
      </c>
      <c r="AJ192" s="14">
        <f>AI192*VLOOKUP('Données projet'!$B$10,Paramètres!$A$1:$I$88,3,0)*VLOOKUP('Données projet'!$B$10,Paramètres!$A$1:$I$88,5,0)</f>
        <v>4.8771653382573282E-14</v>
      </c>
      <c r="AK192" s="14">
        <f t="shared" si="164"/>
        <v>7.9655698259503351E-13</v>
      </c>
      <c r="AL192" s="22">
        <f t="shared" si="165"/>
        <v>1.4722807076609983E-12</v>
      </c>
      <c r="AM192" s="61">
        <f t="shared" si="114"/>
        <v>293.33333333333479</v>
      </c>
      <c r="AN192" s="61">
        <f ca="1">AVERAGE(OFFSET($AM$3,0,0,'Données projet'!$E$10+1,1))-AVERAGE(OFFSET($H$3,0,0,'Données projet'!$E$10+1,1))</f>
        <v>346.47171669298569</v>
      </c>
      <c r="AO192" s="61">
        <f t="shared" si="115"/>
        <v>138.7892998712469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0</v>
      </c>
      <c r="BE192" s="14">
        <f>BD192*VLOOKUP('Données projet'!$B$11,Paramètres!$A$1:$I$88,3,0)*VLOOKUP('Données projet'!$B$11,Paramètres!$A$1:$I$88,5,0)</f>
        <v>0</v>
      </c>
      <c r="BF192" s="14" t="e">
        <f t="shared" si="167"/>
        <v>#NUM!</v>
      </c>
      <c r="BG192" s="22" t="e">
        <f t="shared" si="168"/>
        <v>#NUM!</v>
      </c>
      <c r="BH192" s="61" t="e">
        <f t="shared" si="118"/>
        <v>#NUM!</v>
      </c>
      <c r="BI192" s="61">
        <f ca="1">AVERAGE(OFFSET($BH$3,0,0,'Données projet'!$E$11+1,1))-AVERAGE(OFFSET($H$3,0,0,'Données projet'!$E$11+1,1))</f>
        <v>378.93986671710053</v>
      </c>
      <c r="BJ192" s="61">
        <f t="shared" si="119"/>
        <v>295.81600472413339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>
        <f>BY192*VLOOKUP('Données projet'!$B$12,Paramètres!$A$1:$I$88,3,0)*VLOOKUP('Données projet'!$B$12,Paramètres!$A$1:$I$88,5,0)</f>
        <v>0</v>
      </c>
      <c r="CA192" s="14" t="e">
        <f t="shared" si="170"/>
        <v>#NUM!</v>
      </c>
      <c r="CB192" s="22" t="e">
        <f t="shared" si="171"/>
        <v>#NUM!</v>
      </c>
      <c r="CC192" s="61" t="e">
        <f t="shared" si="122"/>
        <v>#NUM!</v>
      </c>
      <c r="CD192" s="61">
        <f ca="1">AVERAGE(OFFSET($CC$3,0,0,'Données projet'!$E$12+1,1))-AVERAGE(OFFSET($H$3,0,0,'Données projet'!$E$12+1,1))</f>
        <v>299.79515984901849</v>
      </c>
      <c r="CE192" s="61">
        <f t="shared" si="123"/>
        <v>472.66755491558951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-5.1159076974727213E-13</v>
      </c>
      <c r="CU192" s="18">
        <f>CT192*VLOOKUP('Données projet'!$B$13,Paramètres!$A$1:$I$88,3,0)*VLOOKUP('Données projet'!$B$13,Paramètres!$A$1:$I$88,5,0)</f>
        <v>-4.6288732846733184E-13</v>
      </c>
      <c r="CV192" s="14" t="e">
        <f t="shared" si="173"/>
        <v>#NUM!</v>
      </c>
      <c r="CW192" s="22" t="e">
        <f t="shared" si="174"/>
        <v>#NUM!</v>
      </c>
      <c r="CX192" s="61" t="e">
        <f t="shared" si="126"/>
        <v>#NUM!</v>
      </c>
      <c r="CY192" s="61">
        <f ca="1">AVERAGE(OFFSET($CX$3,0,0,'Données projet'!$E$13+1,1))-AVERAGE(OFFSET($H$3,0,0,'Données projet'!$E$13+1,1))</f>
        <v>338.00040608689147</v>
      </c>
      <c r="CZ192" s="61">
        <f t="shared" si="127"/>
        <v>193.3463168944657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1" t="e">
        <f t="shared" si="130"/>
        <v>#N/A</v>
      </c>
      <c r="DT192" s="61" t="e">
        <f ca="1">AVERAGE(OFFSET($DS$3,0,0,'Données projet'!$E$14+1,1))-AVERAGE(OFFSET($H$3,0,0,'Données projet'!$E$14+1,1))</f>
        <v>#N/A</v>
      </c>
      <c r="DU192" s="61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1" t="e">
        <f t="shared" si="134"/>
        <v>#N/A</v>
      </c>
      <c r="EO192" s="61" t="e">
        <f ca="1">AVERAGE(OFFSET($EN$3,0,0,'Données projet'!$E$15+1,1))-AVERAGE(OFFSET($H$3,0,0,'Données projet'!$E$15+1,1))</f>
        <v>#N/A</v>
      </c>
      <c r="EP192" s="61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1" t="e">
        <f t="shared" si="138"/>
        <v>#N/A</v>
      </c>
      <c r="FJ192" s="61" t="e">
        <f ca="1">AVERAGE(OFFSET($FI$3,0,0,'Données projet'!$E$16+1,1))-AVERAGE(OFFSET($H$3,0,0,'Données projet'!$E$16+1,1))</f>
        <v>#N/A</v>
      </c>
      <c r="FK192" s="61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1" t="e">
        <f t="shared" si="142"/>
        <v>#N/A</v>
      </c>
      <c r="GE192" s="61" t="e">
        <f ca="1">AVERAGE(OFFSET($GD$3,0,0,'Données projet'!$E$17+1,1))-AVERAGE(OFFSET($H$3,0,0,'Données projet'!$E$17+1,1))</f>
        <v>#N/A</v>
      </c>
      <c r="GF192" s="61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1" t="e">
        <f t="shared" si="146"/>
        <v>#N/A</v>
      </c>
      <c r="GZ192" s="61" t="e">
        <f ca="1">AVERAGE(OFFSET($GY$3,0,0,'Données projet'!$E$18+1,1))-AVERAGE(OFFSET($H$3,0,0,'Données projet'!$E$18+1,1))</f>
        <v>#N/A</v>
      </c>
      <c r="HA192" s="61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103.74000000000041</v>
      </c>
      <c r="D193" s="12">
        <f t="shared" si="15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9">
        <f t="shared" si="111"/>
        <v>485.85447829495109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-7.9580786405131221E-13</v>
      </c>
      <c r="O193" s="14">
        <f>N193*VLOOKUP('Données projet'!$B$9,Paramètres!$A$1:$I$88,3,0)*VLOOKUP('Données projet'!$B$9,Paramètres!$A$1:$I$88,5,0)</f>
        <v>-4.448565960046835E-13</v>
      </c>
      <c r="P193" s="14" t="e">
        <f t="shared" si="151"/>
        <v>#NUM!</v>
      </c>
      <c r="Q193" s="22" t="e">
        <f t="shared" si="162"/>
        <v>#NUM!</v>
      </c>
      <c r="R193" s="61" t="e">
        <f t="shared" si="109"/>
        <v>#NUM!</v>
      </c>
      <c r="S193" s="61">
        <f ca="1">AVERAGE(OFFSET($R$3,0,0,'Données projet'!$E$9+1,1))-AVERAGE(OFFSET($H$3,0,0,'Données projet'!$E$9+1,1))</f>
        <v>383.30146648843129</v>
      </c>
      <c r="T193" s="61">
        <f t="shared" si="110"/>
        <v>443.96527862325644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0.21785596305119237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6.6489247060600813E-24</v>
      </c>
      <c r="AC193" s="24">
        <f t="shared" si="163"/>
        <v>0.21785596305119237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5.6843418860808015E-14</v>
      </c>
      <c r="AJ193" s="14">
        <f>AI193*VLOOKUP('Données projet'!$B$10,Paramètres!$A$1:$I$88,3,0)*VLOOKUP('Données projet'!$B$10,Paramètres!$A$1:$I$88,5,0)</f>
        <v>4.8771653382573282E-14</v>
      </c>
      <c r="AK193" s="14">
        <f t="shared" si="164"/>
        <v>7.9655698259503351E-13</v>
      </c>
      <c r="AL193" s="22">
        <f t="shared" si="165"/>
        <v>1.4722807076609983E-12</v>
      </c>
      <c r="AM193" s="61">
        <f t="shared" si="114"/>
        <v>293.33333333333479</v>
      </c>
      <c r="AN193" s="61">
        <f ca="1">AVERAGE(OFFSET($AM$3,0,0,'Données projet'!$E$10+1,1))-AVERAGE(OFFSET($H$3,0,0,'Données projet'!$E$10+1,1))</f>
        <v>346.47171669298569</v>
      </c>
      <c r="AO193" s="61">
        <f t="shared" si="115"/>
        <v>138.7892998712469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0</v>
      </c>
      <c r="BE193" s="14">
        <f>BD193*VLOOKUP('Données projet'!$B$11,Paramètres!$A$1:$I$88,3,0)*VLOOKUP('Données projet'!$B$11,Paramètres!$A$1:$I$88,5,0)</f>
        <v>0</v>
      </c>
      <c r="BF193" s="14" t="e">
        <f t="shared" si="167"/>
        <v>#NUM!</v>
      </c>
      <c r="BG193" s="22" t="e">
        <f t="shared" si="168"/>
        <v>#NUM!</v>
      </c>
      <c r="BH193" s="61" t="e">
        <f t="shared" si="118"/>
        <v>#NUM!</v>
      </c>
      <c r="BI193" s="61">
        <f ca="1">AVERAGE(OFFSET($BH$3,0,0,'Données projet'!$E$11+1,1))-AVERAGE(OFFSET($H$3,0,0,'Données projet'!$E$11+1,1))</f>
        <v>378.93986671710053</v>
      </c>
      <c r="BJ193" s="61">
        <f t="shared" si="119"/>
        <v>295.81600472413339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>
        <f>BY193*VLOOKUP('Données projet'!$B$12,Paramètres!$A$1:$I$88,3,0)*VLOOKUP('Données projet'!$B$12,Paramètres!$A$1:$I$88,5,0)</f>
        <v>0</v>
      </c>
      <c r="CA193" s="14" t="e">
        <f t="shared" si="170"/>
        <v>#NUM!</v>
      </c>
      <c r="CB193" s="22" t="e">
        <f t="shared" si="171"/>
        <v>#NUM!</v>
      </c>
      <c r="CC193" s="61" t="e">
        <f t="shared" si="122"/>
        <v>#NUM!</v>
      </c>
      <c r="CD193" s="61">
        <f ca="1">AVERAGE(OFFSET($CC$3,0,0,'Données projet'!$E$12+1,1))-AVERAGE(OFFSET($H$3,0,0,'Données projet'!$E$12+1,1))</f>
        <v>299.79515984901849</v>
      </c>
      <c r="CE193" s="61">
        <f t="shared" si="123"/>
        <v>472.66755491558951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-5.1159076974727213E-13</v>
      </c>
      <c r="CU193" s="18">
        <f>CT193*VLOOKUP('Données projet'!$B$13,Paramètres!$A$1:$I$88,3,0)*VLOOKUP('Données projet'!$B$13,Paramètres!$A$1:$I$88,5,0)</f>
        <v>-4.6288732846733184E-13</v>
      </c>
      <c r="CV193" s="14" t="e">
        <f t="shared" si="173"/>
        <v>#NUM!</v>
      </c>
      <c r="CW193" s="22" t="e">
        <f t="shared" si="174"/>
        <v>#NUM!</v>
      </c>
      <c r="CX193" s="61" t="e">
        <f t="shared" si="126"/>
        <v>#NUM!</v>
      </c>
      <c r="CY193" s="61">
        <f ca="1">AVERAGE(OFFSET($CX$3,0,0,'Données projet'!$E$13+1,1))-AVERAGE(OFFSET($H$3,0,0,'Données projet'!$E$13+1,1))</f>
        <v>338.00040608689147</v>
      </c>
      <c r="CZ193" s="61">
        <f t="shared" si="127"/>
        <v>193.3463168944657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1" t="e">
        <f t="shared" si="130"/>
        <v>#N/A</v>
      </c>
      <c r="DT193" s="61" t="e">
        <f ca="1">AVERAGE(OFFSET($DS$3,0,0,'Données projet'!$E$14+1,1))-AVERAGE(OFFSET($H$3,0,0,'Données projet'!$E$14+1,1))</f>
        <v>#N/A</v>
      </c>
      <c r="DU193" s="61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1" t="e">
        <f t="shared" si="134"/>
        <v>#N/A</v>
      </c>
      <c r="EO193" s="61" t="e">
        <f ca="1">AVERAGE(OFFSET($EN$3,0,0,'Données projet'!$E$15+1,1))-AVERAGE(OFFSET($H$3,0,0,'Données projet'!$E$15+1,1))</f>
        <v>#N/A</v>
      </c>
      <c r="EP193" s="61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1" t="e">
        <f t="shared" si="138"/>
        <v>#N/A</v>
      </c>
      <c r="FJ193" s="61" t="e">
        <f ca="1">AVERAGE(OFFSET($FI$3,0,0,'Données projet'!$E$16+1,1))-AVERAGE(OFFSET($H$3,0,0,'Données projet'!$E$16+1,1))</f>
        <v>#N/A</v>
      </c>
      <c r="FK193" s="61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1" t="e">
        <f t="shared" si="142"/>
        <v>#N/A</v>
      </c>
      <c r="GE193" s="61" t="e">
        <f ca="1">AVERAGE(OFFSET($GD$3,0,0,'Données projet'!$E$17+1,1))-AVERAGE(OFFSET($H$3,0,0,'Données projet'!$E$17+1,1))</f>
        <v>#N/A</v>
      </c>
      <c r="GF193" s="61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1" t="e">
        <f t="shared" si="146"/>
        <v>#N/A</v>
      </c>
      <c r="GZ193" s="61" t="e">
        <f ca="1">AVERAGE(OFFSET($GY$3,0,0,'Données projet'!$E$18+1,1))-AVERAGE(OFFSET($H$3,0,0,'Données projet'!$E$18+1,1))</f>
        <v>#N/A</v>
      </c>
      <c r="HA193" s="61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104.28600000000041</v>
      </c>
      <c r="D194" s="12">
        <f t="shared" si="15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9">
        <f t="shared" si="111"/>
        <v>487.03094385904706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-7.9580786405131221E-13</v>
      </c>
      <c r="O194" s="14">
        <f>N194*VLOOKUP('Données projet'!$B$9,Paramètres!$A$1:$I$88,3,0)*VLOOKUP('Données projet'!$B$9,Paramètres!$A$1:$I$88,5,0)</f>
        <v>-4.448565960046835E-13</v>
      </c>
      <c r="P194" s="14" t="e">
        <f t="shared" si="151"/>
        <v>#NUM!</v>
      </c>
      <c r="Q194" s="22" t="e">
        <f t="shared" si="162"/>
        <v>#NUM!</v>
      </c>
      <c r="R194" s="61" t="e">
        <f t="shared" si="109"/>
        <v>#NUM!</v>
      </c>
      <c r="S194" s="61">
        <f ca="1">AVERAGE(OFFSET($R$3,0,0,'Données projet'!$E$9+1,1))-AVERAGE(OFFSET($H$3,0,0,'Données projet'!$E$9+1,1))</f>
        <v>383.30146648843129</v>
      </c>
      <c r="T194" s="61">
        <f t="shared" si="110"/>
        <v>443.96527862325644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0.21358394049477525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4.7014997472538558E-24</v>
      </c>
      <c r="AC194" s="24">
        <f t="shared" si="163"/>
        <v>0.21358394049477525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5.6843418860808015E-14</v>
      </c>
      <c r="AJ194" s="14">
        <f>AI194*VLOOKUP('Données projet'!$B$10,Paramètres!$A$1:$I$88,3,0)*VLOOKUP('Données projet'!$B$10,Paramètres!$A$1:$I$88,5,0)</f>
        <v>4.8771653382573282E-14</v>
      </c>
      <c r="AK194" s="14">
        <f t="shared" si="164"/>
        <v>7.9655698259503351E-13</v>
      </c>
      <c r="AL194" s="22">
        <f t="shared" si="165"/>
        <v>1.4722807076609983E-12</v>
      </c>
      <c r="AM194" s="61">
        <f t="shared" si="114"/>
        <v>293.33333333333479</v>
      </c>
      <c r="AN194" s="61">
        <f ca="1">AVERAGE(OFFSET($AM$3,0,0,'Données projet'!$E$10+1,1))-AVERAGE(OFFSET($H$3,0,0,'Données projet'!$E$10+1,1))</f>
        <v>346.47171669298569</v>
      </c>
      <c r="AO194" s="61">
        <f t="shared" si="115"/>
        <v>138.7892998712469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0</v>
      </c>
      <c r="BE194" s="14">
        <f>BD194*VLOOKUP('Données projet'!$B$11,Paramètres!$A$1:$I$88,3,0)*VLOOKUP('Données projet'!$B$11,Paramètres!$A$1:$I$88,5,0)</f>
        <v>0</v>
      </c>
      <c r="BF194" s="14" t="e">
        <f t="shared" si="167"/>
        <v>#NUM!</v>
      </c>
      <c r="BG194" s="22" t="e">
        <f t="shared" si="168"/>
        <v>#NUM!</v>
      </c>
      <c r="BH194" s="61" t="e">
        <f t="shared" si="118"/>
        <v>#NUM!</v>
      </c>
      <c r="BI194" s="61">
        <f ca="1">AVERAGE(OFFSET($BH$3,0,0,'Données projet'!$E$11+1,1))-AVERAGE(OFFSET($H$3,0,0,'Données projet'!$E$11+1,1))</f>
        <v>378.93986671710053</v>
      </c>
      <c r="BJ194" s="61">
        <f t="shared" si="119"/>
        <v>295.81600472413339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>
        <f>BY194*VLOOKUP('Données projet'!$B$12,Paramètres!$A$1:$I$88,3,0)*VLOOKUP('Données projet'!$B$12,Paramètres!$A$1:$I$88,5,0)</f>
        <v>0</v>
      </c>
      <c r="CA194" s="14" t="e">
        <f t="shared" si="170"/>
        <v>#NUM!</v>
      </c>
      <c r="CB194" s="22" t="e">
        <f t="shared" si="171"/>
        <v>#NUM!</v>
      </c>
      <c r="CC194" s="61" t="e">
        <f t="shared" si="122"/>
        <v>#NUM!</v>
      </c>
      <c r="CD194" s="61">
        <f ca="1">AVERAGE(OFFSET($CC$3,0,0,'Données projet'!$E$12+1,1))-AVERAGE(OFFSET($H$3,0,0,'Données projet'!$E$12+1,1))</f>
        <v>299.79515984901849</v>
      </c>
      <c r="CE194" s="61">
        <f t="shared" si="123"/>
        <v>472.66755491558951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-5.1159076974727213E-13</v>
      </c>
      <c r="CU194" s="18">
        <f>CT194*VLOOKUP('Données projet'!$B$13,Paramètres!$A$1:$I$88,3,0)*VLOOKUP('Données projet'!$B$13,Paramètres!$A$1:$I$88,5,0)</f>
        <v>-4.6288732846733184E-13</v>
      </c>
      <c r="CV194" s="14" t="e">
        <f t="shared" si="173"/>
        <v>#NUM!</v>
      </c>
      <c r="CW194" s="22" t="e">
        <f t="shared" si="174"/>
        <v>#NUM!</v>
      </c>
      <c r="CX194" s="61" t="e">
        <f t="shared" si="126"/>
        <v>#NUM!</v>
      </c>
      <c r="CY194" s="61">
        <f ca="1">AVERAGE(OFFSET($CX$3,0,0,'Données projet'!$E$13+1,1))-AVERAGE(OFFSET($H$3,0,0,'Données projet'!$E$13+1,1))</f>
        <v>338.00040608689147</v>
      </c>
      <c r="CZ194" s="61">
        <f t="shared" si="127"/>
        <v>193.3463168944657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1" t="e">
        <f t="shared" si="130"/>
        <v>#N/A</v>
      </c>
      <c r="DT194" s="61" t="e">
        <f ca="1">AVERAGE(OFFSET($DS$3,0,0,'Données projet'!$E$14+1,1))-AVERAGE(OFFSET($H$3,0,0,'Données projet'!$E$14+1,1))</f>
        <v>#N/A</v>
      </c>
      <c r="DU194" s="61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1" t="e">
        <f t="shared" si="134"/>
        <v>#N/A</v>
      </c>
      <c r="EO194" s="61" t="e">
        <f ca="1">AVERAGE(OFFSET($EN$3,0,0,'Données projet'!$E$15+1,1))-AVERAGE(OFFSET($H$3,0,0,'Données projet'!$E$15+1,1))</f>
        <v>#N/A</v>
      </c>
      <c r="EP194" s="61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1" t="e">
        <f t="shared" si="138"/>
        <v>#N/A</v>
      </c>
      <c r="FJ194" s="61" t="e">
        <f ca="1">AVERAGE(OFFSET($FI$3,0,0,'Données projet'!$E$16+1,1))-AVERAGE(OFFSET($H$3,0,0,'Données projet'!$E$16+1,1))</f>
        <v>#N/A</v>
      </c>
      <c r="FK194" s="61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1" t="e">
        <f t="shared" si="142"/>
        <v>#N/A</v>
      </c>
      <c r="GE194" s="61" t="e">
        <f ca="1">AVERAGE(OFFSET($GD$3,0,0,'Données projet'!$E$17+1,1))-AVERAGE(OFFSET($H$3,0,0,'Données projet'!$E$17+1,1))</f>
        <v>#N/A</v>
      </c>
      <c r="GF194" s="61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1" t="e">
        <f t="shared" si="146"/>
        <v>#N/A</v>
      </c>
      <c r="GZ194" s="61" t="e">
        <f ca="1">AVERAGE(OFFSET($GY$3,0,0,'Données projet'!$E$18+1,1))-AVERAGE(OFFSET($H$3,0,0,'Données projet'!$E$18+1,1))</f>
        <v>#N/A</v>
      </c>
      <c r="HA194" s="61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104.83200000000042</v>
      </c>
      <c r="D195" s="12">
        <f t="shared" si="15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9">
        <f t="shared" si="111"/>
        <v>488.20727202973239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-7.9580786405131221E-13</v>
      </c>
      <c r="O195" s="14">
        <f>N195*VLOOKUP('Données projet'!$B$9,Paramètres!$A$1:$I$88,3,0)*VLOOKUP('Données projet'!$B$9,Paramètres!$A$1:$I$88,5,0)</f>
        <v>-4.448565960046835E-13</v>
      </c>
      <c r="P195" s="14" t="e">
        <f t="shared" si="151"/>
        <v>#NUM!</v>
      </c>
      <c r="Q195" s="22" t="e">
        <f t="shared" si="162"/>
        <v>#NUM!</v>
      </c>
      <c r="R195" s="61" t="e">
        <f t="shared" ref="R195:R203" si="191">Q195+(I195+J195)*44/12</f>
        <v>#NUM!</v>
      </c>
      <c r="S195" s="61">
        <f ca="1">AVERAGE(OFFSET($R$3,0,0,'Données projet'!$E$9+1,1))-AVERAGE(OFFSET($H$3,0,0,'Données projet'!$E$9+1,1))</f>
        <v>383.30146648843129</v>
      </c>
      <c r="T195" s="61">
        <f t="shared" ref="T195:T203" si="192">$R$33-$H$33</f>
        <v>443.96527862325644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0.20939568969501299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3.3244623530300406E-24</v>
      </c>
      <c r="AC195" s="24">
        <f t="shared" si="163"/>
        <v>0.20939568969501299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5.6843418860808015E-14</v>
      </c>
      <c r="AJ195" s="14">
        <f>AI195*VLOOKUP('Données projet'!$B$10,Paramètres!$A$1:$I$88,3,0)*VLOOKUP('Données projet'!$B$10,Paramètres!$A$1:$I$88,5,0)</f>
        <v>4.8771653382573282E-14</v>
      </c>
      <c r="AK195" s="14">
        <f t="shared" si="164"/>
        <v>7.9655698259503351E-13</v>
      </c>
      <c r="AL195" s="22">
        <f t="shared" si="165"/>
        <v>1.4722807076609983E-12</v>
      </c>
      <c r="AM195" s="61">
        <f t="shared" si="114"/>
        <v>293.33333333333479</v>
      </c>
      <c r="AN195" s="61">
        <f ca="1">AVERAGE(OFFSET($AM$3,0,0,'Données projet'!$E$10+1,1))-AVERAGE(OFFSET($H$3,0,0,'Données projet'!$E$10+1,1))</f>
        <v>346.47171669298569</v>
      </c>
      <c r="AO195" s="61">
        <f t="shared" si="115"/>
        <v>138.7892998712469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0</v>
      </c>
      <c r="BE195" s="14">
        <f>BD195*VLOOKUP('Données projet'!$B$11,Paramètres!$A$1:$I$88,3,0)*VLOOKUP('Données projet'!$B$11,Paramètres!$A$1:$I$88,5,0)</f>
        <v>0</v>
      </c>
      <c r="BF195" s="14" t="e">
        <f t="shared" si="167"/>
        <v>#NUM!</v>
      </c>
      <c r="BG195" s="22" t="e">
        <f t="shared" si="168"/>
        <v>#NUM!</v>
      </c>
      <c r="BH195" s="61" t="e">
        <f t="shared" si="118"/>
        <v>#NUM!</v>
      </c>
      <c r="BI195" s="61">
        <f ca="1">AVERAGE(OFFSET($BH$3,0,0,'Données projet'!$E$11+1,1))-AVERAGE(OFFSET($H$3,0,0,'Données projet'!$E$11+1,1))</f>
        <v>378.93986671710053</v>
      </c>
      <c r="BJ195" s="61">
        <f t="shared" si="119"/>
        <v>295.81600472413339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>
        <f>BY195*VLOOKUP('Données projet'!$B$12,Paramètres!$A$1:$I$88,3,0)*VLOOKUP('Données projet'!$B$12,Paramètres!$A$1:$I$88,5,0)</f>
        <v>0</v>
      </c>
      <c r="CA195" s="14" t="e">
        <f t="shared" si="170"/>
        <v>#NUM!</v>
      </c>
      <c r="CB195" s="22" t="e">
        <f t="shared" si="171"/>
        <v>#NUM!</v>
      </c>
      <c r="CC195" s="61" t="e">
        <f t="shared" si="122"/>
        <v>#NUM!</v>
      </c>
      <c r="CD195" s="61">
        <f ca="1">AVERAGE(OFFSET($CC$3,0,0,'Données projet'!$E$12+1,1))-AVERAGE(OFFSET($H$3,0,0,'Données projet'!$E$12+1,1))</f>
        <v>299.79515984901849</v>
      </c>
      <c r="CE195" s="61">
        <f t="shared" si="123"/>
        <v>472.66755491558951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-5.1159076974727213E-13</v>
      </c>
      <c r="CU195" s="18">
        <f>CT195*VLOOKUP('Données projet'!$B$13,Paramètres!$A$1:$I$88,3,0)*VLOOKUP('Données projet'!$B$13,Paramètres!$A$1:$I$88,5,0)</f>
        <v>-4.6288732846733184E-13</v>
      </c>
      <c r="CV195" s="14" t="e">
        <f t="shared" si="173"/>
        <v>#NUM!</v>
      </c>
      <c r="CW195" s="22" t="e">
        <f t="shared" si="174"/>
        <v>#NUM!</v>
      </c>
      <c r="CX195" s="61" t="e">
        <f t="shared" si="126"/>
        <v>#NUM!</v>
      </c>
      <c r="CY195" s="61">
        <f ca="1">AVERAGE(OFFSET($CX$3,0,0,'Données projet'!$E$13+1,1))-AVERAGE(OFFSET($H$3,0,0,'Données projet'!$E$13+1,1))</f>
        <v>338.00040608689147</v>
      </c>
      <c r="CZ195" s="61">
        <f t="shared" si="127"/>
        <v>193.3463168944657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1" t="e">
        <f t="shared" si="130"/>
        <v>#N/A</v>
      </c>
      <c r="DT195" s="61" t="e">
        <f ca="1">AVERAGE(OFFSET($DS$3,0,0,'Données projet'!$E$14+1,1))-AVERAGE(OFFSET($H$3,0,0,'Données projet'!$E$14+1,1))</f>
        <v>#N/A</v>
      </c>
      <c r="DU195" s="61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1" t="e">
        <f t="shared" si="134"/>
        <v>#N/A</v>
      </c>
      <c r="EO195" s="61" t="e">
        <f ca="1">AVERAGE(OFFSET($EN$3,0,0,'Données projet'!$E$15+1,1))-AVERAGE(OFFSET($H$3,0,0,'Données projet'!$E$15+1,1))</f>
        <v>#N/A</v>
      </c>
      <c r="EP195" s="61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1" t="e">
        <f t="shared" si="138"/>
        <v>#N/A</v>
      </c>
      <c r="FJ195" s="61" t="e">
        <f ca="1">AVERAGE(OFFSET($FI$3,0,0,'Données projet'!$E$16+1,1))-AVERAGE(OFFSET($H$3,0,0,'Données projet'!$E$16+1,1))</f>
        <v>#N/A</v>
      </c>
      <c r="FK195" s="61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1" t="e">
        <f t="shared" si="142"/>
        <v>#N/A</v>
      </c>
      <c r="GE195" s="61" t="e">
        <f ca="1">AVERAGE(OFFSET($GD$3,0,0,'Données projet'!$E$17+1,1))-AVERAGE(OFFSET($H$3,0,0,'Données projet'!$E$17+1,1))</f>
        <v>#N/A</v>
      </c>
      <c r="GF195" s="61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1" t="e">
        <f t="shared" si="146"/>
        <v>#N/A</v>
      </c>
      <c r="GZ195" s="61" t="e">
        <f ca="1">AVERAGE(OFFSET($GY$3,0,0,'Données projet'!$E$18+1,1))-AVERAGE(OFFSET($H$3,0,0,'Données projet'!$E$18+1,1))</f>
        <v>#N/A</v>
      </c>
      <c r="HA195" s="61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105.37800000000043</v>
      </c>
      <c r="D196" s="12">
        <f t="shared" si="15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9">
        <f t="shared" ref="H196:H203" si="193">(B196+E196+F196)*44/12+(C196+D196)*0.475*44/12</f>
        <v>489.38346360565777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-7.9580786405131221E-13</v>
      </c>
      <c r="O196" s="14">
        <f>N196*VLOOKUP('Données projet'!$B$9,Paramètres!$A$1:$I$88,3,0)*VLOOKUP('Données projet'!$B$9,Paramètres!$A$1:$I$88,5,0)</f>
        <v>-4.448565960046835E-13</v>
      </c>
      <c r="P196" s="14" t="e">
        <f t="shared" si="151"/>
        <v>#NUM!</v>
      </c>
      <c r="Q196" s="22" t="e">
        <f t="shared" si="162"/>
        <v>#NUM!</v>
      </c>
      <c r="R196" s="61" t="e">
        <f t="shared" si="191"/>
        <v>#NUM!</v>
      </c>
      <c r="S196" s="61">
        <f ca="1">AVERAGE(OFFSET($R$3,0,0,'Données projet'!$E$9+1,1))-AVERAGE(OFFSET($H$3,0,0,'Données projet'!$E$9+1,1))</f>
        <v>383.30146648843129</v>
      </c>
      <c r="T196" s="61">
        <f t="shared" si="192"/>
        <v>443.96527862325644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0.20528956793885331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2.3507498736269279E-24</v>
      </c>
      <c r="AC196" s="24">
        <f t="shared" si="163"/>
        <v>0.20528956793885331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5.6843418860808015E-14</v>
      </c>
      <c r="AJ196" s="14">
        <f>AI196*VLOOKUP('Données projet'!$B$10,Paramètres!$A$1:$I$88,3,0)*VLOOKUP('Données projet'!$B$10,Paramètres!$A$1:$I$88,5,0)</f>
        <v>4.8771653382573282E-14</v>
      </c>
      <c r="AK196" s="14">
        <f t="shared" si="164"/>
        <v>7.9655698259503351E-13</v>
      </c>
      <c r="AL196" s="22">
        <f t="shared" si="165"/>
        <v>1.4722807076609983E-12</v>
      </c>
      <c r="AM196" s="61">
        <f t="shared" ref="AM196:AM203" si="194">AL196+(AD196+AE196)*44/12</f>
        <v>293.33333333333479</v>
      </c>
      <c r="AN196" s="61">
        <f ca="1">AVERAGE(OFFSET($AM$3,0,0,'Données projet'!$E$10+1,1))-AVERAGE(OFFSET($H$3,0,0,'Données projet'!$E$10+1,1))</f>
        <v>346.47171669298569</v>
      </c>
      <c r="AO196" s="61">
        <f t="shared" ref="AO196:AO203" si="195">$AM$33-$H$33</f>
        <v>138.7892998712469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0</v>
      </c>
      <c r="BE196" s="14">
        <f>BD196*VLOOKUP('Données projet'!$B$11,Paramètres!$A$1:$I$88,3,0)*VLOOKUP('Données projet'!$B$11,Paramètres!$A$1:$I$88,5,0)</f>
        <v>0</v>
      </c>
      <c r="BF196" s="14" t="e">
        <f t="shared" si="167"/>
        <v>#NUM!</v>
      </c>
      <c r="BG196" s="22" t="e">
        <f t="shared" si="168"/>
        <v>#NUM!</v>
      </c>
      <c r="BH196" s="61" t="e">
        <f t="shared" ref="BH196:BH203" si="196">BG196+(AY196+AZ196)*44/12</f>
        <v>#NUM!</v>
      </c>
      <c r="BI196" s="61">
        <f ca="1">AVERAGE(OFFSET($BH$3,0,0,'Données projet'!$E$11+1,1))-AVERAGE(OFFSET($H$3,0,0,'Données projet'!$E$11+1,1))</f>
        <v>378.93986671710053</v>
      </c>
      <c r="BJ196" s="61">
        <f t="shared" ref="BJ196:BJ203" si="197">$BH$33-$H$33</f>
        <v>295.81600472413339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>
        <f>BY196*VLOOKUP('Données projet'!$B$12,Paramètres!$A$1:$I$88,3,0)*VLOOKUP('Données projet'!$B$12,Paramètres!$A$1:$I$88,5,0)</f>
        <v>0</v>
      </c>
      <c r="CA196" s="14" t="e">
        <f t="shared" si="170"/>
        <v>#NUM!</v>
      </c>
      <c r="CB196" s="22" t="e">
        <f t="shared" si="171"/>
        <v>#NUM!</v>
      </c>
      <c r="CC196" s="61" t="e">
        <f t="shared" ref="CC196:CC203" si="198">CB196+(BT196+BU196)*44/12</f>
        <v>#NUM!</v>
      </c>
      <c r="CD196" s="61">
        <f ca="1">AVERAGE(OFFSET($CC$3,0,0,'Données projet'!$E$12+1,1))-AVERAGE(OFFSET($H$3,0,0,'Données projet'!$E$12+1,1))</f>
        <v>299.79515984901849</v>
      </c>
      <c r="CE196" s="61">
        <f t="shared" ref="CE196:CE203" si="199">$CC$33-$H$33</f>
        <v>472.66755491558951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-5.1159076974727213E-13</v>
      </c>
      <c r="CU196" s="18">
        <f>CT196*VLOOKUP('Données projet'!$B$13,Paramètres!$A$1:$I$88,3,0)*VLOOKUP('Données projet'!$B$13,Paramètres!$A$1:$I$88,5,0)</f>
        <v>-4.6288732846733184E-13</v>
      </c>
      <c r="CV196" s="14" t="e">
        <f t="shared" si="173"/>
        <v>#NUM!</v>
      </c>
      <c r="CW196" s="22" t="e">
        <f t="shared" si="174"/>
        <v>#NUM!</v>
      </c>
      <c r="CX196" s="61" t="e">
        <f t="shared" ref="CX196:CX203" si="200">CW196+(CO196+CP196)*44/12</f>
        <v>#NUM!</v>
      </c>
      <c r="CY196" s="61">
        <f ca="1">AVERAGE(OFFSET($CX$3,0,0,'Données projet'!$E$13+1,1))-AVERAGE(OFFSET($H$3,0,0,'Données projet'!$E$13+1,1))</f>
        <v>338.00040608689147</v>
      </c>
      <c r="CZ196" s="61">
        <f t="shared" ref="CZ196:CZ203" si="201">$CX$33-$H$33</f>
        <v>193.3463168944657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1" t="e">
        <f t="shared" ref="DS196:DS203" si="202">DR196+(DJ196+DK196)*44/12</f>
        <v>#N/A</v>
      </c>
      <c r="DT196" s="61" t="e">
        <f ca="1">AVERAGE(OFFSET($DS$3,0,0,'Données projet'!$E$14+1,1))-AVERAGE(OFFSET($H$3,0,0,'Données projet'!$E$14+1,1))</f>
        <v>#N/A</v>
      </c>
      <c r="DU196" s="61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1" t="e">
        <f t="shared" ref="EN196:EN203" si="204">EM196+(EE196+EF196)*44/12</f>
        <v>#N/A</v>
      </c>
      <c r="EO196" s="61" t="e">
        <f ca="1">AVERAGE(OFFSET($EN$3,0,0,'Données projet'!$E$15+1,1))-AVERAGE(OFFSET($H$3,0,0,'Données projet'!$E$15+1,1))</f>
        <v>#N/A</v>
      </c>
      <c r="EP196" s="61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1" t="e">
        <f t="shared" ref="FI196:FI203" si="206">FH196+(EZ196+FA196)*44/12</f>
        <v>#N/A</v>
      </c>
      <c r="FJ196" s="61" t="e">
        <f ca="1">AVERAGE(OFFSET($FI$3,0,0,'Données projet'!$E$16+1,1))-AVERAGE(OFFSET($H$3,0,0,'Données projet'!$E$16+1,1))</f>
        <v>#N/A</v>
      </c>
      <c r="FK196" s="61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1" t="e">
        <f t="shared" ref="GD196:GD203" si="208">GC196+(FU196+FV196)*44/12</f>
        <v>#N/A</v>
      </c>
      <c r="GE196" s="61" t="e">
        <f ca="1">AVERAGE(OFFSET($GD$3,0,0,'Données projet'!$E$17+1,1))-AVERAGE(OFFSET($H$3,0,0,'Données projet'!$E$17+1,1))</f>
        <v>#N/A</v>
      </c>
      <c r="GF196" s="61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1" t="e">
        <f t="shared" ref="GY196:GY203" si="210">GX196+(GP196+GQ196)*44/12</f>
        <v>#N/A</v>
      </c>
      <c r="GZ196" s="61" t="e">
        <f ca="1">AVERAGE(OFFSET($GY$3,0,0,'Données projet'!$E$18+1,1))-AVERAGE(OFFSET($H$3,0,0,'Données projet'!$E$18+1,1))</f>
        <v>#N/A</v>
      </c>
      <c r="HA196" s="61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105.92400000000043</v>
      </c>
      <c r="D197" s="12">
        <f t="shared" ref="D197:D203" si="21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9">
        <f t="shared" si="193"/>
        <v>490.55951937671841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-7.9580786405131221E-13</v>
      </c>
      <c r="O197" s="14">
        <f>N197*VLOOKUP('Données projet'!$B$9,Paramètres!$A$1:$I$88,3,0)*VLOOKUP('Données projet'!$B$9,Paramètres!$A$1:$I$88,5,0)</f>
        <v>-4.448565960046835E-13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1" t="e">
        <f t="shared" si="191"/>
        <v>#NUM!</v>
      </c>
      <c r="S197" s="61">
        <f ca="1">AVERAGE(OFFSET($R$3,0,0,'Données projet'!$E$9+1,1))-AVERAGE(OFFSET($H$3,0,0,'Données projet'!$E$9+1,1))</f>
        <v>383.30146648843129</v>
      </c>
      <c r="T197" s="61">
        <f t="shared" si="192"/>
        <v>443.96527862325644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0.20126396472584496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1.6622311765150203E-24</v>
      </c>
      <c r="AC197" s="24">
        <f t="shared" si="163"/>
        <v>0.20126396472584496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5.6843418860808015E-14</v>
      </c>
      <c r="AJ197" s="14">
        <f>AI197*VLOOKUP('Données projet'!$B$10,Paramètres!$A$1:$I$88,3,0)*VLOOKUP('Données projet'!$B$10,Paramètres!$A$1:$I$88,5,0)</f>
        <v>4.8771653382573282E-14</v>
      </c>
      <c r="AK197" s="14">
        <f t="shared" si="164"/>
        <v>7.9655698259503351E-13</v>
      </c>
      <c r="AL197" s="22">
        <f t="shared" si="165"/>
        <v>1.4722807076609983E-12</v>
      </c>
      <c r="AM197" s="61">
        <f t="shared" si="194"/>
        <v>293.33333333333479</v>
      </c>
      <c r="AN197" s="61">
        <f ca="1">AVERAGE(OFFSET($AM$3,0,0,'Données projet'!$E$10+1,1))-AVERAGE(OFFSET($H$3,0,0,'Données projet'!$E$10+1,1))</f>
        <v>346.47171669298569</v>
      </c>
      <c r="AO197" s="61">
        <f t="shared" si="195"/>
        <v>138.7892998712469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0</v>
      </c>
      <c r="BE197" s="14">
        <f>BD197*VLOOKUP('Données projet'!$B$11,Paramètres!$A$1:$I$88,3,0)*VLOOKUP('Données projet'!$B$11,Paramètres!$A$1:$I$88,5,0)</f>
        <v>0</v>
      </c>
      <c r="BF197" s="14" t="e">
        <f t="shared" si="167"/>
        <v>#NUM!</v>
      </c>
      <c r="BG197" s="22" t="e">
        <f t="shared" si="168"/>
        <v>#NUM!</v>
      </c>
      <c r="BH197" s="61" t="e">
        <f t="shared" si="196"/>
        <v>#NUM!</v>
      </c>
      <c r="BI197" s="61">
        <f ca="1">AVERAGE(OFFSET($BH$3,0,0,'Données projet'!$E$11+1,1))-AVERAGE(OFFSET($H$3,0,0,'Données projet'!$E$11+1,1))</f>
        <v>378.93986671710053</v>
      </c>
      <c r="BJ197" s="61">
        <f t="shared" si="197"/>
        <v>295.81600472413339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>
        <f>BY197*VLOOKUP('Données projet'!$B$12,Paramètres!$A$1:$I$88,3,0)*VLOOKUP('Données projet'!$B$12,Paramètres!$A$1:$I$88,5,0)</f>
        <v>0</v>
      </c>
      <c r="CA197" s="14" t="e">
        <f t="shared" si="170"/>
        <v>#NUM!</v>
      </c>
      <c r="CB197" s="22" t="e">
        <f t="shared" si="171"/>
        <v>#NUM!</v>
      </c>
      <c r="CC197" s="61" t="e">
        <f t="shared" si="198"/>
        <v>#NUM!</v>
      </c>
      <c r="CD197" s="61">
        <f ca="1">AVERAGE(OFFSET($CC$3,0,0,'Données projet'!$E$12+1,1))-AVERAGE(OFFSET($H$3,0,0,'Données projet'!$E$12+1,1))</f>
        <v>299.79515984901849</v>
      </c>
      <c r="CE197" s="61">
        <f t="shared" si="199"/>
        <v>472.66755491558951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-5.1159076974727213E-13</v>
      </c>
      <c r="CU197" s="18">
        <f>CT197*VLOOKUP('Données projet'!$B$13,Paramètres!$A$1:$I$88,3,0)*VLOOKUP('Données projet'!$B$13,Paramètres!$A$1:$I$88,5,0)</f>
        <v>-4.6288732846733184E-13</v>
      </c>
      <c r="CV197" s="14" t="e">
        <f t="shared" si="173"/>
        <v>#NUM!</v>
      </c>
      <c r="CW197" s="22" t="e">
        <f t="shared" si="174"/>
        <v>#NUM!</v>
      </c>
      <c r="CX197" s="61" t="e">
        <f t="shared" si="200"/>
        <v>#NUM!</v>
      </c>
      <c r="CY197" s="61">
        <f ca="1">AVERAGE(OFFSET($CX$3,0,0,'Données projet'!$E$13+1,1))-AVERAGE(OFFSET($H$3,0,0,'Données projet'!$E$13+1,1))</f>
        <v>338.00040608689147</v>
      </c>
      <c r="CZ197" s="61">
        <f t="shared" si="201"/>
        <v>193.3463168944657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1" t="e">
        <f t="shared" si="202"/>
        <v>#N/A</v>
      </c>
      <c r="DT197" s="61" t="e">
        <f ca="1">AVERAGE(OFFSET($DS$3,0,0,'Données projet'!$E$14+1,1))-AVERAGE(OFFSET($H$3,0,0,'Données projet'!$E$14+1,1))</f>
        <v>#N/A</v>
      </c>
      <c r="DU197" s="61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1" t="e">
        <f t="shared" si="204"/>
        <v>#N/A</v>
      </c>
      <c r="EO197" s="61" t="e">
        <f ca="1">AVERAGE(OFFSET($EN$3,0,0,'Données projet'!$E$15+1,1))-AVERAGE(OFFSET($H$3,0,0,'Données projet'!$E$15+1,1))</f>
        <v>#N/A</v>
      </c>
      <c r="EP197" s="61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1" t="e">
        <f t="shared" si="206"/>
        <v>#N/A</v>
      </c>
      <c r="FJ197" s="61" t="e">
        <f ca="1">AVERAGE(OFFSET($FI$3,0,0,'Données projet'!$E$16+1,1))-AVERAGE(OFFSET($H$3,0,0,'Données projet'!$E$16+1,1))</f>
        <v>#N/A</v>
      </c>
      <c r="FK197" s="61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1" t="e">
        <f t="shared" si="208"/>
        <v>#N/A</v>
      </c>
      <c r="GE197" s="61" t="e">
        <f ca="1">AVERAGE(OFFSET($GD$3,0,0,'Données projet'!$E$17+1,1))-AVERAGE(OFFSET($H$3,0,0,'Données projet'!$E$17+1,1))</f>
        <v>#N/A</v>
      </c>
      <c r="GF197" s="61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1" t="e">
        <f t="shared" si="210"/>
        <v>#N/A</v>
      </c>
      <c r="GZ197" s="61" t="e">
        <f ca="1">AVERAGE(OFFSET($GY$3,0,0,'Données projet'!$E$18+1,1))-AVERAGE(OFFSET($H$3,0,0,'Données projet'!$E$18+1,1))</f>
        <v>#N/A</v>
      </c>
      <c r="HA197" s="61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106.47000000000044</v>
      </c>
      <c r="D198" s="12">
        <f t="shared" si="21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9">
        <f t="shared" si="193"/>
        <v>491.73544012419472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-7.9580786405131221E-13</v>
      </c>
      <c r="O198" s="14">
        <f>N198*VLOOKUP('Données projet'!$B$9,Paramètres!$A$1:$I$88,3,0)*VLOOKUP('Données projet'!$B$9,Paramètres!$A$1:$I$88,5,0)</f>
        <v>-4.448565960046835E-13</v>
      </c>
      <c r="P198" s="14" t="e">
        <f t="shared" si="213"/>
        <v>#NUM!</v>
      </c>
      <c r="Q198" s="22" t="e">
        <f t="shared" si="162"/>
        <v>#NUM!</v>
      </c>
      <c r="R198" s="61" t="e">
        <f t="shared" si="191"/>
        <v>#NUM!</v>
      </c>
      <c r="S198" s="61">
        <f ca="1">AVERAGE(OFFSET($R$3,0,0,'Données projet'!$E$9+1,1))-AVERAGE(OFFSET($H$3,0,0,'Données projet'!$E$9+1,1))</f>
        <v>383.30146648843129</v>
      </c>
      <c r="T198" s="61">
        <f t="shared" si="192"/>
        <v>443.96527862325644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0.1973173011364682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1.1753749368134639E-24</v>
      </c>
      <c r="AC198" s="24">
        <f t="shared" si="163"/>
        <v>0.1973173011364682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5.6843418860808015E-14</v>
      </c>
      <c r="AJ198" s="14">
        <f>AI198*VLOOKUP('Données projet'!$B$10,Paramètres!$A$1:$I$88,3,0)*VLOOKUP('Données projet'!$B$10,Paramètres!$A$1:$I$88,5,0)</f>
        <v>4.8771653382573282E-14</v>
      </c>
      <c r="AK198" s="14">
        <f t="shared" si="164"/>
        <v>7.9655698259503351E-13</v>
      </c>
      <c r="AL198" s="22">
        <f t="shared" si="165"/>
        <v>1.4722807076609983E-12</v>
      </c>
      <c r="AM198" s="61">
        <f t="shared" si="194"/>
        <v>293.33333333333479</v>
      </c>
      <c r="AN198" s="61">
        <f ca="1">AVERAGE(OFFSET($AM$3,0,0,'Données projet'!$E$10+1,1))-AVERAGE(OFFSET($H$3,0,0,'Données projet'!$E$10+1,1))</f>
        <v>346.47171669298569</v>
      </c>
      <c r="AO198" s="61">
        <f t="shared" si="195"/>
        <v>138.7892998712469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0</v>
      </c>
      <c r="BE198" s="14">
        <f>BD198*VLOOKUP('Données projet'!$B$11,Paramètres!$A$1:$I$88,3,0)*VLOOKUP('Données projet'!$B$11,Paramètres!$A$1:$I$88,5,0)</f>
        <v>0</v>
      </c>
      <c r="BF198" s="14" t="e">
        <f t="shared" si="167"/>
        <v>#NUM!</v>
      </c>
      <c r="BG198" s="22" t="e">
        <f t="shared" si="168"/>
        <v>#NUM!</v>
      </c>
      <c r="BH198" s="61" t="e">
        <f t="shared" si="196"/>
        <v>#NUM!</v>
      </c>
      <c r="BI198" s="61">
        <f ca="1">AVERAGE(OFFSET($BH$3,0,0,'Données projet'!$E$11+1,1))-AVERAGE(OFFSET($H$3,0,0,'Données projet'!$E$11+1,1))</f>
        <v>378.93986671710053</v>
      </c>
      <c r="BJ198" s="61">
        <f t="shared" si="197"/>
        <v>295.81600472413339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>
        <f>BY198*VLOOKUP('Données projet'!$B$12,Paramètres!$A$1:$I$88,3,0)*VLOOKUP('Données projet'!$B$12,Paramètres!$A$1:$I$88,5,0)</f>
        <v>0</v>
      </c>
      <c r="CA198" s="14" t="e">
        <f t="shared" si="170"/>
        <v>#NUM!</v>
      </c>
      <c r="CB198" s="22" t="e">
        <f t="shared" si="171"/>
        <v>#NUM!</v>
      </c>
      <c r="CC198" s="61" t="e">
        <f t="shared" si="198"/>
        <v>#NUM!</v>
      </c>
      <c r="CD198" s="61">
        <f ca="1">AVERAGE(OFFSET($CC$3,0,0,'Données projet'!$E$12+1,1))-AVERAGE(OFFSET($H$3,0,0,'Données projet'!$E$12+1,1))</f>
        <v>299.79515984901849</v>
      </c>
      <c r="CE198" s="61">
        <f t="shared" si="199"/>
        <v>472.66755491558951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-5.1159076974727213E-13</v>
      </c>
      <c r="CU198" s="18">
        <f>CT198*VLOOKUP('Données projet'!$B$13,Paramètres!$A$1:$I$88,3,0)*VLOOKUP('Données projet'!$B$13,Paramètres!$A$1:$I$88,5,0)</f>
        <v>-4.6288732846733184E-13</v>
      </c>
      <c r="CV198" s="14" t="e">
        <f t="shared" si="173"/>
        <v>#NUM!</v>
      </c>
      <c r="CW198" s="22" t="e">
        <f t="shared" si="174"/>
        <v>#NUM!</v>
      </c>
      <c r="CX198" s="61" t="e">
        <f t="shared" si="200"/>
        <v>#NUM!</v>
      </c>
      <c r="CY198" s="61">
        <f ca="1">AVERAGE(OFFSET($CX$3,0,0,'Données projet'!$E$13+1,1))-AVERAGE(OFFSET($H$3,0,0,'Données projet'!$E$13+1,1))</f>
        <v>338.00040608689147</v>
      </c>
      <c r="CZ198" s="61">
        <f t="shared" si="201"/>
        <v>193.3463168944657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1" t="e">
        <f t="shared" si="202"/>
        <v>#N/A</v>
      </c>
      <c r="DT198" s="61" t="e">
        <f ca="1">AVERAGE(OFFSET($DS$3,0,0,'Données projet'!$E$14+1,1))-AVERAGE(OFFSET($H$3,0,0,'Données projet'!$E$14+1,1))</f>
        <v>#N/A</v>
      </c>
      <c r="DU198" s="61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1" t="e">
        <f t="shared" si="204"/>
        <v>#N/A</v>
      </c>
      <c r="EO198" s="61" t="e">
        <f ca="1">AVERAGE(OFFSET($EN$3,0,0,'Données projet'!$E$15+1,1))-AVERAGE(OFFSET($H$3,0,0,'Données projet'!$E$15+1,1))</f>
        <v>#N/A</v>
      </c>
      <c r="EP198" s="61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1" t="e">
        <f t="shared" si="206"/>
        <v>#N/A</v>
      </c>
      <c r="FJ198" s="61" t="e">
        <f ca="1">AVERAGE(OFFSET($FI$3,0,0,'Données projet'!$E$16+1,1))-AVERAGE(OFFSET($H$3,0,0,'Données projet'!$E$16+1,1))</f>
        <v>#N/A</v>
      </c>
      <c r="FK198" s="61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1" t="e">
        <f t="shared" si="208"/>
        <v>#N/A</v>
      </c>
      <c r="GE198" s="61" t="e">
        <f ca="1">AVERAGE(OFFSET($GD$3,0,0,'Données projet'!$E$17+1,1))-AVERAGE(OFFSET($H$3,0,0,'Données projet'!$E$17+1,1))</f>
        <v>#N/A</v>
      </c>
      <c r="GF198" s="61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1" t="e">
        <f t="shared" si="210"/>
        <v>#N/A</v>
      </c>
      <c r="GZ198" s="61" t="e">
        <f ca="1">AVERAGE(OFFSET($GY$3,0,0,'Données projet'!$E$18+1,1))-AVERAGE(OFFSET($H$3,0,0,'Données projet'!$E$18+1,1))</f>
        <v>#N/A</v>
      </c>
      <c r="HA198" s="61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107.01600000000045</v>
      </c>
      <c r="D199" s="12">
        <f t="shared" si="21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9">
        <f t="shared" si="193"/>
        <v>492.91122662089026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-7.9580786405131221E-13</v>
      </c>
      <c r="O199" s="14">
        <f>N199*VLOOKUP('Données projet'!$B$9,Paramètres!$A$1:$I$88,3,0)*VLOOKUP('Données projet'!$B$9,Paramètres!$A$1:$I$88,5,0)</f>
        <v>-4.448565960046835E-13</v>
      </c>
      <c r="P199" s="14" t="e">
        <f t="shared" si="213"/>
        <v>#NUM!</v>
      </c>
      <c r="Q199" s="22" t="e">
        <f t="shared" si="162"/>
        <v>#NUM!</v>
      </c>
      <c r="R199" s="61" t="e">
        <f t="shared" si="191"/>
        <v>#NUM!</v>
      </c>
      <c r="S199" s="61">
        <f ca="1">AVERAGE(OFFSET($R$3,0,0,'Données projet'!$E$9+1,1))-AVERAGE(OFFSET($H$3,0,0,'Données projet'!$E$9+1,1))</f>
        <v>383.30146648843129</v>
      </c>
      <c r="T199" s="61">
        <f t="shared" si="192"/>
        <v>443.96527862325644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0.19344802921285201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8.3111558825751016E-25</v>
      </c>
      <c r="AC199" s="24">
        <f t="shared" si="163"/>
        <v>0.19344802921285201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5.6843418860808015E-14</v>
      </c>
      <c r="AJ199" s="14">
        <f>AI199*VLOOKUP('Données projet'!$B$10,Paramètres!$A$1:$I$88,3,0)*VLOOKUP('Données projet'!$B$10,Paramètres!$A$1:$I$88,5,0)</f>
        <v>4.8771653382573282E-14</v>
      </c>
      <c r="AK199" s="14">
        <f t="shared" si="164"/>
        <v>7.9655698259503351E-13</v>
      </c>
      <c r="AL199" s="22">
        <f t="shared" si="165"/>
        <v>1.4722807076609983E-12</v>
      </c>
      <c r="AM199" s="61">
        <f t="shared" si="194"/>
        <v>293.33333333333479</v>
      </c>
      <c r="AN199" s="61">
        <f ca="1">AVERAGE(OFFSET($AM$3,0,0,'Données projet'!$E$10+1,1))-AVERAGE(OFFSET($H$3,0,0,'Données projet'!$E$10+1,1))</f>
        <v>346.47171669298569</v>
      </c>
      <c r="AO199" s="61">
        <f t="shared" si="195"/>
        <v>138.7892998712469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0</v>
      </c>
      <c r="BE199" s="14">
        <f>BD199*VLOOKUP('Données projet'!$B$11,Paramètres!$A$1:$I$88,3,0)*VLOOKUP('Données projet'!$B$11,Paramètres!$A$1:$I$88,5,0)</f>
        <v>0</v>
      </c>
      <c r="BF199" s="14" t="e">
        <f t="shared" si="167"/>
        <v>#NUM!</v>
      </c>
      <c r="BG199" s="22" t="e">
        <f t="shared" si="168"/>
        <v>#NUM!</v>
      </c>
      <c r="BH199" s="61" t="e">
        <f t="shared" si="196"/>
        <v>#NUM!</v>
      </c>
      <c r="BI199" s="61">
        <f ca="1">AVERAGE(OFFSET($BH$3,0,0,'Données projet'!$E$11+1,1))-AVERAGE(OFFSET($H$3,0,0,'Données projet'!$E$11+1,1))</f>
        <v>378.93986671710053</v>
      </c>
      <c r="BJ199" s="61">
        <f t="shared" si="197"/>
        <v>295.81600472413339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>
        <f>BY199*VLOOKUP('Données projet'!$B$12,Paramètres!$A$1:$I$88,3,0)*VLOOKUP('Données projet'!$B$12,Paramètres!$A$1:$I$88,5,0)</f>
        <v>0</v>
      </c>
      <c r="CA199" s="14" t="e">
        <f t="shared" si="170"/>
        <v>#NUM!</v>
      </c>
      <c r="CB199" s="22" t="e">
        <f t="shared" si="171"/>
        <v>#NUM!</v>
      </c>
      <c r="CC199" s="61" t="e">
        <f t="shared" si="198"/>
        <v>#NUM!</v>
      </c>
      <c r="CD199" s="61">
        <f ca="1">AVERAGE(OFFSET($CC$3,0,0,'Données projet'!$E$12+1,1))-AVERAGE(OFFSET($H$3,0,0,'Données projet'!$E$12+1,1))</f>
        <v>299.79515984901849</v>
      </c>
      <c r="CE199" s="61">
        <f t="shared" si="199"/>
        <v>472.66755491558951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-5.1159076974727213E-13</v>
      </c>
      <c r="CU199" s="18">
        <f>CT199*VLOOKUP('Données projet'!$B$13,Paramètres!$A$1:$I$88,3,0)*VLOOKUP('Données projet'!$B$13,Paramètres!$A$1:$I$88,5,0)</f>
        <v>-4.6288732846733184E-13</v>
      </c>
      <c r="CV199" s="14" t="e">
        <f t="shared" si="173"/>
        <v>#NUM!</v>
      </c>
      <c r="CW199" s="22" t="e">
        <f t="shared" si="174"/>
        <v>#NUM!</v>
      </c>
      <c r="CX199" s="61" t="e">
        <f t="shared" si="200"/>
        <v>#NUM!</v>
      </c>
      <c r="CY199" s="61">
        <f ca="1">AVERAGE(OFFSET($CX$3,0,0,'Données projet'!$E$13+1,1))-AVERAGE(OFFSET($H$3,0,0,'Données projet'!$E$13+1,1))</f>
        <v>338.00040608689147</v>
      </c>
      <c r="CZ199" s="61">
        <f t="shared" si="201"/>
        <v>193.3463168944657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1" t="e">
        <f t="shared" si="202"/>
        <v>#N/A</v>
      </c>
      <c r="DT199" s="61" t="e">
        <f ca="1">AVERAGE(OFFSET($DS$3,0,0,'Données projet'!$E$14+1,1))-AVERAGE(OFFSET($H$3,0,0,'Données projet'!$E$14+1,1))</f>
        <v>#N/A</v>
      </c>
      <c r="DU199" s="61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1" t="e">
        <f t="shared" si="204"/>
        <v>#N/A</v>
      </c>
      <c r="EO199" s="61" t="e">
        <f ca="1">AVERAGE(OFFSET($EN$3,0,0,'Données projet'!$E$15+1,1))-AVERAGE(OFFSET($H$3,0,0,'Données projet'!$E$15+1,1))</f>
        <v>#N/A</v>
      </c>
      <c r="EP199" s="61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1" t="e">
        <f t="shared" si="206"/>
        <v>#N/A</v>
      </c>
      <c r="FJ199" s="61" t="e">
        <f ca="1">AVERAGE(OFFSET($FI$3,0,0,'Données projet'!$E$16+1,1))-AVERAGE(OFFSET($H$3,0,0,'Données projet'!$E$16+1,1))</f>
        <v>#N/A</v>
      </c>
      <c r="FK199" s="61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1" t="e">
        <f t="shared" si="208"/>
        <v>#N/A</v>
      </c>
      <c r="GE199" s="61" t="e">
        <f ca="1">AVERAGE(OFFSET($GD$3,0,0,'Données projet'!$E$17+1,1))-AVERAGE(OFFSET($H$3,0,0,'Données projet'!$E$17+1,1))</f>
        <v>#N/A</v>
      </c>
      <c r="GF199" s="61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1" t="e">
        <f t="shared" si="210"/>
        <v>#N/A</v>
      </c>
      <c r="GZ199" s="61" t="e">
        <f ca="1">AVERAGE(OFFSET($GY$3,0,0,'Données projet'!$E$18+1,1))-AVERAGE(OFFSET($H$3,0,0,'Données projet'!$E$18+1,1))</f>
        <v>#N/A</v>
      </c>
      <c r="HA199" s="61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107.56200000000045</v>
      </c>
      <c r="D200" s="12">
        <f t="shared" si="21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9">
        <f t="shared" si="193"/>
        <v>494.08687963126607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-7.9580786405131221E-13</v>
      </c>
      <c r="O200" s="14">
        <f>N200*VLOOKUP('Données projet'!$B$9,Paramètres!$A$1:$I$88,3,0)*VLOOKUP('Données projet'!$B$9,Paramètres!$A$1:$I$88,5,0)</f>
        <v>-4.448565960046835E-13</v>
      </c>
      <c r="P200" s="14" t="e">
        <f t="shared" si="213"/>
        <v>#NUM!</v>
      </c>
      <c r="Q200" s="22" t="e">
        <f t="shared" si="162"/>
        <v>#NUM!</v>
      </c>
      <c r="R200" s="61" t="e">
        <f t="shared" si="191"/>
        <v>#NUM!</v>
      </c>
      <c r="S200" s="61">
        <f ca="1">AVERAGE(OFFSET($R$3,0,0,'Données projet'!$E$9+1,1))-AVERAGE(OFFSET($H$3,0,0,'Données projet'!$E$9+1,1))</f>
        <v>383.30146648843129</v>
      </c>
      <c r="T200" s="61">
        <f t="shared" si="192"/>
        <v>443.96527862325644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0.1896546313516351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5.8768746840673197E-25</v>
      </c>
      <c r="AC200" s="24">
        <f t="shared" si="163"/>
        <v>0.1896546313516351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5.6843418860808015E-14</v>
      </c>
      <c r="AJ200" s="14">
        <f>AI200*VLOOKUP('Données projet'!$B$10,Paramètres!$A$1:$I$88,3,0)*VLOOKUP('Données projet'!$B$10,Paramètres!$A$1:$I$88,5,0)</f>
        <v>4.8771653382573282E-14</v>
      </c>
      <c r="AK200" s="14">
        <f t="shared" si="164"/>
        <v>7.9655698259503351E-13</v>
      </c>
      <c r="AL200" s="22">
        <f t="shared" si="165"/>
        <v>1.4722807076609983E-12</v>
      </c>
      <c r="AM200" s="61">
        <f t="shared" si="194"/>
        <v>293.33333333333479</v>
      </c>
      <c r="AN200" s="61">
        <f ca="1">AVERAGE(OFFSET($AM$3,0,0,'Données projet'!$E$10+1,1))-AVERAGE(OFFSET($H$3,0,0,'Données projet'!$E$10+1,1))</f>
        <v>346.47171669298569</v>
      </c>
      <c r="AO200" s="61">
        <f t="shared" si="195"/>
        <v>138.7892998712469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0</v>
      </c>
      <c r="BE200" s="14">
        <f>BD200*VLOOKUP('Données projet'!$B$11,Paramètres!$A$1:$I$88,3,0)*VLOOKUP('Données projet'!$B$11,Paramètres!$A$1:$I$88,5,0)</f>
        <v>0</v>
      </c>
      <c r="BF200" s="14" t="e">
        <f t="shared" si="167"/>
        <v>#NUM!</v>
      </c>
      <c r="BG200" s="22" t="e">
        <f t="shared" si="168"/>
        <v>#NUM!</v>
      </c>
      <c r="BH200" s="61" t="e">
        <f t="shared" si="196"/>
        <v>#NUM!</v>
      </c>
      <c r="BI200" s="61">
        <f ca="1">AVERAGE(OFFSET($BH$3,0,0,'Données projet'!$E$11+1,1))-AVERAGE(OFFSET($H$3,0,0,'Données projet'!$E$11+1,1))</f>
        <v>378.93986671710053</v>
      </c>
      <c r="BJ200" s="61">
        <f t="shared" si="197"/>
        <v>295.81600472413339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>
        <f>BY200*VLOOKUP('Données projet'!$B$12,Paramètres!$A$1:$I$88,3,0)*VLOOKUP('Données projet'!$B$12,Paramètres!$A$1:$I$88,5,0)</f>
        <v>0</v>
      </c>
      <c r="CA200" s="14" t="e">
        <f t="shared" si="170"/>
        <v>#NUM!</v>
      </c>
      <c r="CB200" s="22" t="e">
        <f t="shared" si="171"/>
        <v>#NUM!</v>
      </c>
      <c r="CC200" s="61" t="e">
        <f t="shared" si="198"/>
        <v>#NUM!</v>
      </c>
      <c r="CD200" s="61">
        <f ca="1">AVERAGE(OFFSET($CC$3,0,0,'Données projet'!$E$12+1,1))-AVERAGE(OFFSET($H$3,0,0,'Données projet'!$E$12+1,1))</f>
        <v>299.79515984901849</v>
      </c>
      <c r="CE200" s="61">
        <f t="shared" si="199"/>
        <v>472.66755491558951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-5.1159076974727213E-13</v>
      </c>
      <c r="CU200" s="18">
        <f>CT200*VLOOKUP('Données projet'!$B$13,Paramètres!$A$1:$I$88,3,0)*VLOOKUP('Données projet'!$B$13,Paramètres!$A$1:$I$88,5,0)</f>
        <v>-4.6288732846733184E-13</v>
      </c>
      <c r="CV200" s="14" t="e">
        <f t="shared" si="173"/>
        <v>#NUM!</v>
      </c>
      <c r="CW200" s="22" t="e">
        <f t="shared" si="174"/>
        <v>#NUM!</v>
      </c>
      <c r="CX200" s="61" t="e">
        <f t="shared" si="200"/>
        <v>#NUM!</v>
      </c>
      <c r="CY200" s="61">
        <f ca="1">AVERAGE(OFFSET($CX$3,0,0,'Données projet'!$E$13+1,1))-AVERAGE(OFFSET($H$3,0,0,'Données projet'!$E$13+1,1))</f>
        <v>338.00040608689147</v>
      </c>
      <c r="CZ200" s="61">
        <f t="shared" si="201"/>
        <v>193.3463168944657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1" t="e">
        <f t="shared" si="202"/>
        <v>#N/A</v>
      </c>
      <c r="DT200" s="61" t="e">
        <f ca="1">AVERAGE(OFFSET($DS$3,0,0,'Données projet'!$E$14+1,1))-AVERAGE(OFFSET($H$3,0,0,'Données projet'!$E$14+1,1))</f>
        <v>#N/A</v>
      </c>
      <c r="DU200" s="61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1" t="e">
        <f t="shared" si="204"/>
        <v>#N/A</v>
      </c>
      <c r="EO200" s="61" t="e">
        <f ca="1">AVERAGE(OFFSET($EN$3,0,0,'Données projet'!$E$15+1,1))-AVERAGE(OFFSET($H$3,0,0,'Données projet'!$E$15+1,1))</f>
        <v>#N/A</v>
      </c>
      <c r="EP200" s="61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1" t="e">
        <f t="shared" si="206"/>
        <v>#N/A</v>
      </c>
      <c r="FJ200" s="61" t="e">
        <f ca="1">AVERAGE(OFFSET($FI$3,0,0,'Données projet'!$E$16+1,1))-AVERAGE(OFFSET($H$3,0,0,'Données projet'!$E$16+1,1))</f>
        <v>#N/A</v>
      </c>
      <c r="FK200" s="61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1" t="e">
        <f t="shared" si="208"/>
        <v>#N/A</v>
      </c>
      <c r="GE200" s="61" t="e">
        <f ca="1">AVERAGE(OFFSET($GD$3,0,0,'Données projet'!$E$17+1,1))-AVERAGE(OFFSET($H$3,0,0,'Données projet'!$E$17+1,1))</f>
        <v>#N/A</v>
      </c>
      <c r="GF200" s="61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1" t="e">
        <f t="shared" si="210"/>
        <v>#N/A</v>
      </c>
      <c r="GZ200" s="61" t="e">
        <f ca="1">AVERAGE(OFFSET($GY$3,0,0,'Données projet'!$E$18+1,1))-AVERAGE(OFFSET($H$3,0,0,'Données projet'!$E$18+1,1))</f>
        <v>#N/A</v>
      </c>
      <c r="HA200" s="61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108.10800000000046</v>
      </c>
      <c r="D201" s="12">
        <f t="shared" si="21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9">
        <f t="shared" si="193"/>
        <v>495.26239991157297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-7.9580786405131221E-13</v>
      </c>
      <c r="O201" s="14">
        <f>N201*VLOOKUP('Données projet'!$B$9,Paramètres!$A$1:$I$88,3,0)*VLOOKUP('Données projet'!$B$9,Paramètres!$A$1:$I$88,5,0)</f>
        <v>-4.448565960046835E-13</v>
      </c>
      <c r="P201" s="14" t="e">
        <f t="shared" si="213"/>
        <v>#NUM!</v>
      </c>
      <c r="Q201" s="22" t="e">
        <f t="shared" si="162"/>
        <v>#NUM!</v>
      </c>
      <c r="R201" s="61" t="e">
        <f t="shared" si="191"/>
        <v>#NUM!</v>
      </c>
      <c r="S201" s="61">
        <f ca="1">AVERAGE(OFFSET($R$3,0,0,'Données projet'!$E$9+1,1))-AVERAGE(OFFSET($H$3,0,0,'Données projet'!$E$9+1,1))</f>
        <v>383.30146648843129</v>
      </c>
      <c r="T201" s="61">
        <f t="shared" si="192"/>
        <v>443.96527862325644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0.1859356197087324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4.1555779412875508E-25</v>
      </c>
      <c r="AC201" s="24">
        <f t="shared" si="163"/>
        <v>0.1859356197087324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5.6843418860808015E-14</v>
      </c>
      <c r="AJ201" s="14">
        <f>AI201*VLOOKUP('Données projet'!$B$10,Paramètres!$A$1:$I$88,3,0)*VLOOKUP('Données projet'!$B$10,Paramètres!$A$1:$I$88,5,0)</f>
        <v>4.8771653382573282E-14</v>
      </c>
      <c r="AK201" s="14">
        <f t="shared" si="164"/>
        <v>7.9655698259503351E-13</v>
      </c>
      <c r="AL201" s="22">
        <f t="shared" si="165"/>
        <v>1.4722807076609983E-12</v>
      </c>
      <c r="AM201" s="61">
        <f t="shared" si="194"/>
        <v>293.33333333333479</v>
      </c>
      <c r="AN201" s="61">
        <f ca="1">AVERAGE(OFFSET($AM$3,0,0,'Données projet'!$E$10+1,1))-AVERAGE(OFFSET($H$3,0,0,'Données projet'!$E$10+1,1))</f>
        <v>346.47171669298569</v>
      </c>
      <c r="AO201" s="61">
        <f t="shared" si="195"/>
        <v>138.7892998712469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0</v>
      </c>
      <c r="BE201" s="14">
        <f>BD201*VLOOKUP('Données projet'!$B$11,Paramètres!$A$1:$I$88,3,0)*VLOOKUP('Données projet'!$B$11,Paramètres!$A$1:$I$88,5,0)</f>
        <v>0</v>
      </c>
      <c r="BF201" s="14" t="e">
        <f t="shared" si="167"/>
        <v>#NUM!</v>
      </c>
      <c r="BG201" s="22" t="e">
        <f t="shared" si="168"/>
        <v>#NUM!</v>
      </c>
      <c r="BH201" s="61" t="e">
        <f t="shared" si="196"/>
        <v>#NUM!</v>
      </c>
      <c r="BI201" s="61">
        <f ca="1">AVERAGE(OFFSET($BH$3,0,0,'Données projet'!$E$11+1,1))-AVERAGE(OFFSET($H$3,0,0,'Données projet'!$E$11+1,1))</f>
        <v>378.93986671710053</v>
      </c>
      <c r="BJ201" s="61">
        <f t="shared" si="197"/>
        <v>295.81600472413339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>
        <f>BY201*VLOOKUP('Données projet'!$B$12,Paramètres!$A$1:$I$88,3,0)*VLOOKUP('Données projet'!$B$12,Paramètres!$A$1:$I$88,5,0)</f>
        <v>0</v>
      </c>
      <c r="CA201" s="14" t="e">
        <f t="shared" si="170"/>
        <v>#NUM!</v>
      </c>
      <c r="CB201" s="22" t="e">
        <f t="shared" si="171"/>
        <v>#NUM!</v>
      </c>
      <c r="CC201" s="61" t="e">
        <f t="shared" si="198"/>
        <v>#NUM!</v>
      </c>
      <c r="CD201" s="61">
        <f ca="1">AVERAGE(OFFSET($CC$3,0,0,'Données projet'!$E$12+1,1))-AVERAGE(OFFSET($H$3,0,0,'Données projet'!$E$12+1,1))</f>
        <v>299.79515984901849</v>
      </c>
      <c r="CE201" s="61">
        <f t="shared" si="199"/>
        <v>472.66755491558951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-5.1159076974727213E-13</v>
      </c>
      <c r="CU201" s="18">
        <f>CT201*VLOOKUP('Données projet'!$B$13,Paramètres!$A$1:$I$88,3,0)*VLOOKUP('Données projet'!$B$13,Paramètres!$A$1:$I$88,5,0)</f>
        <v>-4.6288732846733184E-13</v>
      </c>
      <c r="CV201" s="14" t="e">
        <f t="shared" si="173"/>
        <v>#NUM!</v>
      </c>
      <c r="CW201" s="22" t="e">
        <f t="shared" si="174"/>
        <v>#NUM!</v>
      </c>
      <c r="CX201" s="61" t="e">
        <f t="shared" si="200"/>
        <v>#NUM!</v>
      </c>
      <c r="CY201" s="61">
        <f ca="1">AVERAGE(OFFSET($CX$3,0,0,'Données projet'!$E$13+1,1))-AVERAGE(OFFSET($H$3,0,0,'Données projet'!$E$13+1,1))</f>
        <v>338.00040608689147</v>
      </c>
      <c r="CZ201" s="61">
        <f t="shared" si="201"/>
        <v>193.3463168944657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1" t="e">
        <f t="shared" si="202"/>
        <v>#N/A</v>
      </c>
      <c r="DT201" s="61" t="e">
        <f ca="1">AVERAGE(OFFSET($DS$3,0,0,'Données projet'!$E$14+1,1))-AVERAGE(OFFSET($H$3,0,0,'Données projet'!$E$14+1,1))</f>
        <v>#N/A</v>
      </c>
      <c r="DU201" s="61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1" t="e">
        <f t="shared" si="204"/>
        <v>#N/A</v>
      </c>
      <c r="EO201" s="61" t="e">
        <f ca="1">AVERAGE(OFFSET($EN$3,0,0,'Données projet'!$E$15+1,1))-AVERAGE(OFFSET($H$3,0,0,'Données projet'!$E$15+1,1))</f>
        <v>#N/A</v>
      </c>
      <c r="EP201" s="61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1" t="e">
        <f t="shared" si="206"/>
        <v>#N/A</v>
      </c>
      <c r="FJ201" s="61" t="e">
        <f ca="1">AVERAGE(OFFSET($FI$3,0,0,'Données projet'!$E$16+1,1))-AVERAGE(OFFSET($H$3,0,0,'Données projet'!$E$16+1,1))</f>
        <v>#N/A</v>
      </c>
      <c r="FK201" s="61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1" t="e">
        <f t="shared" si="208"/>
        <v>#N/A</v>
      </c>
      <c r="GE201" s="61" t="e">
        <f ca="1">AVERAGE(OFFSET($GD$3,0,0,'Données projet'!$E$17+1,1))-AVERAGE(OFFSET($H$3,0,0,'Données projet'!$E$17+1,1))</f>
        <v>#N/A</v>
      </c>
      <c r="GF201" s="61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1" t="e">
        <f t="shared" si="210"/>
        <v>#N/A</v>
      </c>
      <c r="GZ201" s="61" t="e">
        <f ca="1">AVERAGE(OFFSET($GY$3,0,0,'Données projet'!$E$18+1,1))-AVERAGE(OFFSET($H$3,0,0,'Données projet'!$E$18+1,1))</f>
        <v>#N/A</v>
      </c>
      <c r="HA201" s="61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108.65400000000047</v>
      </c>
      <c r="D202" s="12">
        <f t="shared" si="21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9">
        <f t="shared" si="193"/>
        <v>496.43778820998034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-7.9580786405131221E-13</v>
      </c>
      <c r="O202" s="14">
        <f>N202*VLOOKUP('Données projet'!$B$9,Paramètres!$A$1:$I$88,3,0)*VLOOKUP('Données projet'!$B$9,Paramètres!$A$1:$I$88,5,0)</f>
        <v>-4.448565960046835E-13</v>
      </c>
      <c r="P202" s="14" t="e">
        <f t="shared" si="213"/>
        <v>#NUM!</v>
      </c>
      <c r="Q202" s="22" t="e">
        <f t="shared" si="162"/>
        <v>#NUM!</v>
      </c>
      <c r="R202" s="61" t="e">
        <f t="shared" si="191"/>
        <v>#NUM!</v>
      </c>
      <c r="S202" s="61">
        <f ca="1">AVERAGE(OFFSET($R$3,0,0,'Données projet'!$E$9+1,1))-AVERAGE(OFFSET($H$3,0,0,'Données projet'!$E$9+1,1))</f>
        <v>383.30146648843129</v>
      </c>
      <c r="T202" s="61">
        <f t="shared" si="192"/>
        <v>443.96527862325644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0.18228953561577393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2.9384373420336599E-25</v>
      </c>
      <c r="AC202" s="24">
        <f t="shared" si="163"/>
        <v>0.18228953561577393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5.6843418860808015E-14</v>
      </c>
      <c r="AJ202" s="14">
        <f>AI202*VLOOKUP('Données projet'!$B$10,Paramètres!$A$1:$I$88,3,0)*VLOOKUP('Données projet'!$B$10,Paramètres!$A$1:$I$88,5,0)</f>
        <v>4.8771653382573282E-14</v>
      </c>
      <c r="AK202" s="14">
        <f t="shared" si="164"/>
        <v>7.9655698259503351E-13</v>
      </c>
      <c r="AL202" s="22">
        <f t="shared" si="165"/>
        <v>1.4722807076609983E-12</v>
      </c>
      <c r="AM202" s="61">
        <f t="shared" si="194"/>
        <v>293.33333333333479</v>
      </c>
      <c r="AN202" s="61">
        <f ca="1">AVERAGE(OFFSET($AM$3,0,0,'Données projet'!$E$10+1,1))-AVERAGE(OFFSET($H$3,0,0,'Données projet'!$E$10+1,1))</f>
        <v>346.47171669298569</v>
      </c>
      <c r="AO202" s="61">
        <f t="shared" si="195"/>
        <v>138.7892998712469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0</v>
      </c>
      <c r="BE202" s="14">
        <f>BD202*VLOOKUP('Données projet'!$B$11,Paramètres!$A$1:$I$88,3,0)*VLOOKUP('Données projet'!$B$11,Paramètres!$A$1:$I$88,5,0)</f>
        <v>0</v>
      </c>
      <c r="BF202" s="14" t="e">
        <f t="shared" si="167"/>
        <v>#NUM!</v>
      </c>
      <c r="BG202" s="22" t="e">
        <f t="shared" si="168"/>
        <v>#NUM!</v>
      </c>
      <c r="BH202" s="61" t="e">
        <f t="shared" si="196"/>
        <v>#NUM!</v>
      </c>
      <c r="BI202" s="61">
        <f ca="1">AVERAGE(OFFSET($BH$3,0,0,'Données projet'!$E$11+1,1))-AVERAGE(OFFSET($H$3,0,0,'Données projet'!$E$11+1,1))</f>
        <v>378.93986671710053</v>
      </c>
      <c r="BJ202" s="61">
        <f t="shared" si="197"/>
        <v>295.81600472413339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>
        <f>BY202*VLOOKUP('Données projet'!$B$12,Paramètres!$A$1:$I$88,3,0)*VLOOKUP('Données projet'!$B$12,Paramètres!$A$1:$I$88,5,0)</f>
        <v>0</v>
      </c>
      <c r="CA202" s="14" t="e">
        <f t="shared" si="170"/>
        <v>#NUM!</v>
      </c>
      <c r="CB202" s="22" t="e">
        <f t="shared" si="171"/>
        <v>#NUM!</v>
      </c>
      <c r="CC202" s="61" t="e">
        <f t="shared" si="198"/>
        <v>#NUM!</v>
      </c>
      <c r="CD202" s="61">
        <f ca="1">AVERAGE(OFFSET($CC$3,0,0,'Données projet'!$E$12+1,1))-AVERAGE(OFFSET($H$3,0,0,'Données projet'!$E$12+1,1))</f>
        <v>299.79515984901849</v>
      </c>
      <c r="CE202" s="61">
        <f t="shared" si="199"/>
        <v>472.66755491558951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-5.1159076974727213E-13</v>
      </c>
      <c r="CU202" s="18">
        <f>CT202*VLOOKUP('Données projet'!$B$13,Paramètres!$A$1:$I$88,3,0)*VLOOKUP('Données projet'!$B$13,Paramètres!$A$1:$I$88,5,0)</f>
        <v>-4.6288732846733184E-13</v>
      </c>
      <c r="CV202" s="14" t="e">
        <f t="shared" si="173"/>
        <v>#NUM!</v>
      </c>
      <c r="CW202" s="22" t="e">
        <f t="shared" si="174"/>
        <v>#NUM!</v>
      </c>
      <c r="CX202" s="61" t="e">
        <f t="shared" si="200"/>
        <v>#NUM!</v>
      </c>
      <c r="CY202" s="61">
        <f ca="1">AVERAGE(OFFSET($CX$3,0,0,'Données projet'!$E$13+1,1))-AVERAGE(OFFSET($H$3,0,0,'Données projet'!$E$13+1,1))</f>
        <v>338.00040608689147</v>
      </c>
      <c r="CZ202" s="61">
        <f t="shared" si="201"/>
        <v>193.3463168944657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1" t="e">
        <f t="shared" si="202"/>
        <v>#N/A</v>
      </c>
      <c r="DT202" s="61" t="e">
        <f ca="1">AVERAGE(OFFSET($DS$3,0,0,'Données projet'!$E$14+1,1))-AVERAGE(OFFSET($H$3,0,0,'Données projet'!$E$14+1,1))</f>
        <v>#N/A</v>
      </c>
      <c r="DU202" s="61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1" t="e">
        <f t="shared" si="204"/>
        <v>#N/A</v>
      </c>
      <c r="EO202" s="61" t="e">
        <f ca="1">AVERAGE(OFFSET($EN$3,0,0,'Données projet'!$E$15+1,1))-AVERAGE(OFFSET($H$3,0,0,'Données projet'!$E$15+1,1))</f>
        <v>#N/A</v>
      </c>
      <c r="EP202" s="61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1" t="e">
        <f t="shared" si="206"/>
        <v>#N/A</v>
      </c>
      <c r="FJ202" s="61" t="e">
        <f ca="1">AVERAGE(OFFSET($FI$3,0,0,'Données projet'!$E$16+1,1))-AVERAGE(OFFSET($H$3,0,0,'Données projet'!$E$16+1,1))</f>
        <v>#N/A</v>
      </c>
      <c r="FK202" s="61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1" t="e">
        <f t="shared" si="208"/>
        <v>#N/A</v>
      </c>
      <c r="GE202" s="61" t="e">
        <f ca="1">AVERAGE(OFFSET($GD$3,0,0,'Données projet'!$E$17+1,1))-AVERAGE(OFFSET($H$3,0,0,'Données projet'!$E$17+1,1))</f>
        <v>#N/A</v>
      </c>
      <c r="GF202" s="61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1" t="e">
        <f t="shared" si="210"/>
        <v>#N/A</v>
      </c>
      <c r="GZ202" s="61" t="e">
        <f ca="1">AVERAGE(OFFSET($GY$3,0,0,'Données projet'!$E$18+1,1))-AVERAGE(OFFSET($H$3,0,0,'Données projet'!$E$18+1,1))</f>
        <v>#N/A</v>
      </c>
      <c r="HA202" s="61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109.20000000000047</v>
      </c>
      <c r="D203" s="12">
        <f t="shared" si="21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9">
        <f t="shared" si="193"/>
        <v>497.61304526670318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-7.9580786405131221E-13</v>
      </c>
      <c r="O203" s="14">
        <f>N203*VLOOKUP('Données projet'!$B$9,Paramètres!$A$1:$I$88,3,0)*VLOOKUP('Données projet'!$B$9,Paramètres!$A$1:$I$88,5,0)</f>
        <v>-4.448565960046835E-13</v>
      </c>
      <c r="P203" s="14" t="e">
        <f t="shared" si="213"/>
        <v>#NUM!</v>
      </c>
      <c r="Q203" s="22" t="e">
        <f t="shared" si="162"/>
        <v>#NUM!</v>
      </c>
      <c r="R203" s="61" t="e">
        <f t="shared" si="191"/>
        <v>#NUM!</v>
      </c>
      <c r="S203" s="61">
        <f ca="1">AVERAGE(OFFSET($R$3,0,0,'Données projet'!$E$9+1,1))-AVERAGE(OFFSET($H$3,0,0,'Données projet'!$E$9+1,1))</f>
        <v>383.30146648843129</v>
      </c>
      <c r="T203" s="61">
        <f t="shared" si="192"/>
        <v>443.96527862325644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0.17871494900798665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2.0777889706437754E-25</v>
      </c>
      <c r="AC203" s="24">
        <f t="shared" si="163"/>
        <v>0.17871494900798665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5.6843418860808015E-14</v>
      </c>
      <c r="AJ203" s="14">
        <f>AI203*VLOOKUP('Données projet'!$B$10,Paramètres!$A$1:$I$88,3,0)*VLOOKUP('Données projet'!$B$10,Paramètres!$A$1:$I$88,5,0)</f>
        <v>4.8771653382573282E-14</v>
      </c>
      <c r="AK203" s="14">
        <f t="shared" si="164"/>
        <v>7.9655698259503351E-13</v>
      </c>
      <c r="AL203" s="22">
        <f t="shared" si="165"/>
        <v>1.4722807076609983E-12</v>
      </c>
      <c r="AM203" s="61">
        <f t="shared" si="194"/>
        <v>293.33333333333479</v>
      </c>
      <c r="AN203" s="61">
        <f ca="1">AVERAGE(OFFSET($AM$3,0,0,'Données projet'!$E$10+1,1))-AVERAGE(OFFSET($H$3,0,0,'Données projet'!$E$10+1,1))</f>
        <v>346.47171669298569</v>
      </c>
      <c r="AO203" s="61">
        <f t="shared" si="195"/>
        <v>138.7892998712469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0</v>
      </c>
      <c r="BE203" s="14">
        <f>BD203*VLOOKUP('Données projet'!$B$11,Paramètres!$A$1:$I$88,3,0)*VLOOKUP('Données projet'!$B$11,Paramètres!$A$1:$I$88,5,0)</f>
        <v>0</v>
      </c>
      <c r="BF203" s="14" t="e">
        <f t="shared" si="167"/>
        <v>#NUM!</v>
      </c>
      <c r="BG203" s="22" t="e">
        <f t="shared" si="168"/>
        <v>#NUM!</v>
      </c>
      <c r="BH203" s="61" t="e">
        <f t="shared" si="196"/>
        <v>#NUM!</v>
      </c>
      <c r="BI203" s="61">
        <f ca="1">AVERAGE(OFFSET($BH$3,0,0,'Données projet'!$E$11+1,1))-AVERAGE(OFFSET($H$3,0,0,'Données projet'!$E$11+1,1))</f>
        <v>378.93986671710053</v>
      </c>
      <c r="BJ203" s="61">
        <f t="shared" si="197"/>
        <v>295.81600472413339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>
        <f>BY203*VLOOKUP('Données projet'!$B$12,Paramètres!$A$1:$I$88,3,0)*VLOOKUP('Données projet'!$B$12,Paramètres!$A$1:$I$88,5,0)</f>
        <v>0</v>
      </c>
      <c r="CA203" s="14" t="e">
        <f t="shared" si="170"/>
        <v>#NUM!</v>
      </c>
      <c r="CB203" s="22" t="e">
        <f t="shared" si="171"/>
        <v>#NUM!</v>
      </c>
      <c r="CC203" s="61" t="e">
        <f t="shared" si="198"/>
        <v>#NUM!</v>
      </c>
      <c r="CD203" s="61">
        <f ca="1">AVERAGE(OFFSET($CC$3,0,0,'Données projet'!$E$12+1,1))-AVERAGE(OFFSET($H$3,0,0,'Données projet'!$E$12+1,1))</f>
        <v>299.79515984901849</v>
      </c>
      <c r="CE203" s="61">
        <f t="shared" si="199"/>
        <v>472.66755491558951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-5.1159076974727213E-13</v>
      </c>
      <c r="CU203" s="18">
        <f>CT203*VLOOKUP('Données projet'!$B$13,Paramètres!$A$1:$I$88,3,0)*VLOOKUP('Données projet'!$B$13,Paramètres!$A$1:$I$88,5,0)</f>
        <v>-4.6288732846733184E-13</v>
      </c>
      <c r="CV203" s="14" t="e">
        <f t="shared" si="173"/>
        <v>#NUM!</v>
      </c>
      <c r="CW203" s="22" t="e">
        <f t="shared" si="174"/>
        <v>#NUM!</v>
      </c>
      <c r="CX203" s="61" t="e">
        <f t="shared" si="200"/>
        <v>#NUM!</v>
      </c>
      <c r="CY203" s="61">
        <f ca="1">AVERAGE(OFFSET($CX$3,0,0,'Données projet'!$E$13+1,1))-AVERAGE(OFFSET($H$3,0,0,'Données projet'!$E$13+1,1))</f>
        <v>338.00040608689147</v>
      </c>
      <c r="CZ203" s="61">
        <f t="shared" si="201"/>
        <v>193.3463168944657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1" t="e">
        <f t="shared" si="202"/>
        <v>#N/A</v>
      </c>
      <c r="DT203" s="61" t="e">
        <f ca="1">AVERAGE(OFFSET($DS$3,0,0,'Données projet'!$E$14+1,1))-AVERAGE(OFFSET($H$3,0,0,'Données projet'!$E$14+1,1))</f>
        <v>#N/A</v>
      </c>
      <c r="DU203" s="61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1" t="e">
        <f t="shared" si="204"/>
        <v>#N/A</v>
      </c>
      <c r="EO203" s="61" t="e">
        <f ca="1">AVERAGE(OFFSET($EN$3,0,0,'Données projet'!$E$15+1,1))-AVERAGE(OFFSET($H$3,0,0,'Données projet'!$E$15+1,1))</f>
        <v>#N/A</v>
      </c>
      <c r="EP203" s="61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1" t="e">
        <f t="shared" si="206"/>
        <v>#N/A</v>
      </c>
      <c r="FJ203" s="61" t="e">
        <f ca="1">AVERAGE(OFFSET($FI$3,0,0,'Données projet'!$E$16+1,1))-AVERAGE(OFFSET($H$3,0,0,'Données projet'!$E$16+1,1))</f>
        <v>#N/A</v>
      </c>
      <c r="FK203" s="61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1" t="e">
        <f t="shared" si="208"/>
        <v>#N/A</v>
      </c>
      <c r="GE203" s="61" t="e">
        <f ca="1">AVERAGE(OFFSET($GD$3,0,0,'Données projet'!$E$17+1,1))-AVERAGE(OFFSET($H$3,0,0,'Données projet'!$E$17+1,1))</f>
        <v>#N/A</v>
      </c>
      <c r="GF203" s="61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1" t="e">
        <f t="shared" si="210"/>
        <v>#N/A</v>
      </c>
      <c r="GZ203" s="61" t="e">
        <f ca="1">AVERAGE(OFFSET($GY$3,0,0,'Données projet'!$E$18+1,1))-AVERAGE(OFFSET($H$3,0,0,'Données projet'!$E$18+1,1))</f>
        <v>#N/A</v>
      </c>
      <c r="HA203" s="61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298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298</v>
      </c>
      <c r="BA204" s="86" t="s">
        <v>298</v>
      </c>
      <c r="BV204" s="86" t="s">
        <v>298</v>
      </c>
      <c r="CQ204" s="86" t="s">
        <v>298</v>
      </c>
      <c r="DL204" s="86" t="s">
        <v>298</v>
      </c>
      <c r="EG204" s="86" t="s">
        <v>298</v>
      </c>
      <c r="FB204" s="86" t="s">
        <v>298</v>
      </c>
      <c r="FW204" s="86" t="s">
        <v>298</v>
      </c>
      <c r="GR204" s="86" t="s">
        <v>298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1.3363372181233915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1.1589972344055464</v>
      </c>
      <c r="BA205" s="87">
        <f>EXP(LN('Données projet'!B88)/'Données projet'!A88)</f>
        <v>1.2681923779934947</v>
      </c>
      <c r="BV205" s="87">
        <f>EXP(LN('Données projet'!B114)/'Données projet'!A114)</f>
        <v>1.2765231539157764</v>
      </c>
      <c r="CQ205" s="87">
        <f>EXP(LN('Données projet'!B140)/'Données projet'!A140)</f>
        <v>1.2054868146447177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33" t="s">
        <v>0</v>
      </c>
      <c r="B1" s="134" t="s">
        <v>106</v>
      </c>
      <c r="C1" s="135" t="s">
        <v>144</v>
      </c>
      <c r="D1" s="134" t="s">
        <v>100</v>
      </c>
      <c r="E1" s="135" t="s">
        <v>145</v>
      </c>
      <c r="F1" s="135" t="s">
        <v>100</v>
      </c>
      <c r="G1" s="135" t="s">
        <v>146</v>
      </c>
      <c r="H1" s="135" t="s">
        <v>100</v>
      </c>
      <c r="I1" s="136" t="s">
        <v>147</v>
      </c>
      <c r="J1" s="103"/>
      <c r="K1" s="103"/>
      <c r="L1" s="103"/>
      <c r="M1" s="103"/>
      <c r="N1" s="103"/>
    </row>
    <row r="2" spans="1:16" x14ac:dyDescent="0.3">
      <c r="A2" s="137" t="s">
        <v>1</v>
      </c>
      <c r="B2" s="138" t="s">
        <v>53</v>
      </c>
      <c r="C2" s="139">
        <v>0.62</v>
      </c>
      <c r="D2" s="139" t="s">
        <v>161</v>
      </c>
      <c r="E2" s="139">
        <v>1.56</v>
      </c>
      <c r="F2" s="139" t="s">
        <v>275</v>
      </c>
      <c r="G2" s="140">
        <v>0.43</v>
      </c>
      <c r="H2" s="141" t="s">
        <v>279</v>
      </c>
      <c r="I2" s="142">
        <v>0.25</v>
      </c>
      <c r="J2" s="103"/>
      <c r="K2" s="103"/>
      <c r="L2" s="103"/>
      <c r="M2" s="103"/>
      <c r="N2" s="103"/>
      <c r="O2" s="270" t="s">
        <v>238</v>
      </c>
      <c r="P2" s="143">
        <v>0</v>
      </c>
    </row>
    <row r="3" spans="1:16" ht="15" thickBot="1" x14ac:dyDescent="0.35">
      <c r="A3" s="144" t="s">
        <v>2</v>
      </c>
      <c r="B3" s="145" t="s">
        <v>54</v>
      </c>
      <c r="C3" s="146">
        <v>0.64</v>
      </c>
      <c r="D3" s="146" t="s">
        <v>161</v>
      </c>
      <c r="E3" s="146">
        <v>1.56</v>
      </c>
      <c r="F3" s="147" t="s">
        <v>275</v>
      </c>
      <c r="G3" s="148">
        <v>0.43</v>
      </c>
      <c r="H3" s="146" t="s">
        <v>279</v>
      </c>
      <c r="I3" s="149">
        <v>0.25</v>
      </c>
      <c r="J3" s="103"/>
      <c r="K3" s="103"/>
      <c r="L3" s="103"/>
      <c r="M3" s="103"/>
      <c r="N3" s="103"/>
      <c r="O3" s="271"/>
      <c r="P3" s="150">
        <v>0.2</v>
      </c>
    </row>
    <row r="4" spans="1:16" ht="15" thickBot="1" x14ac:dyDescent="0.35">
      <c r="A4" s="144" t="s">
        <v>98</v>
      </c>
      <c r="B4" s="145" t="s">
        <v>99</v>
      </c>
      <c r="C4" s="146">
        <v>0.42</v>
      </c>
      <c r="D4" s="146" t="s">
        <v>161</v>
      </c>
      <c r="E4" s="146">
        <v>1.56</v>
      </c>
      <c r="F4" s="147" t="s">
        <v>275</v>
      </c>
      <c r="G4" s="148">
        <v>0.43</v>
      </c>
      <c r="H4" s="146" t="s">
        <v>279</v>
      </c>
      <c r="I4" s="149">
        <v>0.25</v>
      </c>
      <c r="J4" s="103"/>
      <c r="K4" s="103"/>
      <c r="L4" s="103"/>
      <c r="M4" s="103"/>
      <c r="N4" s="103"/>
    </row>
    <row r="5" spans="1:16" x14ac:dyDescent="0.3">
      <c r="A5" s="144" t="s">
        <v>4</v>
      </c>
      <c r="B5" s="145" t="s">
        <v>55</v>
      </c>
      <c r="C5" s="146">
        <v>0.42</v>
      </c>
      <c r="D5" s="146" t="s">
        <v>161</v>
      </c>
      <c r="E5" s="146">
        <v>1.56</v>
      </c>
      <c r="F5" s="147" t="s">
        <v>275</v>
      </c>
      <c r="G5" s="148">
        <v>0.43</v>
      </c>
      <c r="H5" s="146" t="s">
        <v>279</v>
      </c>
      <c r="I5" s="149">
        <v>0.25</v>
      </c>
      <c r="J5" s="103"/>
      <c r="K5" s="103"/>
      <c r="L5" s="103"/>
      <c r="M5" s="103"/>
      <c r="N5" s="103"/>
      <c r="O5" s="270" t="s">
        <v>237</v>
      </c>
      <c r="P5" s="143">
        <v>0</v>
      </c>
    </row>
    <row r="6" spans="1:16" x14ac:dyDescent="0.3">
      <c r="A6" s="144" t="s">
        <v>3</v>
      </c>
      <c r="B6" s="145" t="s">
        <v>97</v>
      </c>
      <c r="C6" s="146">
        <v>0.42</v>
      </c>
      <c r="D6" s="146" t="s">
        <v>161</v>
      </c>
      <c r="E6" s="146">
        <v>1.56</v>
      </c>
      <c r="F6" s="147" t="s">
        <v>275</v>
      </c>
      <c r="G6" s="148">
        <v>0.43</v>
      </c>
      <c r="H6" s="146" t="s">
        <v>279</v>
      </c>
      <c r="I6" s="149">
        <v>0.25</v>
      </c>
      <c r="J6" s="103"/>
      <c r="K6" s="103"/>
      <c r="L6" s="103"/>
      <c r="M6" s="103"/>
      <c r="N6" s="103"/>
      <c r="O6" s="272"/>
      <c r="P6" s="151">
        <v>0.05</v>
      </c>
    </row>
    <row r="7" spans="1:16" x14ac:dyDescent="0.3">
      <c r="A7" s="144" t="s">
        <v>5</v>
      </c>
      <c r="B7" s="145" t="s">
        <v>56</v>
      </c>
      <c r="C7" s="146">
        <v>0.52</v>
      </c>
      <c r="D7" s="146" t="s">
        <v>161</v>
      </c>
      <c r="E7" s="146">
        <v>1.56</v>
      </c>
      <c r="F7" s="147" t="s">
        <v>275</v>
      </c>
      <c r="G7" s="148">
        <v>0.43</v>
      </c>
      <c r="H7" s="146" t="s">
        <v>279</v>
      </c>
      <c r="I7" s="149">
        <v>0.25</v>
      </c>
      <c r="J7" s="103"/>
      <c r="K7" s="103"/>
      <c r="L7" s="103"/>
      <c r="M7" s="103"/>
      <c r="N7" s="103"/>
      <c r="O7" s="272"/>
      <c r="P7" s="151">
        <v>0.1</v>
      </c>
    </row>
    <row r="8" spans="1:16" ht="15" thickBot="1" x14ac:dyDescent="0.35">
      <c r="A8" s="144" t="s">
        <v>164</v>
      </c>
      <c r="B8" s="145" t="s">
        <v>57</v>
      </c>
      <c r="C8" s="146">
        <v>0.36</v>
      </c>
      <c r="D8" s="146" t="s">
        <v>161</v>
      </c>
      <c r="E8" s="146">
        <v>1.3</v>
      </c>
      <c r="F8" s="147" t="s">
        <v>275</v>
      </c>
      <c r="G8" s="148">
        <v>0.55000000000000004</v>
      </c>
      <c r="H8" s="146" t="s">
        <v>153</v>
      </c>
      <c r="I8" s="149">
        <v>0.43</v>
      </c>
      <c r="J8" s="103"/>
      <c r="K8" s="103"/>
      <c r="L8" s="103"/>
      <c r="M8" s="103"/>
      <c r="N8" s="103"/>
      <c r="O8" s="271"/>
      <c r="P8" s="150">
        <v>0.15</v>
      </c>
    </row>
    <row r="9" spans="1:16" ht="15" thickBot="1" x14ac:dyDescent="0.35">
      <c r="A9" s="144" t="s">
        <v>6</v>
      </c>
      <c r="B9" s="145" t="s">
        <v>58</v>
      </c>
      <c r="C9" s="146">
        <v>0.61</v>
      </c>
      <c r="D9" s="146" t="s">
        <v>161</v>
      </c>
      <c r="E9" s="146">
        <v>1.56</v>
      </c>
      <c r="F9" s="147" t="s">
        <v>275</v>
      </c>
      <c r="G9" s="148">
        <v>0.43</v>
      </c>
      <c r="H9" s="146" t="s">
        <v>279</v>
      </c>
      <c r="I9" s="149">
        <v>0.25</v>
      </c>
      <c r="J9" s="103"/>
      <c r="K9" s="103"/>
      <c r="L9" s="103"/>
      <c r="M9" s="103"/>
      <c r="N9" s="103"/>
    </row>
    <row r="10" spans="1:16" x14ac:dyDescent="0.3">
      <c r="A10" s="144" t="s">
        <v>7</v>
      </c>
      <c r="B10" s="145" t="s">
        <v>59</v>
      </c>
      <c r="C10" s="146">
        <v>0.66</v>
      </c>
      <c r="D10" s="146" t="s">
        <v>161</v>
      </c>
      <c r="E10" s="146">
        <v>1.56</v>
      </c>
      <c r="F10" s="147" t="s">
        <v>275</v>
      </c>
      <c r="G10" s="148">
        <v>0.43</v>
      </c>
      <c r="H10" s="146" t="s">
        <v>279</v>
      </c>
      <c r="I10" s="149">
        <v>0.25</v>
      </c>
      <c r="J10" s="103"/>
      <c r="K10" s="103"/>
      <c r="L10" s="103"/>
      <c r="M10" s="103"/>
      <c r="N10" s="103"/>
      <c r="O10" s="270" t="s">
        <v>236</v>
      </c>
      <c r="P10" s="143">
        <v>0</v>
      </c>
    </row>
    <row r="11" spans="1:16" ht="15" thickBot="1" x14ac:dyDescent="0.35">
      <c r="A11" s="144" t="s">
        <v>8</v>
      </c>
      <c r="B11" s="145" t="s">
        <v>60</v>
      </c>
      <c r="C11" s="146">
        <v>0.47</v>
      </c>
      <c r="D11" s="146" t="s">
        <v>161</v>
      </c>
      <c r="E11" s="146">
        <v>1.56</v>
      </c>
      <c r="F11" s="147" t="s">
        <v>275</v>
      </c>
      <c r="G11" s="148">
        <v>0.43</v>
      </c>
      <c r="H11" s="146" t="s">
        <v>279</v>
      </c>
      <c r="I11" s="149">
        <v>0.25</v>
      </c>
      <c r="J11" s="103"/>
      <c r="K11" s="103"/>
      <c r="L11" s="103"/>
      <c r="M11" s="103"/>
      <c r="N11" s="103"/>
      <c r="O11" s="271"/>
      <c r="P11" s="150">
        <v>0.1</v>
      </c>
    </row>
    <row r="12" spans="1:16" x14ac:dyDescent="0.3">
      <c r="A12" s="144" t="s">
        <v>9</v>
      </c>
      <c r="B12" s="145" t="s">
        <v>61</v>
      </c>
      <c r="C12" s="146">
        <v>0.67</v>
      </c>
      <c r="D12" s="146" t="s">
        <v>161</v>
      </c>
      <c r="E12" s="146">
        <v>1.56</v>
      </c>
      <c r="F12" s="147" t="s">
        <v>275</v>
      </c>
      <c r="G12" s="148">
        <v>0.43</v>
      </c>
      <c r="H12" s="146" t="s">
        <v>152</v>
      </c>
      <c r="I12" s="149">
        <v>0.25</v>
      </c>
      <c r="J12" s="103"/>
      <c r="K12" s="103"/>
      <c r="L12" s="103"/>
      <c r="M12" s="103"/>
      <c r="N12" s="103"/>
    </row>
    <row r="13" spans="1:16" x14ac:dyDescent="0.3">
      <c r="A13" s="144" t="s">
        <v>10</v>
      </c>
      <c r="B13" s="145" t="s">
        <v>62</v>
      </c>
      <c r="C13" s="146">
        <v>0.7</v>
      </c>
      <c r="D13" s="146" t="s">
        <v>161</v>
      </c>
      <c r="E13" s="146">
        <v>1.56</v>
      </c>
      <c r="F13" s="147" t="s">
        <v>275</v>
      </c>
      <c r="G13" s="148">
        <v>0.43</v>
      </c>
      <c r="H13" s="146" t="s">
        <v>152</v>
      </c>
      <c r="I13" s="149">
        <v>0.25</v>
      </c>
      <c r="J13" s="103"/>
      <c r="K13" s="103"/>
      <c r="L13" s="103"/>
      <c r="M13" s="103"/>
      <c r="N13" s="103"/>
    </row>
    <row r="14" spans="1:16" x14ac:dyDescent="0.3">
      <c r="A14" s="144" t="s">
        <v>11</v>
      </c>
      <c r="B14" s="145" t="s">
        <v>63</v>
      </c>
      <c r="C14" s="146">
        <v>0.54</v>
      </c>
      <c r="D14" s="146" t="s">
        <v>161</v>
      </c>
      <c r="E14" s="146">
        <v>1.56</v>
      </c>
      <c r="F14" s="147" t="s">
        <v>275</v>
      </c>
      <c r="G14" s="148">
        <v>0.43</v>
      </c>
      <c r="H14" s="146" t="s">
        <v>152</v>
      </c>
      <c r="I14" s="149">
        <v>0.25</v>
      </c>
      <c r="J14" s="103"/>
      <c r="K14" s="103"/>
      <c r="L14" s="103"/>
      <c r="M14" s="103"/>
      <c r="N14" s="103"/>
    </row>
    <row r="15" spans="1:16" x14ac:dyDescent="0.3">
      <c r="A15" s="144" t="s">
        <v>12</v>
      </c>
      <c r="B15" s="145" t="s">
        <v>64</v>
      </c>
      <c r="C15" s="146">
        <v>0.65</v>
      </c>
      <c r="D15" s="146" t="s">
        <v>161</v>
      </c>
      <c r="E15" s="146">
        <v>1.56</v>
      </c>
      <c r="F15" s="147" t="s">
        <v>275</v>
      </c>
      <c r="G15" s="148">
        <v>0.43</v>
      </c>
      <c r="H15" s="146" t="s">
        <v>152</v>
      </c>
      <c r="I15" s="149">
        <v>0.25</v>
      </c>
      <c r="J15" s="103"/>
      <c r="K15" s="103"/>
      <c r="L15" s="103"/>
      <c r="M15" s="103"/>
      <c r="N15" s="103"/>
    </row>
    <row r="16" spans="1:16" x14ac:dyDescent="0.3">
      <c r="A16" s="144" t="s">
        <v>13</v>
      </c>
      <c r="B16" s="145" t="s">
        <v>65</v>
      </c>
      <c r="C16" s="146">
        <v>0.56000000000000005</v>
      </c>
      <c r="D16" s="146" t="s">
        <v>161</v>
      </c>
      <c r="E16" s="146">
        <v>1.56</v>
      </c>
      <c r="F16" s="147" t="s">
        <v>275</v>
      </c>
      <c r="G16" s="148">
        <v>0.43</v>
      </c>
      <c r="H16" s="146" t="s">
        <v>152</v>
      </c>
      <c r="I16" s="149">
        <v>0.25</v>
      </c>
      <c r="J16" s="103"/>
      <c r="K16" s="103"/>
      <c r="L16" s="103"/>
      <c r="M16" s="103"/>
      <c r="N16" s="103"/>
    </row>
    <row r="17" spans="1:14" x14ac:dyDescent="0.3">
      <c r="A17" s="144" t="s">
        <v>14</v>
      </c>
      <c r="B17" s="145" t="s">
        <v>66</v>
      </c>
      <c r="C17" s="146">
        <v>0.57999999999999996</v>
      </c>
      <c r="D17" s="146" t="s">
        <v>161</v>
      </c>
      <c r="E17" s="146">
        <v>1.56</v>
      </c>
      <c r="F17" s="147" t="s">
        <v>275</v>
      </c>
      <c r="G17" s="148">
        <v>0.43</v>
      </c>
      <c r="H17" s="146" t="s">
        <v>152</v>
      </c>
      <c r="I17" s="149">
        <v>0.25</v>
      </c>
      <c r="J17" s="103"/>
      <c r="K17" s="103"/>
      <c r="L17" s="103"/>
      <c r="M17" s="103"/>
      <c r="N17" s="103"/>
    </row>
    <row r="18" spans="1:14" x14ac:dyDescent="0.3">
      <c r="A18" s="144" t="s">
        <v>15</v>
      </c>
      <c r="B18" s="145" t="s">
        <v>67</v>
      </c>
      <c r="C18" s="146">
        <v>0.64</v>
      </c>
      <c r="D18" s="146" t="s">
        <v>161</v>
      </c>
      <c r="E18" s="146">
        <v>1.56</v>
      </c>
      <c r="F18" s="147" t="s">
        <v>275</v>
      </c>
      <c r="G18" s="148">
        <v>0.43</v>
      </c>
      <c r="H18" s="146" t="s">
        <v>152</v>
      </c>
      <c r="I18" s="149">
        <v>0.25</v>
      </c>
      <c r="J18" s="103"/>
      <c r="K18" s="103"/>
      <c r="L18" s="103"/>
      <c r="M18" s="103"/>
      <c r="N18" s="103"/>
    </row>
    <row r="19" spans="1:14" x14ac:dyDescent="0.3">
      <c r="A19" s="144" t="s">
        <v>16</v>
      </c>
      <c r="B19" s="145" t="s">
        <v>68</v>
      </c>
      <c r="C19" s="146">
        <v>0.73</v>
      </c>
      <c r="D19" s="146" t="s">
        <v>161</v>
      </c>
      <c r="E19" s="146">
        <v>1.56</v>
      </c>
      <c r="F19" s="147" t="s">
        <v>275</v>
      </c>
      <c r="G19" s="148">
        <v>0.43</v>
      </c>
      <c r="H19" s="146" t="s">
        <v>152</v>
      </c>
      <c r="I19" s="149">
        <v>0.25</v>
      </c>
      <c r="J19" s="103"/>
      <c r="K19" s="103"/>
      <c r="L19" s="103"/>
      <c r="M19" s="103"/>
      <c r="N19" s="103"/>
    </row>
    <row r="20" spans="1:14" x14ac:dyDescent="0.3">
      <c r="A20" s="144" t="s">
        <v>52</v>
      </c>
      <c r="B20" s="145" t="s">
        <v>69</v>
      </c>
      <c r="C20" s="146">
        <v>0.69</v>
      </c>
      <c r="D20" s="146" t="s">
        <v>131</v>
      </c>
      <c r="E20" s="146">
        <v>1.56</v>
      </c>
      <c r="F20" s="147" t="s">
        <v>275</v>
      </c>
      <c r="G20" s="148">
        <v>0.43</v>
      </c>
      <c r="H20" s="146" t="s">
        <v>283</v>
      </c>
      <c r="I20" s="149">
        <v>0.25</v>
      </c>
      <c r="J20" s="103"/>
      <c r="K20" s="103"/>
      <c r="L20" s="103"/>
      <c r="M20" s="103"/>
      <c r="N20" s="103"/>
    </row>
    <row r="21" spans="1:14" x14ac:dyDescent="0.3">
      <c r="A21" s="144" t="s">
        <v>154</v>
      </c>
      <c r="B21" s="145" t="s">
        <v>155</v>
      </c>
      <c r="C21" s="146">
        <v>0.36</v>
      </c>
      <c r="D21" s="146" t="s">
        <v>161</v>
      </c>
      <c r="E21" s="146">
        <v>1.3</v>
      </c>
      <c r="F21" s="147" t="s">
        <v>275</v>
      </c>
      <c r="G21" s="148">
        <v>0.55000000000000004</v>
      </c>
      <c r="H21" s="146" t="s">
        <v>153</v>
      </c>
      <c r="I21" s="149">
        <v>0.43</v>
      </c>
      <c r="J21" s="103"/>
      <c r="K21" s="103"/>
      <c r="L21" s="103"/>
      <c r="M21" s="103"/>
      <c r="N21" s="103"/>
    </row>
    <row r="22" spans="1:14" x14ac:dyDescent="0.3">
      <c r="A22" s="144" t="s">
        <v>17</v>
      </c>
      <c r="B22" s="145" t="s">
        <v>70</v>
      </c>
      <c r="C22" s="146">
        <v>0.4</v>
      </c>
      <c r="D22" s="146" t="s">
        <v>161</v>
      </c>
      <c r="E22" s="146">
        <v>1.3</v>
      </c>
      <c r="F22" s="147" t="s">
        <v>275</v>
      </c>
      <c r="G22" s="148">
        <v>0.55000000000000004</v>
      </c>
      <c r="H22" s="146" t="s">
        <v>153</v>
      </c>
      <c r="I22" s="149">
        <v>0.43</v>
      </c>
      <c r="J22" s="103"/>
      <c r="K22" s="103"/>
      <c r="L22" s="103"/>
      <c r="M22" s="103"/>
      <c r="N22" s="103"/>
    </row>
    <row r="23" spans="1:14" x14ac:dyDescent="0.3">
      <c r="A23" s="144" t="s">
        <v>18</v>
      </c>
      <c r="B23" s="145" t="s">
        <v>71</v>
      </c>
      <c r="C23" s="146">
        <v>0.43</v>
      </c>
      <c r="D23" s="146" t="s">
        <v>161</v>
      </c>
      <c r="E23" s="146">
        <v>1.3</v>
      </c>
      <c r="F23" s="147" t="s">
        <v>275</v>
      </c>
      <c r="G23" s="148">
        <v>0.55000000000000004</v>
      </c>
      <c r="H23" s="146" t="s">
        <v>153</v>
      </c>
      <c r="I23" s="149">
        <v>0.43</v>
      </c>
      <c r="J23" s="103"/>
      <c r="K23" s="103"/>
      <c r="L23" s="103"/>
      <c r="M23" s="103"/>
      <c r="N23" s="103"/>
    </row>
    <row r="24" spans="1:14" x14ac:dyDescent="0.3">
      <c r="A24" s="144" t="s">
        <v>19</v>
      </c>
      <c r="B24" s="145" t="s">
        <v>72</v>
      </c>
      <c r="C24" s="146">
        <v>0.37</v>
      </c>
      <c r="D24" s="146" t="s">
        <v>161</v>
      </c>
      <c r="E24" s="146">
        <v>1.3</v>
      </c>
      <c r="F24" s="147" t="s">
        <v>275</v>
      </c>
      <c r="G24" s="148">
        <v>0.55000000000000004</v>
      </c>
      <c r="H24" s="146" t="s">
        <v>152</v>
      </c>
      <c r="I24" s="149">
        <v>0.43</v>
      </c>
      <c r="J24" s="103"/>
      <c r="K24" s="103"/>
      <c r="L24" s="103"/>
      <c r="M24" s="103"/>
      <c r="N24" s="103"/>
    </row>
    <row r="25" spans="1:14" x14ac:dyDescent="0.3">
      <c r="A25" s="144" t="s">
        <v>20</v>
      </c>
      <c r="B25" s="145" t="s">
        <v>73</v>
      </c>
      <c r="C25" s="146">
        <v>0.36</v>
      </c>
      <c r="D25" s="146" t="s">
        <v>161</v>
      </c>
      <c r="E25" s="146">
        <v>1.3</v>
      </c>
      <c r="F25" s="147" t="s">
        <v>275</v>
      </c>
      <c r="G25" s="148">
        <v>0.55000000000000004</v>
      </c>
      <c r="H25" s="146" t="s">
        <v>152</v>
      </c>
      <c r="I25" s="149">
        <v>0.43</v>
      </c>
      <c r="J25" s="103"/>
      <c r="K25" s="103"/>
      <c r="L25" s="103"/>
      <c r="M25" s="103"/>
      <c r="N25" s="103"/>
    </row>
    <row r="26" spans="1:14" x14ac:dyDescent="0.3">
      <c r="A26" s="144" t="s">
        <v>21</v>
      </c>
      <c r="B26" s="145" t="s">
        <v>74</v>
      </c>
      <c r="C26" s="146">
        <v>0.56000000000000005</v>
      </c>
      <c r="D26" s="146" t="s">
        <v>161</v>
      </c>
      <c r="E26" s="146">
        <v>1.56</v>
      </c>
      <c r="F26" s="147" t="s">
        <v>275</v>
      </c>
      <c r="G26" s="148">
        <v>0.53</v>
      </c>
      <c r="H26" s="146" t="s">
        <v>276</v>
      </c>
      <c r="I26" s="149">
        <v>0.25</v>
      </c>
      <c r="J26" s="103"/>
      <c r="K26" s="103"/>
      <c r="L26" s="103"/>
      <c r="M26" s="103"/>
      <c r="N26" s="103"/>
    </row>
    <row r="27" spans="1:14" x14ac:dyDescent="0.3">
      <c r="A27" s="144" t="s">
        <v>22</v>
      </c>
      <c r="B27" s="145" t="s">
        <v>75</v>
      </c>
      <c r="C27" s="146">
        <v>0.51</v>
      </c>
      <c r="D27" s="146" t="s">
        <v>161</v>
      </c>
      <c r="E27" s="146">
        <v>1.56</v>
      </c>
      <c r="F27" s="147" t="s">
        <v>275</v>
      </c>
      <c r="G27" s="148">
        <v>0.53</v>
      </c>
      <c r="H27" s="146" t="s">
        <v>276</v>
      </c>
      <c r="I27" s="149">
        <v>0.25</v>
      </c>
      <c r="J27" s="103"/>
      <c r="K27" s="103"/>
      <c r="L27" s="103"/>
      <c r="M27" s="103"/>
      <c r="N27" s="103"/>
    </row>
    <row r="28" spans="1:14" x14ac:dyDescent="0.3">
      <c r="A28" s="144" t="s">
        <v>23</v>
      </c>
      <c r="B28" s="145" t="s">
        <v>76</v>
      </c>
      <c r="C28" s="146">
        <v>0.51</v>
      </c>
      <c r="D28" s="146" t="s">
        <v>161</v>
      </c>
      <c r="E28" s="146">
        <v>1.56</v>
      </c>
      <c r="F28" s="147" t="s">
        <v>275</v>
      </c>
      <c r="G28" s="148">
        <v>0.53</v>
      </c>
      <c r="H28" s="146" t="s">
        <v>276</v>
      </c>
      <c r="I28" s="149">
        <v>0.25</v>
      </c>
      <c r="J28" s="103"/>
      <c r="K28" s="103"/>
      <c r="L28" s="103"/>
      <c r="M28" s="103"/>
      <c r="N28" s="103"/>
    </row>
    <row r="29" spans="1:14" x14ac:dyDescent="0.3">
      <c r="A29" s="144" t="s">
        <v>24</v>
      </c>
      <c r="B29" s="145" t="s">
        <v>24</v>
      </c>
      <c r="C29" s="146">
        <v>0.56000000000000005</v>
      </c>
      <c r="D29" s="146" t="s">
        <v>161</v>
      </c>
      <c r="E29" s="146">
        <v>1.56</v>
      </c>
      <c r="F29" s="147" t="s">
        <v>275</v>
      </c>
      <c r="G29" s="148">
        <v>0.53</v>
      </c>
      <c r="H29" s="146" t="s">
        <v>276</v>
      </c>
      <c r="I29" s="149">
        <v>0.25</v>
      </c>
      <c r="J29" s="103"/>
      <c r="K29" s="103"/>
      <c r="L29" s="103"/>
      <c r="M29" s="103"/>
      <c r="N29" s="103"/>
    </row>
    <row r="30" spans="1:14" x14ac:dyDescent="0.3">
      <c r="A30" s="144" t="s">
        <v>25</v>
      </c>
      <c r="B30" s="145" t="s">
        <v>77</v>
      </c>
      <c r="C30" s="146">
        <v>0.55000000000000004</v>
      </c>
      <c r="D30" s="146" t="s">
        <v>161</v>
      </c>
      <c r="E30" s="146">
        <v>1.56</v>
      </c>
      <c r="F30" s="147" t="s">
        <v>275</v>
      </c>
      <c r="G30" s="148">
        <v>0.53</v>
      </c>
      <c r="H30" s="146" t="s">
        <v>152</v>
      </c>
      <c r="I30" s="149">
        <v>0.25</v>
      </c>
      <c r="J30" s="103"/>
      <c r="K30" s="103"/>
      <c r="L30" s="103"/>
      <c r="M30" s="103"/>
      <c r="N30" s="103"/>
    </row>
    <row r="31" spans="1:14" x14ac:dyDescent="0.3">
      <c r="A31" s="144" t="s">
        <v>26</v>
      </c>
      <c r="B31" s="145" t="s">
        <v>78</v>
      </c>
      <c r="C31" s="146">
        <v>0.56000000000000005</v>
      </c>
      <c r="D31" s="146" t="s">
        <v>161</v>
      </c>
      <c r="E31" s="146">
        <v>1.56</v>
      </c>
      <c r="F31" s="147" t="s">
        <v>275</v>
      </c>
      <c r="G31" s="148">
        <v>0.43</v>
      </c>
      <c r="H31" s="146" t="s">
        <v>279</v>
      </c>
      <c r="I31" s="149">
        <v>0.25</v>
      </c>
      <c r="J31" s="103"/>
      <c r="K31" s="103"/>
      <c r="L31" s="103"/>
      <c r="M31" s="103"/>
      <c r="N31" s="103"/>
    </row>
    <row r="32" spans="1:14" x14ac:dyDescent="0.3">
      <c r="A32" s="144" t="s">
        <v>27</v>
      </c>
      <c r="B32" s="145" t="s">
        <v>79</v>
      </c>
      <c r="C32" s="146">
        <v>0.48</v>
      </c>
      <c r="D32" s="146" t="s">
        <v>161</v>
      </c>
      <c r="E32" s="146">
        <v>1.3</v>
      </c>
      <c r="F32" s="147" t="s">
        <v>275</v>
      </c>
      <c r="G32" s="148">
        <v>0.6</v>
      </c>
      <c r="H32" s="146" t="s">
        <v>282</v>
      </c>
      <c r="I32" s="149">
        <v>0.43</v>
      </c>
      <c r="J32" s="103"/>
      <c r="K32" s="103"/>
      <c r="L32" s="103"/>
      <c r="M32" s="103"/>
      <c r="N32" s="103"/>
    </row>
    <row r="33" spans="1:14" x14ac:dyDescent="0.3">
      <c r="A33" s="144" t="s">
        <v>28</v>
      </c>
      <c r="B33" s="145" t="s">
        <v>80</v>
      </c>
      <c r="C33" s="146">
        <v>0.42</v>
      </c>
      <c r="D33" s="146" t="s">
        <v>161</v>
      </c>
      <c r="E33" s="146">
        <v>1.3</v>
      </c>
      <c r="F33" s="147" t="s">
        <v>275</v>
      </c>
      <c r="G33" s="148">
        <v>0.6</v>
      </c>
      <c r="H33" s="146" t="s">
        <v>282</v>
      </c>
      <c r="I33" s="149">
        <v>0.43</v>
      </c>
      <c r="J33" s="103"/>
      <c r="K33" s="103"/>
      <c r="L33" s="103"/>
      <c r="M33" s="103"/>
      <c r="N33" s="103"/>
    </row>
    <row r="34" spans="1:14" x14ac:dyDescent="0.3">
      <c r="A34" s="144" t="s">
        <v>81</v>
      </c>
      <c r="B34" s="145" t="s">
        <v>163</v>
      </c>
      <c r="C34" s="146">
        <v>0.42</v>
      </c>
      <c r="D34" s="146" t="s">
        <v>103</v>
      </c>
      <c r="E34" s="146">
        <v>1.3</v>
      </c>
      <c r="F34" s="147" t="s">
        <v>275</v>
      </c>
      <c r="G34" s="148">
        <v>0.6</v>
      </c>
      <c r="H34" s="145" t="s">
        <v>281</v>
      </c>
      <c r="I34" s="149">
        <v>0.43</v>
      </c>
      <c r="J34" s="103"/>
      <c r="K34" s="103"/>
      <c r="L34" s="103"/>
      <c r="M34" s="103"/>
      <c r="N34" s="103"/>
    </row>
    <row r="35" spans="1:14" x14ac:dyDescent="0.3">
      <c r="A35" s="144" t="s">
        <v>29</v>
      </c>
      <c r="B35" s="145" t="s">
        <v>82</v>
      </c>
      <c r="C35" s="146">
        <v>0.5</v>
      </c>
      <c r="D35" s="146" t="s">
        <v>161</v>
      </c>
      <c r="E35" s="146">
        <v>1.56</v>
      </c>
      <c r="F35" s="147" t="s">
        <v>275</v>
      </c>
      <c r="G35" s="148">
        <v>0.43</v>
      </c>
      <c r="H35" s="146" t="s">
        <v>279</v>
      </c>
      <c r="I35" s="149">
        <v>0.25</v>
      </c>
      <c r="J35" s="103"/>
      <c r="K35" s="103"/>
      <c r="L35" s="103"/>
      <c r="M35" s="103"/>
      <c r="N35" s="103"/>
    </row>
    <row r="36" spans="1:14" x14ac:dyDescent="0.3">
      <c r="A36" s="144" t="s">
        <v>102</v>
      </c>
      <c r="B36" s="145" t="s">
        <v>101</v>
      </c>
      <c r="C36" s="146">
        <v>0.55000000000000004</v>
      </c>
      <c r="D36" s="146" t="s">
        <v>161</v>
      </c>
      <c r="E36" s="146">
        <v>1.56</v>
      </c>
      <c r="F36" s="147" t="s">
        <v>275</v>
      </c>
      <c r="G36" s="148">
        <v>0.53</v>
      </c>
      <c r="H36" s="146" t="s">
        <v>276</v>
      </c>
      <c r="I36" s="149">
        <v>0.25</v>
      </c>
      <c r="J36" s="103"/>
      <c r="K36" s="103"/>
      <c r="L36" s="103"/>
      <c r="M36" s="103"/>
      <c r="N36" s="103"/>
    </row>
    <row r="37" spans="1:14" x14ac:dyDescent="0.3">
      <c r="A37" s="144" t="s">
        <v>30</v>
      </c>
      <c r="B37" s="145" t="s">
        <v>104</v>
      </c>
      <c r="C37" s="146">
        <v>0.52</v>
      </c>
      <c r="D37" s="146" t="s">
        <v>161</v>
      </c>
      <c r="E37" s="146">
        <v>1.56</v>
      </c>
      <c r="F37" s="147" t="s">
        <v>275</v>
      </c>
      <c r="G37" s="148">
        <v>0.53</v>
      </c>
      <c r="H37" s="146" t="s">
        <v>276</v>
      </c>
      <c r="I37" s="149">
        <v>0.25</v>
      </c>
      <c r="J37" s="103"/>
      <c r="K37" s="103"/>
      <c r="L37" s="103"/>
      <c r="M37" s="103"/>
      <c r="N37" s="103"/>
    </row>
    <row r="38" spans="1:14" x14ac:dyDescent="0.3">
      <c r="A38" s="144" t="s">
        <v>31</v>
      </c>
      <c r="B38" s="145" t="s">
        <v>105</v>
      </c>
      <c r="C38" s="146">
        <v>0.52</v>
      </c>
      <c r="D38" s="146" t="s">
        <v>161</v>
      </c>
      <c r="E38" s="146">
        <v>1.56</v>
      </c>
      <c r="F38" s="147" t="s">
        <v>275</v>
      </c>
      <c r="G38" s="148">
        <v>0.43</v>
      </c>
      <c r="H38" s="146" t="s">
        <v>279</v>
      </c>
      <c r="I38" s="149">
        <v>0.25</v>
      </c>
      <c r="J38" s="103"/>
      <c r="K38" s="103"/>
      <c r="L38" s="103"/>
      <c r="M38" s="103"/>
      <c r="N38" s="103"/>
    </row>
    <row r="39" spans="1:14" x14ac:dyDescent="0.3">
      <c r="A39" s="144" t="s">
        <v>107</v>
      </c>
      <c r="B39" s="145" t="s">
        <v>132</v>
      </c>
      <c r="C39" s="146">
        <v>0.313</v>
      </c>
      <c r="D39" s="146" t="s">
        <v>130</v>
      </c>
      <c r="E39" s="146">
        <v>1.56</v>
      </c>
      <c r="F39" s="147" t="s">
        <v>275</v>
      </c>
      <c r="G39" s="148">
        <v>0.6</v>
      </c>
      <c r="H39" s="146" t="s">
        <v>284</v>
      </c>
      <c r="I39" s="149">
        <v>1.03</v>
      </c>
      <c r="J39" s="103"/>
      <c r="K39" s="103"/>
      <c r="L39" s="103"/>
      <c r="M39" s="103"/>
      <c r="N39" s="103"/>
    </row>
    <row r="40" spans="1:14" x14ac:dyDescent="0.3">
      <c r="A40" s="144" t="s">
        <v>108</v>
      </c>
      <c r="B40" s="145" t="s">
        <v>132</v>
      </c>
      <c r="C40" s="146">
        <v>0.35199999999999998</v>
      </c>
      <c r="D40" s="146" t="s">
        <v>130</v>
      </c>
      <c r="E40" s="146">
        <v>1.56</v>
      </c>
      <c r="F40" s="147" t="s">
        <v>275</v>
      </c>
      <c r="G40" s="148">
        <v>0.6</v>
      </c>
      <c r="H40" s="146" t="s">
        <v>284</v>
      </c>
      <c r="I40" s="149">
        <v>1.03</v>
      </c>
      <c r="J40" s="103"/>
      <c r="K40" s="103"/>
      <c r="L40" s="103"/>
      <c r="M40" s="103"/>
      <c r="N40" s="103"/>
    </row>
    <row r="41" spans="1:14" x14ac:dyDescent="0.3">
      <c r="A41" s="144" t="s">
        <v>121</v>
      </c>
      <c r="B41" s="145" t="s">
        <v>132</v>
      </c>
      <c r="C41" s="146">
        <v>0.32200000000000001</v>
      </c>
      <c r="D41" s="146" t="s">
        <v>130</v>
      </c>
      <c r="E41" s="146">
        <v>1.56</v>
      </c>
      <c r="F41" s="147" t="s">
        <v>275</v>
      </c>
      <c r="G41" s="148">
        <v>0.6</v>
      </c>
      <c r="H41" s="146" t="s">
        <v>284</v>
      </c>
      <c r="I41" s="149">
        <v>1.03</v>
      </c>
      <c r="J41" s="103"/>
      <c r="K41" s="103"/>
      <c r="L41" s="103"/>
      <c r="M41" s="103"/>
      <c r="N41" s="103"/>
    </row>
    <row r="42" spans="1:14" x14ac:dyDescent="0.3">
      <c r="A42" s="144" t="s">
        <v>122</v>
      </c>
      <c r="B42" s="145" t="s">
        <v>132</v>
      </c>
      <c r="C42" s="146">
        <v>0.311</v>
      </c>
      <c r="D42" s="146" t="s">
        <v>130</v>
      </c>
      <c r="E42" s="146">
        <v>1.56</v>
      </c>
      <c r="F42" s="147" t="s">
        <v>275</v>
      </c>
      <c r="G42" s="148">
        <v>0.6</v>
      </c>
      <c r="H42" s="146" t="s">
        <v>284</v>
      </c>
      <c r="I42" s="149">
        <v>1.03</v>
      </c>
      <c r="J42" s="103"/>
      <c r="K42" s="103"/>
      <c r="L42" s="103"/>
      <c r="M42" s="103"/>
      <c r="N42" s="103"/>
    </row>
    <row r="43" spans="1:14" x14ac:dyDescent="0.3">
      <c r="A43" s="144" t="s">
        <v>109</v>
      </c>
      <c r="B43" s="145" t="s">
        <v>132</v>
      </c>
      <c r="C43" s="146">
        <v>0.33900000000000002</v>
      </c>
      <c r="D43" s="146" t="s">
        <v>130</v>
      </c>
      <c r="E43" s="146">
        <v>1.56</v>
      </c>
      <c r="F43" s="147" t="s">
        <v>275</v>
      </c>
      <c r="G43" s="148">
        <v>0.6</v>
      </c>
      <c r="H43" s="146" t="s">
        <v>284</v>
      </c>
      <c r="I43" s="149">
        <v>1.03</v>
      </c>
      <c r="J43" s="103"/>
      <c r="K43" s="103"/>
      <c r="L43" s="103"/>
      <c r="M43" s="103"/>
      <c r="N43" s="103"/>
    </row>
    <row r="44" spans="1:14" x14ac:dyDescent="0.3">
      <c r="A44" s="144" t="s">
        <v>123</v>
      </c>
      <c r="B44" s="145" t="s">
        <v>132</v>
      </c>
      <c r="C44" s="146">
        <v>0.33600000000000002</v>
      </c>
      <c r="D44" s="146" t="s">
        <v>130</v>
      </c>
      <c r="E44" s="146">
        <v>1.56</v>
      </c>
      <c r="F44" s="147" t="s">
        <v>275</v>
      </c>
      <c r="G44" s="148">
        <v>0.6</v>
      </c>
      <c r="H44" s="146" t="s">
        <v>284</v>
      </c>
      <c r="I44" s="149">
        <v>1.03</v>
      </c>
      <c r="J44" s="103"/>
      <c r="K44" s="103"/>
      <c r="L44" s="103"/>
      <c r="M44" s="103"/>
      <c r="N44" s="103"/>
    </row>
    <row r="45" spans="1:14" x14ac:dyDescent="0.3">
      <c r="A45" s="144" t="s">
        <v>110</v>
      </c>
      <c r="B45" s="145" t="s">
        <v>132</v>
      </c>
      <c r="C45" s="146">
        <v>0.32900000000000001</v>
      </c>
      <c r="D45" s="146" t="s">
        <v>130</v>
      </c>
      <c r="E45" s="146">
        <v>1.56</v>
      </c>
      <c r="F45" s="147" t="s">
        <v>275</v>
      </c>
      <c r="G45" s="148">
        <v>0.6</v>
      </c>
      <c r="H45" s="146" t="s">
        <v>284</v>
      </c>
      <c r="I45" s="149">
        <v>1.03</v>
      </c>
      <c r="J45" s="103"/>
      <c r="K45" s="103"/>
      <c r="L45" s="103"/>
      <c r="M45" s="103"/>
      <c r="N45" s="103"/>
    </row>
    <row r="46" spans="1:14" x14ac:dyDescent="0.3">
      <c r="A46" s="144" t="s">
        <v>124</v>
      </c>
      <c r="B46" s="145" t="s">
        <v>132</v>
      </c>
      <c r="C46" s="146">
        <v>0.34300000000000003</v>
      </c>
      <c r="D46" s="146" t="s">
        <v>130</v>
      </c>
      <c r="E46" s="146">
        <v>1.56</v>
      </c>
      <c r="F46" s="147" t="s">
        <v>275</v>
      </c>
      <c r="G46" s="148">
        <v>0.6</v>
      </c>
      <c r="H46" s="146" t="s">
        <v>284</v>
      </c>
      <c r="I46" s="149">
        <v>1.03</v>
      </c>
      <c r="J46" s="103"/>
      <c r="K46" s="103"/>
      <c r="L46" s="103"/>
      <c r="M46" s="103"/>
      <c r="N46" s="103"/>
    </row>
    <row r="47" spans="1:14" x14ac:dyDescent="0.3">
      <c r="A47" s="144" t="s">
        <v>125</v>
      </c>
      <c r="B47" s="145" t="s">
        <v>132</v>
      </c>
      <c r="C47" s="146">
        <v>0.32500000000000001</v>
      </c>
      <c r="D47" s="146" t="s">
        <v>130</v>
      </c>
      <c r="E47" s="146">
        <v>1.56</v>
      </c>
      <c r="F47" s="147" t="s">
        <v>275</v>
      </c>
      <c r="G47" s="148">
        <v>0.6</v>
      </c>
      <c r="H47" s="146" t="s">
        <v>284</v>
      </c>
      <c r="I47" s="149">
        <v>1.03</v>
      </c>
      <c r="J47" s="103"/>
      <c r="K47" s="103"/>
      <c r="L47" s="103"/>
      <c r="M47" s="103"/>
      <c r="N47" s="103"/>
    </row>
    <row r="48" spans="1:14" x14ac:dyDescent="0.3">
      <c r="A48" s="144" t="s">
        <v>126</v>
      </c>
      <c r="B48" s="145" t="s">
        <v>132</v>
      </c>
      <c r="C48" s="146">
        <v>0.32</v>
      </c>
      <c r="D48" s="146" t="s">
        <v>130</v>
      </c>
      <c r="E48" s="146">
        <v>1.56</v>
      </c>
      <c r="F48" s="147" t="s">
        <v>275</v>
      </c>
      <c r="G48" s="148">
        <v>0.6</v>
      </c>
      <c r="H48" s="146" t="s">
        <v>284</v>
      </c>
      <c r="I48" s="149">
        <v>1.03</v>
      </c>
      <c r="J48" s="103"/>
      <c r="K48" s="103"/>
      <c r="L48" s="103"/>
      <c r="M48" s="103"/>
      <c r="N48" s="103"/>
    </row>
    <row r="49" spans="1:14" x14ac:dyDescent="0.3">
      <c r="A49" s="144" t="s">
        <v>111</v>
      </c>
      <c r="B49" s="145" t="s">
        <v>132</v>
      </c>
      <c r="C49" s="146">
        <v>0.28199999999999997</v>
      </c>
      <c r="D49" s="146" t="s">
        <v>130</v>
      </c>
      <c r="E49" s="146">
        <v>1.56</v>
      </c>
      <c r="F49" s="147" t="s">
        <v>275</v>
      </c>
      <c r="G49" s="148">
        <v>0.6</v>
      </c>
      <c r="H49" s="146" t="s">
        <v>284</v>
      </c>
      <c r="I49" s="149">
        <v>1.03</v>
      </c>
      <c r="J49" s="103"/>
      <c r="K49" s="103"/>
      <c r="L49" s="103"/>
      <c r="M49" s="103"/>
      <c r="N49" s="103"/>
    </row>
    <row r="50" spans="1:14" x14ac:dyDescent="0.3">
      <c r="A50" s="144" t="s">
        <v>127</v>
      </c>
      <c r="B50" s="145" t="s">
        <v>132</v>
      </c>
      <c r="C50" s="146">
        <v>0.32800000000000001</v>
      </c>
      <c r="D50" s="146" t="s">
        <v>130</v>
      </c>
      <c r="E50" s="146">
        <v>1.56</v>
      </c>
      <c r="F50" s="147" t="s">
        <v>275</v>
      </c>
      <c r="G50" s="148">
        <v>0.6</v>
      </c>
      <c r="H50" s="146" t="s">
        <v>284</v>
      </c>
      <c r="I50" s="149">
        <v>1.03</v>
      </c>
      <c r="J50" s="103"/>
      <c r="K50" s="103"/>
      <c r="L50" s="103"/>
      <c r="M50" s="103"/>
      <c r="N50" s="103"/>
    </row>
    <row r="51" spans="1:14" x14ac:dyDescent="0.3">
      <c r="A51" s="144" t="s">
        <v>112</v>
      </c>
      <c r="B51" s="145" t="s">
        <v>132</v>
      </c>
      <c r="C51" s="146">
        <v>0.32600000000000001</v>
      </c>
      <c r="D51" s="146" t="s">
        <v>130</v>
      </c>
      <c r="E51" s="146">
        <v>1.56</v>
      </c>
      <c r="F51" s="147" t="s">
        <v>275</v>
      </c>
      <c r="G51" s="148">
        <v>0.6</v>
      </c>
      <c r="H51" s="146" t="s">
        <v>284</v>
      </c>
      <c r="I51" s="149">
        <v>1.03</v>
      </c>
      <c r="J51" s="103"/>
      <c r="K51" s="103"/>
      <c r="L51" s="103"/>
      <c r="M51" s="103"/>
      <c r="N51" s="103"/>
    </row>
    <row r="52" spans="1:14" x14ac:dyDescent="0.3">
      <c r="A52" s="144" t="s">
        <v>113</v>
      </c>
      <c r="B52" s="145" t="s">
        <v>132</v>
      </c>
      <c r="C52" s="146">
        <v>0.35899999999999999</v>
      </c>
      <c r="D52" s="146" t="s">
        <v>130</v>
      </c>
      <c r="E52" s="146">
        <v>1.56</v>
      </c>
      <c r="F52" s="147" t="s">
        <v>275</v>
      </c>
      <c r="G52" s="148">
        <v>0.6</v>
      </c>
      <c r="H52" s="146" t="s">
        <v>284</v>
      </c>
      <c r="I52" s="149">
        <v>1.03</v>
      </c>
      <c r="J52" s="103"/>
      <c r="K52" s="103"/>
      <c r="L52" s="103"/>
      <c r="M52" s="103"/>
      <c r="N52" s="103"/>
    </row>
    <row r="53" spans="1:14" x14ac:dyDescent="0.3">
      <c r="A53" s="144" t="s">
        <v>114</v>
      </c>
      <c r="B53" s="145" t="s">
        <v>132</v>
      </c>
      <c r="C53" s="146">
        <v>0.34599999999999997</v>
      </c>
      <c r="D53" s="146" t="s">
        <v>130</v>
      </c>
      <c r="E53" s="146">
        <v>1.56</v>
      </c>
      <c r="F53" s="147" t="s">
        <v>275</v>
      </c>
      <c r="G53" s="148">
        <v>0.6</v>
      </c>
      <c r="H53" s="146" t="s">
        <v>284</v>
      </c>
      <c r="I53" s="149">
        <v>1.03</v>
      </c>
      <c r="J53" s="103"/>
      <c r="K53" s="103"/>
      <c r="L53" s="103"/>
      <c r="M53" s="103"/>
      <c r="N53" s="103"/>
    </row>
    <row r="54" spans="1:14" x14ac:dyDescent="0.3">
      <c r="A54" s="144" t="s">
        <v>115</v>
      </c>
      <c r="B54" s="145" t="s">
        <v>132</v>
      </c>
      <c r="C54" s="146">
        <v>0.32600000000000001</v>
      </c>
      <c r="D54" s="146" t="s">
        <v>130</v>
      </c>
      <c r="E54" s="146">
        <v>1.56</v>
      </c>
      <c r="F54" s="147" t="s">
        <v>275</v>
      </c>
      <c r="G54" s="148">
        <v>0.6</v>
      </c>
      <c r="H54" s="146" t="s">
        <v>284</v>
      </c>
      <c r="I54" s="149">
        <v>1.03</v>
      </c>
      <c r="J54" s="103"/>
      <c r="K54" s="103"/>
      <c r="L54" s="103"/>
      <c r="M54" s="103"/>
      <c r="N54" s="103"/>
    </row>
    <row r="55" spans="1:14" x14ac:dyDescent="0.3">
      <c r="A55" s="144" t="s">
        <v>116</v>
      </c>
      <c r="B55" s="145" t="s">
        <v>132</v>
      </c>
      <c r="C55" s="146">
        <v>0.30499999999999999</v>
      </c>
      <c r="D55" s="146" t="s">
        <v>130</v>
      </c>
      <c r="E55" s="146">
        <v>1.56</v>
      </c>
      <c r="F55" s="147" t="s">
        <v>275</v>
      </c>
      <c r="G55" s="148">
        <v>0.6</v>
      </c>
      <c r="H55" s="146" t="s">
        <v>284</v>
      </c>
      <c r="I55" s="149">
        <v>1.03</v>
      </c>
      <c r="J55" s="103"/>
      <c r="K55" s="103"/>
      <c r="L55" s="103"/>
      <c r="M55" s="103"/>
      <c r="N55" s="103"/>
    </row>
    <row r="56" spans="1:14" x14ac:dyDescent="0.3">
      <c r="A56" s="144" t="s">
        <v>128</v>
      </c>
      <c r="B56" s="145" t="s">
        <v>132</v>
      </c>
      <c r="C56" s="146">
        <v>0.32300000000000001</v>
      </c>
      <c r="D56" s="146" t="s">
        <v>130</v>
      </c>
      <c r="E56" s="146">
        <v>1.56</v>
      </c>
      <c r="F56" s="147" t="s">
        <v>275</v>
      </c>
      <c r="G56" s="148">
        <v>0.6</v>
      </c>
      <c r="H56" s="146" t="s">
        <v>284</v>
      </c>
      <c r="I56" s="149">
        <v>1.03</v>
      </c>
      <c r="J56" s="103"/>
      <c r="K56" s="103"/>
      <c r="L56" s="103"/>
      <c r="M56" s="103"/>
      <c r="N56" s="103"/>
    </row>
    <row r="57" spans="1:14" x14ac:dyDescent="0.3">
      <c r="A57" s="144" t="s">
        <v>129</v>
      </c>
      <c r="B57" s="145" t="s">
        <v>132</v>
      </c>
      <c r="C57" s="146">
        <v>0.36699999999999999</v>
      </c>
      <c r="D57" s="146" t="s">
        <v>130</v>
      </c>
      <c r="E57" s="146">
        <v>1.56</v>
      </c>
      <c r="F57" s="147" t="s">
        <v>275</v>
      </c>
      <c r="G57" s="148">
        <v>0.6</v>
      </c>
      <c r="H57" s="146" t="s">
        <v>284</v>
      </c>
      <c r="I57" s="149">
        <v>1.03</v>
      </c>
      <c r="J57" s="103"/>
      <c r="K57" s="103"/>
      <c r="L57" s="103"/>
      <c r="M57" s="103"/>
      <c r="N57" s="103"/>
    </row>
    <row r="58" spans="1:14" x14ac:dyDescent="0.3">
      <c r="A58" s="144" t="s">
        <v>117</v>
      </c>
      <c r="B58" s="145" t="s">
        <v>132</v>
      </c>
      <c r="C58" s="146">
        <v>0.36</v>
      </c>
      <c r="D58" s="146" t="s">
        <v>130</v>
      </c>
      <c r="E58" s="146">
        <v>1.56</v>
      </c>
      <c r="F58" s="147" t="s">
        <v>275</v>
      </c>
      <c r="G58" s="148">
        <v>0.6</v>
      </c>
      <c r="H58" s="146" t="s">
        <v>284</v>
      </c>
      <c r="I58" s="149">
        <v>1.03</v>
      </c>
      <c r="J58" s="103"/>
      <c r="K58" s="103"/>
      <c r="L58" s="103"/>
      <c r="M58" s="103"/>
      <c r="N58" s="103"/>
    </row>
    <row r="59" spans="1:14" x14ac:dyDescent="0.3">
      <c r="A59" s="144" t="s">
        <v>118</v>
      </c>
      <c r="B59" s="145" t="s">
        <v>132</v>
      </c>
      <c r="C59" s="146">
        <v>0.36799999999999999</v>
      </c>
      <c r="D59" s="146" t="s">
        <v>130</v>
      </c>
      <c r="E59" s="146">
        <v>1.56</v>
      </c>
      <c r="F59" s="147" t="s">
        <v>275</v>
      </c>
      <c r="G59" s="148">
        <v>0.6</v>
      </c>
      <c r="H59" s="146" t="s">
        <v>284</v>
      </c>
      <c r="I59" s="149">
        <v>1.03</v>
      </c>
      <c r="J59" s="103"/>
      <c r="K59" s="103"/>
      <c r="L59" s="103"/>
      <c r="M59" s="103"/>
      <c r="N59" s="103"/>
    </row>
    <row r="60" spans="1:14" x14ac:dyDescent="0.3">
      <c r="A60" s="144" t="s">
        <v>119</v>
      </c>
      <c r="B60" s="145" t="s">
        <v>132</v>
      </c>
      <c r="C60" s="146">
        <v>0.30599999999999999</v>
      </c>
      <c r="D60" s="146" t="s">
        <v>130</v>
      </c>
      <c r="E60" s="146">
        <v>1.56</v>
      </c>
      <c r="F60" s="147" t="s">
        <v>275</v>
      </c>
      <c r="G60" s="148">
        <v>0.6</v>
      </c>
      <c r="H60" s="146" t="s">
        <v>284</v>
      </c>
      <c r="I60" s="149">
        <v>1.03</v>
      </c>
      <c r="J60" s="103"/>
      <c r="K60" s="103"/>
      <c r="L60" s="103"/>
      <c r="M60" s="103"/>
      <c r="N60" s="103"/>
    </row>
    <row r="61" spans="1:14" x14ac:dyDescent="0.3">
      <c r="A61" s="144" t="s">
        <v>120</v>
      </c>
      <c r="B61" s="145" t="s">
        <v>132</v>
      </c>
      <c r="C61" s="146">
        <v>0.313</v>
      </c>
      <c r="D61" s="146" t="s">
        <v>130</v>
      </c>
      <c r="E61" s="146">
        <v>1.56</v>
      </c>
      <c r="F61" s="147" t="s">
        <v>275</v>
      </c>
      <c r="G61" s="148">
        <v>0.6</v>
      </c>
      <c r="H61" s="146" t="s">
        <v>284</v>
      </c>
      <c r="I61" s="149">
        <v>1.03</v>
      </c>
      <c r="J61" s="103"/>
      <c r="K61" s="103"/>
      <c r="L61" s="103"/>
      <c r="M61" s="103"/>
      <c r="N61" s="103"/>
    </row>
    <row r="62" spans="1:14" x14ac:dyDescent="0.3">
      <c r="A62" s="144" t="s">
        <v>32</v>
      </c>
      <c r="B62" s="145" t="s">
        <v>133</v>
      </c>
      <c r="C62" s="146">
        <v>0.37</v>
      </c>
      <c r="D62" s="146" t="s">
        <v>161</v>
      </c>
      <c r="E62" s="146">
        <v>1.56</v>
      </c>
      <c r="F62" s="147" t="s">
        <v>275</v>
      </c>
      <c r="G62" s="148">
        <v>0.6</v>
      </c>
      <c r="H62" s="146" t="s">
        <v>284</v>
      </c>
      <c r="I62" s="149">
        <v>1.03</v>
      </c>
      <c r="J62" s="103"/>
      <c r="K62" s="103"/>
      <c r="L62" s="103"/>
      <c r="M62" s="103"/>
      <c r="N62" s="103"/>
    </row>
    <row r="63" spans="1:14" x14ac:dyDescent="0.3">
      <c r="A63" s="144" t="s">
        <v>90</v>
      </c>
      <c r="B63" s="145" t="s">
        <v>83</v>
      </c>
      <c r="C63" s="146">
        <v>0.45</v>
      </c>
      <c r="D63" s="146" t="s">
        <v>161</v>
      </c>
      <c r="E63" s="146">
        <v>1.3</v>
      </c>
      <c r="F63" s="147" t="s">
        <v>275</v>
      </c>
      <c r="G63" s="148">
        <v>0.45</v>
      </c>
      <c r="H63" s="146" t="s">
        <v>277</v>
      </c>
      <c r="I63" s="149">
        <v>0.43</v>
      </c>
      <c r="J63" s="103"/>
      <c r="K63" s="103"/>
      <c r="L63" s="103"/>
      <c r="M63" s="103"/>
      <c r="N63" s="103"/>
    </row>
    <row r="64" spans="1:14" x14ac:dyDescent="0.3">
      <c r="A64" s="144" t="s">
        <v>33</v>
      </c>
      <c r="B64" s="145" t="s">
        <v>134</v>
      </c>
      <c r="C64" s="146">
        <v>0.39</v>
      </c>
      <c r="D64" s="146" t="s">
        <v>161</v>
      </c>
      <c r="E64" s="146">
        <v>1.3</v>
      </c>
      <c r="F64" s="147" t="s">
        <v>275</v>
      </c>
      <c r="G64" s="148">
        <v>0.45</v>
      </c>
      <c r="H64" s="146" t="s">
        <v>277</v>
      </c>
      <c r="I64" s="149">
        <v>0.43</v>
      </c>
      <c r="J64" s="103"/>
      <c r="K64" s="103"/>
      <c r="L64" s="103"/>
      <c r="M64" s="103"/>
      <c r="N64" s="103"/>
    </row>
    <row r="65" spans="1:14" x14ac:dyDescent="0.3">
      <c r="A65" s="144" t="s">
        <v>34</v>
      </c>
      <c r="B65" s="145" t="s">
        <v>135</v>
      </c>
      <c r="C65" s="146">
        <v>0.44</v>
      </c>
      <c r="D65" s="146" t="s">
        <v>161</v>
      </c>
      <c r="E65" s="146">
        <v>1.3</v>
      </c>
      <c r="F65" s="147" t="s">
        <v>275</v>
      </c>
      <c r="G65" s="148">
        <v>0.45</v>
      </c>
      <c r="H65" s="146" t="s">
        <v>277</v>
      </c>
      <c r="I65" s="149">
        <v>0.43</v>
      </c>
      <c r="J65" s="103"/>
      <c r="K65" s="103"/>
      <c r="L65" s="103"/>
      <c r="M65" s="103"/>
      <c r="N65" s="103"/>
    </row>
    <row r="66" spans="1:14" x14ac:dyDescent="0.3">
      <c r="A66" s="144" t="s">
        <v>35</v>
      </c>
      <c r="B66" s="145" t="s">
        <v>84</v>
      </c>
      <c r="C66" s="146">
        <v>0.46</v>
      </c>
      <c r="D66" s="146" t="s">
        <v>161</v>
      </c>
      <c r="E66" s="146">
        <v>1.3</v>
      </c>
      <c r="F66" s="147" t="s">
        <v>275</v>
      </c>
      <c r="G66" s="148">
        <v>0.45</v>
      </c>
      <c r="H66" s="146" t="s">
        <v>277</v>
      </c>
      <c r="I66" s="149">
        <v>0.43</v>
      </c>
      <c r="J66" s="103"/>
      <c r="K66" s="103"/>
      <c r="L66" s="103"/>
      <c r="M66" s="103"/>
      <c r="N66" s="103"/>
    </row>
    <row r="67" spans="1:14" x14ac:dyDescent="0.3">
      <c r="A67" s="144" t="s">
        <v>36</v>
      </c>
      <c r="B67" s="145" t="s">
        <v>85</v>
      </c>
      <c r="C67" s="146">
        <v>0.46</v>
      </c>
      <c r="D67" s="146" t="s">
        <v>161</v>
      </c>
      <c r="E67" s="146">
        <v>1.3</v>
      </c>
      <c r="F67" s="147" t="s">
        <v>275</v>
      </c>
      <c r="G67" s="148">
        <v>0.45</v>
      </c>
      <c r="H67" s="146" t="s">
        <v>152</v>
      </c>
      <c r="I67" s="149">
        <v>0.59</v>
      </c>
      <c r="J67" s="103"/>
      <c r="K67" s="103"/>
      <c r="L67" s="103"/>
      <c r="M67" s="103"/>
      <c r="N67" s="103"/>
    </row>
    <row r="68" spans="1:14" x14ac:dyDescent="0.3">
      <c r="A68" s="144" t="s">
        <v>37</v>
      </c>
      <c r="B68" s="145" t="s">
        <v>136</v>
      </c>
      <c r="C68" s="146">
        <v>0.44</v>
      </c>
      <c r="D68" s="146" t="s">
        <v>161</v>
      </c>
      <c r="E68" s="146">
        <v>1.3</v>
      </c>
      <c r="F68" s="147" t="s">
        <v>275</v>
      </c>
      <c r="G68" s="148">
        <v>0.45</v>
      </c>
      <c r="H68" s="146" t="s">
        <v>277</v>
      </c>
      <c r="I68" s="149">
        <v>0.43</v>
      </c>
      <c r="J68" s="103"/>
      <c r="K68" s="103"/>
      <c r="L68" s="103"/>
      <c r="M68" s="103"/>
      <c r="N68" s="103"/>
    </row>
    <row r="69" spans="1:14" x14ac:dyDescent="0.3">
      <c r="A69" s="144" t="s">
        <v>38</v>
      </c>
      <c r="B69" s="145" t="s">
        <v>86</v>
      </c>
      <c r="C69" s="146">
        <v>0.46</v>
      </c>
      <c r="D69" s="146" t="s">
        <v>161</v>
      </c>
      <c r="E69" s="146">
        <v>1.3</v>
      </c>
      <c r="F69" s="147" t="s">
        <v>275</v>
      </c>
      <c r="G69" s="148">
        <v>0.45</v>
      </c>
      <c r="H69" s="146" t="s">
        <v>277</v>
      </c>
      <c r="I69" s="149">
        <v>0.43</v>
      </c>
      <c r="J69" s="103"/>
      <c r="K69" s="103"/>
      <c r="L69" s="103"/>
      <c r="M69" s="103"/>
      <c r="N69" s="103"/>
    </row>
    <row r="70" spans="1:14" x14ac:dyDescent="0.3">
      <c r="A70" s="144" t="s">
        <v>39</v>
      </c>
      <c r="B70" s="145" t="s">
        <v>137</v>
      </c>
      <c r="C70" s="146">
        <v>0.48</v>
      </c>
      <c r="D70" s="146" t="s">
        <v>161</v>
      </c>
      <c r="E70" s="146">
        <v>2.4</v>
      </c>
      <c r="F70" s="146" t="s">
        <v>285</v>
      </c>
      <c r="G70" s="148">
        <v>0.45</v>
      </c>
      <c r="H70" s="146" t="s">
        <v>277</v>
      </c>
      <c r="I70" s="149">
        <v>0.43</v>
      </c>
      <c r="J70" s="103"/>
      <c r="K70" s="103"/>
      <c r="L70" s="103"/>
      <c r="M70" s="103"/>
      <c r="N70" s="103"/>
    </row>
    <row r="71" spans="1:14" x14ac:dyDescent="0.3">
      <c r="A71" s="144" t="s">
        <v>40</v>
      </c>
      <c r="B71" s="145" t="s">
        <v>87</v>
      </c>
      <c r="C71" s="146">
        <v>0.46</v>
      </c>
      <c r="D71" s="146" t="s">
        <v>150</v>
      </c>
      <c r="E71" s="146">
        <v>1.3</v>
      </c>
      <c r="F71" s="147" t="s">
        <v>275</v>
      </c>
      <c r="G71" s="148">
        <v>0.45</v>
      </c>
      <c r="H71" s="146" t="s">
        <v>277</v>
      </c>
      <c r="I71" s="149">
        <v>0.43</v>
      </c>
      <c r="J71" s="103"/>
      <c r="K71" s="103"/>
      <c r="L71" s="103"/>
      <c r="M71" s="103"/>
      <c r="N71" s="103"/>
    </row>
    <row r="72" spans="1:14" x14ac:dyDescent="0.3">
      <c r="A72" s="144" t="s">
        <v>41</v>
      </c>
      <c r="B72" s="145" t="s">
        <v>88</v>
      </c>
      <c r="C72" s="146">
        <v>0.44</v>
      </c>
      <c r="D72" s="146" t="s">
        <v>161</v>
      </c>
      <c r="E72" s="146">
        <v>1.3</v>
      </c>
      <c r="F72" s="147" t="s">
        <v>275</v>
      </c>
      <c r="G72" s="148">
        <v>0.45</v>
      </c>
      <c r="H72" s="146" t="s">
        <v>277</v>
      </c>
      <c r="I72" s="149">
        <v>0.43</v>
      </c>
      <c r="J72" s="103"/>
      <c r="K72" s="103"/>
      <c r="L72" s="103"/>
      <c r="M72" s="103"/>
      <c r="N72" s="103"/>
    </row>
    <row r="73" spans="1:14" x14ac:dyDescent="0.3">
      <c r="A73" s="144" t="s">
        <v>138</v>
      </c>
      <c r="B73" s="145" t="s">
        <v>140</v>
      </c>
      <c r="C73" s="146">
        <v>0.46</v>
      </c>
      <c r="D73" s="146" t="s">
        <v>151</v>
      </c>
      <c r="E73" s="146">
        <v>1.3</v>
      </c>
      <c r="F73" s="147" t="s">
        <v>275</v>
      </c>
      <c r="G73" s="148">
        <v>0.45</v>
      </c>
      <c r="H73" s="146" t="s">
        <v>277</v>
      </c>
      <c r="I73" s="149">
        <v>0.43</v>
      </c>
      <c r="J73" s="103"/>
      <c r="K73" s="103"/>
      <c r="L73" s="103"/>
      <c r="M73" s="103"/>
      <c r="N73" s="103"/>
    </row>
    <row r="74" spans="1:14" x14ac:dyDescent="0.3">
      <c r="A74" s="144" t="s">
        <v>42</v>
      </c>
      <c r="B74" s="145" t="s">
        <v>139</v>
      </c>
      <c r="C74" s="146">
        <v>0.34</v>
      </c>
      <c r="D74" s="146" t="s">
        <v>161</v>
      </c>
      <c r="E74" s="146">
        <v>1.3</v>
      </c>
      <c r="F74" s="147" t="s">
        <v>275</v>
      </c>
      <c r="G74" s="148">
        <v>0.45</v>
      </c>
      <c r="H74" s="146" t="s">
        <v>277</v>
      </c>
      <c r="I74" s="149">
        <v>0.43</v>
      </c>
      <c r="J74" s="103"/>
      <c r="K74" s="103"/>
      <c r="L74" s="103"/>
      <c r="M74" s="103"/>
      <c r="N74" s="103"/>
    </row>
    <row r="75" spans="1:14" x14ac:dyDescent="0.3">
      <c r="A75" s="144" t="s">
        <v>43</v>
      </c>
      <c r="B75" s="145" t="s">
        <v>162</v>
      </c>
      <c r="C75" s="146">
        <v>0.5</v>
      </c>
      <c r="D75" s="146" t="s">
        <v>161</v>
      </c>
      <c r="E75" s="146">
        <v>1.56</v>
      </c>
      <c r="F75" s="147" t="s">
        <v>275</v>
      </c>
      <c r="G75" s="148">
        <v>0.53</v>
      </c>
      <c r="H75" s="146" t="s">
        <v>276</v>
      </c>
      <c r="I75" s="149">
        <v>0.25</v>
      </c>
      <c r="J75" s="103"/>
      <c r="K75" s="103"/>
      <c r="L75" s="103"/>
      <c r="M75" s="103"/>
      <c r="N75" s="103"/>
    </row>
    <row r="76" spans="1:14" x14ac:dyDescent="0.3">
      <c r="A76" s="144" t="s">
        <v>44</v>
      </c>
      <c r="B76" s="145" t="s">
        <v>89</v>
      </c>
      <c r="C76" s="146">
        <v>0.57999999999999996</v>
      </c>
      <c r="D76" s="146" t="s">
        <v>161</v>
      </c>
      <c r="E76" s="146">
        <v>1.56</v>
      </c>
      <c r="F76" s="147" t="s">
        <v>275</v>
      </c>
      <c r="G76" s="148">
        <v>0.3</v>
      </c>
      <c r="H76" s="146" t="s">
        <v>278</v>
      </c>
      <c r="I76" s="149">
        <v>0.25</v>
      </c>
      <c r="J76" s="103"/>
      <c r="K76" s="103"/>
      <c r="L76" s="103"/>
      <c r="M76" s="103"/>
      <c r="N76" s="103"/>
    </row>
    <row r="77" spans="1:14" x14ac:dyDescent="0.3">
      <c r="A77" s="144" t="s">
        <v>47</v>
      </c>
      <c r="B77" s="145" t="s">
        <v>141</v>
      </c>
      <c r="C77" s="146">
        <v>0.37</v>
      </c>
      <c r="D77" s="146" t="s">
        <v>161</v>
      </c>
      <c r="E77" s="146">
        <v>1.3</v>
      </c>
      <c r="F77" s="147" t="s">
        <v>275</v>
      </c>
      <c r="G77" s="148">
        <v>0.55000000000000004</v>
      </c>
      <c r="H77" s="146" t="s">
        <v>152</v>
      </c>
      <c r="I77" s="149">
        <v>0.43</v>
      </c>
      <c r="J77" s="103"/>
      <c r="K77" s="103"/>
      <c r="L77" s="103"/>
      <c r="M77" s="103"/>
      <c r="N77" s="103"/>
    </row>
    <row r="78" spans="1:14" x14ac:dyDescent="0.3">
      <c r="A78" s="144" t="s">
        <v>45</v>
      </c>
      <c r="B78" s="145" t="s">
        <v>96</v>
      </c>
      <c r="C78" s="146">
        <v>0.37</v>
      </c>
      <c r="D78" s="146" t="s">
        <v>161</v>
      </c>
      <c r="E78" s="146">
        <v>1.3</v>
      </c>
      <c r="F78" s="147" t="s">
        <v>275</v>
      </c>
      <c r="G78" s="148">
        <v>0.55000000000000004</v>
      </c>
      <c r="H78" s="146" t="s">
        <v>152</v>
      </c>
      <c r="I78" s="149">
        <v>0.43</v>
      </c>
      <c r="J78" s="103"/>
      <c r="K78" s="103"/>
      <c r="L78" s="103"/>
      <c r="M78" s="103"/>
      <c r="N78" s="103"/>
    </row>
    <row r="79" spans="1:14" x14ac:dyDescent="0.3">
      <c r="A79" s="144" t="s">
        <v>46</v>
      </c>
      <c r="B79" s="145" t="s">
        <v>95</v>
      </c>
      <c r="C79" s="146">
        <v>0.38</v>
      </c>
      <c r="D79" s="146" t="s">
        <v>161</v>
      </c>
      <c r="E79" s="146">
        <v>1.3</v>
      </c>
      <c r="F79" s="147" t="s">
        <v>275</v>
      </c>
      <c r="G79" s="148">
        <v>0.55000000000000004</v>
      </c>
      <c r="H79" s="146" t="s">
        <v>153</v>
      </c>
      <c r="I79" s="149">
        <v>0.43</v>
      </c>
      <c r="J79" s="103"/>
      <c r="K79" s="103"/>
      <c r="L79" s="103"/>
      <c r="M79" s="103"/>
      <c r="N79" s="103"/>
    </row>
    <row r="80" spans="1:14" x14ac:dyDescent="0.3">
      <c r="A80" s="144" t="s">
        <v>48</v>
      </c>
      <c r="B80" s="145" t="s">
        <v>94</v>
      </c>
      <c r="C80" s="146">
        <v>0.36</v>
      </c>
      <c r="D80" s="146" t="s">
        <v>161</v>
      </c>
      <c r="E80" s="146">
        <v>1.3</v>
      </c>
      <c r="F80" s="147" t="s">
        <v>275</v>
      </c>
      <c r="G80" s="148">
        <v>0.55000000000000004</v>
      </c>
      <c r="H80" s="146" t="s">
        <v>153</v>
      </c>
      <c r="I80" s="149">
        <v>0.43</v>
      </c>
      <c r="J80" s="103"/>
      <c r="K80" s="103"/>
      <c r="L80" s="103"/>
      <c r="M80" s="103"/>
      <c r="N80" s="103"/>
    </row>
    <row r="81" spans="1:14" x14ac:dyDescent="0.3">
      <c r="A81" s="144" t="s">
        <v>49</v>
      </c>
      <c r="B81" s="145" t="s">
        <v>142</v>
      </c>
      <c r="C81" s="146">
        <v>0.37</v>
      </c>
      <c r="D81" s="146" t="s">
        <v>161</v>
      </c>
      <c r="E81" s="146">
        <v>1.56</v>
      </c>
      <c r="F81" s="147" t="s">
        <v>275</v>
      </c>
      <c r="G81" s="148">
        <v>0.43</v>
      </c>
      <c r="H81" s="146" t="s">
        <v>279</v>
      </c>
      <c r="I81" s="149">
        <v>0.25</v>
      </c>
      <c r="J81" s="103"/>
      <c r="K81" s="103"/>
      <c r="L81" s="103"/>
      <c r="M81" s="103"/>
      <c r="N81" s="103"/>
    </row>
    <row r="82" spans="1:14" x14ac:dyDescent="0.3">
      <c r="A82" s="144" t="s">
        <v>158</v>
      </c>
      <c r="B82" s="145" t="s">
        <v>159</v>
      </c>
      <c r="C82" s="146">
        <v>0.35</v>
      </c>
      <c r="D82" s="146" t="s">
        <v>160</v>
      </c>
      <c r="E82" s="146">
        <v>1.3</v>
      </c>
      <c r="F82" s="147" t="s">
        <v>275</v>
      </c>
      <c r="G82" s="148">
        <v>0.55000000000000004</v>
      </c>
      <c r="H82" s="146" t="s">
        <v>153</v>
      </c>
      <c r="I82" s="149">
        <v>0.43</v>
      </c>
      <c r="J82" s="103"/>
      <c r="K82" s="103"/>
      <c r="L82" s="103"/>
      <c r="M82" s="103"/>
      <c r="N82" s="103"/>
    </row>
    <row r="83" spans="1:14" x14ac:dyDescent="0.3">
      <c r="A83" s="144" t="s">
        <v>156</v>
      </c>
      <c r="B83" s="145" t="s">
        <v>157</v>
      </c>
      <c r="C83" s="146">
        <v>0.34</v>
      </c>
      <c r="D83" s="146" t="s">
        <v>161</v>
      </c>
      <c r="E83" s="146">
        <v>1.3</v>
      </c>
      <c r="F83" s="147" t="s">
        <v>275</v>
      </c>
      <c r="G83" s="148">
        <v>0.55000000000000004</v>
      </c>
      <c r="H83" s="146" t="s">
        <v>153</v>
      </c>
      <c r="I83" s="149">
        <v>0.43</v>
      </c>
      <c r="J83" s="103"/>
      <c r="K83" s="103"/>
      <c r="L83" s="103"/>
      <c r="M83" s="103"/>
      <c r="N83" s="103"/>
    </row>
    <row r="84" spans="1:14" x14ac:dyDescent="0.3">
      <c r="A84" s="144" t="s">
        <v>92</v>
      </c>
      <c r="B84" s="145" t="s">
        <v>93</v>
      </c>
      <c r="C84" s="146">
        <v>0.31</v>
      </c>
      <c r="D84" s="146" t="s">
        <v>161</v>
      </c>
      <c r="E84" s="146">
        <v>1.3</v>
      </c>
      <c r="F84" s="147" t="s">
        <v>275</v>
      </c>
      <c r="G84" s="148">
        <v>0.55000000000000004</v>
      </c>
      <c r="H84" s="146" t="s">
        <v>153</v>
      </c>
      <c r="I84" s="149">
        <v>0.43</v>
      </c>
      <c r="J84" s="103"/>
      <c r="K84" s="103"/>
      <c r="L84" s="103"/>
      <c r="M84" s="103"/>
      <c r="N84" s="103"/>
    </row>
    <row r="85" spans="1:14" x14ac:dyDescent="0.3">
      <c r="A85" s="144" t="s">
        <v>50</v>
      </c>
      <c r="B85" s="145" t="s">
        <v>143</v>
      </c>
      <c r="C85" s="146">
        <v>0.43</v>
      </c>
      <c r="D85" s="146" t="s">
        <v>161</v>
      </c>
      <c r="E85" s="146">
        <v>1.56</v>
      </c>
      <c r="F85" s="147" t="s">
        <v>275</v>
      </c>
      <c r="G85" s="148">
        <v>0.53</v>
      </c>
      <c r="H85" s="146" t="s">
        <v>276</v>
      </c>
      <c r="I85" s="149">
        <v>0.25</v>
      </c>
      <c r="J85" s="103"/>
      <c r="K85" s="103"/>
      <c r="L85" s="103"/>
      <c r="M85" s="103"/>
      <c r="N85" s="103"/>
    </row>
    <row r="86" spans="1:14" x14ac:dyDescent="0.3">
      <c r="A86" s="144" t="s">
        <v>51</v>
      </c>
      <c r="B86" s="145" t="s">
        <v>91</v>
      </c>
      <c r="C86" s="146">
        <v>0.38</v>
      </c>
      <c r="D86" s="146" t="s">
        <v>161</v>
      </c>
      <c r="E86" s="146">
        <v>1.56</v>
      </c>
      <c r="F86" s="147" t="s">
        <v>275</v>
      </c>
      <c r="G86" s="148">
        <v>0.6</v>
      </c>
      <c r="H86" s="146" t="s">
        <v>280</v>
      </c>
      <c r="I86" s="149">
        <v>0.25</v>
      </c>
      <c r="J86" s="103"/>
      <c r="K86" s="103"/>
      <c r="L86" s="103"/>
      <c r="M86" s="103"/>
      <c r="N86" s="103"/>
    </row>
    <row r="87" spans="1:14" x14ac:dyDescent="0.3">
      <c r="A87" s="144" t="s">
        <v>148</v>
      </c>
      <c r="B87" s="152"/>
      <c r="C87" s="146">
        <v>0.42</v>
      </c>
      <c r="D87" s="146" t="s">
        <v>161</v>
      </c>
      <c r="E87" s="146">
        <v>1.3</v>
      </c>
      <c r="F87" s="147" t="s">
        <v>275</v>
      </c>
      <c r="G87" s="153"/>
      <c r="H87" s="152"/>
      <c r="I87" s="154"/>
    </row>
    <row r="88" spans="1:14" ht="15" thickBot="1" x14ac:dyDescent="0.35">
      <c r="A88" s="155" t="s">
        <v>149</v>
      </c>
      <c r="B88" s="156"/>
      <c r="C88" s="157">
        <v>0.56999999999999995</v>
      </c>
      <c r="D88" s="158" t="s">
        <v>161</v>
      </c>
      <c r="E88" s="157">
        <v>1.56</v>
      </c>
      <c r="F88" s="157" t="s">
        <v>275</v>
      </c>
      <c r="G88" s="156"/>
      <c r="H88" s="156"/>
      <c r="I88" s="159"/>
    </row>
    <row r="92" spans="1:14" x14ac:dyDescent="0.3">
      <c r="A92" s="144" t="s">
        <v>208</v>
      </c>
    </row>
    <row r="93" spans="1:14" x14ac:dyDescent="0.3">
      <c r="A93" s="144" t="s">
        <v>209</v>
      </c>
    </row>
    <row r="94" spans="1:14" x14ac:dyDescent="0.3">
      <c r="A94" s="144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4" workbookViewId="0">
      <selection activeCell="K24" sqref="K2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4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61" t="s">
        <v>272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5"/>
      <c r="B3" s="5"/>
      <c r="C3" s="5"/>
      <c r="D3" s="5"/>
      <c r="E3" s="5"/>
      <c r="F3" s="5"/>
      <c r="G3" s="5"/>
      <c r="H3" s="5"/>
      <c r="I3" s="70"/>
      <c r="J3" s="70"/>
      <c r="K3" s="70"/>
      <c r="L3" s="70"/>
      <c r="M3" s="70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5"/>
      <c r="B4" s="5"/>
      <c r="C4" s="5"/>
      <c r="D4" s="5"/>
      <c r="E4" s="5"/>
      <c r="F4" s="5"/>
      <c r="G4" s="5"/>
      <c r="H4" s="5"/>
      <c r="I4" s="70"/>
      <c r="J4" s="70"/>
      <c r="K4" s="70"/>
      <c r="L4" s="70"/>
      <c r="M4" s="70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60" t="s">
        <v>207</v>
      </c>
      <c r="B5" s="161" t="s">
        <v>250</v>
      </c>
      <c r="C5" s="162" t="str">
        <f>Calculateur!S2</f>
        <v>Stock moyen de long terme (tCO₂/ha)</v>
      </c>
      <c r="D5" s="162" t="str">
        <f>Calculateur!T2</f>
        <v>Δstock CO₂ 30 ans (tCO₂/ha)</v>
      </c>
      <c r="E5" s="162" t="s">
        <v>228</v>
      </c>
      <c r="F5" s="162" t="s">
        <v>239</v>
      </c>
      <c r="G5" s="162" t="s">
        <v>240</v>
      </c>
      <c r="H5" s="163" t="s">
        <v>241</v>
      </c>
      <c r="I5" s="164" t="s">
        <v>242</v>
      </c>
      <c r="J5" s="165" t="s">
        <v>243</v>
      </c>
      <c r="K5" s="166" t="s">
        <v>244</v>
      </c>
      <c r="L5" s="89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67" t="str">
        <f>IF('Données projet'!$B$9="","",'Données projet'!$B$9)</f>
        <v>Douglas</v>
      </c>
      <c r="B6" s="168">
        <f>'Données projet'!D9</f>
        <v>1.4855940000000001</v>
      </c>
      <c r="C6" s="169">
        <f ca="1">IF(OR('Données projet'!B9="",'Données projet'!C9="",'Données projet'!C9=0%),0,Calculateur!S3)</f>
        <v>383.30146648843129</v>
      </c>
      <c r="D6" s="169">
        <f>IF(OR('Données projet'!B9="",'Données projet'!C9="",'Données projet'!C9=0%),0,Calculateur!T3)</f>
        <v>443.96527862325644</v>
      </c>
      <c r="E6" s="169">
        <f ca="1">MIN(C6,D6)</f>
        <v>383.30146648843129</v>
      </c>
      <c r="F6" s="169">
        <f ca="1">E6*B6</f>
        <v>569.43035880641457</v>
      </c>
      <c r="G6" s="169">
        <f ca="1">F6*(100%-'Données projet'!$C$24)*(100%-'Données projet'!$C$25)*(100%-'Données projet'!$C$26)*(100%-'Données projet'!$C$27)</f>
        <v>435.61422448690712</v>
      </c>
      <c r="H6" s="170">
        <f>IF(OR('Données projet'!B9="",'Données projet'!C9="",'Données projet'!C9=0%),0,AVERAGE(Calculateur!$AC$3:$AC$33)*B6)</f>
        <v>0.63342758031112079</v>
      </c>
      <c r="I6" s="171">
        <f>H6*(100%-'Données projet'!$C$24)*(100%-'Données projet'!$C$25)*(100%-'Données projet'!$C$26)*(100%-'Données projet'!$C$27)</f>
        <v>0.48457209893800735</v>
      </c>
      <c r="J6" s="172">
        <f>IF(OR('Données projet'!B9="",'Données projet'!C9="",'Données projet'!C9=0%),0,SUM(Calculateur!$V$3:$V$33)*VLOOKUP('Données projet'!$B$9,Paramètres!$A$1:$I$88,9,0)*B6)</f>
        <v>16.225657668</v>
      </c>
      <c r="K6" s="173">
        <f>J6*(100%-'Données projet'!$C$24)*(100%-'Données projet'!$C$25)*(100%-'Données projet'!$C$26)*(100%-'Données projet'!$C$27)</f>
        <v>12.41262811602</v>
      </c>
      <c r="L6" s="174">
        <f ca="1">G6+I6+K6</f>
        <v>448.51142470186517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75" t="str">
        <f>IF('Données projet'!$B$10="","",'Données projet'!$B$10)</f>
        <v>Hêtre</v>
      </c>
      <c r="B7" s="176">
        <f>'Données projet'!D10</f>
        <v>1.2943260000000001</v>
      </c>
      <c r="C7" s="169">
        <f ca="1">IF(OR('Données projet'!B10="",'Données projet'!C10="",'Données projet'!C10=0%),0,Calculateur!AN3)</f>
        <v>346.47171669298569</v>
      </c>
      <c r="D7" s="169">
        <f>IF(OR('Données projet'!B10="",'Données projet'!C10="",'Données projet'!C10=0%),0,Calculateur!AO3)</f>
        <v>138.7892998712469</v>
      </c>
      <c r="E7" s="169">
        <f t="shared" ref="E7:E15" ca="1" si="0">MIN(C7,D7)</f>
        <v>138.7892998712469</v>
      </c>
      <c r="F7" s="169">
        <f t="shared" ref="F7:F15" ca="1" si="1">E7*B7</f>
        <v>179.63859934515153</v>
      </c>
      <c r="G7" s="169">
        <f ca="1">F7*(100%-'Données projet'!$C$24)*(100%-'Données projet'!$C$25)*(100%-'Données projet'!$C$26)*(100%-'Données projet'!$C$27)</f>
        <v>137.42352849904094</v>
      </c>
      <c r="H7" s="177">
        <f>IF(OR('Données projet'!B10="",'Données projet'!C10="",'Données projet'!C10=0%),0,AVERAGE(Calculateur!$AX$3:$AX$33)*B7)</f>
        <v>0</v>
      </c>
      <c r="I7" s="171">
        <f>H7*(100%-'Données projet'!$C$24)*(100%-'Données projet'!$C$25)*(100%-'Données projet'!$C$26)*(100%-'Données projet'!$C$27)</f>
        <v>0</v>
      </c>
      <c r="J7" s="172">
        <f>IF(OR('Données projet'!B10="",'Données projet'!C10="",'Données projet'!C10=0%),0,SUM(Calculateur!$AQ$3:$AQ$33)*VLOOKUP('Données projet'!$B$10,Paramètres!$A$1:$I$88,9,0)*B7)</f>
        <v>3.8829780000000005</v>
      </c>
      <c r="K7" s="173">
        <f>J7*(100%-'Données projet'!$C$24)*(100%-'Données projet'!$C$25)*(100%-'Données projet'!$C$26)*(100%-'Données projet'!$C$27)</f>
        <v>2.9704781700000003</v>
      </c>
      <c r="L7" s="174">
        <f t="shared" ref="L7:L15" ca="1" si="2">G7+I7+K7</f>
        <v>140.39400666904095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75" t="str">
        <f>IF('Données projet'!$B$11="","",'Données projet'!$B$11)</f>
        <v>Pin laricio</v>
      </c>
      <c r="B8" s="176">
        <f>'Données projet'!D11</f>
        <v>1.6929000000000001</v>
      </c>
      <c r="C8" s="169">
        <f ca="1">IF(OR('Données projet'!B11="",'Données projet'!C11="",'Données projet'!C11=0%),0,Calculateur!BI3)</f>
        <v>378.93986671710053</v>
      </c>
      <c r="D8" s="169">
        <f>IF(OR('Données projet'!B11="",'Données projet'!C11="",'Données projet'!C11=0%),0,Calculateur!BJ3)</f>
        <v>295.81600472413339</v>
      </c>
      <c r="E8" s="169">
        <f t="shared" ca="1" si="0"/>
        <v>295.81600472413339</v>
      </c>
      <c r="F8" s="169">
        <f t="shared" ca="1" si="1"/>
        <v>500.78691439748542</v>
      </c>
      <c r="G8" s="169">
        <f ca="1">F8*(100%-'Données projet'!$C$24)*(100%-'Données projet'!$C$25)*(100%-'Données projet'!$C$26)*(100%-'Données projet'!$C$27)</f>
        <v>383.10198951407637</v>
      </c>
      <c r="H8" s="177">
        <f>IF(OR('Données projet'!B11="",'Données projet'!C11="",'Données projet'!C11=0%),0,AVERAGE(Calculateur!$BS$3:$BS$33)*B8)</f>
        <v>0</v>
      </c>
      <c r="I8" s="171">
        <f>H8*(100%-'Données projet'!$C$24)*(100%-'Données projet'!$C$25)*(100%-'Données projet'!$C$26)*(100%-'Données projet'!$C$27)</f>
        <v>0</v>
      </c>
      <c r="J8" s="172">
        <f>IF(OR('Données projet'!B11="",'Données projet'!C11="",'Données projet'!C11=0%),0,SUM(Calculateur!$BL$3:$BL$33)*VLOOKUP('Données projet'!$B$11,Paramètres!$A$1:$I$88,9,0)*B8)</f>
        <v>40.765031999999998</v>
      </c>
      <c r="K8" s="173">
        <f>J8*(100%-'Données projet'!$C$24)*(100%-'Données projet'!$C$25)*(100%-'Données projet'!$C$26)*(100%-'Données projet'!$C$27)</f>
        <v>31.18524948</v>
      </c>
      <c r="L8" s="174">
        <f t="shared" ca="1" si="2"/>
        <v>414.28723899407635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75" t="str">
        <f>IF('Données projet'!$B$12="","",'Données projet'!$B$12)</f>
        <v>Chêne rouge d'Amérique</v>
      </c>
      <c r="B9" s="176">
        <f>'Données projet'!D12</f>
        <v>1.161864</v>
      </c>
      <c r="C9" s="169">
        <f ca="1">IF(OR('Données projet'!B12="",'Données projet'!C12="",'Données projet'!C12=0%),0,Calculateur!CD3)</f>
        <v>299.79515984901849</v>
      </c>
      <c r="D9" s="169">
        <f>IF(OR('Données projet'!B12="",'Données projet'!C12="",'Données projet'!C12=0%),0,Calculateur!CE3)</f>
        <v>472.66755491558951</v>
      </c>
      <c r="E9" s="169">
        <f t="shared" ca="1" si="0"/>
        <v>299.79515984901849</v>
      </c>
      <c r="F9" s="169">
        <f t="shared" ca="1" si="1"/>
        <v>348.32120360282005</v>
      </c>
      <c r="G9" s="169">
        <f ca="1">F9*(100%-'Données projet'!$C$24)*(100%-'Données projet'!$C$25)*(100%-'Données projet'!$C$26)*(100%-'Données projet'!$C$27)</f>
        <v>266.46572075615734</v>
      </c>
      <c r="H9" s="177">
        <f>IF(OR('Données projet'!B12="",'Données projet'!C12="",'Données projet'!C12=0%),0,AVERAGE(Calculateur!$CN$3:$CN$33)*B9)</f>
        <v>0</v>
      </c>
      <c r="I9" s="171">
        <f>H9*(100%-'Données projet'!$C$24)*(100%-'Données projet'!$C$25)*(100%-'Données projet'!$C$26)*(100%-'Données projet'!$C$27)</f>
        <v>0</v>
      </c>
      <c r="J9" s="172">
        <f>IF(OR('Données projet'!B12="",'Données projet'!C12="",'Données projet'!C12=0%),0,SUM(Calculateur!$CG$3:$CG$33)*VLOOKUP('Données projet'!$B$12,Paramètres!$A$1:$I$88,9,0)*B9)</f>
        <v>36.017783999999999</v>
      </c>
      <c r="K9" s="173">
        <f>J9*(100%-'Données projet'!$C$24)*(100%-'Données projet'!$C$25)*(100%-'Données projet'!$C$26)*(100%-'Données projet'!$C$27)</f>
        <v>27.553604759999999</v>
      </c>
      <c r="L9" s="174">
        <f t="shared" ca="1" si="2"/>
        <v>294.01932551615732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75" t="str">
        <f>IF('Données projet'!$B$13="","",'Données projet'!$B$13)</f>
        <v>Chêne sessile</v>
      </c>
      <c r="B10" s="176">
        <f>'Données projet'!D13</f>
        <v>0.30472199999999999</v>
      </c>
      <c r="C10" s="169">
        <f ca="1">IF(OR('Données projet'!B13="",'Données projet'!C13="",'Données projet'!C13=0%),0,Calculateur!CY3)</f>
        <v>338.00040608689147</v>
      </c>
      <c r="D10" s="169">
        <f>IF(OR('Données projet'!B13="",'Données projet'!C13="",'Données projet'!C13=0%),0,Calculateur!CZ3)</f>
        <v>193.3463168944657</v>
      </c>
      <c r="E10" s="169">
        <f t="shared" ca="1" si="0"/>
        <v>193.3463168944657</v>
      </c>
      <c r="F10" s="169">
        <f t="shared" ca="1" si="1"/>
        <v>58.916876376715379</v>
      </c>
      <c r="G10" s="169">
        <f ca="1">F10*(100%-'Données projet'!$C$24)*(100%-'Données projet'!$C$25)*(100%-'Données projet'!$C$26)*(100%-'Données projet'!$C$27)</f>
        <v>45.071410428187264</v>
      </c>
      <c r="H10" s="177">
        <f>IF(OR('Données projet'!B13="",'Données projet'!C13="",'Données projet'!C13=0%),0,AVERAGE(Calculateur!$DI$3:$DI$33)*B10)</f>
        <v>0</v>
      </c>
      <c r="I10" s="171">
        <f>H10*(100%-'Données projet'!$C$24)*(100%-'Données projet'!$C$25)*(100%-'Données projet'!$C$26)*(100%-'Données projet'!$C$27)</f>
        <v>0</v>
      </c>
      <c r="J10" s="172">
        <f>IF(OR('Données projet'!B13="",'Données projet'!C13="",'Données projet'!C13=0%),0,SUM(Calculateur!$DB$3:$DB$33)*VLOOKUP('Données projet'!$B$13,Paramètres!$A$1:$I$88,9,0)*B10)</f>
        <v>0.60944399999999999</v>
      </c>
      <c r="K10" s="173">
        <f>J10*(100%-'Données projet'!$C$24)*(100%-'Données projet'!$C$25)*(100%-'Données projet'!$C$26)*(100%-'Données projet'!$C$27)</f>
        <v>0.46622465999999996</v>
      </c>
      <c r="L10" s="174">
        <f t="shared" ca="1" si="2"/>
        <v>45.537635088187265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75" t="str">
        <f>IF('Données projet'!$B$14="","",'Données projet'!$B$14)</f>
        <v/>
      </c>
      <c r="B11" s="176">
        <f>'Données projet'!D14</f>
        <v>0</v>
      </c>
      <c r="C11" s="169">
        <f>IF(OR('Données projet'!B14="",'Données projet'!C14="",'Données projet'!C14=0%),0,Calculateur!DT3)</f>
        <v>0</v>
      </c>
      <c r="D11" s="169">
        <f>IF(OR('Données projet'!B14="",'Données projet'!C14="",'Données projet'!C14=0%),0,Calculateur!DU3)</f>
        <v>0</v>
      </c>
      <c r="E11" s="169">
        <f t="shared" si="0"/>
        <v>0</v>
      </c>
      <c r="F11" s="169">
        <f t="shared" si="1"/>
        <v>0</v>
      </c>
      <c r="G11" s="169">
        <f>F11*(100%-'Données projet'!$C$24)*(100%-'Données projet'!$C$25)*(100%-'Données projet'!$C$26)*(100%-'Données projet'!$C$27)</f>
        <v>0</v>
      </c>
      <c r="H11" s="177">
        <f>IF(OR('Données projet'!B14="",'Données projet'!C14="",'Données projet'!C14=0%),0,AVERAGE(Calculateur!$ED$3:$ED$33)*B11)</f>
        <v>0</v>
      </c>
      <c r="I11" s="171">
        <f>H11*(100%-'Données projet'!$C$24)*(100%-'Données projet'!$C$25)*(100%-'Données projet'!$C$26)*(100%-'Données projet'!$C$27)</f>
        <v>0</v>
      </c>
      <c r="J11" s="172">
        <f>IF(OR('Données projet'!B14="",'Données projet'!C14="",'Données projet'!C14=0%),0,SUM(Calculateur!$DW$3:$DW$33)*VLOOKUP('Données projet'!$B$14,Paramètres!$A$1:$I$88,9,0)*B11)</f>
        <v>0</v>
      </c>
      <c r="K11" s="173">
        <f>J11*(100%-'Données projet'!$C$24)*(100%-'Données projet'!$C$25)*(100%-'Données projet'!$C$26)*(100%-'Données projet'!$C$27)</f>
        <v>0</v>
      </c>
      <c r="L11" s="174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75" t="str">
        <f>IF('Données projet'!$B$15="","",'Données projet'!$B$15)</f>
        <v/>
      </c>
      <c r="B12" s="176">
        <f>'Données projet'!D15</f>
        <v>0</v>
      </c>
      <c r="C12" s="169">
        <f>IF(OR('Données projet'!B15="",'Données projet'!C15="",'Données projet'!C15=0%),0,Calculateur!EO3)</f>
        <v>0</v>
      </c>
      <c r="D12" s="169">
        <f>IF(OR('Données projet'!B15="",'Données projet'!C15="",'Données projet'!C15=0%),0,Calculateur!EP3)</f>
        <v>0</v>
      </c>
      <c r="E12" s="169">
        <f t="shared" si="0"/>
        <v>0</v>
      </c>
      <c r="F12" s="169">
        <f t="shared" si="1"/>
        <v>0</v>
      </c>
      <c r="G12" s="169">
        <f>F12*(100%-'Données projet'!$C$24)*(100%-'Données projet'!$C$25)*(100%-'Données projet'!$C$26)*(100%-'Données projet'!$C$27)</f>
        <v>0</v>
      </c>
      <c r="H12" s="177">
        <f>IF(OR('Données projet'!B15="",'Données projet'!C15="",'Données projet'!C15=0%),0,AVERAGE(Calculateur!$EY$3:$EY$33)*B12)</f>
        <v>0</v>
      </c>
      <c r="I12" s="171">
        <f>H12*(100%-'Données projet'!$C$24)*(100%-'Données projet'!$C$25)*(100%-'Données projet'!$C$26)*(100%-'Données projet'!$C$27)</f>
        <v>0</v>
      </c>
      <c r="J12" s="172">
        <f>IF(OR('Données projet'!B15="",'Données projet'!C15="",'Données projet'!C15=0%),0,SUM(Calculateur!$ER$3:$ER$33)*VLOOKUP('Données projet'!$B$15,Paramètres!$A$1:$I$88,9,0)*B12)</f>
        <v>0</v>
      </c>
      <c r="K12" s="173">
        <f>J12*(100%-'Données projet'!$C$24)*(100%-'Données projet'!$C$25)*(100%-'Données projet'!$C$26)*(100%-'Données projet'!$C$27)</f>
        <v>0</v>
      </c>
      <c r="L12" s="174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75" t="str">
        <f>IF('Données projet'!$B$16="","",'Données projet'!$B$16)</f>
        <v/>
      </c>
      <c r="B13" s="176">
        <f>'Données projet'!D16</f>
        <v>0</v>
      </c>
      <c r="C13" s="169">
        <f>IF(OR('Données projet'!B16="",'Données projet'!C16="",'Données projet'!C16=0%),0,Calculateur!FJ3)</f>
        <v>0</v>
      </c>
      <c r="D13" s="169">
        <f>IF(OR('Données projet'!B16="",'Données projet'!C16="",'Données projet'!C16=0%),0,Calculateur!FK3)</f>
        <v>0</v>
      </c>
      <c r="E13" s="169">
        <f t="shared" si="0"/>
        <v>0</v>
      </c>
      <c r="F13" s="169">
        <f t="shared" si="1"/>
        <v>0</v>
      </c>
      <c r="G13" s="169">
        <f>F13*(100%-'Données projet'!$C$24)*(100%-'Données projet'!$C$25)*(100%-'Données projet'!$C$26)*(100%-'Données projet'!$C$27)</f>
        <v>0</v>
      </c>
      <c r="H13" s="177">
        <f>IF(OR('Données projet'!B16="",'Données projet'!C16="",'Données projet'!C16=0%),0,AVERAGE(Calculateur!$FT$3:$FT$33)*B13)</f>
        <v>0</v>
      </c>
      <c r="I13" s="171">
        <f>H13*(100%-'Données projet'!$C$24)*(100%-'Données projet'!$C$25)*(100%-'Données projet'!$C$26)*(100%-'Données projet'!$C$27)</f>
        <v>0</v>
      </c>
      <c r="J13" s="172">
        <f>IF(OR('Données projet'!C16="",'Données projet'!C16=0%),0,SUM(Calculateur!$FM$3:$FM$33)*VLOOKUP('Données projet'!$B$16,Paramètres!$A$1:$I$88,9,0)*B13)</f>
        <v>0</v>
      </c>
      <c r="K13" s="173">
        <f>J13*(100%-'Données projet'!$C$24)*(100%-'Données projet'!$C$25)*(100%-'Données projet'!$C$26)*(100%-'Données projet'!$C$27)</f>
        <v>0</v>
      </c>
      <c r="L13" s="174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75" t="str">
        <f>IF('Données projet'!$B$17="","",'Données projet'!$B$17)</f>
        <v/>
      </c>
      <c r="B14" s="176">
        <f>'Données projet'!D17</f>
        <v>0</v>
      </c>
      <c r="C14" s="169">
        <f>IF(OR('Données projet'!B17="",'Données projet'!C17="",'Données projet'!C17=0%),0,Calculateur!GE3)</f>
        <v>0</v>
      </c>
      <c r="D14" s="169">
        <f>IF(OR('Données projet'!B17="",'Données projet'!C17="",'Données projet'!C17=0%),0,Calculateur!GF3)</f>
        <v>0</v>
      </c>
      <c r="E14" s="169">
        <f t="shared" si="0"/>
        <v>0</v>
      </c>
      <c r="F14" s="169">
        <f t="shared" si="1"/>
        <v>0</v>
      </c>
      <c r="G14" s="169">
        <f>F14*(100%-'Données projet'!$C$24)*(100%-'Données projet'!$C$25)*(100%-'Données projet'!$C$26)*(100%-'Données projet'!$C$27)</f>
        <v>0</v>
      </c>
      <c r="H14" s="177">
        <f>IF(OR('Données projet'!B17="",'Données projet'!C17="",'Données projet'!C17=0%),0,AVERAGE(Calculateur!$GO$3:$GO$33)*B14)</f>
        <v>0</v>
      </c>
      <c r="I14" s="171">
        <f>H14*(100%-'Données projet'!$C$24)*(100%-'Données projet'!$C$25)*(100%-'Données projet'!$C$26)*(100%-'Données projet'!$C$27)</f>
        <v>0</v>
      </c>
      <c r="J14" s="172">
        <f>IF(OR('Données projet'!B17="",'Données projet'!C17="",'Données projet'!C17=0%),0,SUM(Calculateur!$GH$3:$GH$33)*VLOOKUP('Données projet'!$B$17,Paramètres!$A$1:$I$88,9,0)*B14)</f>
        <v>0</v>
      </c>
      <c r="K14" s="173">
        <f>J14*(100%-'Données projet'!$C$24)*(100%-'Données projet'!$C$25)*(100%-'Données projet'!$C$26)*(100%-'Données projet'!$C$27)</f>
        <v>0</v>
      </c>
      <c r="L14" s="174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78" t="str">
        <f>IF('Données projet'!B18="","",'Données projet'!B18)</f>
        <v/>
      </c>
      <c r="B15" s="179">
        <f>'Données projet'!D18</f>
        <v>0</v>
      </c>
      <c r="C15" s="180">
        <f>IF(OR('Données projet'!B18="",'Données projet'!C18="",'Données projet'!C18=0%),0,Calculateur!GZ3)</f>
        <v>0</v>
      </c>
      <c r="D15" s="180">
        <f>IF(OR('Données projet'!B18="",'Données projet'!C18="",'Données projet'!C18=0%),0,Calculateur!HA3)</f>
        <v>0</v>
      </c>
      <c r="E15" s="180">
        <f t="shared" si="0"/>
        <v>0</v>
      </c>
      <c r="F15" s="181">
        <f t="shared" si="1"/>
        <v>0</v>
      </c>
      <c r="G15" s="181">
        <f>F15*(100%-'Données projet'!$C$24)*(100%-'Données projet'!$C$25)*(100%-'Données projet'!$C$26)*(100%-'Données projet'!$C$27)</f>
        <v>0</v>
      </c>
      <c r="H15" s="182">
        <f>IF(OR('Données projet'!B18="",'Données projet'!C18="",'Données projet'!C18=0%),0,AVERAGE(Calculateur!$HJ$3:$HJ$33)*B15)</f>
        <v>0</v>
      </c>
      <c r="I15" s="183">
        <f>H15*(100%-'Données projet'!$C$24)*(100%-'Données projet'!$C$25)*(100%-'Données projet'!$C$26)*(100%-'Données projet'!$C$27)</f>
        <v>0</v>
      </c>
      <c r="J15" s="184">
        <f>IF(OR('Données projet'!B18="",'Données projet'!C18="",'Données projet'!C18=0%),0,SUM(Calculateur!$HC$3:$HC$33)*VLOOKUP('Données projet'!$B$18,Paramètres!$A$1:$I$88,9,0)*B15)</f>
        <v>0</v>
      </c>
      <c r="K15" s="185">
        <f>J15*(100%-'Données projet'!$C$24)*(100%-'Données projet'!$C$25)*(100%-'Données projet'!$C$26)*(100%-'Données projet'!$C$27)</f>
        <v>0</v>
      </c>
      <c r="L15" s="186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187"/>
      <c r="B16" s="188"/>
      <c r="C16" s="84"/>
      <c r="D16" s="5"/>
      <c r="E16" s="5"/>
      <c r="F16" s="189">
        <f t="shared" ref="F16:L16" ca="1" si="3">SUM(F6:F15)</f>
        <v>1657.0939525285871</v>
      </c>
      <c r="G16" s="190">
        <f t="shared" ca="1" si="3"/>
        <v>1267.676873684369</v>
      </c>
      <c r="H16" s="191">
        <f t="shared" si="3"/>
        <v>0.63342758031112079</v>
      </c>
      <c r="I16" s="191">
        <f t="shared" si="3"/>
        <v>0.48457209893800735</v>
      </c>
      <c r="J16" s="192">
        <f t="shared" si="3"/>
        <v>97.500895667999998</v>
      </c>
      <c r="K16" s="192">
        <f t="shared" si="3"/>
        <v>74.588185186019984</v>
      </c>
      <c r="L16" s="193">
        <f t="shared" ca="1" si="3"/>
        <v>1342.7496309693272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87"/>
      <c r="B17" s="188"/>
      <c r="C17" s="84"/>
      <c r="D17" s="70"/>
      <c r="E17" s="70"/>
      <c r="F17" s="273" t="s">
        <v>246</v>
      </c>
      <c r="G17" s="274"/>
      <c r="H17" s="274"/>
      <c r="I17" s="274"/>
      <c r="J17" s="274"/>
      <c r="K17" s="274"/>
      <c r="L17" s="27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87"/>
      <c r="B18" s="188"/>
      <c r="C18" s="84"/>
      <c r="D18" s="70"/>
      <c r="E18" s="70"/>
      <c r="F18" s="275"/>
      <c r="G18" s="275"/>
      <c r="H18" s="275"/>
      <c r="I18" s="275"/>
      <c r="J18" s="275"/>
      <c r="K18" s="275"/>
      <c r="L18" s="27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5"/>
      <c r="B19" s="5"/>
      <c r="C19" s="5"/>
      <c r="D19" s="5"/>
      <c r="E19" s="5"/>
      <c r="F19" s="5"/>
      <c r="G19" s="5"/>
      <c r="H19" s="5"/>
      <c r="I19" s="70"/>
      <c r="J19" s="70"/>
      <c r="K19" s="70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5"/>
      <c r="B20" s="5"/>
      <c r="C20" s="5"/>
      <c r="D20" s="5"/>
      <c r="E20" s="5"/>
      <c r="F20" s="5"/>
      <c r="G20" s="5"/>
      <c r="H20" s="5"/>
      <c r="I20" s="70"/>
      <c r="J20" s="70"/>
      <c r="K20" s="70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94" t="str">
        <f>A6</f>
        <v>Douglas</v>
      </c>
      <c r="B21" s="5"/>
      <c r="C21" s="5"/>
      <c r="D21" s="5"/>
      <c r="E21" s="5"/>
      <c r="F21" s="5"/>
      <c r="G21" s="5"/>
      <c r="H21" s="5"/>
      <c r="I21" s="70"/>
      <c r="J21" s="70"/>
      <c r="K21" s="70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70"/>
      <c r="J22" s="70"/>
      <c r="K22" s="70"/>
      <c r="L22" s="70"/>
      <c r="M22" s="70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70"/>
      <c r="J23" s="70"/>
      <c r="K23" s="70"/>
      <c r="L23" s="70"/>
      <c r="M23" s="70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70"/>
      <c r="J24" s="70"/>
      <c r="K24" s="70"/>
      <c r="L24" s="70"/>
      <c r="M24" s="70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70"/>
      <c r="J25" s="70"/>
      <c r="K25" s="70"/>
      <c r="L25" s="70"/>
      <c r="M25" s="70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70"/>
      <c r="J26" s="70"/>
      <c r="K26" s="70"/>
      <c r="L26" s="70"/>
      <c r="M26" s="70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70"/>
      <c r="J27" s="70"/>
      <c r="K27" s="70"/>
      <c r="L27" s="70"/>
      <c r="M27" s="70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70"/>
      <c r="J28" s="70"/>
      <c r="K28" s="70"/>
      <c r="L28" s="70"/>
      <c r="M28" s="70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70"/>
      <c r="J29" s="70"/>
      <c r="K29" s="70"/>
      <c r="L29" s="70"/>
      <c r="M29" s="70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70"/>
      <c r="J30" s="70"/>
      <c r="K30" s="70"/>
      <c r="L30" s="70"/>
      <c r="M30" s="70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70"/>
      <c r="J31" s="70"/>
      <c r="K31" s="70"/>
      <c r="L31" s="70"/>
      <c r="M31" s="70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70"/>
      <c r="J32" s="70"/>
      <c r="K32" s="70"/>
      <c r="L32" s="70"/>
      <c r="M32" s="70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70"/>
      <c r="J33" s="70"/>
      <c r="K33" s="70"/>
      <c r="L33" s="70"/>
      <c r="M33" s="70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70"/>
      <c r="J34" s="70"/>
      <c r="K34" s="70"/>
      <c r="L34" s="70"/>
      <c r="M34" s="70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70"/>
      <c r="J35" s="70"/>
      <c r="K35" s="70"/>
      <c r="L35" s="70"/>
      <c r="M35" s="70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70"/>
      <c r="J36" s="70"/>
      <c r="K36" s="70"/>
      <c r="L36" s="70"/>
      <c r="M36" s="70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70"/>
      <c r="J37" s="70"/>
      <c r="K37" s="70"/>
      <c r="L37" s="70"/>
      <c r="M37" s="70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70"/>
      <c r="J38" s="70"/>
      <c r="K38" s="70"/>
      <c r="L38" s="70"/>
      <c r="M38" s="70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94" t="str">
        <f>A7</f>
        <v>Hêtre</v>
      </c>
      <c r="B39" s="5"/>
      <c r="C39" s="5"/>
      <c r="D39" s="5"/>
      <c r="E39" s="5"/>
      <c r="F39" s="5"/>
      <c r="G39" s="5"/>
      <c r="H39" s="5"/>
      <c r="I39" s="70"/>
      <c r="J39" s="70"/>
      <c r="K39" s="70"/>
      <c r="L39" s="70"/>
      <c r="M39" s="70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70"/>
      <c r="J40" s="70"/>
      <c r="K40" s="70"/>
      <c r="L40" s="70"/>
      <c r="M40" s="70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70"/>
      <c r="J41" s="70"/>
      <c r="K41" s="70"/>
      <c r="L41" s="70"/>
      <c r="M41" s="7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70"/>
      <c r="J42" s="70"/>
      <c r="K42" s="70"/>
      <c r="L42" s="70"/>
      <c r="M42" s="70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70"/>
      <c r="J43" s="70"/>
      <c r="K43" s="70"/>
      <c r="L43" s="70"/>
      <c r="M43" s="70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70"/>
      <c r="J44" s="70"/>
      <c r="K44" s="70"/>
      <c r="L44" s="70"/>
      <c r="M44" s="70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70"/>
      <c r="J45" s="70"/>
      <c r="K45" s="70"/>
      <c r="L45" s="70"/>
      <c r="M45" s="70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70"/>
      <c r="J46" s="70"/>
      <c r="K46" s="70"/>
      <c r="L46" s="70"/>
      <c r="M46" s="70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70"/>
      <c r="J47" s="70"/>
      <c r="K47" s="70"/>
      <c r="L47" s="70"/>
      <c r="M47" s="70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70"/>
      <c r="J48" s="70"/>
      <c r="K48" s="70"/>
      <c r="L48" s="70"/>
      <c r="M48" s="70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70"/>
      <c r="J49" s="70"/>
      <c r="K49" s="70"/>
      <c r="L49" s="70"/>
      <c r="M49" s="70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70"/>
      <c r="J50" s="70"/>
      <c r="K50" s="70"/>
      <c r="L50" s="70"/>
      <c r="M50" s="70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70"/>
      <c r="J51" s="70"/>
      <c r="K51" s="70"/>
      <c r="L51" s="70"/>
      <c r="M51" s="70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70"/>
      <c r="J52" s="70"/>
      <c r="K52" s="70"/>
      <c r="L52" s="70"/>
      <c r="M52" s="70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70"/>
      <c r="J53" s="70"/>
      <c r="K53" s="70"/>
      <c r="L53" s="70"/>
      <c r="M53" s="70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70"/>
      <c r="J54" s="70"/>
      <c r="K54" s="70"/>
      <c r="L54" s="70"/>
      <c r="M54" s="70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70"/>
      <c r="J55" s="70"/>
      <c r="K55" s="70"/>
      <c r="L55" s="70"/>
      <c r="M55" s="70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70"/>
      <c r="J56" s="70"/>
      <c r="K56" s="70"/>
      <c r="L56" s="70"/>
      <c r="M56" s="70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94" t="str">
        <f>A8</f>
        <v>Pin laricio</v>
      </c>
      <c r="B57" s="5"/>
      <c r="C57" s="5"/>
      <c r="D57" s="5"/>
      <c r="E57" s="5"/>
      <c r="F57" s="5"/>
      <c r="G57" s="5"/>
      <c r="H57" s="5"/>
      <c r="I57" s="70"/>
      <c r="J57" s="70"/>
      <c r="K57" s="70"/>
      <c r="L57" s="70"/>
      <c r="M57" s="70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70"/>
      <c r="J58" s="70"/>
      <c r="K58" s="70"/>
      <c r="L58" s="70"/>
      <c r="M58" s="70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70"/>
      <c r="J59" s="70"/>
      <c r="K59" s="70"/>
      <c r="L59" s="70"/>
      <c r="M59" s="70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70"/>
      <c r="J60" s="70"/>
      <c r="K60" s="70"/>
      <c r="L60" s="70"/>
      <c r="M60" s="70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70"/>
      <c r="J61" s="70"/>
      <c r="K61" s="70"/>
      <c r="L61" s="70"/>
      <c r="M61" s="70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70"/>
      <c r="J62" s="70"/>
      <c r="K62" s="70"/>
      <c r="L62" s="70"/>
      <c r="M62" s="70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70"/>
      <c r="J63" s="70"/>
      <c r="K63" s="70"/>
      <c r="L63" s="70"/>
      <c r="M63" s="70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70"/>
      <c r="J64" s="70"/>
      <c r="K64" s="70"/>
      <c r="L64" s="70"/>
      <c r="M64" s="70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70"/>
      <c r="J65" s="70"/>
      <c r="K65" s="70"/>
      <c r="L65" s="70"/>
      <c r="M65" s="70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70"/>
      <c r="J66" s="70"/>
      <c r="K66" s="70"/>
      <c r="L66" s="70"/>
      <c r="M66" s="70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70"/>
      <c r="J67" s="70"/>
      <c r="K67" s="70"/>
      <c r="L67" s="70"/>
      <c r="M67" s="70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70"/>
      <c r="J68" s="70"/>
      <c r="K68" s="70"/>
      <c r="L68" s="70"/>
      <c r="M68" s="70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70"/>
      <c r="J69" s="70"/>
      <c r="K69" s="70"/>
      <c r="L69" s="70"/>
      <c r="M69" s="70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70"/>
      <c r="J70" s="70"/>
      <c r="K70" s="70"/>
      <c r="L70" s="70"/>
      <c r="M70" s="70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70"/>
      <c r="J71" s="70"/>
      <c r="K71" s="70"/>
      <c r="L71" s="70"/>
      <c r="M71" s="70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70"/>
      <c r="J72" s="70"/>
      <c r="K72" s="70"/>
      <c r="L72" s="70"/>
      <c r="M72" s="70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70"/>
      <c r="J73" s="70"/>
      <c r="K73" s="70"/>
      <c r="L73" s="70"/>
      <c r="M73" s="70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70"/>
      <c r="J74" s="70"/>
      <c r="K74" s="70"/>
      <c r="L74" s="70"/>
      <c r="M74" s="70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70"/>
      <c r="J75" s="70"/>
      <c r="K75" s="70"/>
      <c r="L75" s="70"/>
      <c r="M75" s="70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94" t="str">
        <f>A9</f>
        <v>Chêne rouge d'Amérique</v>
      </c>
      <c r="B76" s="5"/>
      <c r="C76" s="5"/>
      <c r="D76" s="5"/>
      <c r="E76" s="5"/>
      <c r="F76" s="5"/>
      <c r="G76" s="5"/>
      <c r="H76" s="5"/>
      <c r="I76" s="70"/>
      <c r="J76" s="70"/>
      <c r="K76" s="70"/>
      <c r="L76" s="70"/>
      <c r="M76" s="70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70"/>
      <c r="J77" s="70"/>
      <c r="K77" s="70"/>
      <c r="L77" s="70"/>
      <c r="M77" s="70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70"/>
      <c r="J78" s="70"/>
      <c r="K78" s="70"/>
      <c r="L78" s="70"/>
      <c r="M78" s="70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70"/>
      <c r="J79" s="70"/>
      <c r="K79" s="70"/>
      <c r="L79" s="70"/>
      <c r="M79" s="70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70"/>
      <c r="J80" s="70"/>
      <c r="K80" s="70"/>
      <c r="L80" s="70"/>
      <c r="M80" s="70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70"/>
      <c r="J81" s="70"/>
      <c r="K81" s="70"/>
      <c r="L81" s="70"/>
      <c r="M81" s="70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70"/>
      <c r="J82" s="70"/>
      <c r="K82" s="70"/>
      <c r="L82" s="70"/>
      <c r="M82" s="70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70"/>
      <c r="J83" s="70"/>
      <c r="K83" s="70"/>
      <c r="L83" s="70"/>
      <c r="M83" s="70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70"/>
      <c r="J84" s="70"/>
      <c r="K84" s="70"/>
      <c r="L84" s="70"/>
      <c r="M84" s="70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70"/>
      <c r="J85" s="70"/>
      <c r="K85" s="70"/>
      <c r="L85" s="70"/>
      <c r="M85" s="70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70"/>
      <c r="J86" s="70"/>
      <c r="K86" s="70"/>
      <c r="L86" s="70"/>
      <c r="M86" s="70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70"/>
      <c r="J87" s="70"/>
      <c r="K87" s="70"/>
      <c r="L87" s="70"/>
      <c r="M87" s="70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70"/>
      <c r="J88" s="70"/>
      <c r="K88" s="70"/>
      <c r="L88" s="70"/>
      <c r="M88" s="70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70"/>
      <c r="J89" s="70"/>
      <c r="K89" s="70"/>
      <c r="L89" s="70"/>
      <c r="M89" s="70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70"/>
      <c r="J90" s="70"/>
      <c r="K90" s="70"/>
      <c r="L90" s="70"/>
      <c r="M90" s="70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70"/>
      <c r="J91" s="70"/>
      <c r="K91" s="70"/>
      <c r="L91" s="70"/>
      <c r="M91" s="70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70"/>
      <c r="J92" s="70"/>
      <c r="K92" s="70"/>
      <c r="L92" s="70"/>
      <c r="M92" s="70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70"/>
      <c r="J93" s="70"/>
      <c r="K93" s="70"/>
      <c r="L93" s="70"/>
      <c r="M93" s="70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94" t="str">
        <f>A10</f>
        <v>Chêne sessile</v>
      </c>
      <c r="B94" s="5"/>
      <c r="C94" s="5"/>
      <c r="D94" s="5"/>
      <c r="E94" s="5"/>
      <c r="F94" s="5"/>
      <c r="G94" s="5"/>
      <c r="H94" s="5"/>
      <c r="I94" s="70"/>
      <c r="J94" s="70"/>
      <c r="K94" s="70"/>
      <c r="L94" s="70"/>
      <c r="M94" s="70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70"/>
      <c r="J95" s="70"/>
      <c r="K95" s="70"/>
      <c r="L95" s="70"/>
      <c r="M95" s="70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70"/>
      <c r="J96" s="70"/>
      <c r="K96" s="70"/>
      <c r="L96" s="70"/>
      <c r="M96" s="70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70"/>
      <c r="J97" s="70"/>
      <c r="K97" s="70"/>
      <c r="L97" s="70"/>
      <c r="M97" s="70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70"/>
      <c r="J98" s="70"/>
      <c r="K98" s="70"/>
      <c r="L98" s="70"/>
      <c r="M98" s="70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70"/>
      <c r="J99" s="70"/>
      <c r="K99" s="70"/>
      <c r="L99" s="70"/>
      <c r="M99" s="70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70"/>
      <c r="J100" s="70"/>
      <c r="K100" s="70"/>
      <c r="L100" s="70"/>
      <c r="M100" s="70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70"/>
      <c r="J101" s="70"/>
      <c r="K101" s="70"/>
      <c r="L101" s="70"/>
      <c r="M101" s="70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70"/>
      <c r="J102" s="70"/>
      <c r="K102" s="70"/>
      <c r="L102" s="70"/>
      <c r="M102" s="70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70"/>
      <c r="J103" s="70"/>
      <c r="K103" s="70"/>
      <c r="L103" s="70"/>
      <c r="M103" s="70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70"/>
      <c r="J104" s="70"/>
      <c r="K104" s="70"/>
      <c r="L104" s="70"/>
      <c r="M104" s="70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70"/>
      <c r="J105" s="70"/>
      <c r="K105" s="70"/>
      <c r="L105" s="70"/>
      <c r="M105" s="70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70"/>
      <c r="J106" s="70"/>
      <c r="K106" s="70"/>
      <c r="L106" s="70"/>
      <c r="M106" s="70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70"/>
      <c r="J107" s="70"/>
      <c r="K107" s="70"/>
      <c r="L107" s="70"/>
      <c r="M107" s="70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70"/>
      <c r="J108" s="70"/>
      <c r="K108" s="70"/>
      <c r="L108" s="70"/>
      <c r="M108" s="70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70"/>
      <c r="J109" s="70"/>
      <c r="K109" s="70"/>
      <c r="L109" s="70"/>
      <c r="M109" s="70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70"/>
      <c r="J110" s="70"/>
      <c r="K110" s="70"/>
      <c r="L110" s="70"/>
      <c r="M110" s="70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70"/>
      <c r="J111" s="70"/>
      <c r="K111" s="70"/>
      <c r="L111" s="70"/>
      <c r="M111" s="70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94" t="str">
        <f>A11</f>
        <v/>
      </c>
      <c r="B112" s="5"/>
      <c r="C112" s="5"/>
      <c r="D112" s="5"/>
      <c r="E112" s="5"/>
      <c r="F112" s="5"/>
      <c r="G112" s="5"/>
      <c r="H112" s="5"/>
      <c r="I112" s="70"/>
      <c r="J112" s="70"/>
      <c r="K112" s="70"/>
      <c r="L112" s="70"/>
      <c r="M112" s="70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70"/>
      <c r="J113" s="70"/>
      <c r="K113" s="70"/>
      <c r="L113" s="70"/>
      <c r="M113" s="70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70"/>
      <c r="J114" s="70"/>
      <c r="K114" s="70"/>
      <c r="L114" s="70"/>
      <c r="M114" s="70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70"/>
      <c r="J115" s="70"/>
      <c r="K115" s="70"/>
      <c r="L115" s="70"/>
      <c r="M115" s="70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70"/>
      <c r="J116" s="70"/>
      <c r="K116" s="70"/>
      <c r="L116" s="70"/>
      <c r="M116" s="70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70"/>
      <c r="J117" s="70"/>
      <c r="K117" s="70"/>
      <c r="L117" s="70"/>
      <c r="M117" s="70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70"/>
      <c r="J118" s="70"/>
      <c r="K118" s="70"/>
      <c r="L118" s="70"/>
      <c r="M118" s="70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70"/>
      <c r="J119" s="70"/>
      <c r="K119" s="70"/>
      <c r="L119" s="70"/>
      <c r="M119" s="70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70"/>
      <c r="J120" s="70"/>
      <c r="K120" s="70"/>
      <c r="L120" s="70"/>
      <c r="M120" s="70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70"/>
      <c r="J121" s="70"/>
      <c r="K121" s="70"/>
      <c r="L121" s="70"/>
      <c r="M121" s="70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70"/>
      <c r="J122" s="70"/>
      <c r="K122" s="70"/>
      <c r="L122" s="70"/>
      <c r="M122" s="70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70"/>
      <c r="J123" s="70"/>
      <c r="K123" s="70"/>
      <c r="L123" s="70"/>
      <c r="M123" s="70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70"/>
      <c r="J124" s="70"/>
      <c r="K124" s="70"/>
      <c r="L124" s="70"/>
      <c r="M124" s="70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70"/>
      <c r="J125" s="70"/>
      <c r="K125" s="70"/>
      <c r="L125" s="70"/>
      <c r="M125" s="70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70"/>
      <c r="J126" s="70"/>
      <c r="K126" s="70"/>
      <c r="L126" s="70"/>
      <c r="M126" s="70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70"/>
      <c r="J127" s="70"/>
      <c r="K127" s="70"/>
      <c r="L127" s="70"/>
      <c r="M127" s="70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70"/>
      <c r="J128" s="70"/>
      <c r="K128" s="70"/>
      <c r="L128" s="70"/>
      <c r="M128" s="70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70"/>
      <c r="J129" s="70"/>
      <c r="K129" s="70"/>
      <c r="L129" s="70"/>
      <c r="M129" s="70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94" t="str">
        <f>A12</f>
        <v/>
      </c>
      <c r="B130" s="5"/>
      <c r="C130" s="5"/>
      <c r="D130" s="5"/>
      <c r="E130" s="5"/>
      <c r="F130" s="5"/>
      <c r="G130" s="5"/>
      <c r="H130" s="5"/>
      <c r="I130" s="70"/>
      <c r="J130" s="70"/>
      <c r="K130" s="70"/>
      <c r="L130" s="70"/>
      <c r="M130" s="70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70"/>
      <c r="J131" s="70"/>
      <c r="K131" s="70"/>
      <c r="L131" s="70"/>
      <c r="M131" s="70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70"/>
      <c r="J132" s="70"/>
      <c r="K132" s="70"/>
      <c r="L132" s="70"/>
      <c r="M132" s="70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70"/>
      <c r="J133" s="70"/>
      <c r="K133" s="70"/>
      <c r="L133" s="70"/>
      <c r="M133" s="70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70"/>
      <c r="J134" s="70"/>
      <c r="K134" s="70"/>
      <c r="L134" s="70"/>
      <c r="M134" s="70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70"/>
      <c r="J135" s="70"/>
      <c r="K135" s="70"/>
      <c r="L135" s="70"/>
      <c r="M135" s="70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70"/>
      <c r="J136" s="70"/>
      <c r="K136" s="70"/>
      <c r="L136" s="70"/>
      <c r="M136" s="70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70"/>
      <c r="J137" s="70"/>
      <c r="K137" s="70"/>
      <c r="L137" s="70"/>
      <c r="M137" s="70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70"/>
      <c r="J138" s="70"/>
      <c r="K138" s="70"/>
      <c r="L138" s="70"/>
      <c r="M138" s="70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70"/>
      <c r="J139" s="70"/>
      <c r="K139" s="70"/>
      <c r="L139" s="70"/>
      <c r="M139" s="70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70"/>
      <c r="J140" s="70"/>
      <c r="K140" s="70"/>
      <c r="L140" s="70"/>
      <c r="M140" s="70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70"/>
      <c r="J141" s="70"/>
      <c r="K141" s="70"/>
      <c r="L141" s="70"/>
      <c r="M141" s="70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70"/>
      <c r="J142" s="70"/>
      <c r="K142" s="70"/>
      <c r="L142" s="70"/>
      <c r="M142" s="70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70"/>
      <c r="J143" s="70"/>
      <c r="K143" s="70"/>
      <c r="L143" s="70"/>
      <c r="M143" s="70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70"/>
      <c r="J144" s="70"/>
      <c r="K144" s="70"/>
      <c r="L144" s="70"/>
      <c r="M144" s="70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70"/>
      <c r="J145" s="70"/>
      <c r="K145" s="70"/>
      <c r="L145" s="70"/>
      <c r="M145" s="70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70"/>
      <c r="J146" s="70"/>
      <c r="K146" s="70"/>
      <c r="L146" s="70"/>
      <c r="M146" s="70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70"/>
      <c r="J147" s="70"/>
      <c r="K147" s="70"/>
      <c r="L147" s="70"/>
      <c r="M147" s="70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94" t="str">
        <f>A13</f>
        <v/>
      </c>
      <c r="B148" s="5"/>
      <c r="C148" s="5"/>
      <c r="D148" s="5"/>
      <c r="E148" s="5"/>
      <c r="F148" s="5"/>
      <c r="G148" s="5"/>
      <c r="H148" s="5"/>
      <c r="I148" s="70"/>
      <c r="J148" s="70"/>
      <c r="K148" s="70"/>
      <c r="L148" s="70"/>
      <c r="M148" s="70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70"/>
      <c r="J149" s="70"/>
      <c r="K149" s="70"/>
      <c r="L149" s="70"/>
      <c r="M149" s="70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70"/>
      <c r="J150" s="70"/>
      <c r="K150" s="70"/>
      <c r="L150" s="70"/>
      <c r="M150" s="70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70"/>
      <c r="J151" s="70"/>
      <c r="K151" s="70"/>
      <c r="L151" s="70"/>
      <c r="M151" s="70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70"/>
      <c r="J152" s="70"/>
      <c r="K152" s="70"/>
      <c r="L152" s="70"/>
      <c r="M152" s="70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70"/>
      <c r="J153" s="70"/>
      <c r="K153" s="70"/>
      <c r="L153" s="70"/>
      <c r="M153" s="70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70"/>
      <c r="J154" s="70"/>
      <c r="K154" s="70"/>
      <c r="L154" s="70"/>
      <c r="M154" s="70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70"/>
      <c r="J155" s="70"/>
      <c r="K155" s="70"/>
      <c r="L155" s="70"/>
      <c r="M155" s="70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70"/>
      <c r="J156" s="70"/>
      <c r="K156" s="70"/>
      <c r="L156" s="70"/>
      <c r="M156" s="70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70"/>
      <c r="J157" s="70"/>
      <c r="K157" s="70"/>
      <c r="L157" s="70"/>
      <c r="M157" s="70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70"/>
      <c r="J158" s="70"/>
      <c r="K158" s="70"/>
      <c r="L158" s="70"/>
      <c r="M158" s="70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70"/>
      <c r="J159" s="70"/>
      <c r="K159" s="70"/>
      <c r="L159" s="70"/>
      <c r="M159" s="70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70"/>
      <c r="J160" s="70"/>
      <c r="K160" s="70"/>
      <c r="L160" s="70"/>
      <c r="M160" s="70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70"/>
      <c r="J161" s="70"/>
      <c r="K161" s="70"/>
      <c r="L161" s="70"/>
      <c r="M161" s="70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70"/>
      <c r="J162" s="70"/>
      <c r="K162" s="70"/>
      <c r="L162" s="70"/>
      <c r="M162" s="70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70"/>
      <c r="J163" s="70"/>
      <c r="K163" s="70"/>
      <c r="L163" s="70"/>
      <c r="M163" s="70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70"/>
      <c r="J164" s="70"/>
      <c r="K164" s="70"/>
      <c r="L164" s="70"/>
      <c r="M164" s="70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70"/>
      <c r="J165" s="70"/>
      <c r="K165" s="70"/>
      <c r="L165" s="70"/>
      <c r="M165" s="70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94" t="str">
        <f>A14</f>
        <v/>
      </c>
      <c r="B166" s="5"/>
      <c r="C166" s="5"/>
      <c r="D166" s="5"/>
      <c r="E166" s="5"/>
      <c r="F166" s="5"/>
      <c r="G166" s="5"/>
      <c r="H166" s="5"/>
      <c r="I166" s="70"/>
      <c r="J166" s="70"/>
      <c r="K166" s="70"/>
      <c r="L166" s="70"/>
      <c r="M166" s="70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70"/>
      <c r="J167" s="70"/>
      <c r="K167" s="70"/>
      <c r="L167" s="70"/>
      <c r="M167" s="70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70"/>
      <c r="J168" s="70"/>
      <c r="K168" s="70"/>
      <c r="L168" s="70"/>
      <c r="M168" s="70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70"/>
      <c r="J169" s="70"/>
      <c r="K169" s="70"/>
      <c r="L169" s="70"/>
      <c r="M169" s="70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70"/>
      <c r="J170" s="70"/>
      <c r="K170" s="70"/>
      <c r="L170" s="70"/>
      <c r="M170" s="70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70"/>
      <c r="J171" s="70"/>
      <c r="K171" s="70"/>
      <c r="L171" s="70"/>
      <c r="M171" s="70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70"/>
      <c r="J172" s="70"/>
      <c r="K172" s="70"/>
      <c r="L172" s="70"/>
      <c r="M172" s="70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70"/>
      <c r="J173" s="70"/>
      <c r="K173" s="70"/>
      <c r="L173" s="70"/>
      <c r="M173" s="70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70"/>
      <c r="J174" s="70"/>
      <c r="K174" s="70"/>
      <c r="L174" s="70"/>
      <c r="M174" s="70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70"/>
      <c r="J175" s="70"/>
      <c r="K175" s="70"/>
      <c r="L175" s="70"/>
      <c r="M175" s="70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70"/>
      <c r="J176" s="70"/>
      <c r="K176" s="70"/>
      <c r="L176" s="70"/>
      <c r="M176" s="70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70"/>
      <c r="J177" s="70"/>
      <c r="K177" s="70"/>
      <c r="L177" s="70"/>
      <c r="M177" s="70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70"/>
      <c r="J178" s="70"/>
      <c r="K178" s="70"/>
      <c r="L178" s="70"/>
      <c r="M178" s="70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70"/>
      <c r="J179" s="70"/>
      <c r="K179" s="70"/>
      <c r="L179" s="70"/>
      <c r="M179" s="70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70"/>
      <c r="J180" s="70"/>
      <c r="K180" s="70"/>
      <c r="L180" s="70"/>
      <c r="M180" s="70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70"/>
      <c r="J181" s="70"/>
      <c r="K181" s="70"/>
      <c r="L181" s="70"/>
      <c r="M181" s="70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70"/>
      <c r="J182" s="70"/>
      <c r="K182" s="70"/>
      <c r="L182" s="70"/>
      <c r="M182" s="70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70"/>
      <c r="J183" s="70"/>
      <c r="K183" s="70"/>
      <c r="L183" s="70"/>
      <c r="M183" s="70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94" t="str">
        <f>A15</f>
        <v/>
      </c>
      <c r="B184" s="5"/>
      <c r="C184" s="5"/>
      <c r="D184" s="5"/>
      <c r="E184" s="5"/>
      <c r="F184" s="5"/>
      <c r="G184" s="5"/>
      <c r="H184" s="5"/>
      <c r="I184" s="70"/>
      <c r="J184" s="70"/>
      <c r="K184" s="70"/>
      <c r="L184" s="70"/>
      <c r="M184" s="70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70"/>
      <c r="J185" s="70"/>
      <c r="K185" s="70"/>
      <c r="L185" s="70"/>
      <c r="M185" s="70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70"/>
      <c r="J186" s="70"/>
      <c r="K186" s="70"/>
      <c r="L186" s="70"/>
      <c r="M186" s="70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70"/>
      <c r="J187" s="70"/>
      <c r="K187" s="70"/>
      <c r="L187" s="70"/>
      <c r="M187" s="70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70"/>
      <c r="J188" s="70"/>
      <c r="K188" s="70"/>
      <c r="L188" s="70"/>
      <c r="M188" s="70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70"/>
      <c r="J189" s="70"/>
      <c r="K189" s="70"/>
      <c r="L189" s="70"/>
      <c r="M189" s="70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70"/>
      <c r="J190" s="70"/>
      <c r="K190" s="70"/>
      <c r="L190" s="70"/>
      <c r="M190" s="70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70"/>
      <c r="J191" s="70"/>
      <c r="K191" s="70"/>
      <c r="L191" s="70"/>
      <c r="M191" s="70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70"/>
      <c r="J192" s="70"/>
      <c r="K192" s="70"/>
      <c r="L192" s="70"/>
      <c r="M192" s="70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70"/>
      <c r="J193" s="70"/>
      <c r="K193" s="70"/>
      <c r="L193" s="70"/>
      <c r="M193" s="70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70"/>
      <c r="J194" s="70"/>
      <c r="K194" s="70"/>
      <c r="L194" s="70"/>
      <c r="M194" s="70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70"/>
      <c r="J195" s="70"/>
      <c r="K195" s="70"/>
      <c r="L195" s="70"/>
      <c r="M195" s="70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70"/>
      <c r="J196" s="70"/>
      <c r="K196" s="70"/>
      <c r="L196" s="70"/>
      <c r="M196" s="70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70"/>
      <c r="J197" s="70"/>
      <c r="K197" s="70"/>
      <c r="L197" s="70"/>
      <c r="M197" s="70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70"/>
      <c r="J198" s="70"/>
      <c r="K198" s="70"/>
      <c r="L198" s="70"/>
      <c r="M198" s="70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70"/>
      <c r="J199" s="70"/>
      <c r="K199" s="70"/>
      <c r="L199" s="70"/>
      <c r="M199" s="70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70"/>
      <c r="J200" s="70"/>
      <c r="K200" s="70"/>
      <c r="L200" s="70"/>
      <c r="M200" s="70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70"/>
      <c r="J201" s="70"/>
      <c r="K201" s="70"/>
      <c r="L201" s="70"/>
      <c r="M201" s="70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70"/>
      <c r="J202" s="70"/>
      <c r="K202" s="70"/>
      <c r="L202" s="70"/>
      <c r="M202" s="70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70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zoomScale="85" zoomScaleNormal="85" workbookViewId="0">
      <selection activeCell="J33" sqref="J33:L3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61" t="s">
        <v>273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3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6" customFormat="1" x14ac:dyDescent="0.3">
      <c r="A3" s="99"/>
      <c r="B3" s="99"/>
      <c r="C3" s="99"/>
      <c r="D3" s="99"/>
      <c r="E3" s="99"/>
      <c r="F3" s="195"/>
      <c r="G3" s="195"/>
      <c r="H3" s="99"/>
      <c r="I3" s="196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</row>
    <row r="4" spans="1:46" s="236" customFormat="1" x14ac:dyDescent="0.3">
      <c r="A4" s="99"/>
      <c r="B4" s="99"/>
      <c r="C4" s="99"/>
      <c r="D4" s="99"/>
      <c r="E4" s="99"/>
      <c r="F4" s="195"/>
      <c r="G4" s="195"/>
      <c r="H4" s="99"/>
      <c r="I4" s="246" t="s">
        <v>190</v>
      </c>
      <c r="J4" s="246"/>
      <c r="K4" s="246"/>
      <c r="L4" s="246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</row>
    <row r="5" spans="1:46" s="236" customFormat="1" x14ac:dyDescent="0.3">
      <c r="A5" s="99"/>
      <c r="B5" s="99"/>
      <c r="C5" s="99"/>
      <c r="D5" s="99"/>
      <c r="E5" s="99"/>
      <c r="F5" s="195"/>
      <c r="G5" s="195"/>
      <c r="H5" s="99"/>
      <c r="I5" s="197"/>
      <c r="J5" s="197"/>
      <c r="K5" s="197"/>
      <c r="L5" s="197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</row>
    <row r="6" spans="1:46" s="236" customFormat="1" ht="25.8" x14ac:dyDescent="0.5">
      <c r="A6" s="99"/>
      <c r="B6" s="285" t="s">
        <v>192</v>
      </c>
      <c r="C6" s="285"/>
      <c r="D6" s="99"/>
      <c r="E6" s="99"/>
      <c r="F6" s="198"/>
      <c r="G6" s="110"/>
      <c r="H6" s="99"/>
      <c r="I6" s="210" t="s">
        <v>253</v>
      </c>
      <c r="J6" s="199">
        <v>4.4999999999999998E-2</v>
      </c>
      <c r="K6" s="99"/>
      <c r="L6" s="99"/>
      <c r="M6" s="99"/>
      <c r="N6" s="200"/>
      <c r="O6" s="285" t="s">
        <v>191</v>
      </c>
      <c r="P6" s="285"/>
      <c r="Q6" s="285"/>
      <c r="R6" s="285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</row>
    <row r="7" spans="1:46" x14ac:dyDescent="0.3">
      <c r="A7" s="5"/>
      <c r="B7" s="5"/>
      <c r="C7" s="5"/>
      <c r="D7" s="5"/>
      <c r="E7" s="5"/>
      <c r="F7" s="201"/>
      <c r="G7" s="111"/>
      <c r="H7" s="5"/>
      <c r="I7" s="5"/>
      <c r="J7" s="5"/>
      <c r="K7" s="202"/>
      <c r="L7" s="202"/>
      <c r="M7" s="5"/>
      <c r="N7" s="20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5"/>
      <c r="B8" s="5"/>
      <c r="C8" s="5"/>
      <c r="D8" s="5"/>
      <c r="E8" s="5"/>
      <c r="F8" s="201"/>
      <c r="G8" s="111"/>
      <c r="H8" s="5"/>
      <c r="I8" s="210" t="s">
        <v>178</v>
      </c>
      <c r="J8" s="210" t="s">
        <v>294</v>
      </c>
      <c r="K8" s="202"/>
      <c r="L8" s="202"/>
      <c r="M8" s="5"/>
      <c r="N8" s="20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5"/>
      <c r="B9" s="5"/>
      <c r="C9" s="5"/>
      <c r="D9" s="5"/>
      <c r="E9" s="5"/>
      <c r="F9" s="201"/>
      <c r="G9" s="111"/>
      <c r="H9" s="5"/>
      <c r="I9" s="238"/>
      <c r="J9" s="239"/>
      <c r="K9" s="202"/>
      <c r="L9" s="202"/>
      <c r="M9" s="5"/>
      <c r="N9" s="203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5"/>
      <c r="B10" s="5"/>
      <c r="C10" s="5"/>
      <c r="D10" s="5"/>
      <c r="E10" s="5"/>
      <c r="F10" s="201"/>
      <c r="G10" s="111"/>
      <c r="H10" s="5"/>
      <c r="I10" s="5"/>
      <c r="J10" s="5"/>
      <c r="K10" s="202"/>
      <c r="L10" s="202"/>
      <c r="M10" s="5"/>
      <c r="N10" s="203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5"/>
      <c r="B11" s="5"/>
      <c r="C11" s="5"/>
      <c r="D11" s="5"/>
      <c r="E11" s="5"/>
      <c r="F11" s="201"/>
      <c r="G11" s="5"/>
      <c r="H11" s="5"/>
      <c r="I11" s="237" t="s">
        <v>178</v>
      </c>
      <c r="J11" s="237" t="s">
        <v>289</v>
      </c>
      <c r="K11" s="5"/>
      <c r="L11" s="202"/>
      <c r="M11" s="5"/>
      <c r="N11" s="203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5"/>
      <c r="B12" s="5"/>
      <c r="C12" s="5"/>
      <c r="D12" s="5"/>
      <c r="E12" s="5"/>
      <c r="F12" s="204"/>
      <c r="G12" s="205"/>
      <c r="H12" s="5"/>
      <c r="I12" s="238">
        <v>0</v>
      </c>
      <c r="J12" s="239">
        <v>7146</v>
      </c>
      <c r="K12" s="206"/>
      <c r="L12" s="207"/>
      <c r="M12" s="5"/>
      <c r="N12" s="203"/>
      <c r="O12" s="208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5"/>
      <c r="B13" s="5"/>
      <c r="C13" s="5"/>
      <c r="D13" s="5"/>
      <c r="E13" s="5"/>
      <c r="F13" s="204"/>
      <c r="G13" s="205"/>
      <c r="H13" s="5"/>
      <c r="I13" s="238"/>
      <c r="J13" s="239"/>
      <c r="K13" s="209"/>
      <c r="L13" s="207"/>
      <c r="M13" s="5"/>
      <c r="N13" s="203"/>
      <c r="O13" s="208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5"/>
      <c r="B14" s="5"/>
      <c r="C14" s="5"/>
      <c r="D14" s="5"/>
      <c r="E14" s="5"/>
      <c r="F14" s="204"/>
      <c r="G14" s="205"/>
      <c r="H14" s="5"/>
      <c r="I14" s="238"/>
      <c r="J14" s="239"/>
      <c r="K14" s="209"/>
      <c r="L14" s="207"/>
      <c r="M14" s="5"/>
      <c r="N14" s="203"/>
      <c r="O14" s="208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5"/>
      <c r="B15" s="5"/>
      <c r="C15" s="5"/>
      <c r="D15" s="5"/>
      <c r="E15" s="5"/>
      <c r="F15" s="204"/>
      <c r="G15" s="205"/>
      <c r="H15" s="5"/>
      <c r="I15" s="238"/>
      <c r="J15" s="239"/>
      <c r="K15" s="209"/>
      <c r="L15" s="207"/>
      <c r="M15" s="5"/>
      <c r="N15" s="203"/>
      <c r="O15" s="208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5"/>
      <c r="B16" s="5"/>
      <c r="C16" s="5"/>
      <c r="D16" s="5"/>
      <c r="E16" s="5"/>
      <c r="F16" s="204"/>
      <c r="G16" s="205"/>
      <c r="H16" s="5"/>
      <c r="I16" s="238"/>
      <c r="J16" s="239"/>
      <c r="K16" s="209"/>
      <c r="L16" s="207"/>
      <c r="M16" s="5"/>
      <c r="N16" s="203"/>
      <c r="O16" s="208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197"/>
      <c r="B17" s="197"/>
      <c r="C17" s="5"/>
      <c r="D17" s="5"/>
      <c r="E17" s="5"/>
      <c r="F17" s="201"/>
      <c r="G17" s="111"/>
      <c r="H17" s="5"/>
      <c r="I17" s="276" t="s">
        <v>292</v>
      </c>
      <c r="J17" s="276"/>
      <c r="K17" s="276"/>
      <c r="L17" s="276"/>
      <c r="M17" s="5"/>
      <c r="N17" s="203"/>
      <c r="O17" s="286" t="s">
        <v>254</v>
      </c>
      <c r="P17" s="286"/>
      <c r="Q17" s="2">
        <v>100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211" t="str">
        <f>IF('Données projet'!$B$9="","",'Données projet'!$B$9)</f>
        <v>Douglas</v>
      </c>
      <c r="C18" s="5"/>
      <c r="D18" s="5"/>
      <c r="E18" s="5"/>
      <c r="F18" s="201"/>
      <c r="G18" s="111"/>
      <c r="H18" s="5"/>
      <c r="I18" s="5"/>
      <c r="J18" s="5"/>
      <c r="K18" s="5"/>
      <c r="L18" s="5"/>
      <c r="M18" s="5"/>
      <c r="N18" s="203"/>
      <c r="O18" s="247" t="s">
        <v>291</v>
      </c>
      <c r="P18" s="247"/>
      <c r="Q18" s="212">
        <f>VLOOKUP(Q17,Calculateur!$A$2:$H$153,3,0)/VLOOKUP('Scénario référence'!$G$15,Paramètres!A1:I88,3,0)/VLOOKUP('Scénario référence'!$G$15,Paramètres!A1:I88,5,0)</f>
        <v>99.999999999999915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01"/>
      <c r="G19" s="111"/>
      <c r="H19" s="5"/>
      <c r="I19" s="5"/>
      <c r="J19" s="210" t="s">
        <v>263</v>
      </c>
      <c r="K19" s="213" t="s">
        <v>249</v>
      </c>
      <c r="L19" s="210" t="s">
        <v>264</v>
      </c>
      <c r="M19" s="5"/>
      <c r="N19" s="203"/>
      <c r="O19" s="247" t="s">
        <v>255</v>
      </c>
      <c r="P19" s="247"/>
      <c r="Q19" s="240">
        <v>20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210" t="s">
        <v>180</v>
      </c>
      <c r="B20" s="51" t="s">
        <v>256</v>
      </c>
      <c r="C20" s="51" t="s">
        <v>255</v>
      </c>
      <c r="D20" s="210" t="s">
        <v>252</v>
      </c>
      <c r="E20" s="210" t="s">
        <v>288</v>
      </c>
      <c r="F20" s="201"/>
      <c r="G20" s="214"/>
      <c r="H20" s="5"/>
      <c r="I20" s="210" t="str">
        <f>B18</f>
        <v>Douglas</v>
      </c>
      <c r="J20" s="215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3416.0258811533495</v>
      </c>
      <c r="K20" s="216">
        <f>'Données projet'!D9</f>
        <v>1.4855940000000001</v>
      </c>
      <c r="L20" s="215">
        <f>K20*J20</f>
        <v>5074.8275528861295</v>
      </c>
      <c r="M20" s="5"/>
      <c r="N20" s="203"/>
      <c r="O20" s="247" t="s">
        <v>290</v>
      </c>
      <c r="P20" s="247"/>
      <c r="Q20" s="217">
        <f>Q18*Q19</f>
        <v>1999.9999999999982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">
      <c r="A21" s="218">
        <f>'Données projet'!A36</f>
        <v>15</v>
      </c>
      <c r="B21" s="219">
        <f>'Données projet'!D36</f>
        <v>0</v>
      </c>
      <c r="C21" s="239"/>
      <c r="D21" s="220">
        <f>B21*C21</f>
        <v>0</v>
      </c>
      <c r="E21" s="241"/>
      <c r="F21" s="201"/>
      <c r="G21" s="221"/>
      <c r="H21" s="5"/>
      <c r="I21" s="210" t="str">
        <f>B43</f>
        <v>Hêtre</v>
      </c>
      <c r="J21" s="215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252.84573694209226</v>
      </c>
      <c r="K21" s="216">
        <f>'Données projet'!D10</f>
        <v>1.2943260000000001</v>
      </c>
      <c r="L21" s="215">
        <f t="shared" ref="L21:L29" si="0">K21*J21</f>
        <v>327.26481131331053</v>
      </c>
      <c r="M21" s="5"/>
      <c r="N21" s="20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218">
        <f>'Données projet'!A37</f>
        <v>20</v>
      </c>
      <c r="B22" s="219">
        <f>'Données projet'!D37</f>
        <v>0</v>
      </c>
      <c r="C22" s="239"/>
      <c r="D22" s="220">
        <f t="shared" ref="D22:D40" si="1">B22*C22</f>
        <v>0</v>
      </c>
      <c r="E22" s="241"/>
      <c r="F22" s="222"/>
      <c r="G22" s="221"/>
      <c r="H22" s="5"/>
      <c r="I22" s="210" t="str">
        <f>B68</f>
        <v>Pin laricio</v>
      </c>
      <c r="J22" s="215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1296.684211786323</v>
      </c>
      <c r="K22" s="216">
        <f>'Données projet'!D11</f>
        <v>1.6929000000000001</v>
      </c>
      <c r="L22" s="215">
        <f t="shared" si="0"/>
        <v>2195.1567021330661</v>
      </c>
      <c r="M22" s="208"/>
      <c r="N22" s="223"/>
      <c r="O22" s="289" t="s">
        <v>261</v>
      </c>
      <c r="P22" s="289"/>
      <c r="Q22" s="289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218">
        <f>'Données projet'!A38</f>
        <v>25</v>
      </c>
      <c r="B23" s="219">
        <f>'Données projet'!D38</f>
        <v>0</v>
      </c>
      <c r="C23" s="239"/>
      <c r="D23" s="220">
        <f t="shared" si="1"/>
        <v>0</v>
      </c>
      <c r="E23" s="241"/>
      <c r="F23" s="222"/>
      <c r="G23" s="221"/>
      <c r="H23" s="5"/>
      <c r="I23" s="210" t="str">
        <f>B93</f>
        <v>Chêne rouge d'Amérique</v>
      </c>
      <c r="J23" s="215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1167.8261903605805</v>
      </c>
      <c r="K23" s="216">
        <f>'Données projet'!D12</f>
        <v>1.161864</v>
      </c>
      <c r="L23" s="215">
        <f t="shared" si="0"/>
        <v>1356.8552088371055</v>
      </c>
      <c r="M23" s="5"/>
      <c r="N23" s="203"/>
      <c r="O23" s="287" t="s">
        <v>286</v>
      </c>
      <c r="P23" s="287"/>
      <c r="Q23" s="287"/>
      <c r="R23" s="287"/>
      <c r="S23" s="287"/>
      <c r="T23" s="240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">
      <c r="A24" s="218">
        <f>'Données projet'!A39</f>
        <v>30</v>
      </c>
      <c r="B24" s="219">
        <f>'Données projet'!D39</f>
        <v>25.4</v>
      </c>
      <c r="C24" s="239">
        <v>20</v>
      </c>
      <c r="D24" s="220">
        <f t="shared" si="1"/>
        <v>508</v>
      </c>
      <c r="E24" s="241"/>
      <c r="F24" s="222"/>
      <c r="G24" s="221"/>
      <c r="H24" s="5"/>
      <c r="I24" s="210" t="str">
        <f>B118</f>
        <v>Chêne sessile</v>
      </c>
      <c r="J24" s="215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780.80375995704742</v>
      </c>
      <c r="K24" s="216">
        <f>'Données projet'!D13</f>
        <v>0.30472199999999999</v>
      </c>
      <c r="L24" s="215">
        <f t="shared" si="0"/>
        <v>237.92808334163141</v>
      </c>
      <c r="M24" s="5"/>
      <c r="N24" s="203"/>
      <c r="O24" s="288" t="s">
        <v>258</v>
      </c>
      <c r="P24" s="288"/>
      <c r="Q24" s="288"/>
      <c r="R24" s="288"/>
      <c r="S24" s="288"/>
      <c r="T24" s="288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">
      <c r="A25" s="218">
        <f>'Données projet'!A40</f>
        <v>35</v>
      </c>
      <c r="B25" s="219">
        <f>'Données projet'!D40</f>
        <v>46.4</v>
      </c>
      <c r="C25" s="239">
        <v>20</v>
      </c>
      <c r="D25" s="220">
        <f t="shared" si="1"/>
        <v>928</v>
      </c>
      <c r="E25" s="241"/>
      <c r="F25" s="222"/>
      <c r="G25" s="221"/>
      <c r="H25" s="5"/>
      <c r="I25" s="210" t="str">
        <f>B143</f>
        <v/>
      </c>
      <c r="J25" s="215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6">
        <f>'Données projet'!D14</f>
        <v>0</v>
      </c>
      <c r="L25" s="215">
        <f t="shared" si="0"/>
        <v>0</v>
      </c>
      <c r="M25" s="5"/>
      <c r="N25" s="203"/>
      <c r="O25" s="288"/>
      <c r="P25" s="288"/>
      <c r="Q25" s="288"/>
      <c r="R25" s="288"/>
      <c r="S25" s="288"/>
      <c r="T25" s="288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218">
        <f>'Données projet'!A41</f>
        <v>40</v>
      </c>
      <c r="B26" s="219">
        <f>'Données projet'!D41</f>
        <v>54.5</v>
      </c>
      <c r="C26" s="239">
        <v>20</v>
      </c>
      <c r="D26" s="220">
        <f t="shared" si="1"/>
        <v>1090</v>
      </c>
      <c r="E26" s="241"/>
      <c r="F26" s="222"/>
      <c r="G26" s="221"/>
      <c r="H26" s="5"/>
      <c r="I26" s="210" t="str">
        <f>B168</f>
        <v/>
      </c>
      <c r="J26" s="215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6">
        <f>'Données projet'!D15</f>
        <v>0</v>
      </c>
      <c r="L26" s="215">
        <f t="shared" si="0"/>
        <v>0</v>
      </c>
      <c r="M26" s="5"/>
      <c r="N26" s="203"/>
      <c r="O26" s="224"/>
      <c r="P26" s="224"/>
      <c r="Q26" s="224"/>
      <c r="R26" s="224"/>
      <c r="S26" s="224"/>
      <c r="T26" s="224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">
      <c r="A27" s="218">
        <f>'Données projet'!A42</f>
        <v>45</v>
      </c>
      <c r="B27" s="219">
        <f>'Données projet'!D42</f>
        <v>55.5</v>
      </c>
      <c r="C27" s="239">
        <v>20</v>
      </c>
      <c r="D27" s="220">
        <f t="shared" si="1"/>
        <v>1110</v>
      </c>
      <c r="E27" s="241"/>
      <c r="F27" s="222"/>
      <c r="G27" s="221"/>
      <c r="H27" s="5"/>
      <c r="I27" s="210" t="str">
        <f>B193</f>
        <v/>
      </c>
      <c r="J27" s="215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6">
        <f>'Données projet'!D16</f>
        <v>0</v>
      </c>
      <c r="L27" s="215">
        <f t="shared" si="0"/>
        <v>0</v>
      </c>
      <c r="M27" s="5"/>
      <c r="N27" s="203"/>
      <c r="O27" s="210" t="s">
        <v>259</v>
      </c>
      <c r="P27" s="225">
        <f ca="1">SUM(OFFSET($S$28,0,0,MIN('Données projet'!$E$9:$E$18)+1,1))</f>
        <v>0</v>
      </c>
      <c r="Q27" s="5"/>
      <c r="R27" s="92" t="s">
        <v>178</v>
      </c>
      <c r="S27" s="92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">
      <c r="A28" s="218">
        <f>'Données projet'!A43</f>
        <v>50</v>
      </c>
      <c r="B28" s="219">
        <f>'Données projet'!D43</f>
        <v>62</v>
      </c>
      <c r="C28" s="239">
        <v>30</v>
      </c>
      <c r="D28" s="220">
        <f t="shared" si="1"/>
        <v>1860</v>
      </c>
      <c r="E28" s="241"/>
      <c r="F28" s="222"/>
      <c r="G28" s="221"/>
      <c r="H28" s="5"/>
      <c r="I28" s="210" t="str">
        <f>B218</f>
        <v/>
      </c>
      <c r="J28" s="215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6">
        <f>'Données projet'!D17</f>
        <v>0</v>
      </c>
      <c r="L28" s="215">
        <f t="shared" si="0"/>
        <v>0</v>
      </c>
      <c r="M28" s="5"/>
      <c r="N28" s="203"/>
      <c r="O28" s="5"/>
      <c r="P28" s="5"/>
      <c r="Q28" s="5"/>
      <c r="R28" s="242">
        <v>0</v>
      </c>
      <c r="S28" s="226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218">
        <f>'Données projet'!A44</f>
        <v>55</v>
      </c>
      <c r="B29" s="219">
        <f>'Données projet'!D44</f>
        <v>61.5</v>
      </c>
      <c r="C29" s="239">
        <v>40</v>
      </c>
      <c r="D29" s="220">
        <f t="shared" si="1"/>
        <v>2460</v>
      </c>
      <c r="E29" s="241"/>
      <c r="F29" s="222"/>
      <c r="G29" s="221"/>
      <c r="H29" s="5"/>
      <c r="I29" s="210" t="str">
        <f>B243</f>
        <v/>
      </c>
      <c r="J29" s="215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6">
        <f>'Données projet'!D18</f>
        <v>0</v>
      </c>
      <c r="L29" s="215">
        <f t="shared" si="0"/>
        <v>0</v>
      </c>
      <c r="M29" s="5"/>
      <c r="N29" s="203"/>
      <c r="O29" s="283" t="s">
        <v>260</v>
      </c>
      <c r="P29" s="283"/>
      <c r="Q29" s="284"/>
      <c r="R29" s="242">
        <f>IF(R28+1&lt;=MIN('Données projet'!$E$9:$E$18),R28+1,"STOP")</f>
        <v>1</v>
      </c>
      <c r="S29" s="226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218">
        <f>'Données projet'!A45</f>
        <v>60</v>
      </c>
      <c r="B30" s="219">
        <f>'Données projet'!D45</f>
        <v>60.2</v>
      </c>
      <c r="C30" s="239">
        <v>50</v>
      </c>
      <c r="D30" s="220">
        <f t="shared" si="1"/>
        <v>3010</v>
      </c>
      <c r="E30" s="241"/>
      <c r="F30" s="222"/>
      <c r="G30" s="221"/>
      <c r="H30" s="5"/>
      <c r="I30" s="5"/>
      <c r="J30" s="5"/>
      <c r="K30" s="5"/>
      <c r="L30" s="5"/>
      <c r="M30" s="5"/>
      <c r="N30" s="203"/>
      <c r="O30" s="283" t="s">
        <v>297</v>
      </c>
      <c r="P30" s="283"/>
      <c r="Q30" s="284"/>
      <c r="R30" s="242">
        <f>IF(R29+1&lt;=MIN('Données projet'!$E$9:$E$18),R29+1,"STOP")</f>
        <v>2</v>
      </c>
      <c r="S30" s="226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218">
        <f>'Données projet'!A46</f>
        <v>65</v>
      </c>
      <c r="B31" s="219">
        <f>'Données projet'!D46</f>
        <v>612.4</v>
      </c>
      <c r="C31" s="239">
        <v>60</v>
      </c>
      <c r="D31" s="220">
        <f t="shared" si="1"/>
        <v>36744</v>
      </c>
      <c r="E31" s="241"/>
      <c r="F31" s="222"/>
      <c r="G31" s="221"/>
      <c r="H31" s="5"/>
      <c r="I31" s="5"/>
      <c r="J31" s="5"/>
      <c r="K31" s="5"/>
      <c r="L31" s="5"/>
      <c r="M31" s="5"/>
      <c r="N31" s="203"/>
      <c r="O31" s="5"/>
      <c r="P31" s="5"/>
      <c r="Q31" s="5"/>
      <c r="R31" s="242">
        <f>IF(R30+1&lt;=MIN('Données projet'!$E$9:$E$18),R30+1,"STOP")</f>
        <v>3</v>
      </c>
      <c r="S31" s="226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218">
        <f>'Données projet'!A47</f>
        <v>0</v>
      </c>
      <c r="B32" s="219">
        <f>'Données projet'!D47</f>
        <v>0</v>
      </c>
      <c r="C32" s="241"/>
      <c r="D32" s="220">
        <f t="shared" si="1"/>
        <v>0</v>
      </c>
      <c r="E32" s="241"/>
      <c r="F32" s="222"/>
      <c r="G32" s="221"/>
      <c r="H32" s="5"/>
      <c r="I32" s="210" t="s">
        <v>265</v>
      </c>
      <c r="J32" s="279">
        <f>SUM(L20:L29) - (J12/(1+J6)^I12 + J13/(1+J6)^I13 + J14/(1+J6)^I14 + J15/(1+J6)^I15 + J16/(1+J6)^I16 + J9/(1+J6)^I9)*'Données projet'!C5</f>
        <v>-33255.207641488763</v>
      </c>
      <c r="K32" s="279"/>
      <c r="L32" s="279"/>
      <c r="M32" s="5"/>
      <c r="N32" s="203"/>
      <c r="O32" s="5"/>
      <c r="P32" s="5"/>
      <c r="Q32" s="5"/>
      <c r="R32" s="242">
        <f>IF(R31+1&lt;=MIN('Données projet'!$E$9:$E$18),R31+1,"STOP")</f>
        <v>4</v>
      </c>
      <c r="S32" s="226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218">
        <f>'Données projet'!A48</f>
        <v>0</v>
      </c>
      <c r="B33" s="219">
        <f>'Données projet'!D48</f>
        <v>0</v>
      </c>
      <c r="C33" s="241"/>
      <c r="D33" s="220">
        <f t="shared" si="1"/>
        <v>0</v>
      </c>
      <c r="E33" s="241"/>
      <c r="F33" s="222"/>
      <c r="G33" s="221"/>
      <c r="H33" s="5"/>
      <c r="I33" s="210" t="s">
        <v>262</v>
      </c>
      <c r="J33" s="280">
        <f>IF('Scénario référence'!$K$1=1,$P$27*'Données projet'!$C$5,$Q$20/(1+J6)^Q17*'Données projet'!$C$5)</f>
        <v>145.60872395474453</v>
      </c>
      <c r="K33" s="280"/>
      <c r="L33" s="280"/>
      <c r="M33" s="5"/>
      <c r="N33" s="203"/>
      <c r="O33" s="5"/>
      <c r="P33" s="5"/>
      <c r="Q33" s="5"/>
      <c r="R33" s="242">
        <f>IF(R32+1&lt;=MIN('Données projet'!$E$9:$E$18),R32+1,"STOP")</f>
        <v>5</v>
      </c>
      <c r="S33" s="226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218">
        <f>'Données projet'!A49</f>
        <v>0</v>
      </c>
      <c r="B34" s="219">
        <f>'Données projet'!D49</f>
        <v>0</v>
      </c>
      <c r="C34" s="241"/>
      <c r="D34" s="220">
        <f t="shared" si="1"/>
        <v>0</v>
      </c>
      <c r="E34" s="241"/>
      <c r="F34" s="222"/>
      <c r="G34" s="221"/>
      <c r="H34" s="5"/>
      <c r="I34" s="227" t="s">
        <v>267</v>
      </c>
      <c r="J34" s="281">
        <f>J32-J33</f>
        <v>-33400.816365443505</v>
      </c>
      <c r="K34" s="281"/>
      <c r="L34" s="281"/>
      <c r="M34" s="5"/>
      <c r="N34" s="203"/>
      <c r="O34" s="5"/>
      <c r="P34" s="5"/>
      <c r="Q34" s="5"/>
      <c r="R34" s="242">
        <f>IF(R33+1&lt;=MIN('Données projet'!$E$9:$E$18),R33+1,"STOP")</f>
        <v>6</v>
      </c>
      <c r="S34" s="226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218">
        <f>'Données projet'!A50</f>
        <v>0</v>
      </c>
      <c r="B35" s="219">
        <f>'Données projet'!D50</f>
        <v>0</v>
      </c>
      <c r="C35" s="241"/>
      <c r="D35" s="220">
        <f t="shared" si="1"/>
        <v>0</v>
      </c>
      <c r="E35" s="241"/>
      <c r="F35" s="222"/>
      <c r="G35" s="221"/>
      <c r="H35" s="5"/>
      <c r="I35" s="227" t="s">
        <v>266</v>
      </c>
      <c r="J35" s="278" t="str">
        <f>IF(J34&lt;0,"Votre projet est additionnel","Votre projet n'est pas additionnel")</f>
        <v>Votre projet est additionnel</v>
      </c>
      <c r="K35" s="278"/>
      <c r="L35" s="278"/>
      <c r="M35" s="5"/>
      <c r="N35" s="203"/>
      <c r="O35" s="5"/>
      <c r="P35" s="5"/>
      <c r="Q35" s="5"/>
      <c r="R35" s="242">
        <f>IF(R34+1&lt;=MIN('Données projet'!$E$9:$E$18),R34+1,"STOP")</f>
        <v>7</v>
      </c>
      <c r="S35" s="226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218">
        <f>'Données projet'!A51</f>
        <v>0</v>
      </c>
      <c r="B36" s="219">
        <f>'Données projet'!D51</f>
        <v>0</v>
      </c>
      <c r="C36" s="241"/>
      <c r="D36" s="220">
        <f t="shared" si="1"/>
        <v>0</v>
      </c>
      <c r="E36" s="241"/>
      <c r="F36" s="222"/>
      <c r="G36" s="221"/>
      <c r="H36" s="5"/>
      <c r="I36" s="282" t="s">
        <v>268</v>
      </c>
      <c r="J36" s="282"/>
      <c r="K36" s="282"/>
      <c r="L36" s="282"/>
      <c r="M36" s="5"/>
      <c r="N36" s="203"/>
      <c r="O36" s="5"/>
      <c r="P36" s="5"/>
      <c r="Q36" s="5"/>
      <c r="R36" s="242">
        <f>IF(R35+1&lt;=MIN('Données projet'!$E$9:$E$18),R35+1,"STOP")</f>
        <v>8</v>
      </c>
      <c r="S36" s="226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218">
        <f>'Données projet'!A52</f>
        <v>0</v>
      </c>
      <c r="B37" s="219">
        <f>'Données projet'!D52</f>
        <v>0</v>
      </c>
      <c r="C37" s="241"/>
      <c r="D37" s="220">
        <f t="shared" si="1"/>
        <v>0</v>
      </c>
      <c r="E37" s="241"/>
      <c r="F37" s="222"/>
      <c r="G37" s="221"/>
      <c r="H37" s="5"/>
      <c r="I37" s="5"/>
      <c r="J37" s="5"/>
      <c r="K37" s="5"/>
      <c r="L37" s="5"/>
      <c r="M37" s="5"/>
      <c r="N37" s="203"/>
      <c r="O37" s="5"/>
      <c r="P37" s="5"/>
      <c r="Q37" s="5"/>
      <c r="R37" s="242">
        <f>IF(R36+1&lt;=MIN('Données projet'!$E$9:$E$18),R36+1,"STOP")</f>
        <v>9</v>
      </c>
      <c r="S37" s="226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218">
        <f>'Données projet'!A53</f>
        <v>0</v>
      </c>
      <c r="B38" s="219">
        <f>'Données projet'!D53</f>
        <v>0</v>
      </c>
      <c r="C38" s="241"/>
      <c r="D38" s="220">
        <f t="shared" si="1"/>
        <v>0</v>
      </c>
      <c r="E38" s="241"/>
      <c r="F38" s="222"/>
      <c r="G38" s="221"/>
      <c r="H38" s="5"/>
      <c r="I38" s="5"/>
      <c r="J38" s="5"/>
      <c r="K38" s="5"/>
      <c r="L38" s="5"/>
      <c r="M38" s="5"/>
      <c r="N38" s="203"/>
      <c r="O38" s="5"/>
      <c r="P38" s="5"/>
      <c r="Q38" s="5"/>
      <c r="R38" s="242">
        <f>IF(R37+1&lt;=MIN('Données projet'!$E$9:$E$18),R37+1,"STOP")</f>
        <v>10</v>
      </c>
      <c r="S38" s="226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218">
        <f>'Données projet'!A54</f>
        <v>0</v>
      </c>
      <c r="B39" s="219">
        <f>'Données projet'!D54</f>
        <v>0</v>
      </c>
      <c r="C39" s="241"/>
      <c r="D39" s="220">
        <f t="shared" si="1"/>
        <v>0</v>
      </c>
      <c r="E39" s="241"/>
      <c r="F39" s="222"/>
      <c r="G39" s="221"/>
      <c r="H39" s="5"/>
      <c r="I39" s="5"/>
      <c r="J39" s="5"/>
      <c r="K39" s="5"/>
      <c r="L39" s="5"/>
      <c r="M39" s="5"/>
      <c r="N39" s="203"/>
      <c r="O39" s="5"/>
      <c r="P39" s="5"/>
      <c r="Q39" s="5"/>
      <c r="R39" s="242">
        <f>IF(R38+1&lt;=MIN('Données projet'!$E$9:$E$18),R38+1,"STOP")</f>
        <v>11</v>
      </c>
      <c r="S39" s="226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218">
        <f>'Données projet'!A55</f>
        <v>0</v>
      </c>
      <c r="B40" s="219">
        <f>'Données projet'!D55</f>
        <v>0</v>
      </c>
      <c r="C40" s="241"/>
      <c r="D40" s="220">
        <f t="shared" si="1"/>
        <v>0</v>
      </c>
      <c r="E40" s="241"/>
      <c r="F40" s="222"/>
      <c r="G40" s="221"/>
      <c r="H40" s="5"/>
      <c r="I40" s="5"/>
      <c r="J40" s="5"/>
      <c r="K40" s="5"/>
      <c r="L40" s="5"/>
      <c r="M40" s="5"/>
      <c r="N40" s="203"/>
      <c r="O40" s="5"/>
      <c r="P40" s="5"/>
      <c r="Q40" s="5"/>
      <c r="R40" s="242">
        <f>IF(R39+1&lt;=MIN('Données projet'!$E$9:$E$18),R39+1,"STOP")</f>
        <v>12</v>
      </c>
      <c r="S40" s="226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3" customFormat="1" ht="47.25" customHeight="1" x14ac:dyDescent="0.3">
      <c r="A41" s="228"/>
      <c r="B41" s="228"/>
      <c r="C41" s="228"/>
      <c r="D41" s="228"/>
      <c r="E41" s="276" t="s">
        <v>293</v>
      </c>
      <c r="F41" s="277"/>
      <c r="G41" s="229"/>
      <c r="H41" s="228"/>
      <c r="I41" s="228"/>
      <c r="J41" s="228"/>
      <c r="K41" s="228"/>
      <c r="L41" s="228"/>
      <c r="M41" s="228"/>
      <c r="N41" s="230"/>
      <c r="O41" s="228"/>
      <c r="P41" s="228"/>
      <c r="Q41" s="228"/>
      <c r="R41" s="242">
        <f>IF(R40+1&lt;=MIN('Données projet'!$E$9:$E$18),R40+1,"STOP")</f>
        <v>13</v>
      </c>
      <c r="S41" s="231">
        <f t="shared" si="2"/>
        <v>0</v>
      </c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8"/>
      <c r="BC41" s="228"/>
      <c r="BD41" s="228"/>
      <c r="BE41" s="228"/>
      <c r="BF41" s="228"/>
      <c r="BG41" s="228"/>
      <c r="BH41" s="228"/>
    </row>
    <row r="42" spans="1:60" x14ac:dyDescent="0.3">
      <c r="A42" s="5"/>
      <c r="B42" s="5"/>
      <c r="C42" s="5"/>
      <c r="D42" s="5"/>
      <c r="E42" s="5"/>
      <c r="F42" s="201"/>
      <c r="G42" s="111"/>
      <c r="H42" s="5"/>
      <c r="I42" s="5"/>
      <c r="J42" s="5"/>
      <c r="K42" s="5"/>
      <c r="L42" s="5"/>
      <c r="M42" s="5"/>
      <c r="N42" s="203"/>
      <c r="O42" s="5"/>
      <c r="P42" s="5"/>
      <c r="Q42" s="5"/>
      <c r="R42" s="242">
        <f>IF(R41+1&lt;=MIN('Données projet'!$E$9:$E$18),R41+1,"STOP")</f>
        <v>14</v>
      </c>
      <c r="S42" s="226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">
      <c r="A43" s="49" t="s">
        <v>166</v>
      </c>
      <c r="B43" s="211" t="str">
        <f>IF('Données projet'!$B$10="","",'Données projet'!$B$10)</f>
        <v>Hêtre</v>
      </c>
      <c r="C43" s="5"/>
      <c r="D43" s="5"/>
      <c r="E43" s="5"/>
      <c r="F43" s="201"/>
      <c r="G43" s="111"/>
      <c r="H43" s="5"/>
      <c r="I43" s="5"/>
      <c r="J43" s="5"/>
      <c r="K43" s="5"/>
      <c r="L43" s="5"/>
      <c r="M43" s="5"/>
      <c r="N43" s="203"/>
      <c r="O43" s="5"/>
      <c r="P43" s="5"/>
      <c r="Q43" s="5"/>
      <c r="R43" s="242">
        <f>IF(R42+1&lt;=MIN('Données projet'!$E$9:$E$18),R42+1,"STOP")</f>
        <v>15</v>
      </c>
      <c r="S43" s="226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5"/>
      <c r="B44" s="5"/>
      <c r="C44" s="5"/>
      <c r="D44" s="5"/>
      <c r="E44" s="5"/>
      <c r="F44" s="201"/>
      <c r="G44" s="111"/>
      <c r="H44" s="5"/>
      <c r="I44" s="5"/>
      <c r="J44" s="5"/>
      <c r="K44" s="5"/>
      <c r="L44" s="5"/>
      <c r="M44" s="5"/>
      <c r="N44" s="203"/>
      <c r="O44" s="5"/>
      <c r="P44" s="5"/>
      <c r="Q44" s="5"/>
      <c r="R44" s="242">
        <f>IF(R43+1&lt;=MIN('Données projet'!$E$9:$E$18),R43+1,"STOP")</f>
        <v>16</v>
      </c>
      <c r="S44" s="226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">
      <c r="A45" s="210" t="s">
        <v>180</v>
      </c>
      <c r="B45" s="51" t="s">
        <v>256</v>
      </c>
      <c r="C45" s="51" t="s">
        <v>255</v>
      </c>
      <c r="D45" s="210" t="s">
        <v>252</v>
      </c>
      <c r="E45" s="210" t="s">
        <v>288</v>
      </c>
      <c r="F45" s="232"/>
      <c r="G45" s="214"/>
      <c r="H45" s="5"/>
      <c r="I45" s="5"/>
      <c r="J45" s="5"/>
      <c r="K45" s="5"/>
      <c r="L45" s="5"/>
      <c r="M45" s="5"/>
      <c r="N45" s="203"/>
      <c r="O45" s="5"/>
      <c r="P45" s="5"/>
      <c r="Q45" s="5"/>
      <c r="R45" s="242">
        <f>IF(R44+1&lt;=MIN('Données projet'!$E$9:$E$18),R44+1,"STOP")</f>
        <v>17</v>
      </c>
      <c r="S45" s="226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">
      <c r="A46" s="218">
        <f>'Données projet'!A62</f>
        <v>25</v>
      </c>
      <c r="B46" s="219">
        <f>'Données projet'!D62</f>
        <v>0</v>
      </c>
      <c r="C46" s="239"/>
      <c r="D46" s="217">
        <f>B46*C46</f>
        <v>0</v>
      </c>
      <c r="E46" s="241"/>
      <c r="F46" s="233"/>
      <c r="G46" s="234"/>
      <c r="H46" s="5"/>
      <c r="I46" s="5"/>
      <c r="J46" s="5"/>
      <c r="K46" s="5"/>
      <c r="L46" s="5"/>
      <c r="M46" s="5"/>
      <c r="N46" s="203"/>
      <c r="O46" s="5"/>
      <c r="P46" s="5"/>
      <c r="Q46" s="5"/>
      <c r="R46" s="242">
        <f>IF(R45+1&lt;=MIN('Données projet'!$E$9:$E$18),R45+1,"STOP")</f>
        <v>18</v>
      </c>
      <c r="S46" s="226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">
      <c r="A47" s="218">
        <f>'Données projet'!A63</f>
        <v>30</v>
      </c>
      <c r="B47" s="219">
        <f>'Données projet'!D63</f>
        <v>12</v>
      </c>
      <c r="C47" s="239">
        <v>10</v>
      </c>
      <c r="D47" s="217">
        <f t="shared" ref="D47:D65" si="3">B47*C47</f>
        <v>120</v>
      </c>
      <c r="E47" s="241"/>
      <c r="F47" s="233"/>
      <c r="G47" s="234"/>
      <c r="H47" s="5"/>
      <c r="I47" s="5"/>
      <c r="J47" s="5"/>
      <c r="K47" s="5"/>
      <c r="L47" s="5"/>
      <c r="M47" s="5"/>
      <c r="N47" s="203"/>
      <c r="O47" s="5"/>
      <c r="P47" s="5"/>
      <c r="Q47" s="5"/>
      <c r="R47" s="242">
        <f>IF(R46+1&lt;=MIN('Données projet'!$E$9:$E$18),R46+1,"STOP")</f>
        <v>19</v>
      </c>
      <c r="S47" s="226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218">
        <f>'Données projet'!A64</f>
        <v>35</v>
      </c>
      <c r="B48" s="219">
        <f>'Données projet'!D64</f>
        <v>0</v>
      </c>
      <c r="C48" s="239"/>
      <c r="D48" s="217">
        <f t="shared" si="3"/>
        <v>0</v>
      </c>
      <c r="E48" s="241"/>
      <c r="F48" s="233"/>
      <c r="G48" s="234"/>
      <c r="H48" s="5"/>
      <c r="I48" s="5"/>
      <c r="J48" s="5"/>
      <c r="K48" s="5"/>
      <c r="L48" s="5"/>
      <c r="M48" s="5"/>
      <c r="N48" s="203"/>
      <c r="O48" s="5"/>
      <c r="P48" s="5"/>
      <c r="Q48" s="5"/>
      <c r="R48" s="242">
        <f>IF(R47+1&lt;=MIN('Données projet'!$E$9:$E$18),R47+1,"STOP")</f>
        <v>20</v>
      </c>
      <c r="S48" s="226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218">
        <f>'Données projet'!A65</f>
        <v>40</v>
      </c>
      <c r="B49" s="219">
        <f>'Données projet'!D65</f>
        <v>42</v>
      </c>
      <c r="C49" s="239">
        <v>10</v>
      </c>
      <c r="D49" s="217">
        <f t="shared" si="3"/>
        <v>420</v>
      </c>
      <c r="E49" s="241"/>
      <c r="F49" s="233"/>
      <c r="G49" s="234"/>
      <c r="H49" s="5"/>
      <c r="I49" s="5"/>
      <c r="J49" s="5"/>
      <c r="K49" s="5"/>
      <c r="L49" s="5"/>
      <c r="M49" s="5"/>
      <c r="N49" s="203"/>
      <c r="O49" s="5"/>
      <c r="P49" s="5"/>
      <c r="Q49" s="5"/>
      <c r="R49" s="242">
        <f>IF(R48+1&lt;=MIN('Données projet'!$E$9:$E$18),R48+1,"STOP")</f>
        <v>21</v>
      </c>
      <c r="S49" s="226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218">
        <f>'Données projet'!A66</f>
        <v>45</v>
      </c>
      <c r="B50" s="219">
        <f>'Données projet'!D66</f>
        <v>0</v>
      </c>
      <c r="C50" s="239"/>
      <c r="D50" s="217">
        <f t="shared" si="3"/>
        <v>0</v>
      </c>
      <c r="E50" s="241"/>
      <c r="F50" s="233"/>
      <c r="G50" s="234"/>
      <c r="H50" s="5"/>
      <c r="I50" s="5"/>
      <c r="J50" s="235"/>
      <c r="K50" s="235"/>
      <c r="L50" s="235"/>
      <c r="M50" s="5"/>
      <c r="N50" s="203"/>
      <c r="O50" s="5"/>
      <c r="P50" s="5"/>
      <c r="Q50" s="5"/>
      <c r="R50" s="242">
        <f>IF(R49+1&lt;=MIN('Données projet'!$E$9:$E$18),R49+1,"STOP")</f>
        <v>22</v>
      </c>
      <c r="S50" s="226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218">
        <f>'Données projet'!A67</f>
        <v>50</v>
      </c>
      <c r="B51" s="219">
        <f>'Données projet'!D67</f>
        <v>42</v>
      </c>
      <c r="C51" s="239">
        <v>10</v>
      </c>
      <c r="D51" s="217">
        <f t="shared" si="3"/>
        <v>420</v>
      </c>
      <c r="E51" s="241"/>
      <c r="F51" s="233"/>
      <c r="G51" s="234"/>
      <c r="H51" s="5"/>
      <c r="I51" s="5"/>
      <c r="J51" s="235"/>
      <c r="K51" s="235"/>
      <c r="L51" s="235"/>
      <c r="M51" s="5"/>
      <c r="N51" s="203"/>
      <c r="O51" s="5"/>
      <c r="P51" s="5"/>
      <c r="Q51" s="5"/>
      <c r="R51" s="242">
        <f>IF(R50+1&lt;=MIN('Données projet'!$E$9:$E$18),R50+1,"STOP")</f>
        <v>23</v>
      </c>
      <c r="S51" s="226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218">
        <f>'Données projet'!A68</f>
        <v>55</v>
      </c>
      <c r="B52" s="219">
        <f>'Données projet'!D68</f>
        <v>0</v>
      </c>
      <c r="C52" s="239"/>
      <c r="D52" s="217">
        <f t="shared" si="3"/>
        <v>0</v>
      </c>
      <c r="E52" s="241"/>
      <c r="F52" s="233"/>
      <c r="G52" s="234"/>
      <c r="H52" s="5"/>
      <c r="I52" s="5"/>
      <c r="J52" s="235"/>
      <c r="K52" s="235"/>
      <c r="L52" s="235"/>
      <c r="M52" s="5"/>
      <c r="N52" s="203"/>
      <c r="O52" s="5"/>
      <c r="P52" s="5"/>
      <c r="Q52" s="5"/>
      <c r="R52" s="242">
        <f>IF(R51+1&lt;=MIN('Données projet'!$E$9:$E$18),R51+1,"STOP")</f>
        <v>24</v>
      </c>
      <c r="S52" s="226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218">
        <f>'Données projet'!A69</f>
        <v>60</v>
      </c>
      <c r="B53" s="219">
        <f>'Données projet'!D69</f>
        <v>42</v>
      </c>
      <c r="C53" s="239">
        <v>10</v>
      </c>
      <c r="D53" s="217">
        <f t="shared" si="3"/>
        <v>420</v>
      </c>
      <c r="E53" s="241"/>
      <c r="F53" s="233"/>
      <c r="G53" s="234"/>
      <c r="H53" s="5"/>
      <c r="I53" s="5"/>
      <c r="J53" s="235"/>
      <c r="K53" s="235"/>
      <c r="L53" s="235"/>
      <c r="M53" s="5"/>
      <c r="N53" s="203"/>
      <c r="O53" s="5"/>
      <c r="P53" s="5"/>
      <c r="Q53" s="5"/>
      <c r="R53" s="242">
        <f>IF(R52+1&lt;=MIN('Données projet'!$E$9:$E$18),R52+1,"STOP")</f>
        <v>25</v>
      </c>
      <c r="S53" s="226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218">
        <f>'Données projet'!A70</f>
        <v>65</v>
      </c>
      <c r="B54" s="219">
        <f>'Données projet'!D70</f>
        <v>0</v>
      </c>
      <c r="C54" s="239"/>
      <c r="D54" s="217">
        <f t="shared" si="3"/>
        <v>0</v>
      </c>
      <c r="E54" s="241"/>
      <c r="F54" s="233"/>
      <c r="G54" s="234"/>
      <c r="H54" s="5"/>
      <c r="I54" s="5"/>
      <c r="J54" s="235"/>
      <c r="K54" s="235"/>
      <c r="L54" s="235"/>
      <c r="M54" s="5"/>
      <c r="N54" s="203"/>
      <c r="O54" s="5"/>
      <c r="P54" s="5"/>
      <c r="Q54" s="5"/>
      <c r="R54" s="242">
        <f>IF(R53+1&lt;=MIN('Données projet'!$E$9:$E$18),R53+1,"STOP")</f>
        <v>26</v>
      </c>
      <c r="S54" s="226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218">
        <f>'Données projet'!A71</f>
        <v>70</v>
      </c>
      <c r="B55" s="219">
        <f>'Données projet'!D71</f>
        <v>42</v>
      </c>
      <c r="C55" s="239">
        <v>10</v>
      </c>
      <c r="D55" s="217">
        <f t="shared" si="3"/>
        <v>420</v>
      </c>
      <c r="E55" s="241"/>
      <c r="F55" s="233"/>
      <c r="G55" s="234"/>
      <c r="H55" s="5"/>
      <c r="I55" s="5"/>
      <c r="J55" s="235"/>
      <c r="K55" s="235"/>
      <c r="L55" s="235"/>
      <c r="M55" s="5"/>
      <c r="N55" s="203"/>
      <c r="O55" s="5"/>
      <c r="P55" s="5"/>
      <c r="Q55" s="5"/>
      <c r="R55" s="242">
        <f>IF(R54+1&lt;=MIN('Données projet'!$E$9:$E$18),R54+1,"STOP")</f>
        <v>27</v>
      </c>
      <c r="S55" s="226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218">
        <f>'Données projet'!A72</f>
        <v>75</v>
      </c>
      <c r="B56" s="219">
        <f>'Données projet'!D72</f>
        <v>0</v>
      </c>
      <c r="C56" s="239"/>
      <c r="D56" s="217">
        <f t="shared" si="3"/>
        <v>0</v>
      </c>
      <c r="E56" s="241"/>
      <c r="F56" s="233"/>
      <c r="G56" s="234"/>
      <c r="H56" s="5"/>
      <c r="I56" s="5"/>
      <c r="J56" s="235"/>
      <c r="K56" s="235"/>
      <c r="L56" s="235"/>
      <c r="M56" s="5"/>
      <c r="N56" s="203"/>
      <c r="O56" s="5"/>
      <c r="P56" s="5"/>
      <c r="Q56" s="5"/>
      <c r="R56" s="242">
        <f>IF(R55+1&lt;=MIN('Données projet'!$E$9:$E$18),R55+1,"STOP")</f>
        <v>28</v>
      </c>
      <c r="S56" s="226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218">
        <f>'Données projet'!A73</f>
        <v>80</v>
      </c>
      <c r="B57" s="219">
        <f>'Données projet'!D73</f>
        <v>42</v>
      </c>
      <c r="C57" s="239">
        <v>20</v>
      </c>
      <c r="D57" s="217">
        <f t="shared" si="3"/>
        <v>840</v>
      </c>
      <c r="E57" s="241"/>
      <c r="F57" s="233"/>
      <c r="G57" s="234"/>
      <c r="H57" s="5"/>
      <c r="I57" s="5"/>
      <c r="J57" s="235"/>
      <c r="K57" s="235"/>
      <c r="L57" s="235"/>
      <c r="M57" s="5"/>
      <c r="N57" s="203"/>
      <c r="O57" s="5"/>
      <c r="P57" s="5"/>
      <c r="Q57" s="5"/>
      <c r="R57" s="242">
        <f>IF(R56+1&lt;=MIN('Données projet'!$E$9:$E$18),R56+1,"STOP")</f>
        <v>29</v>
      </c>
      <c r="S57" s="226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218">
        <f>'Données projet'!A74</f>
        <v>90</v>
      </c>
      <c r="B58" s="219">
        <f>'Données projet'!D74</f>
        <v>42</v>
      </c>
      <c r="C58" s="239">
        <v>20</v>
      </c>
      <c r="D58" s="217">
        <f t="shared" si="3"/>
        <v>840</v>
      </c>
      <c r="E58" s="241"/>
      <c r="F58" s="233"/>
      <c r="G58" s="234"/>
      <c r="H58" s="5"/>
      <c r="I58" s="5"/>
      <c r="J58" s="5"/>
      <c r="K58" s="5"/>
      <c r="L58" s="5"/>
      <c r="M58" s="5"/>
      <c r="N58" s="203"/>
      <c r="O58" s="5"/>
      <c r="P58" s="5"/>
      <c r="Q58" s="5"/>
      <c r="R58" s="242">
        <f>IF(R57+1&lt;=MIN('Données projet'!$E$9:$E$18),R57+1,"STOP")</f>
        <v>30</v>
      </c>
      <c r="S58" s="226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218">
        <f>'Données projet'!A75</f>
        <v>100</v>
      </c>
      <c r="B59" s="219">
        <f>'Données projet'!D75</f>
        <v>39</v>
      </c>
      <c r="C59" s="239">
        <v>20</v>
      </c>
      <c r="D59" s="217">
        <f t="shared" si="3"/>
        <v>780</v>
      </c>
      <c r="E59" s="241"/>
      <c r="F59" s="233"/>
      <c r="G59" s="234"/>
      <c r="H59" s="5"/>
      <c r="I59" s="5"/>
      <c r="J59" s="5"/>
      <c r="K59" s="5"/>
      <c r="L59" s="5"/>
      <c r="M59" s="5"/>
      <c r="N59" s="203"/>
      <c r="O59" s="5"/>
      <c r="P59" s="5"/>
      <c r="Q59" s="5"/>
      <c r="R59" s="242">
        <f>IF(R58+1&lt;=MIN('Données projet'!$E$9:$E$18),R58+1,"STOP")</f>
        <v>31</v>
      </c>
      <c r="S59" s="226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218">
        <f>'Données projet'!A76</f>
        <v>110</v>
      </c>
      <c r="B60" s="219">
        <f>'Données projet'!D76</f>
        <v>36</v>
      </c>
      <c r="C60" s="239">
        <v>20</v>
      </c>
      <c r="D60" s="217">
        <f t="shared" si="3"/>
        <v>720</v>
      </c>
      <c r="E60" s="241"/>
      <c r="F60" s="233"/>
      <c r="G60" s="234"/>
      <c r="H60" s="5"/>
      <c r="I60" s="5"/>
      <c r="J60" s="5"/>
      <c r="K60" s="5"/>
      <c r="L60" s="5"/>
      <c r="M60" s="5"/>
      <c r="N60" s="203"/>
      <c r="O60" s="5"/>
      <c r="P60" s="5"/>
      <c r="Q60" s="5"/>
      <c r="R60" s="242">
        <f>IF(R59+1&lt;=MIN('Données projet'!$E$9:$E$18),R59+1,"STOP")</f>
        <v>32</v>
      </c>
      <c r="S60" s="226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218">
        <f>'Données projet'!A77</f>
        <v>120</v>
      </c>
      <c r="B61" s="219">
        <f>'Données projet'!D77</f>
        <v>33</v>
      </c>
      <c r="C61" s="239">
        <v>20</v>
      </c>
      <c r="D61" s="217">
        <f t="shared" si="3"/>
        <v>660</v>
      </c>
      <c r="E61" s="241"/>
      <c r="F61" s="233"/>
      <c r="G61" s="234"/>
      <c r="H61" s="5"/>
      <c r="I61" s="5"/>
      <c r="J61" s="5"/>
      <c r="K61" s="5"/>
      <c r="L61" s="5"/>
      <c r="M61" s="5"/>
      <c r="N61" s="203"/>
      <c r="O61" s="5"/>
      <c r="P61" s="5"/>
      <c r="Q61" s="5"/>
      <c r="R61" s="242">
        <f>IF(R60+1&lt;=MIN('Données projet'!$E$9:$E$18),R60+1,"STOP")</f>
        <v>33</v>
      </c>
      <c r="S61" s="226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218">
        <f>'Données projet'!A78</f>
        <v>130</v>
      </c>
      <c r="B62" s="219">
        <f>'Données projet'!D78</f>
        <v>32</v>
      </c>
      <c r="C62" s="239">
        <v>30</v>
      </c>
      <c r="D62" s="217">
        <f t="shared" si="3"/>
        <v>960</v>
      </c>
      <c r="E62" s="241"/>
      <c r="F62" s="233"/>
      <c r="G62" s="234"/>
      <c r="H62" s="5"/>
      <c r="I62" s="5"/>
      <c r="J62" s="5"/>
      <c r="K62" s="5"/>
      <c r="L62" s="5"/>
      <c r="M62" s="5"/>
      <c r="N62" s="203"/>
      <c r="O62" s="5"/>
      <c r="P62" s="5"/>
      <c r="Q62" s="5"/>
      <c r="R62" s="242">
        <f>IF(R61+1&lt;=MIN('Données projet'!$E$9:$E$18),R61+1,"STOP")</f>
        <v>34</v>
      </c>
      <c r="S62" s="226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218">
        <f>'Données projet'!A79</f>
        <v>140</v>
      </c>
      <c r="B63" s="219">
        <f>'Données projet'!D79</f>
        <v>30</v>
      </c>
      <c r="C63" s="239">
        <v>30</v>
      </c>
      <c r="D63" s="217">
        <f t="shared" si="3"/>
        <v>900</v>
      </c>
      <c r="E63" s="241"/>
      <c r="F63" s="233"/>
      <c r="G63" s="234"/>
      <c r="H63" s="5"/>
      <c r="I63" s="5"/>
      <c r="J63" s="5"/>
      <c r="K63" s="5"/>
      <c r="L63" s="5"/>
      <c r="M63" s="5"/>
      <c r="N63" s="203"/>
      <c r="O63" s="5"/>
      <c r="P63" s="5"/>
      <c r="Q63" s="5"/>
      <c r="R63" s="242">
        <f>IF(R62+1&lt;=MIN('Données projet'!$E$9:$E$18),R62+1,"STOP")</f>
        <v>35</v>
      </c>
      <c r="S63" s="226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218">
        <f>'Données projet'!A80</f>
        <v>145</v>
      </c>
      <c r="B64" s="219">
        <f>'Données projet'!D80</f>
        <v>0</v>
      </c>
      <c r="C64" s="239"/>
      <c r="D64" s="217">
        <f t="shared" si="3"/>
        <v>0</v>
      </c>
      <c r="E64" s="241"/>
      <c r="F64" s="233"/>
      <c r="G64" s="234"/>
      <c r="H64" s="5"/>
      <c r="I64" s="5"/>
      <c r="J64" s="5"/>
      <c r="K64" s="5"/>
      <c r="L64" s="5"/>
      <c r="M64" s="5"/>
      <c r="N64" s="203"/>
      <c r="O64" s="5"/>
      <c r="P64" s="5"/>
      <c r="Q64" s="5"/>
      <c r="R64" s="242">
        <f>IF(R63+1&lt;=MIN('Données projet'!$E$9:$E$18),R63+1,"STOP")</f>
        <v>36</v>
      </c>
      <c r="S64" s="226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218">
        <f>'Données projet'!A81</f>
        <v>150</v>
      </c>
      <c r="B65" s="219">
        <f>'Données projet'!D81</f>
        <v>377</v>
      </c>
      <c r="C65" s="239">
        <v>40</v>
      </c>
      <c r="D65" s="217">
        <f t="shared" si="3"/>
        <v>15080</v>
      </c>
      <c r="E65" s="241"/>
      <c r="F65" s="233"/>
      <c r="G65" s="234"/>
      <c r="H65" s="5"/>
      <c r="I65" s="5"/>
      <c r="J65" s="5"/>
      <c r="K65" s="5"/>
      <c r="L65" s="5"/>
      <c r="M65" s="5"/>
      <c r="N65" s="203"/>
      <c r="O65" s="5"/>
      <c r="P65" s="5"/>
      <c r="Q65" s="5"/>
      <c r="R65" s="242">
        <f>IF(R64+1&lt;=MIN('Données projet'!$E$9:$E$18),R64+1,"STOP")</f>
        <v>37</v>
      </c>
      <c r="S65" s="226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5"/>
      <c r="B66" s="5"/>
      <c r="C66" s="5"/>
      <c r="D66" s="5"/>
      <c r="E66" s="5"/>
      <c r="F66" s="201"/>
      <c r="G66" s="111"/>
      <c r="H66" s="5"/>
      <c r="I66" s="5"/>
      <c r="J66" s="5"/>
      <c r="K66" s="5"/>
      <c r="L66" s="5"/>
      <c r="M66" s="5"/>
      <c r="N66" s="203"/>
      <c r="O66" s="5"/>
      <c r="P66" s="5"/>
      <c r="Q66" s="5"/>
      <c r="R66" s="242">
        <f>IF(R65+1&lt;=MIN('Données projet'!$E$9:$E$18),R65+1,"STOP")</f>
        <v>38</v>
      </c>
      <c r="S66" s="226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5"/>
      <c r="B67" s="5"/>
      <c r="C67" s="5"/>
      <c r="D67" s="5"/>
      <c r="E67" s="5"/>
      <c r="F67" s="201"/>
      <c r="G67" s="111"/>
      <c r="H67" s="5"/>
      <c r="I67" s="5"/>
      <c r="J67" s="5"/>
      <c r="K67" s="5"/>
      <c r="L67" s="5"/>
      <c r="M67" s="5"/>
      <c r="N67" s="203"/>
      <c r="O67" s="5"/>
      <c r="P67" s="5"/>
      <c r="Q67" s="5"/>
      <c r="R67" s="242">
        <f>IF(R66+1&lt;=MIN('Données projet'!$E$9:$E$18),R66+1,"STOP")</f>
        <v>39</v>
      </c>
      <c r="S67" s="226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49" t="s">
        <v>167</v>
      </c>
      <c r="B68" s="211" t="str">
        <f>IF('Données projet'!B11="","",'Données projet'!B11)</f>
        <v>Pin laricio</v>
      </c>
      <c r="C68" s="5"/>
      <c r="D68" s="5"/>
      <c r="E68" s="5"/>
      <c r="F68" s="201"/>
      <c r="G68" s="111"/>
      <c r="H68" s="5"/>
      <c r="I68" s="5"/>
      <c r="J68" s="5"/>
      <c r="K68" s="5"/>
      <c r="L68" s="5"/>
      <c r="M68" s="5"/>
      <c r="N68" s="203"/>
      <c r="O68" s="5"/>
      <c r="P68" s="5"/>
      <c r="Q68" s="5"/>
      <c r="R68" s="242">
        <f>IF(R67+1&lt;=MIN('Données projet'!$E$9:$E$18),R67+1,"STOP")</f>
        <v>40</v>
      </c>
      <c r="S68" s="226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01"/>
      <c r="G69" s="111"/>
      <c r="H69" s="5"/>
      <c r="I69" s="5"/>
      <c r="J69" s="5"/>
      <c r="K69" s="5"/>
      <c r="L69" s="5"/>
      <c r="M69" s="5"/>
      <c r="N69" s="203"/>
      <c r="O69" s="5"/>
      <c r="P69" s="5"/>
      <c r="Q69" s="5"/>
      <c r="R69" s="242">
        <f>IF(R68+1&lt;=MIN('Données projet'!$E$9:$E$18),R68+1,"STOP")</f>
        <v>41</v>
      </c>
      <c r="S69" s="226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">
      <c r="A70" s="210" t="s">
        <v>180</v>
      </c>
      <c r="B70" s="51" t="s">
        <v>256</v>
      </c>
      <c r="C70" s="51" t="s">
        <v>255</v>
      </c>
      <c r="D70" s="210" t="s">
        <v>252</v>
      </c>
      <c r="E70" s="210" t="s">
        <v>288</v>
      </c>
      <c r="F70" s="232"/>
      <c r="G70" s="214"/>
      <c r="H70" s="5"/>
      <c r="I70" s="5"/>
      <c r="J70" s="5"/>
      <c r="K70" s="5"/>
      <c r="L70" s="5"/>
      <c r="M70" s="5"/>
      <c r="N70" s="203"/>
      <c r="O70" s="5"/>
      <c r="P70" s="5"/>
      <c r="Q70" s="5"/>
      <c r="R70" s="242">
        <f>IF(R69+1&lt;=MIN('Données projet'!$E$9:$E$18),R69+1,"STOP")</f>
        <v>42</v>
      </c>
      <c r="S70" s="226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218">
        <f>'Données projet'!A88</f>
        <v>18</v>
      </c>
      <c r="B71" s="219">
        <f>'Données projet'!D88</f>
        <v>0</v>
      </c>
      <c r="C71" s="239"/>
      <c r="D71" s="217">
        <f>B71*C71</f>
        <v>0</v>
      </c>
      <c r="E71" s="241"/>
      <c r="F71" s="233"/>
      <c r="G71" s="234"/>
      <c r="H71" s="5"/>
      <c r="I71" s="5"/>
      <c r="J71" s="5"/>
      <c r="K71" s="5"/>
      <c r="L71" s="5"/>
      <c r="M71" s="5"/>
      <c r="N71" s="203"/>
      <c r="O71" s="5"/>
      <c r="P71" s="5"/>
      <c r="Q71" s="5"/>
      <c r="R71" s="242">
        <f>IF(R70+1&lt;=MIN('Données projet'!$E$9:$E$18),R70+1,"STOP")</f>
        <v>43</v>
      </c>
      <c r="S71" s="226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">
      <c r="A72" s="218">
        <f>'Données projet'!A89</f>
        <v>23</v>
      </c>
      <c r="B72" s="219">
        <f>'Données projet'!D89</f>
        <v>0</v>
      </c>
      <c r="C72" s="239"/>
      <c r="D72" s="217">
        <f t="shared" ref="D72:D90" si="5">B72*C72</f>
        <v>0</v>
      </c>
      <c r="E72" s="241"/>
      <c r="F72" s="233"/>
      <c r="G72" s="234"/>
      <c r="H72" s="5"/>
      <c r="I72" s="5"/>
      <c r="J72" s="5"/>
      <c r="K72" s="5"/>
      <c r="L72" s="5"/>
      <c r="M72" s="5"/>
      <c r="N72" s="203"/>
      <c r="O72" s="5"/>
      <c r="P72" s="5"/>
      <c r="Q72" s="5"/>
      <c r="R72" s="242">
        <f>IF(R71+1&lt;=MIN('Données projet'!$E$9:$E$18),R71+1,"STOP")</f>
        <v>44</v>
      </c>
      <c r="S72" s="226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">
      <c r="A73" s="218">
        <f>'Données projet'!A90</f>
        <v>28</v>
      </c>
      <c r="B73" s="219">
        <f>'Données projet'!D90</f>
        <v>56</v>
      </c>
      <c r="C73" s="239">
        <v>10</v>
      </c>
      <c r="D73" s="217">
        <f t="shared" si="5"/>
        <v>560</v>
      </c>
      <c r="E73" s="241"/>
      <c r="F73" s="233"/>
      <c r="G73" s="234"/>
      <c r="H73" s="5"/>
      <c r="I73" s="5"/>
      <c r="J73" s="5"/>
      <c r="K73" s="5"/>
      <c r="L73" s="5"/>
      <c r="M73" s="5"/>
      <c r="N73" s="203"/>
      <c r="O73" s="5"/>
      <c r="P73" s="5"/>
      <c r="Q73" s="5"/>
      <c r="R73" s="242">
        <f>IF(R72+1&lt;=MIN('Données projet'!$E$9:$E$18),R72+1,"STOP")</f>
        <v>45</v>
      </c>
      <c r="S73" s="226">
        <f t="shared" si="4"/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218">
        <f>'Données projet'!A91</f>
        <v>33</v>
      </c>
      <c r="B74" s="219">
        <f>'Données projet'!D91</f>
        <v>0</v>
      </c>
      <c r="C74" s="239"/>
      <c r="D74" s="217">
        <f t="shared" si="5"/>
        <v>0</v>
      </c>
      <c r="E74" s="241"/>
      <c r="F74" s="233"/>
      <c r="G74" s="234"/>
      <c r="H74" s="5"/>
      <c r="I74" s="5"/>
      <c r="J74" s="5"/>
      <c r="K74" s="5"/>
      <c r="L74" s="5"/>
      <c r="M74" s="5"/>
      <c r="N74" s="203"/>
      <c r="O74" s="5"/>
      <c r="P74" s="5"/>
      <c r="Q74" s="5"/>
      <c r="R74" s="242">
        <f>IF(R73+1&lt;=MIN('Données projet'!$E$9:$E$18),R73+1,"STOP")</f>
        <v>46</v>
      </c>
      <c r="S74" s="226">
        <f t="shared" si="4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218">
        <f>'Données projet'!A92</f>
        <v>38</v>
      </c>
      <c r="B75" s="219">
        <f>'Données projet'!D92</f>
        <v>112</v>
      </c>
      <c r="C75" s="239">
        <v>10</v>
      </c>
      <c r="D75" s="217">
        <f t="shared" si="5"/>
        <v>1120</v>
      </c>
      <c r="E75" s="241"/>
      <c r="F75" s="233"/>
      <c r="G75" s="234"/>
      <c r="H75" s="5"/>
      <c r="I75" s="5"/>
      <c r="J75" s="5"/>
      <c r="K75" s="5"/>
      <c r="L75" s="5"/>
      <c r="M75" s="5"/>
      <c r="N75" s="203"/>
      <c r="O75" s="5"/>
      <c r="P75" s="5"/>
      <c r="Q75" s="5"/>
      <c r="R75" s="242">
        <f>IF(R74+1&lt;=MIN('Données projet'!$E$9:$E$18),R74+1,"STOP")</f>
        <v>47</v>
      </c>
      <c r="S75" s="226">
        <f t="shared" si="4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218">
        <f>'Données projet'!A93</f>
        <v>43</v>
      </c>
      <c r="B76" s="219">
        <f>'Données projet'!D93</f>
        <v>0</v>
      </c>
      <c r="C76" s="239"/>
      <c r="D76" s="217">
        <f t="shared" si="5"/>
        <v>0</v>
      </c>
      <c r="E76" s="241"/>
      <c r="F76" s="233"/>
      <c r="G76" s="234"/>
      <c r="H76" s="5"/>
      <c r="I76" s="5"/>
      <c r="J76" s="5"/>
      <c r="K76" s="5"/>
      <c r="L76" s="5"/>
      <c r="M76" s="5"/>
      <c r="N76" s="203"/>
      <c r="O76" s="5"/>
      <c r="P76" s="5"/>
      <c r="Q76" s="5"/>
      <c r="R76" s="242">
        <f>IF(R75+1&lt;=MIN('Données projet'!$E$9:$E$18),R75+1,"STOP")</f>
        <v>48</v>
      </c>
      <c r="S76" s="226">
        <f t="shared" si="4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218">
        <f>'Données projet'!A94</f>
        <v>48</v>
      </c>
      <c r="B77" s="219">
        <f>'Données projet'!D94</f>
        <v>107</v>
      </c>
      <c r="C77" s="239">
        <v>10</v>
      </c>
      <c r="D77" s="217">
        <f t="shared" si="5"/>
        <v>1070</v>
      </c>
      <c r="E77" s="241"/>
      <c r="F77" s="233"/>
      <c r="G77" s="234"/>
      <c r="H77" s="5"/>
      <c r="I77" s="5"/>
      <c r="J77" s="5"/>
      <c r="K77" s="5"/>
      <c r="L77" s="5"/>
      <c r="M77" s="5"/>
      <c r="N77" s="203"/>
      <c r="O77" s="5"/>
      <c r="P77" s="5"/>
      <c r="Q77" s="5"/>
      <c r="R77" s="242">
        <f>IF(R76+1&lt;=MIN('Données projet'!$E$9:$E$18),R76+1,"STOP")</f>
        <v>49</v>
      </c>
      <c r="S77" s="226">
        <f t="shared" si="4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218">
        <f>'Données projet'!A95</f>
        <v>53</v>
      </c>
      <c r="B78" s="219">
        <f>'Données projet'!D95</f>
        <v>0</v>
      </c>
      <c r="C78" s="239"/>
      <c r="D78" s="217">
        <f t="shared" si="5"/>
        <v>0</v>
      </c>
      <c r="E78" s="241"/>
      <c r="F78" s="233"/>
      <c r="G78" s="234"/>
      <c r="H78" s="5"/>
      <c r="I78" s="5"/>
      <c r="J78" s="5"/>
      <c r="K78" s="5"/>
      <c r="L78" s="5"/>
      <c r="M78" s="5"/>
      <c r="N78" s="203"/>
      <c r="O78" s="5"/>
      <c r="P78" s="5"/>
      <c r="Q78" s="5"/>
      <c r="R78" s="242">
        <f>IF(R77+1&lt;=MIN('Données projet'!$E$9:$E$18),R77+1,"STOP")</f>
        <v>50</v>
      </c>
      <c r="S78" s="226">
        <f t="shared" si="4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218">
        <f>'Données projet'!A96</f>
        <v>58</v>
      </c>
      <c r="B79" s="219">
        <f>'Données projet'!D96</f>
        <v>83</v>
      </c>
      <c r="C79" s="239">
        <v>20</v>
      </c>
      <c r="D79" s="217">
        <f t="shared" si="5"/>
        <v>1660</v>
      </c>
      <c r="E79" s="241"/>
      <c r="F79" s="233"/>
      <c r="G79" s="234"/>
      <c r="H79" s="5"/>
      <c r="I79" s="5"/>
      <c r="J79" s="5"/>
      <c r="K79" s="5"/>
      <c r="L79" s="5"/>
      <c r="M79" s="5"/>
      <c r="N79" s="203"/>
      <c r="O79" s="5"/>
      <c r="P79" s="5"/>
      <c r="Q79" s="5"/>
      <c r="R79" s="242">
        <f>IF(R78+1&lt;=MIN('Données projet'!$E$9:$E$18),R78+1,"STOP")</f>
        <v>51</v>
      </c>
      <c r="S79" s="226">
        <f t="shared" si="4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218">
        <f>'Données projet'!A97</f>
        <v>63</v>
      </c>
      <c r="B80" s="219">
        <f>'Données projet'!D97</f>
        <v>0</v>
      </c>
      <c r="C80" s="239"/>
      <c r="D80" s="217">
        <f t="shared" si="5"/>
        <v>0</v>
      </c>
      <c r="E80" s="241"/>
      <c r="F80" s="233"/>
      <c r="G80" s="234"/>
      <c r="H80" s="5"/>
      <c r="I80" s="5"/>
      <c r="J80" s="5"/>
      <c r="K80" s="5"/>
      <c r="L80" s="5"/>
      <c r="M80" s="5"/>
      <c r="N80" s="203"/>
      <c r="O80" s="5"/>
      <c r="P80" s="5"/>
      <c r="Q80" s="5"/>
      <c r="R80" s="242">
        <f>IF(R79+1&lt;=MIN('Données projet'!$E$9:$E$18),R79+1,"STOP")</f>
        <v>52</v>
      </c>
      <c r="S80" s="226">
        <f t="shared" si="4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218">
        <f>'Données projet'!A98</f>
        <v>68</v>
      </c>
      <c r="B81" s="219">
        <f>'Données projet'!D98</f>
        <v>63</v>
      </c>
      <c r="C81" s="239">
        <v>20</v>
      </c>
      <c r="D81" s="217">
        <f t="shared" si="5"/>
        <v>1260</v>
      </c>
      <c r="E81" s="241"/>
      <c r="F81" s="233"/>
      <c r="G81" s="234"/>
      <c r="H81" s="5"/>
      <c r="I81" s="5"/>
      <c r="J81" s="5"/>
      <c r="K81" s="5"/>
      <c r="L81" s="5"/>
      <c r="M81" s="5"/>
      <c r="N81" s="203"/>
      <c r="O81" s="5"/>
      <c r="P81" s="5"/>
      <c r="Q81" s="5"/>
      <c r="R81" s="242">
        <f>IF(R80+1&lt;=MIN('Données projet'!$E$9:$E$18),R80+1,"STOP")</f>
        <v>53</v>
      </c>
      <c r="S81" s="226">
        <f t="shared" si="4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218">
        <f>'Données projet'!A99</f>
        <v>73</v>
      </c>
      <c r="B82" s="219">
        <f>'Données projet'!D99</f>
        <v>0</v>
      </c>
      <c r="C82" s="239"/>
      <c r="D82" s="217">
        <f t="shared" si="5"/>
        <v>0</v>
      </c>
      <c r="E82" s="241"/>
      <c r="F82" s="233"/>
      <c r="G82" s="234"/>
      <c r="H82" s="5"/>
      <c r="I82" s="5"/>
      <c r="J82" s="5"/>
      <c r="K82" s="5"/>
      <c r="L82" s="5"/>
      <c r="M82" s="5"/>
      <c r="N82" s="203"/>
      <c r="O82" s="5"/>
      <c r="P82" s="5"/>
      <c r="Q82" s="5"/>
      <c r="R82" s="242">
        <f>IF(R81+1&lt;=MIN('Données projet'!$E$9:$E$18),R81+1,"STOP")</f>
        <v>54</v>
      </c>
      <c r="S82" s="226">
        <f t="shared" si="4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218">
        <f>'Données projet'!A100</f>
        <v>78</v>
      </c>
      <c r="B83" s="219">
        <f>'Données projet'!D100</f>
        <v>621</v>
      </c>
      <c r="C83" s="239">
        <v>30</v>
      </c>
      <c r="D83" s="217">
        <f t="shared" si="5"/>
        <v>18630</v>
      </c>
      <c r="E83" s="241"/>
      <c r="F83" s="233"/>
      <c r="G83" s="234"/>
      <c r="H83" s="5"/>
      <c r="I83" s="5"/>
      <c r="J83" s="5"/>
      <c r="K83" s="5"/>
      <c r="L83" s="5"/>
      <c r="M83" s="5"/>
      <c r="N83" s="203"/>
      <c r="O83" s="5"/>
      <c r="P83" s="5"/>
      <c r="Q83" s="5"/>
      <c r="R83" s="242">
        <f>IF(R82+1&lt;=MIN('Données projet'!$E$9:$E$18),R82+1,"STOP")</f>
        <v>55</v>
      </c>
      <c r="S83" s="226">
        <f t="shared" si="4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218">
        <f>'Données projet'!A101</f>
        <v>0</v>
      </c>
      <c r="B84" s="219">
        <f>'Données projet'!D101</f>
        <v>0</v>
      </c>
      <c r="C84" s="239"/>
      <c r="D84" s="217">
        <f t="shared" si="5"/>
        <v>0</v>
      </c>
      <c r="E84" s="241"/>
      <c r="F84" s="233"/>
      <c r="G84" s="234"/>
      <c r="H84" s="5"/>
      <c r="I84" s="5"/>
      <c r="J84" s="5"/>
      <c r="K84" s="5"/>
      <c r="L84" s="5"/>
      <c r="M84" s="5"/>
      <c r="N84" s="203"/>
      <c r="O84" s="5"/>
      <c r="P84" s="5"/>
      <c r="Q84" s="5"/>
      <c r="R84" s="242"/>
      <c r="S84" s="226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218">
        <f>'Données projet'!A102</f>
        <v>0</v>
      </c>
      <c r="B85" s="219">
        <f>'Données projet'!D102</f>
        <v>0</v>
      </c>
      <c r="C85" s="239"/>
      <c r="D85" s="217">
        <f t="shared" si="5"/>
        <v>0</v>
      </c>
      <c r="E85" s="241"/>
      <c r="F85" s="233"/>
      <c r="G85" s="234"/>
      <c r="H85" s="5"/>
      <c r="I85" s="5"/>
      <c r="J85" s="5"/>
      <c r="K85" s="5"/>
      <c r="L85" s="5"/>
      <c r="M85" s="5"/>
      <c r="N85" s="203"/>
      <c r="O85" s="5"/>
      <c r="P85" s="5"/>
      <c r="Q85" s="5"/>
      <c r="R85" s="242"/>
      <c r="S85" s="226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218">
        <f>'Données projet'!A103</f>
        <v>0</v>
      </c>
      <c r="B86" s="219">
        <f>'Données projet'!D103</f>
        <v>0</v>
      </c>
      <c r="C86" s="239"/>
      <c r="D86" s="217">
        <f t="shared" si="5"/>
        <v>0</v>
      </c>
      <c r="E86" s="241"/>
      <c r="F86" s="233"/>
      <c r="G86" s="234"/>
      <c r="H86" s="5"/>
      <c r="I86" s="5"/>
      <c r="J86" s="5"/>
      <c r="K86" s="5"/>
      <c r="L86" s="5"/>
      <c r="M86" s="5"/>
      <c r="N86" s="203"/>
      <c r="O86" s="5"/>
      <c r="P86" s="5"/>
      <c r="Q86" s="5"/>
      <c r="R86" s="242"/>
      <c r="S86" s="226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218">
        <f>'Données projet'!A104</f>
        <v>0</v>
      </c>
      <c r="B87" s="219">
        <f>'Données projet'!D104</f>
        <v>0</v>
      </c>
      <c r="C87" s="239"/>
      <c r="D87" s="217">
        <f t="shared" si="5"/>
        <v>0</v>
      </c>
      <c r="E87" s="241"/>
      <c r="F87" s="233"/>
      <c r="G87" s="234"/>
      <c r="H87" s="5"/>
      <c r="I87" s="5"/>
      <c r="J87" s="5"/>
      <c r="K87" s="5"/>
      <c r="L87" s="5"/>
      <c r="M87" s="5"/>
      <c r="N87" s="203"/>
      <c r="O87" s="5"/>
      <c r="P87" s="5"/>
      <c r="Q87" s="5"/>
      <c r="R87" s="242"/>
      <c r="S87" s="226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218">
        <f>'Données projet'!A105</f>
        <v>0</v>
      </c>
      <c r="B88" s="219">
        <f>'Données projet'!D105</f>
        <v>0</v>
      </c>
      <c r="C88" s="239"/>
      <c r="D88" s="217">
        <f t="shared" si="5"/>
        <v>0</v>
      </c>
      <c r="E88" s="241"/>
      <c r="F88" s="233"/>
      <c r="G88" s="234"/>
      <c r="H88" s="5"/>
      <c r="I88" s="5"/>
      <c r="J88" s="5"/>
      <c r="K88" s="5"/>
      <c r="L88" s="5"/>
      <c r="M88" s="5"/>
      <c r="N88" s="203"/>
      <c r="O88" s="5"/>
      <c r="P88" s="5"/>
      <c r="Q88" s="5"/>
      <c r="R88" s="242"/>
      <c r="S88" s="226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218">
        <f>'Données projet'!A106</f>
        <v>0</v>
      </c>
      <c r="B89" s="219">
        <f>'Données projet'!D106</f>
        <v>0</v>
      </c>
      <c r="C89" s="239"/>
      <c r="D89" s="217">
        <f t="shared" si="5"/>
        <v>0</v>
      </c>
      <c r="E89" s="241"/>
      <c r="F89" s="233"/>
      <c r="G89" s="234"/>
      <c r="H89" s="5"/>
      <c r="I89" s="5"/>
      <c r="J89" s="5"/>
      <c r="K89" s="5"/>
      <c r="L89" s="5"/>
      <c r="M89" s="5"/>
      <c r="N89" s="203"/>
      <c r="O89" s="5"/>
      <c r="P89" s="5"/>
      <c r="Q89" s="5"/>
      <c r="R89" s="242"/>
      <c r="S89" s="226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218">
        <f>'Données projet'!A107</f>
        <v>0</v>
      </c>
      <c r="B90" s="219">
        <f>'Données projet'!D107</f>
        <v>0</v>
      </c>
      <c r="C90" s="239"/>
      <c r="D90" s="217">
        <f t="shared" si="5"/>
        <v>0</v>
      </c>
      <c r="E90" s="241"/>
      <c r="F90" s="233"/>
      <c r="G90" s="234"/>
      <c r="H90" s="5"/>
      <c r="I90" s="5"/>
      <c r="J90" s="5"/>
      <c r="K90" s="5"/>
      <c r="L90" s="5"/>
      <c r="M90" s="5"/>
      <c r="N90" s="203"/>
      <c r="O90" s="5"/>
      <c r="P90" s="5"/>
      <c r="Q90" s="5"/>
      <c r="R90" s="242"/>
      <c r="S90" s="226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5"/>
      <c r="B91" s="5"/>
      <c r="C91" s="5"/>
      <c r="D91" s="5"/>
      <c r="E91" s="5"/>
      <c r="F91" s="201"/>
      <c r="G91" s="111"/>
      <c r="H91" s="5"/>
      <c r="I91" s="5"/>
      <c r="J91" s="5"/>
      <c r="K91" s="5"/>
      <c r="L91" s="5"/>
      <c r="M91" s="5"/>
      <c r="N91" s="203"/>
      <c r="O91" s="5"/>
      <c r="P91" s="5"/>
      <c r="Q91" s="5"/>
      <c r="R91" s="242"/>
      <c r="S91" s="226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5"/>
      <c r="B92" s="5"/>
      <c r="C92" s="5"/>
      <c r="D92" s="5"/>
      <c r="E92" s="5"/>
      <c r="F92" s="201"/>
      <c r="G92" s="111"/>
      <c r="H92" s="5"/>
      <c r="I92" s="5"/>
      <c r="J92" s="5"/>
      <c r="K92" s="5"/>
      <c r="L92" s="5"/>
      <c r="M92" s="5"/>
      <c r="N92" s="203"/>
      <c r="O92" s="5"/>
      <c r="P92" s="5"/>
      <c r="Q92" s="5"/>
      <c r="R92" s="242"/>
      <c r="S92" s="226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49" t="s">
        <v>168</v>
      </c>
      <c r="B93" s="211" t="str">
        <f>IF('Données projet'!B12="","",'Données projet'!B12)</f>
        <v>Chêne rouge d'Amérique</v>
      </c>
      <c r="C93" s="5"/>
      <c r="D93" s="5"/>
      <c r="E93" s="5"/>
      <c r="F93" s="201"/>
      <c r="G93" s="111"/>
      <c r="H93" s="5"/>
      <c r="I93" s="5"/>
      <c r="J93" s="5"/>
      <c r="K93" s="5"/>
      <c r="L93" s="5"/>
      <c r="M93" s="5"/>
      <c r="N93" s="203"/>
      <c r="O93" s="5"/>
      <c r="P93" s="5"/>
      <c r="Q93" s="5"/>
      <c r="R93" s="242"/>
      <c r="S93" s="226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01"/>
      <c r="G94" s="111"/>
      <c r="H94" s="5"/>
      <c r="I94" s="5"/>
      <c r="J94" s="5"/>
      <c r="K94" s="5"/>
      <c r="L94" s="5"/>
      <c r="M94" s="5"/>
      <c r="N94" s="203"/>
      <c r="O94" s="5"/>
      <c r="P94" s="5"/>
      <c r="Q94" s="5"/>
      <c r="R94" s="242"/>
      <c r="S94" s="226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">
      <c r="A95" s="210" t="s">
        <v>180</v>
      </c>
      <c r="B95" s="51" t="s">
        <v>256</v>
      </c>
      <c r="C95" s="51" t="s">
        <v>255</v>
      </c>
      <c r="D95" s="210" t="s">
        <v>252</v>
      </c>
      <c r="E95" s="210" t="s">
        <v>288</v>
      </c>
      <c r="F95" s="232"/>
      <c r="G95" s="214"/>
      <c r="H95" s="5"/>
      <c r="I95" s="5"/>
      <c r="J95" s="5"/>
      <c r="K95" s="5"/>
      <c r="L95" s="5"/>
      <c r="M95" s="5"/>
      <c r="N95" s="203"/>
      <c r="O95" s="5"/>
      <c r="P95" s="5"/>
      <c r="Q95" s="5"/>
      <c r="R95" s="242"/>
      <c r="S95" s="226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218">
        <f>'Données projet'!A114</f>
        <v>20</v>
      </c>
      <c r="B96" s="219">
        <f>'Données projet'!D114</f>
        <v>0</v>
      </c>
      <c r="C96" s="239"/>
      <c r="D96" s="217">
        <f>B96*C96</f>
        <v>0</v>
      </c>
      <c r="E96" s="241"/>
      <c r="F96" s="233"/>
      <c r="G96" s="234"/>
      <c r="H96" s="5"/>
      <c r="I96" s="5"/>
      <c r="J96" s="5"/>
      <c r="K96" s="5"/>
      <c r="L96" s="5"/>
      <c r="M96" s="5"/>
      <c r="N96" s="203"/>
      <c r="O96" s="5"/>
      <c r="P96" s="5"/>
      <c r="Q96" s="5"/>
      <c r="R96" s="242"/>
      <c r="S96" s="226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218">
        <f>'Données projet'!A115</f>
        <v>25</v>
      </c>
      <c r="B97" s="219">
        <f>'Données projet'!D115</f>
        <v>0</v>
      </c>
      <c r="C97" s="239"/>
      <c r="D97" s="217">
        <f t="shared" ref="D97:D115" si="7">B97*C97</f>
        <v>0</v>
      </c>
      <c r="E97" s="241"/>
      <c r="F97" s="233"/>
      <c r="G97" s="234"/>
      <c r="H97" s="5"/>
      <c r="I97" s="5"/>
      <c r="J97" s="5"/>
      <c r="K97" s="5"/>
      <c r="L97" s="5"/>
      <c r="M97" s="5"/>
      <c r="N97" s="203"/>
      <c r="O97" s="5"/>
      <c r="P97" s="5"/>
      <c r="Q97" s="5"/>
      <c r="R97" s="242"/>
      <c r="S97" s="226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">
      <c r="A98" s="218">
        <f>'Données projet'!A116</f>
        <v>30</v>
      </c>
      <c r="B98" s="219">
        <f>'Données projet'!D116</f>
        <v>124</v>
      </c>
      <c r="C98" s="239">
        <v>10</v>
      </c>
      <c r="D98" s="217">
        <f t="shared" si="7"/>
        <v>1240</v>
      </c>
      <c r="E98" s="241"/>
      <c r="F98" s="233"/>
      <c r="G98" s="234"/>
      <c r="H98" s="5"/>
      <c r="I98" s="5"/>
      <c r="J98" s="5"/>
      <c r="K98" s="5"/>
      <c r="L98" s="5"/>
      <c r="M98" s="5"/>
      <c r="N98" s="203"/>
      <c r="O98" s="5"/>
      <c r="P98" s="5"/>
      <c r="Q98" s="5"/>
      <c r="R98" s="242"/>
      <c r="S98" s="226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">
      <c r="A99" s="218">
        <f>'Données projet'!A117</f>
        <v>35</v>
      </c>
      <c r="B99" s="219">
        <f>'Données projet'!D117</f>
        <v>0</v>
      </c>
      <c r="C99" s="239"/>
      <c r="D99" s="217">
        <f t="shared" si="7"/>
        <v>0</v>
      </c>
      <c r="E99" s="241"/>
      <c r="F99" s="233"/>
      <c r="G99" s="234"/>
      <c r="H99" s="5"/>
      <c r="I99" s="5"/>
      <c r="J99" s="5"/>
      <c r="K99" s="5"/>
      <c r="L99" s="5"/>
      <c r="M99" s="5"/>
      <c r="N99" s="203"/>
      <c r="O99" s="5"/>
      <c r="P99" s="5"/>
      <c r="Q99" s="5"/>
      <c r="R99" s="242"/>
      <c r="S99" s="226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218">
        <f>'Données projet'!A118</f>
        <v>40</v>
      </c>
      <c r="B100" s="219">
        <f>'Données projet'!D118</f>
        <v>69</v>
      </c>
      <c r="C100" s="239">
        <v>10</v>
      </c>
      <c r="D100" s="217">
        <f t="shared" si="7"/>
        <v>690</v>
      </c>
      <c r="E100" s="241"/>
      <c r="F100" s="233"/>
      <c r="G100" s="234"/>
      <c r="H100" s="5"/>
      <c r="I100" s="5"/>
      <c r="J100" s="5"/>
      <c r="K100" s="5"/>
      <c r="L100" s="5"/>
      <c r="M100" s="5"/>
      <c r="N100" s="203"/>
      <c r="O100" s="5"/>
      <c r="P100" s="5"/>
      <c r="Q100" s="5"/>
      <c r="R100" s="242"/>
      <c r="S100" s="226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218">
        <f>'Données projet'!A119</f>
        <v>45</v>
      </c>
      <c r="B101" s="219">
        <f>'Données projet'!D119</f>
        <v>0</v>
      </c>
      <c r="C101" s="239"/>
      <c r="D101" s="217">
        <f t="shared" si="7"/>
        <v>0</v>
      </c>
      <c r="E101" s="241"/>
      <c r="F101" s="233"/>
      <c r="G101" s="234"/>
      <c r="H101" s="5"/>
      <c r="I101" s="5"/>
      <c r="J101" s="5"/>
      <c r="K101" s="5"/>
      <c r="L101" s="5"/>
      <c r="M101" s="5"/>
      <c r="N101" s="203"/>
      <c r="O101" s="5"/>
      <c r="P101" s="5"/>
      <c r="Q101" s="5"/>
      <c r="R101" s="242"/>
      <c r="S101" s="226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218">
        <f>'Données projet'!A120</f>
        <v>50</v>
      </c>
      <c r="B102" s="219">
        <f>'Données projet'!D120</f>
        <v>59</v>
      </c>
      <c r="C102" s="239">
        <v>20</v>
      </c>
      <c r="D102" s="217">
        <f t="shared" si="7"/>
        <v>1180</v>
      </c>
      <c r="E102" s="241"/>
      <c r="F102" s="233"/>
      <c r="G102" s="234"/>
      <c r="H102" s="5"/>
      <c r="I102" s="5"/>
      <c r="J102" s="5"/>
      <c r="K102" s="5"/>
      <c r="L102" s="5"/>
      <c r="M102" s="5"/>
      <c r="N102" s="203"/>
      <c r="O102" s="5"/>
      <c r="P102" s="5"/>
      <c r="Q102" s="5"/>
      <c r="R102" s="242"/>
      <c r="S102" s="226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218">
        <f>'Données projet'!A121</f>
        <v>55</v>
      </c>
      <c r="B103" s="219">
        <f>'Données projet'!D121</f>
        <v>0</v>
      </c>
      <c r="C103" s="239"/>
      <c r="D103" s="217">
        <f t="shared" si="7"/>
        <v>0</v>
      </c>
      <c r="E103" s="241"/>
      <c r="F103" s="233"/>
      <c r="G103" s="234"/>
      <c r="H103" s="5"/>
      <c r="I103" s="5"/>
      <c r="J103" s="5"/>
      <c r="K103" s="5"/>
      <c r="L103" s="5"/>
      <c r="M103" s="5"/>
      <c r="N103" s="203"/>
      <c r="O103" s="5"/>
      <c r="P103" s="5"/>
      <c r="Q103" s="5"/>
      <c r="R103" s="242"/>
      <c r="S103" s="226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218">
        <f>'Données projet'!A122</f>
        <v>60</v>
      </c>
      <c r="B104" s="219">
        <f>'Données projet'!D122</f>
        <v>47</v>
      </c>
      <c r="C104" s="239">
        <v>30</v>
      </c>
      <c r="D104" s="217">
        <f t="shared" si="7"/>
        <v>1410</v>
      </c>
      <c r="E104" s="241"/>
      <c r="F104" s="233"/>
      <c r="G104" s="234"/>
      <c r="H104" s="5"/>
      <c r="I104" s="5"/>
      <c r="J104" s="5"/>
      <c r="K104" s="5"/>
      <c r="L104" s="5"/>
      <c r="M104" s="5"/>
      <c r="N104" s="203"/>
      <c r="O104" s="5"/>
      <c r="P104" s="5"/>
      <c r="Q104" s="5"/>
      <c r="R104" s="242"/>
      <c r="S104" s="226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218">
        <f>'Données projet'!A123</f>
        <v>65</v>
      </c>
      <c r="B105" s="219">
        <f>'Données projet'!D123</f>
        <v>0</v>
      </c>
      <c r="C105" s="239"/>
      <c r="D105" s="217">
        <f t="shared" si="7"/>
        <v>0</v>
      </c>
      <c r="E105" s="241"/>
      <c r="F105" s="233"/>
      <c r="G105" s="234"/>
      <c r="H105" s="5"/>
      <c r="I105" s="5"/>
      <c r="J105" s="5"/>
      <c r="K105" s="5"/>
      <c r="L105" s="5"/>
      <c r="M105" s="5"/>
      <c r="N105" s="203"/>
      <c r="O105" s="5"/>
      <c r="P105" s="5"/>
      <c r="Q105" s="5"/>
      <c r="R105" s="242"/>
      <c r="S105" s="226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218">
        <f>'Données projet'!A124</f>
        <v>70</v>
      </c>
      <c r="B106" s="219">
        <f>'Données projet'!D124</f>
        <v>37</v>
      </c>
      <c r="C106" s="239">
        <v>40</v>
      </c>
      <c r="D106" s="217">
        <f t="shared" si="7"/>
        <v>1480</v>
      </c>
      <c r="E106" s="241"/>
      <c r="F106" s="233"/>
      <c r="G106" s="234"/>
      <c r="H106" s="5"/>
      <c r="I106" s="5"/>
      <c r="J106" s="5"/>
      <c r="K106" s="5"/>
      <c r="L106" s="5"/>
      <c r="M106" s="5"/>
      <c r="N106" s="203"/>
      <c r="O106" s="5"/>
      <c r="P106" s="5"/>
      <c r="Q106" s="5"/>
      <c r="R106" s="242"/>
      <c r="S106" s="226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218">
        <f>'Données projet'!A125</f>
        <v>75</v>
      </c>
      <c r="B107" s="219">
        <f>'Données projet'!D125</f>
        <v>0</v>
      </c>
      <c r="C107" s="239"/>
      <c r="D107" s="217">
        <f t="shared" si="7"/>
        <v>0</v>
      </c>
      <c r="E107" s="241"/>
      <c r="F107" s="233"/>
      <c r="G107" s="234"/>
      <c r="H107" s="5"/>
      <c r="I107" s="5"/>
      <c r="J107" s="5"/>
      <c r="K107" s="5"/>
      <c r="L107" s="5"/>
      <c r="M107" s="5"/>
      <c r="N107" s="203"/>
      <c r="O107" s="5"/>
      <c r="P107" s="5"/>
      <c r="Q107" s="5"/>
      <c r="R107" s="242"/>
      <c r="S107" s="226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218">
        <f>'Données projet'!A126</f>
        <v>80</v>
      </c>
      <c r="B108" s="219">
        <f>'Données projet'!D126</f>
        <v>28</v>
      </c>
      <c r="C108" s="239">
        <v>50</v>
      </c>
      <c r="D108" s="217">
        <f t="shared" si="7"/>
        <v>1400</v>
      </c>
      <c r="E108" s="241"/>
      <c r="F108" s="233"/>
      <c r="G108" s="234"/>
      <c r="H108" s="5"/>
      <c r="I108" s="5"/>
      <c r="J108" s="5"/>
      <c r="K108" s="5"/>
      <c r="L108" s="5"/>
      <c r="M108" s="5"/>
      <c r="N108" s="203"/>
      <c r="O108" s="5"/>
      <c r="P108" s="5"/>
      <c r="Q108" s="5"/>
      <c r="R108" s="242"/>
      <c r="S108" s="226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218">
        <f>'Données projet'!A127</f>
        <v>85</v>
      </c>
      <c r="B109" s="219">
        <f>'Données projet'!D127</f>
        <v>0</v>
      </c>
      <c r="C109" s="239"/>
      <c r="D109" s="217">
        <f t="shared" si="7"/>
        <v>0</v>
      </c>
      <c r="E109" s="241"/>
      <c r="F109" s="233"/>
      <c r="G109" s="234"/>
      <c r="H109" s="5"/>
      <c r="I109" s="5"/>
      <c r="J109" s="5"/>
      <c r="K109" s="5"/>
      <c r="L109" s="5"/>
      <c r="M109" s="5"/>
      <c r="N109" s="203"/>
      <c r="O109" s="5"/>
      <c r="P109" s="5"/>
      <c r="Q109" s="5"/>
      <c r="R109" s="242"/>
      <c r="S109" s="226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218">
        <f>'Données projet'!A128</f>
        <v>90</v>
      </c>
      <c r="B110" s="219">
        <f>'Données projet'!D128</f>
        <v>248</v>
      </c>
      <c r="C110" s="239">
        <v>80</v>
      </c>
      <c r="D110" s="217">
        <f t="shared" si="7"/>
        <v>19840</v>
      </c>
      <c r="E110" s="241"/>
      <c r="F110" s="233"/>
      <c r="G110" s="234"/>
      <c r="H110" s="5"/>
      <c r="I110" s="5"/>
      <c r="J110" s="5"/>
      <c r="K110" s="5"/>
      <c r="L110" s="5"/>
      <c r="M110" s="5"/>
      <c r="N110" s="203"/>
      <c r="O110" s="5"/>
      <c r="P110" s="5"/>
      <c r="Q110" s="5"/>
      <c r="R110" s="242"/>
      <c r="S110" s="226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218">
        <f>'Données projet'!A129</f>
        <v>0</v>
      </c>
      <c r="B111" s="219">
        <f>'Données projet'!D129</f>
        <v>0</v>
      </c>
      <c r="C111" s="239"/>
      <c r="D111" s="217">
        <f t="shared" si="7"/>
        <v>0</v>
      </c>
      <c r="E111" s="241"/>
      <c r="F111" s="233"/>
      <c r="G111" s="234"/>
      <c r="H111" s="5"/>
      <c r="I111" s="5"/>
      <c r="J111" s="5"/>
      <c r="K111" s="5"/>
      <c r="L111" s="5"/>
      <c r="M111" s="5"/>
      <c r="N111" s="203"/>
      <c r="O111" s="5"/>
      <c r="P111" s="5"/>
      <c r="Q111" s="5"/>
      <c r="R111" s="242"/>
      <c r="S111" s="226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218">
        <f>'Données projet'!A130</f>
        <v>0</v>
      </c>
      <c r="B112" s="219">
        <f>'Données projet'!D130</f>
        <v>0</v>
      </c>
      <c r="C112" s="239"/>
      <c r="D112" s="217">
        <f t="shared" si="7"/>
        <v>0</v>
      </c>
      <c r="E112" s="241"/>
      <c r="F112" s="233"/>
      <c r="G112" s="234"/>
      <c r="H112" s="5"/>
      <c r="I112" s="5"/>
      <c r="J112" s="5"/>
      <c r="K112" s="5"/>
      <c r="L112" s="5"/>
      <c r="M112" s="5"/>
      <c r="N112" s="203"/>
      <c r="O112" s="5"/>
      <c r="P112" s="5"/>
      <c r="Q112" s="5"/>
      <c r="R112" s="242"/>
      <c r="S112" s="226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">
      <c r="A113" s="218">
        <f>'Données projet'!A131</f>
        <v>0</v>
      </c>
      <c r="B113" s="219">
        <f>'Données projet'!D131</f>
        <v>0</v>
      </c>
      <c r="C113" s="239"/>
      <c r="D113" s="217">
        <f t="shared" si="7"/>
        <v>0</v>
      </c>
      <c r="E113" s="241"/>
      <c r="F113" s="233"/>
      <c r="G113" s="234"/>
      <c r="H113" s="5"/>
      <c r="I113" s="5"/>
      <c r="J113" s="5"/>
      <c r="K113" s="5"/>
      <c r="L113" s="5"/>
      <c r="M113" s="5"/>
      <c r="N113" s="203"/>
      <c r="O113" s="5"/>
      <c r="P113" s="5"/>
      <c r="Q113" s="5"/>
      <c r="R113" s="242"/>
      <c r="S113" s="226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">
      <c r="A114" s="218">
        <f>'Données projet'!A132</f>
        <v>0</v>
      </c>
      <c r="B114" s="219">
        <f>'Données projet'!D132</f>
        <v>0</v>
      </c>
      <c r="C114" s="239"/>
      <c r="D114" s="217">
        <f t="shared" si="7"/>
        <v>0</v>
      </c>
      <c r="E114" s="241"/>
      <c r="F114" s="233"/>
      <c r="G114" s="234"/>
      <c r="H114" s="5"/>
      <c r="I114" s="5"/>
      <c r="J114" s="5"/>
      <c r="K114" s="5"/>
      <c r="L114" s="5"/>
      <c r="M114" s="5"/>
      <c r="N114" s="203"/>
      <c r="O114" s="5"/>
      <c r="P114" s="5"/>
      <c r="Q114" s="5"/>
      <c r="R114" s="242"/>
      <c r="S114" s="226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">
      <c r="A115" s="218">
        <f>'Données projet'!A133</f>
        <v>0</v>
      </c>
      <c r="B115" s="219">
        <f>'Données projet'!D133</f>
        <v>0</v>
      </c>
      <c r="C115" s="239"/>
      <c r="D115" s="217">
        <f t="shared" si="7"/>
        <v>0</v>
      </c>
      <c r="E115" s="241"/>
      <c r="F115" s="233"/>
      <c r="G115" s="234"/>
      <c r="H115" s="5"/>
      <c r="I115" s="5"/>
      <c r="J115" s="5"/>
      <c r="K115" s="5"/>
      <c r="L115" s="5"/>
      <c r="M115" s="5"/>
      <c r="N115" s="203"/>
      <c r="O115" s="5"/>
      <c r="P115" s="5"/>
      <c r="Q115" s="5"/>
      <c r="R115" s="242"/>
      <c r="S115" s="226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">
      <c r="A116" s="5"/>
      <c r="B116" s="5"/>
      <c r="C116" s="5"/>
      <c r="D116" s="5"/>
      <c r="E116" s="5"/>
      <c r="F116" s="201"/>
      <c r="G116" s="111"/>
      <c r="H116" s="5"/>
      <c r="I116" s="5"/>
      <c r="J116" s="5"/>
      <c r="K116" s="5"/>
      <c r="L116" s="5"/>
      <c r="M116" s="5"/>
      <c r="N116" s="203"/>
      <c r="O116" s="5"/>
      <c r="P116" s="5"/>
      <c r="Q116" s="5"/>
      <c r="R116" s="242"/>
      <c r="S116" s="226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">
      <c r="A117" s="5"/>
      <c r="B117" s="5"/>
      <c r="C117" s="5"/>
      <c r="D117" s="5"/>
      <c r="E117" s="5"/>
      <c r="F117" s="201"/>
      <c r="G117" s="111"/>
      <c r="H117" s="5"/>
      <c r="I117" s="5"/>
      <c r="J117" s="5"/>
      <c r="K117" s="5"/>
      <c r="L117" s="5"/>
      <c r="M117" s="5"/>
      <c r="N117" s="203"/>
      <c r="O117" s="5"/>
      <c r="P117" s="5"/>
      <c r="Q117" s="5"/>
      <c r="R117" s="242"/>
      <c r="S117" s="226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">
      <c r="A118" s="49" t="s">
        <v>169</v>
      </c>
      <c r="B118" s="211" t="str">
        <f>IF('Données projet'!B13="","",'Données projet'!B13)</f>
        <v>Chêne sessile</v>
      </c>
      <c r="C118" s="5"/>
      <c r="D118" s="5"/>
      <c r="E118" s="5"/>
      <c r="F118" s="201"/>
      <c r="G118" s="111"/>
      <c r="H118" s="5"/>
      <c r="I118" s="5"/>
      <c r="J118" s="5"/>
      <c r="K118" s="5"/>
      <c r="L118" s="5"/>
      <c r="M118" s="5"/>
      <c r="N118" s="203"/>
      <c r="O118" s="5"/>
      <c r="P118" s="5"/>
      <c r="Q118" s="5"/>
      <c r="R118" s="242"/>
      <c r="S118" s="226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">
      <c r="A119" s="5"/>
      <c r="B119" s="5"/>
      <c r="C119" s="5"/>
      <c r="D119" s="5"/>
      <c r="E119" s="5"/>
      <c r="F119" s="201"/>
      <c r="G119" s="111"/>
      <c r="H119" s="5"/>
      <c r="I119" s="5"/>
      <c r="J119" s="5"/>
      <c r="K119" s="5"/>
      <c r="L119" s="5"/>
      <c r="M119" s="5"/>
      <c r="N119" s="203"/>
      <c r="O119" s="5"/>
      <c r="P119" s="5"/>
      <c r="Q119" s="5"/>
      <c r="R119" s="242"/>
      <c r="S119" s="226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">
      <c r="A120" s="210" t="s">
        <v>180</v>
      </c>
      <c r="B120" s="51" t="s">
        <v>256</v>
      </c>
      <c r="C120" s="51" t="s">
        <v>255</v>
      </c>
      <c r="D120" s="210" t="s">
        <v>252</v>
      </c>
      <c r="E120" s="210" t="s">
        <v>288</v>
      </c>
      <c r="F120" s="232"/>
      <c r="G120" s="214"/>
      <c r="H120" s="5"/>
      <c r="I120" s="5"/>
      <c r="J120" s="5"/>
      <c r="K120" s="5"/>
      <c r="L120" s="5"/>
      <c r="M120" s="5"/>
      <c r="N120" s="203"/>
      <c r="O120" s="5"/>
      <c r="P120" s="5"/>
      <c r="Q120" s="5"/>
      <c r="R120" s="242"/>
      <c r="S120" s="226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">
      <c r="A121" s="45">
        <f>'Données projet'!A140</f>
        <v>20</v>
      </c>
      <c r="B121" s="212">
        <f>'Données projet'!D140</f>
        <v>0</v>
      </c>
      <c r="C121" s="239"/>
      <c r="D121" s="220">
        <f>B121*C121</f>
        <v>0</v>
      </c>
      <c r="E121" s="241"/>
      <c r="F121" s="222"/>
      <c r="G121" s="221"/>
      <c r="H121" s="5"/>
      <c r="I121" s="5"/>
      <c r="J121" s="5"/>
      <c r="K121" s="5"/>
      <c r="L121" s="5"/>
      <c r="M121" s="5"/>
      <c r="N121" s="203"/>
      <c r="O121" s="5"/>
      <c r="P121" s="5"/>
      <c r="Q121" s="5"/>
      <c r="R121" s="242"/>
      <c r="S121" s="226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">
      <c r="A122" s="45">
        <f>'Données projet'!A141</f>
        <v>25</v>
      </c>
      <c r="B122" s="212">
        <f>'Données projet'!D141</f>
        <v>8</v>
      </c>
      <c r="C122" s="239">
        <v>10</v>
      </c>
      <c r="D122" s="220">
        <f t="shared" ref="D122:D140" si="8">B122*C122</f>
        <v>80</v>
      </c>
      <c r="E122" s="241"/>
      <c r="F122" s="222"/>
      <c r="G122" s="221"/>
      <c r="H122" s="5"/>
      <c r="I122" s="5"/>
      <c r="J122" s="5"/>
      <c r="K122" s="5"/>
      <c r="L122" s="5"/>
      <c r="M122" s="5"/>
      <c r="N122" s="203"/>
      <c r="O122" s="5"/>
      <c r="P122" s="5"/>
      <c r="Q122" s="5"/>
      <c r="R122" s="242"/>
      <c r="S122" s="226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">
      <c r="A123" s="45">
        <f>'Données projet'!A142</f>
        <v>30</v>
      </c>
      <c r="B123" s="212">
        <f>'Données projet'!D142</f>
        <v>0</v>
      </c>
      <c r="C123" s="239"/>
      <c r="D123" s="220">
        <f t="shared" si="8"/>
        <v>0</v>
      </c>
      <c r="E123" s="241"/>
      <c r="F123" s="222"/>
      <c r="G123" s="221"/>
      <c r="H123" s="5"/>
      <c r="I123" s="5"/>
      <c r="J123" s="5"/>
      <c r="K123" s="5"/>
      <c r="L123" s="5"/>
      <c r="M123" s="5"/>
      <c r="N123" s="203"/>
      <c r="O123" s="5"/>
      <c r="P123" s="5"/>
      <c r="Q123" s="5"/>
      <c r="R123" s="242"/>
      <c r="S123" s="226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">
      <c r="A124" s="45">
        <f>'Données projet'!A143</f>
        <v>35</v>
      </c>
      <c r="B124" s="212">
        <f>'Données projet'!D143</f>
        <v>42</v>
      </c>
      <c r="C124" s="239">
        <v>10</v>
      </c>
      <c r="D124" s="220">
        <f t="shared" si="8"/>
        <v>420</v>
      </c>
      <c r="E124" s="241"/>
      <c r="F124" s="222"/>
      <c r="G124" s="221"/>
      <c r="H124" s="5"/>
      <c r="I124" s="5"/>
      <c r="J124" s="5"/>
      <c r="K124" s="5"/>
      <c r="L124" s="5"/>
      <c r="M124" s="5"/>
      <c r="N124" s="203"/>
      <c r="O124" s="5"/>
      <c r="P124" s="5"/>
      <c r="Q124" s="5"/>
      <c r="R124" s="242"/>
      <c r="S124" s="226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">
      <c r="A125" s="45">
        <f>'Données projet'!A144</f>
        <v>40</v>
      </c>
      <c r="B125" s="212">
        <f>'Données projet'!D144</f>
        <v>0</v>
      </c>
      <c r="C125" s="239"/>
      <c r="D125" s="220">
        <f t="shared" si="8"/>
        <v>0</v>
      </c>
      <c r="E125" s="241"/>
      <c r="F125" s="222"/>
      <c r="G125" s="221"/>
      <c r="H125" s="5"/>
      <c r="I125" s="5"/>
      <c r="J125" s="5"/>
      <c r="K125" s="5"/>
      <c r="L125" s="5"/>
      <c r="M125" s="5"/>
      <c r="N125" s="203"/>
      <c r="O125" s="5"/>
      <c r="P125" s="5"/>
      <c r="Q125" s="5"/>
      <c r="R125" s="242"/>
      <c r="S125" s="226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">
      <c r="A126" s="45">
        <f>'Données projet'!A145</f>
        <v>45</v>
      </c>
      <c r="B126" s="212">
        <f>'Données projet'!D145</f>
        <v>42</v>
      </c>
      <c r="C126" s="239">
        <v>20</v>
      </c>
      <c r="D126" s="220">
        <f t="shared" si="8"/>
        <v>840</v>
      </c>
      <c r="E126" s="241"/>
      <c r="F126" s="222"/>
      <c r="G126" s="221"/>
      <c r="H126" s="5"/>
      <c r="I126" s="5"/>
      <c r="J126" s="5"/>
      <c r="K126" s="5"/>
      <c r="L126" s="5"/>
      <c r="M126" s="5"/>
      <c r="N126" s="203"/>
      <c r="O126" s="5"/>
      <c r="P126" s="5"/>
      <c r="Q126" s="5"/>
      <c r="R126" s="242"/>
      <c r="S126" s="226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">
      <c r="A127" s="45">
        <f>'Données projet'!A146</f>
        <v>50</v>
      </c>
      <c r="B127" s="212">
        <f>'Données projet'!D146</f>
        <v>0</v>
      </c>
      <c r="C127" s="239"/>
      <c r="D127" s="220">
        <f t="shared" si="8"/>
        <v>0</v>
      </c>
      <c r="E127" s="241"/>
      <c r="F127" s="222"/>
      <c r="G127" s="221"/>
      <c r="H127" s="5"/>
      <c r="I127" s="5"/>
      <c r="J127" s="5"/>
      <c r="K127" s="5"/>
      <c r="L127" s="5"/>
      <c r="M127" s="5"/>
      <c r="N127" s="203"/>
      <c r="O127" s="5"/>
      <c r="P127" s="5"/>
      <c r="Q127" s="5"/>
      <c r="R127" s="242"/>
      <c r="S127" s="226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">
      <c r="A128" s="45">
        <f>'Données projet'!A147</f>
        <v>55</v>
      </c>
      <c r="B128" s="212">
        <f>'Données projet'!D147</f>
        <v>42</v>
      </c>
      <c r="C128" s="239">
        <v>30</v>
      </c>
      <c r="D128" s="220">
        <f t="shared" si="8"/>
        <v>1260</v>
      </c>
      <c r="E128" s="241"/>
      <c r="F128" s="222"/>
      <c r="G128" s="221"/>
      <c r="H128" s="5"/>
      <c r="I128" s="5"/>
      <c r="J128" s="5"/>
      <c r="K128" s="5"/>
      <c r="L128" s="5"/>
      <c r="M128" s="5"/>
      <c r="N128" s="203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">
      <c r="A129" s="45">
        <f>'Données projet'!A148</f>
        <v>60</v>
      </c>
      <c r="B129" s="212">
        <f>'Données projet'!D148</f>
        <v>0</v>
      </c>
      <c r="C129" s="239"/>
      <c r="D129" s="220">
        <f t="shared" si="8"/>
        <v>0</v>
      </c>
      <c r="E129" s="241"/>
      <c r="F129" s="222"/>
      <c r="G129" s="221"/>
      <c r="H129" s="5"/>
      <c r="I129" s="5"/>
      <c r="J129" s="5"/>
      <c r="K129" s="5"/>
      <c r="L129" s="5"/>
      <c r="M129" s="5"/>
      <c r="N129" s="203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">
      <c r="A130" s="45">
        <f>'Données projet'!A149</f>
        <v>65</v>
      </c>
      <c r="B130" s="212">
        <f>'Données projet'!D149</f>
        <v>42</v>
      </c>
      <c r="C130" s="239">
        <v>40</v>
      </c>
      <c r="D130" s="220">
        <f t="shared" si="8"/>
        <v>1680</v>
      </c>
      <c r="E130" s="241"/>
      <c r="F130" s="222"/>
      <c r="G130" s="221"/>
      <c r="H130" s="5"/>
      <c r="I130" s="5"/>
      <c r="J130" s="5"/>
      <c r="K130" s="5"/>
      <c r="L130" s="5"/>
      <c r="M130" s="5"/>
      <c r="N130" s="203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">
      <c r="A131" s="45">
        <f>'Données projet'!A150</f>
        <v>70</v>
      </c>
      <c r="B131" s="212">
        <f>'Données projet'!D150</f>
        <v>0</v>
      </c>
      <c r="C131" s="239"/>
      <c r="D131" s="220">
        <f t="shared" si="8"/>
        <v>0</v>
      </c>
      <c r="E131" s="241"/>
      <c r="F131" s="222"/>
      <c r="G131" s="221"/>
      <c r="H131" s="5"/>
      <c r="I131" s="5"/>
      <c r="J131" s="5"/>
      <c r="K131" s="5"/>
      <c r="L131" s="5"/>
      <c r="M131" s="5"/>
      <c r="N131" s="203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">
      <c r="A132" s="45">
        <f>'Données projet'!A151</f>
        <v>75</v>
      </c>
      <c r="B132" s="212">
        <f>'Données projet'!D151</f>
        <v>42</v>
      </c>
      <c r="C132" s="239">
        <v>50</v>
      </c>
      <c r="D132" s="220">
        <f t="shared" si="8"/>
        <v>2100</v>
      </c>
      <c r="E132" s="241"/>
      <c r="F132" s="222"/>
      <c r="G132" s="221"/>
      <c r="H132" s="5"/>
      <c r="I132" s="5"/>
      <c r="J132" s="5"/>
      <c r="K132" s="5"/>
      <c r="L132" s="5"/>
      <c r="M132" s="5"/>
      <c r="N132" s="203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">
      <c r="A133" s="45">
        <f>'Données projet'!A152</f>
        <v>85</v>
      </c>
      <c r="B133" s="212">
        <f>'Données projet'!D152</f>
        <v>42</v>
      </c>
      <c r="C133" s="239">
        <v>60</v>
      </c>
      <c r="D133" s="220">
        <f t="shared" si="8"/>
        <v>2520</v>
      </c>
      <c r="E133" s="241"/>
      <c r="F133" s="222"/>
      <c r="G133" s="221"/>
      <c r="H133" s="5"/>
      <c r="I133" s="5"/>
      <c r="J133" s="5"/>
      <c r="K133" s="5"/>
      <c r="L133" s="5"/>
      <c r="M133" s="5"/>
      <c r="N133" s="203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projet'!A153</f>
        <v>95</v>
      </c>
      <c r="B134" s="212">
        <f>'Données projet'!D153</f>
        <v>42</v>
      </c>
      <c r="C134" s="239">
        <v>70</v>
      </c>
      <c r="D134" s="220">
        <f t="shared" si="8"/>
        <v>2940</v>
      </c>
      <c r="E134" s="241"/>
      <c r="F134" s="222"/>
      <c r="G134" s="221"/>
      <c r="H134" s="5"/>
      <c r="I134" s="5"/>
      <c r="J134" s="5"/>
      <c r="K134" s="5"/>
      <c r="L134" s="5"/>
      <c r="M134" s="5"/>
      <c r="N134" s="203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projet'!A154</f>
        <v>105</v>
      </c>
      <c r="B135" s="212">
        <f>'Données projet'!D154</f>
        <v>41</v>
      </c>
      <c r="C135" s="239">
        <v>80</v>
      </c>
      <c r="D135" s="220">
        <f t="shared" si="8"/>
        <v>3280</v>
      </c>
      <c r="E135" s="241"/>
      <c r="F135" s="222"/>
      <c r="G135" s="221"/>
      <c r="H135" s="5"/>
      <c r="I135" s="5"/>
      <c r="J135" s="5"/>
      <c r="K135" s="5"/>
      <c r="L135" s="5"/>
      <c r="M135" s="5"/>
      <c r="N135" s="203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projet'!A155</f>
        <v>115</v>
      </c>
      <c r="B136" s="212">
        <f>'Données projet'!D155</f>
        <v>37</v>
      </c>
      <c r="C136" s="239">
        <v>90</v>
      </c>
      <c r="D136" s="220">
        <f t="shared" si="8"/>
        <v>3330</v>
      </c>
      <c r="E136" s="241"/>
      <c r="F136" s="222"/>
      <c r="G136" s="221"/>
      <c r="H136" s="5"/>
      <c r="I136" s="5"/>
      <c r="J136" s="5"/>
      <c r="K136" s="5"/>
      <c r="L136" s="5"/>
      <c r="M136" s="5"/>
      <c r="N136" s="203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projet'!A156</f>
        <v>125</v>
      </c>
      <c r="B137" s="212">
        <f>'Données projet'!D156</f>
        <v>33</v>
      </c>
      <c r="C137" s="239">
        <v>100</v>
      </c>
      <c r="D137" s="220">
        <f t="shared" si="8"/>
        <v>3300</v>
      </c>
      <c r="E137" s="241"/>
      <c r="F137" s="222"/>
      <c r="G137" s="221"/>
      <c r="H137" s="5"/>
      <c r="I137" s="5"/>
      <c r="J137" s="5"/>
      <c r="K137" s="5"/>
      <c r="L137" s="5"/>
      <c r="M137" s="5"/>
      <c r="N137" s="203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projet'!A157</f>
        <v>135</v>
      </c>
      <c r="B138" s="212">
        <f>'Données projet'!D157</f>
        <v>29</v>
      </c>
      <c r="C138" s="239">
        <v>110</v>
      </c>
      <c r="D138" s="220">
        <f t="shared" si="8"/>
        <v>3190</v>
      </c>
      <c r="E138" s="241"/>
      <c r="F138" s="222"/>
      <c r="G138" s="221"/>
      <c r="H138" s="5"/>
      <c r="I138" s="5"/>
      <c r="J138" s="5"/>
      <c r="K138" s="5"/>
      <c r="L138" s="5"/>
      <c r="M138" s="5"/>
      <c r="N138" s="203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projet'!A158</f>
        <v>145</v>
      </c>
      <c r="B139" s="212">
        <f>'Données projet'!D158</f>
        <v>0</v>
      </c>
      <c r="C139" s="239"/>
      <c r="D139" s="220">
        <f t="shared" si="8"/>
        <v>0</v>
      </c>
      <c r="E139" s="241"/>
      <c r="F139" s="222"/>
      <c r="G139" s="221"/>
      <c r="H139" s="5"/>
      <c r="I139" s="5"/>
      <c r="J139" s="5"/>
      <c r="K139" s="5"/>
      <c r="L139" s="5"/>
      <c r="M139" s="5"/>
      <c r="N139" s="203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projet'!A159</f>
        <v>150</v>
      </c>
      <c r="B140" s="212">
        <f>'Données projet'!D159</f>
        <v>306</v>
      </c>
      <c r="C140" s="239">
        <v>200</v>
      </c>
      <c r="D140" s="220">
        <f t="shared" si="8"/>
        <v>61200</v>
      </c>
      <c r="E140" s="241"/>
      <c r="F140" s="222"/>
      <c r="G140" s="221"/>
      <c r="H140" s="5"/>
      <c r="I140" s="5"/>
      <c r="J140" s="5"/>
      <c r="K140" s="5"/>
      <c r="L140" s="5"/>
      <c r="M140" s="5"/>
      <c r="N140" s="203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5"/>
      <c r="B141" s="5"/>
      <c r="C141" s="5"/>
      <c r="D141" s="5"/>
      <c r="E141" s="5"/>
      <c r="F141" s="201"/>
      <c r="G141" s="111"/>
      <c r="H141" s="5"/>
      <c r="I141" s="5"/>
      <c r="J141" s="5"/>
      <c r="K141" s="5"/>
      <c r="L141" s="5"/>
      <c r="M141" s="5"/>
      <c r="N141" s="203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5"/>
      <c r="B142" s="5"/>
      <c r="C142" s="5"/>
      <c r="D142" s="5"/>
      <c r="E142" s="5"/>
      <c r="F142" s="201"/>
      <c r="G142" s="111"/>
      <c r="H142" s="5"/>
      <c r="I142" s="5"/>
      <c r="J142" s="5"/>
      <c r="K142" s="5"/>
      <c r="L142" s="5"/>
      <c r="M142" s="5"/>
      <c r="N142" s="203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9" t="s">
        <v>170</v>
      </c>
      <c r="B143" s="211" t="str">
        <f>IF('Données projet'!B14="","",'Données projet'!B14)</f>
        <v/>
      </c>
      <c r="C143" s="5"/>
      <c r="D143" s="5"/>
      <c r="E143" s="5"/>
      <c r="F143" s="201"/>
      <c r="G143" s="111"/>
      <c r="H143" s="5"/>
      <c r="I143" s="5"/>
      <c r="J143" s="5"/>
      <c r="K143" s="5"/>
      <c r="L143" s="5"/>
      <c r="M143" s="5"/>
      <c r="N143" s="203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5"/>
      <c r="B144" s="5"/>
      <c r="C144" s="5"/>
      <c r="D144" s="5"/>
      <c r="E144" s="5"/>
      <c r="F144" s="201"/>
      <c r="G144" s="111"/>
      <c r="H144" s="5"/>
      <c r="I144" s="5"/>
      <c r="J144" s="5"/>
      <c r="K144" s="5"/>
      <c r="L144" s="5"/>
      <c r="M144" s="5"/>
      <c r="N144" s="203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210" t="s">
        <v>180</v>
      </c>
      <c r="B145" s="51" t="s">
        <v>256</v>
      </c>
      <c r="C145" s="51" t="s">
        <v>255</v>
      </c>
      <c r="D145" s="210" t="s">
        <v>252</v>
      </c>
      <c r="E145" s="210" t="s">
        <v>288</v>
      </c>
      <c r="F145" s="232"/>
      <c r="G145" s="214"/>
      <c r="H145" s="5"/>
      <c r="I145" s="5"/>
      <c r="J145" s="5"/>
      <c r="K145" s="5"/>
      <c r="L145" s="5"/>
      <c r="M145" s="5"/>
      <c r="N145" s="203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218">
        <f>'Données projet'!A166</f>
        <v>0</v>
      </c>
      <c r="B146" s="219">
        <f>'Données projet'!D166</f>
        <v>0</v>
      </c>
      <c r="C146" s="241"/>
      <c r="D146" s="217">
        <f>B146*C146</f>
        <v>0</v>
      </c>
      <c r="E146" s="241"/>
      <c r="F146" s="233"/>
      <c r="G146" s="234"/>
      <c r="H146" s="5"/>
      <c r="I146" s="5"/>
      <c r="J146" s="5"/>
      <c r="K146" s="5"/>
      <c r="L146" s="5"/>
      <c r="M146" s="5"/>
      <c r="N146" s="203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218">
        <f>'Données projet'!A167</f>
        <v>0</v>
      </c>
      <c r="B147" s="219">
        <f>'Données projet'!D167</f>
        <v>0</v>
      </c>
      <c r="C147" s="241"/>
      <c r="D147" s="217">
        <f t="shared" ref="D147:D165" si="9">B147*C147</f>
        <v>0</v>
      </c>
      <c r="E147" s="241"/>
      <c r="F147" s="233"/>
      <c r="G147" s="234"/>
      <c r="H147" s="5"/>
      <c r="I147" s="5"/>
      <c r="J147" s="5"/>
      <c r="K147" s="5"/>
      <c r="L147" s="5"/>
      <c r="M147" s="5"/>
      <c r="N147" s="203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218">
        <f>'Données projet'!A168</f>
        <v>0</v>
      </c>
      <c r="B148" s="219">
        <f>'Données projet'!D168</f>
        <v>0</v>
      </c>
      <c r="C148" s="241"/>
      <c r="D148" s="217">
        <f t="shared" si="9"/>
        <v>0</v>
      </c>
      <c r="E148" s="241"/>
      <c r="F148" s="233"/>
      <c r="G148" s="234"/>
      <c r="H148" s="5"/>
      <c r="I148" s="5"/>
      <c r="J148" s="5"/>
      <c r="K148" s="5"/>
      <c r="L148" s="5"/>
      <c r="M148" s="5"/>
      <c r="N148" s="203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218">
        <f>'Données projet'!A169</f>
        <v>0</v>
      </c>
      <c r="B149" s="219">
        <f>'Données projet'!D169</f>
        <v>0</v>
      </c>
      <c r="C149" s="241"/>
      <c r="D149" s="217">
        <f t="shared" si="9"/>
        <v>0</v>
      </c>
      <c r="E149" s="241"/>
      <c r="F149" s="233"/>
      <c r="G149" s="234"/>
      <c r="H149" s="5"/>
      <c r="I149" s="5"/>
      <c r="J149" s="5"/>
      <c r="K149" s="5"/>
      <c r="L149" s="5"/>
      <c r="M149" s="5"/>
      <c r="N149" s="203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218">
        <f>'Données projet'!A170</f>
        <v>0</v>
      </c>
      <c r="B150" s="219">
        <f>'Données projet'!D170</f>
        <v>0</v>
      </c>
      <c r="C150" s="241"/>
      <c r="D150" s="217">
        <f t="shared" si="9"/>
        <v>0</v>
      </c>
      <c r="E150" s="241"/>
      <c r="F150" s="233"/>
      <c r="G150" s="234"/>
      <c r="H150" s="5"/>
      <c r="I150" s="5"/>
      <c r="J150" s="5"/>
      <c r="K150" s="5"/>
      <c r="L150" s="5"/>
      <c r="M150" s="5"/>
      <c r="N150" s="203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8">
        <f>'Données projet'!A171</f>
        <v>0</v>
      </c>
      <c r="B151" s="219">
        <f>'Données projet'!D171</f>
        <v>0</v>
      </c>
      <c r="C151" s="241"/>
      <c r="D151" s="217">
        <f t="shared" si="9"/>
        <v>0</v>
      </c>
      <c r="E151" s="241"/>
      <c r="F151" s="233"/>
      <c r="G151" s="234"/>
      <c r="H151" s="5"/>
      <c r="I151" s="5"/>
      <c r="J151" s="5"/>
      <c r="K151" s="5"/>
      <c r="L151" s="5"/>
      <c r="M151" s="5"/>
      <c r="N151" s="203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218">
        <f>'Données projet'!A172</f>
        <v>0</v>
      </c>
      <c r="B152" s="219">
        <f>'Données projet'!D172</f>
        <v>0</v>
      </c>
      <c r="C152" s="241"/>
      <c r="D152" s="217">
        <f t="shared" si="9"/>
        <v>0</v>
      </c>
      <c r="E152" s="241"/>
      <c r="F152" s="233"/>
      <c r="G152" s="234"/>
      <c r="H152" s="5"/>
      <c r="I152" s="5"/>
      <c r="J152" s="5"/>
      <c r="K152" s="5"/>
      <c r="L152" s="5"/>
      <c r="M152" s="5"/>
      <c r="N152" s="203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218">
        <f>'Données projet'!A173</f>
        <v>0</v>
      </c>
      <c r="B153" s="219">
        <f>'Données projet'!D173</f>
        <v>0</v>
      </c>
      <c r="C153" s="241"/>
      <c r="D153" s="217">
        <f t="shared" si="9"/>
        <v>0</v>
      </c>
      <c r="E153" s="241"/>
      <c r="F153" s="233"/>
      <c r="G153" s="234"/>
      <c r="H153" s="5"/>
      <c r="I153" s="5"/>
      <c r="J153" s="5"/>
      <c r="K153" s="5"/>
      <c r="L153" s="5"/>
      <c r="M153" s="5"/>
      <c r="N153" s="203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218">
        <f>'Données projet'!A174</f>
        <v>0</v>
      </c>
      <c r="B154" s="219">
        <f>'Données projet'!D174</f>
        <v>0</v>
      </c>
      <c r="C154" s="241"/>
      <c r="D154" s="217">
        <f t="shared" si="9"/>
        <v>0</v>
      </c>
      <c r="E154" s="241"/>
      <c r="F154" s="233"/>
      <c r="G154" s="234"/>
      <c r="H154" s="5"/>
      <c r="I154" s="5"/>
      <c r="J154" s="5"/>
      <c r="K154" s="5"/>
      <c r="L154" s="5"/>
      <c r="M154" s="5"/>
      <c r="N154" s="203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218">
        <f>'Données projet'!A175</f>
        <v>0</v>
      </c>
      <c r="B155" s="219">
        <f>'Données projet'!D175</f>
        <v>0</v>
      </c>
      <c r="C155" s="241"/>
      <c r="D155" s="217">
        <f t="shared" si="9"/>
        <v>0</v>
      </c>
      <c r="E155" s="241"/>
      <c r="F155" s="233"/>
      <c r="G155" s="234"/>
      <c r="H155" s="5"/>
      <c r="I155" s="5"/>
      <c r="J155" s="5"/>
      <c r="K155" s="5"/>
      <c r="L155" s="5"/>
      <c r="M155" s="5"/>
      <c r="N155" s="203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218">
        <f>'Données projet'!A176</f>
        <v>0</v>
      </c>
      <c r="B156" s="219">
        <f>'Données projet'!D176</f>
        <v>0</v>
      </c>
      <c r="C156" s="241"/>
      <c r="D156" s="217">
        <f t="shared" si="9"/>
        <v>0</v>
      </c>
      <c r="E156" s="241"/>
      <c r="F156" s="233"/>
      <c r="G156" s="234"/>
      <c r="H156" s="5"/>
      <c r="I156" s="5"/>
      <c r="J156" s="5"/>
      <c r="K156" s="5"/>
      <c r="L156" s="5"/>
      <c r="M156" s="5"/>
      <c r="N156" s="203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218">
        <f>'Données projet'!A177</f>
        <v>0</v>
      </c>
      <c r="B157" s="219">
        <f>'Données projet'!D177</f>
        <v>0</v>
      </c>
      <c r="C157" s="241"/>
      <c r="D157" s="217">
        <f t="shared" si="9"/>
        <v>0</v>
      </c>
      <c r="E157" s="241"/>
      <c r="F157" s="233"/>
      <c r="G157" s="234"/>
      <c r="H157" s="5"/>
      <c r="I157" s="5"/>
      <c r="J157" s="5"/>
      <c r="K157" s="5"/>
      <c r="L157" s="5"/>
      <c r="M157" s="5"/>
      <c r="N157" s="203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218">
        <f>'Données projet'!A178</f>
        <v>0</v>
      </c>
      <c r="B158" s="219">
        <f>'Données projet'!D178</f>
        <v>0</v>
      </c>
      <c r="C158" s="241"/>
      <c r="D158" s="217">
        <f t="shared" si="9"/>
        <v>0</v>
      </c>
      <c r="E158" s="241"/>
      <c r="F158" s="233"/>
      <c r="G158" s="234"/>
      <c r="H158" s="5"/>
      <c r="I158" s="5"/>
      <c r="J158" s="5"/>
      <c r="K158" s="5"/>
      <c r="L158" s="5"/>
      <c r="M158" s="5"/>
      <c r="N158" s="203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218">
        <f>'Données projet'!A179</f>
        <v>0</v>
      </c>
      <c r="B159" s="219">
        <f>'Données projet'!D179</f>
        <v>0</v>
      </c>
      <c r="C159" s="241"/>
      <c r="D159" s="217">
        <f t="shared" si="9"/>
        <v>0</v>
      </c>
      <c r="E159" s="241"/>
      <c r="F159" s="233"/>
      <c r="G159" s="234"/>
      <c r="H159" s="5"/>
      <c r="I159" s="5"/>
      <c r="J159" s="5"/>
      <c r="K159" s="5"/>
      <c r="L159" s="5"/>
      <c r="M159" s="5"/>
      <c r="N159" s="203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218">
        <f>'Données projet'!A180</f>
        <v>0</v>
      </c>
      <c r="B160" s="219">
        <f>'Données projet'!D180</f>
        <v>0</v>
      </c>
      <c r="C160" s="241"/>
      <c r="D160" s="217">
        <f t="shared" si="9"/>
        <v>0</v>
      </c>
      <c r="E160" s="241"/>
      <c r="F160" s="233"/>
      <c r="G160" s="234"/>
      <c r="H160" s="5"/>
      <c r="I160" s="5"/>
      <c r="J160" s="5"/>
      <c r="K160" s="5"/>
      <c r="L160" s="5"/>
      <c r="M160" s="5"/>
      <c r="N160" s="203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218">
        <f>'Données projet'!A181</f>
        <v>0</v>
      </c>
      <c r="B161" s="219">
        <f>'Données projet'!D181</f>
        <v>0</v>
      </c>
      <c r="C161" s="241"/>
      <c r="D161" s="217">
        <f t="shared" si="9"/>
        <v>0</v>
      </c>
      <c r="E161" s="241"/>
      <c r="F161" s="233"/>
      <c r="G161" s="234"/>
      <c r="H161" s="5"/>
      <c r="I161" s="5"/>
      <c r="J161" s="5"/>
      <c r="K161" s="5"/>
      <c r="L161" s="5"/>
      <c r="M161" s="5"/>
      <c r="N161" s="203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218">
        <f>'Données projet'!A182</f>
        <v>0</v>
      </c>
      <c r="B162" s="219">
        <f>'Données projet'!D182</f>
        <v>0</v>
      </c>
      <c r="C162" s="241"/>
      <c r="D162" s="217">
        <f t="shared" si="9"/>
        <v>0</v>
      </c>
      <c r="E162" s="241"/>
      <c r="F162" s="233"/>
      <c r="G162" s="234"/>
      <c r="H162" s="5"/>
      <c r="I162" s="5"/>
      <c r="J162" s="5"/>
      <c r="K162" s="5"/>
      <c r="L162" s="5"/>
      <c r="M162" s="5"/>
      <c r="N162" s="203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218">
        <f>'Données projet'!A183</f>
        <v>0</v>
      </c>
      <c r="B163" s="219">
        <f>'Données projet'!D183</f>
        <v>0</v>
      </c>
      <c r="C163" s="241"/>
      <c r="D163" s="217">
        <f t="shared" si="9"/>
        <v>0</v>
      </c>
      <c r="E163" s="241"/>
      <c r="F163" s="233"/>
      <c r="G163" s="234"/>
      <c r="H163" s="5"/>
      <c r="I163" s="5"/>
      <c r="J163" s="5"/>
      <c r="K163" s="5"/>
      <c r="L163" s="5"/>
      <c r="M163" s="5"/>
      <c r="N163" s="203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218">
        <f>'Données projet'!A184</f>
        <v>0</v>
      </c>
      <c r="B164" s="219">
        <f>'Données projet'!D184</f>
        <v>0</v>
      </c>
      <c r="C164" s="241"/>
      <c r="D164" s="217">
        <f t="shared" si="9"/>
        <v>0</v>
      </c>
      <c r="E164" s="241"/>
      <c r="F164" s="233"/>
      <c r="G164" s="234"/>
      <c r="H164" s="5"/>
      <c r="I164" s="5"/>
      <c r="J164" s="5"/>
      <c r="K164" s="5"/>
      <c r="L164" s="5"/>
      <c r="M164" s="5"/>
      <c r="N164" s="203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218">
        <f>'Données projet'!A185</f>
        <v>0</v>
      </c>
      <c r="B165" s="219">
        <f>'Données projet'!D185</f>
        <v>0</v>
      </c>
      <c r="C165" s="241"/>
      <c r="D165" s="217">
        <f t="shared" si="9"/>
        <v>0</v>
      </c>
      <c r="E165" s="241"/>
      <c r="F165" s="233"/>
      <c r="G165" s="234"/>
      <c r="H165" s="5"/>
      <c r="I165" s="5"/>
      <c r="J165" s="5"/>
      <c r="K165" s="5"/>
      <c r="L165" s="5"/>
      <c r="M165" s="5"/>
      <c r="N165" s="203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5"/>
      <c r="B166" s="5"/>
      <c r="C166" s="5"/>
      <c r="D166" s="5"/>
      <c r="E166" s="5"/>
      <c r="F166" s="201"/>
      <c r="G166" s="111"/>
      <c r="H166" s="5"/>
      <c r="I166" s="5"/>
      <c r="J166" s="5"/>
      <c r="K166" s="5"/>
      <c r="L166" s="5"/>
      <c r="M166" s="5"/>
      <c r="N166" s="203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5"/>
      <c r="B167" s="5"/>
      <c r="C167" s="5"/>
      <c r="D167" s="5"/>
      <c r="E167" s="5"/>
      <c r="F167" s="201"/>
      <c r="G167" s="111"/>
      <c r="H167" s="5"/>
      <c r="I167" s="5"/>
      <c r="J167" s="5"/>
      <c r="K167" s="5"/>
      <c r="L167" s="5"/>
      <c r="M167" s="5"/>
      <c r="N167" s="203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49" t="s">
        <v>171</v>
      </c>
      <c r="B168" s="211" t="str">
        <f>IF('Données projet'!$B$15="","",'Données projet'!$B$15)</f>
        <v/>
      </c>
      <c r="C168" s="5"/>
      <c r="D168" s="5"/>
      <c r="E168" s="5"/>
      <c r="F168" s="201"/>
      <c r="G168" s="111"/>
      <c r="H168" s="5"/>
      <c r="I168" s="5"/>
      <c r="J168" s="5"/>
      <c r="K168" s="5"/>
      <c r="L168" s="5"/>
      <c r="M168" s="5"/>
      <c r="N168" s="203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49"/>
      <c r="B169" s="5"/>
      <c r="C169" s="5"/>
      <c r="D169" s="5"/>
      <c r="E169" s="5"/>
      <c r="F169" s="201"/>
      <c r="G169" s="111"/>
      <c r="H169" s="5"/>
      <c r="I169" s="5"/>
      <c r="J169" s="5"/>
      <c r="K169" s="5"/>
      <c r="L169" s="5"/>
      <c r="M169" s="5"/>
      <c r="N169" s="203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210" t="s">
        <v>180</v>
      </c>
      <c r="B170" s="51" t="s">
        <v>256</v>
      </c>
      <c r="C170" s="51" t="s">
        <v>255</v>
      </c>
      <c r="D170" s="210" t="s">
        <v>252</v>
      </c>
      <c r="E170" s="210" t="s">
        <v>288</v>
      </c>
      <c r="F170" s="232"/>
      <c r="G170" s="214"/>
      <c r="H170" s="5"/>
      <c r="I170" s="5"/>
      <c r="J170" s="5"/>
      <c r="K170" s="5"/>
      <c r="L170" s="5"/>
      <c r="M170" s="5"/>
      <c r="N170" s="203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218">
        <f>'Données projet'!A192</f>
        <v>0</v>
      </c>
      <c r="B171" s="219">
        <f>'Données projet'!D192</f>
        <v>0</v>
      </c>
      <c r="C171" s="241"/>
      <c r="D171" s="217">
        <f>B171*C171</f>
        <v>0</v>
      </c>
      <c r="E171" s="241"/>
      <c r="F171" s="233"/>
      <c r="G171" s="234"/>
      <c r="H171" s="5"/>
      <c r="I171" s="5"/>
      <c r="J171" s="5"/>
      <c r="K171" s="5"/>
      <c r="L171" s="5"/>
      <c r="M171" s="5"/>
      <c r="N171" s="203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218">
        <f>'Données projet'!A193</f>
        <v>0</v>
      </c>
      <c r="B172" s="219">
        <f>'Données projet'!D193</f>
        <v>0</v>
      </c>
      <c r="C172" s="241"/>
      <c r="D172" s="217">
        <f t="shared" ref="D172:D190" si="10">B172*C172</f>
        <v>0</v>
      </c>
      <c r="E172" s="241"/>
      <c r="F172" s="233"/>
      <c r="G172" s="234"/>
      <c r="H172" s="5"/>
      <c r="I172" s="5"/>
      <c r="J172" s="5"/>
      <c r="K172" s="5"/>
      <c r="L172" s="5"/>
      <c r="M172" s="5"/>
      <c r="N172" s="203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218">
        <f>'Données projet'!A194</f>
        <v>0</v>
      </c>
      <c r="B173" s="219">
        <f>'Données projet'!D194</f>
        <v>0</v>
      </c>
      <c r="C173" s="241"/>
      <c r="D173" s="217">
        <f t="shared" si="10"/>
        <v>0</v>
      </c>
      <c r="E173" s="241"/>
      <c r="F173" s="233"/>
      <c r="G173" s="234"/>
      <c r="H173" s="5"/>
      <c r="I173" s="5"/>
      <c r="J173" s="5"/>
      <c r="K173" s="5"/>
      <c r="L173" s="5"/>
      <c r="M173" s="5"/>
      <c r="N173" s="203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218">
        <f>'Données projet'!A195</f>
        <v>0</v>
      </c>
      <c r="B174" s="219">
        <f>'Données projet'!D195</f>
        <v>0</v>
      </c>
      <c r="C174" s="241"/>
      <c r="D174" s="217">
        <f t="shared" si="10"/>
        <v>0</v>
      </c>
      <c r="E174" s="241"/>
      <c r="F174" s="233"/>
      <c r="G174" s="234"/>
      <c r="H174" s="5"/>
      <c r="I174" s="5"/>
      <c r="J174" s="5"/>
      <c r="K174" s="5"/>
      <c r="L174" s="5"/>
      <c r="M174" s="5"/>
      <c r="N174" s="203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218">
        <f>'Données projet'!A196</f>
        <v>0</v>
      </c>
      <c r="B175" s="219">
        <f>'Données projet'!D196</f>
        <v>0</v>
      </c>
      <c r="C175" s="241"/>
      <c r="D175" s="217">
        <f t="shared" si="10"/>
        <v>0</v>
      </c>
      <c r="E175" s="241"/>
      <c r="F175" s="233"/>
      <c r="G175" s="234"/>
      <c r="H175" s="5"/>
      <c r="I175" s="5"/>
      <c r="J175" s="5"/>
      <c r="K175" s="5"/>
      <c r="L175" s="5"/>
      <c r="M175" s="5"/>
      <c r="N175" s="203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218">
        <f>'Données projet'!A197</f>
        <v>0</v>
      </c>
      <c r="B176" s="219">
        <f>'Données projet'!D197</f>
        <v>0</v>
      </c>
      <c r="C176" s="241"/>
      <c r="D176" s="217">
        <f t="shared" si="10"/>
        <v>0</v>
      </c>
      <c r="E176" s="241"/>
      <c r="F176" s="233"/>
      <c r="G176" s="234"/>
      <c r="H176" s="5"/>
      <c r="I176" s="5"/>
      <c r="J176" s="5"/>
      <c r="K176" s="5"/>
      <c r="L176" s="5"/>
      <c r="M176" s="5"/>
      <c r="N176" s="203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8">
        <f>'Données projet'!A198</f>
        <v>0</v>
      </c>
      <c r="B177" s="219">
        <f>'Données projet'!D198</f>
        <v>0</v>
      </c>
      <c r="C177" s="241"/>
      <c r="D177" s="217">
        <f t="shared" si="10"/>
        <v>0</v>
      </c>
      <c r="E177" s="241"/>
      <c r="F177" s="233"/>
      <c r="G177" s="234"/>
      <c r="H177" s="5"/>
      <c r="I177" s="5"/>
      <c r="J177" s="5"/>
      <c r="K177" s="5"/>
      <c r="L177" s="5"/>
      <c r="M177" s="5"/>
      <c r="N177" s="203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218">
        <f>'Données projet'!A199</f>
        <v>0</v>
      </c>
      <c r="B178" s="219">
        <f>'Données projet'!D199</f>
        <v>0</v>
      </c>
      <c r="C178" s="241"/>
      <c r="D178" s="217">
        <f t="shared" si="10"/>
        <v>0</v>
      </c>
      <c r="E178" s="241"/>
      <c r="F178" s="233"/>
      <c r="G178" s="234"/>
      <c r="H178" s="5"/>
      <c r="I178" s="5"/>
      <c r="J178" s="5"/>
      <c r="K178" s="5"/>
      <c r="L178" s="5"/>
      <c r="M178" s="5"/>
      <c r="N178" s="203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218">
        <f>'Données projet'!A200</f>
        <v>0</v>
      </c>
      <c r="B179" s="219">
        <f>'Données projet'!D200</f>
        <v>0</v>
      </c>
      <c r="C179" s="241"/>
      <c r="D179" s="217">
        <f t="shared" si="10"/>
        <v>0</v>
      </c>
      <c r="E179" s="241"/>
      <c r="F179" s="233"/>
      <c r="G179" s="234"/>
      <c r="H179" s="5"/>
      <c r="I179" s="5"/>
      <c r="J179" s="5"/>
      <c r="K179" s="5"/>
      <c r="L179" s="5"/>
      <c r="M179" s="5"/>
      <c r="N179" s="203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218">
        <f>'Données projet'!A201</f>
        <v>0</v>
      </c>
      <c r="B180" s="219">
        <f>'Données projet'!D201</f>
        <v>0</v>
      </c>
      <c r="C180" s="241"/>
      <c r="D180" s="217">
        <f t="shared" si="10"/>
        <v>0</v>
      </c>
      <c r="E180" s="241"/>
      <c r="F180" s="233"/>
      <c r="G180" s="234"/>
      <c r="H180" s="5"/>
      <c r="I180" s="5"/>
      <c r="J180" s="5"/>
      <c r="K180" s="5"/>
      <c r="L180" s="5"/>
      <c r="M180" s="5"/>
      <c r="N180" s="203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218">
        <f>'Données projet'!A202</f>
        <v>0</v>
      </c>
      <c r="B181" s="219">
        <f>'Données projet'!D202</f>
        <v>0</v>
      </c>
      <c r="C181" s="241"/>
      <c r="D181" s="217">
        <f t="shared" si="10"/>
        <v>0</v>
      </c>
      <c r="E181" s="241"/>
      <c r="F181" s="233"/>
      <c r="G181" s="234"/>
      <c r="H181" s="5"/>
      <c r="I181" s="5"/>
      <c r="J181" s="5"/>
      <c r="K181" s="5"/>
      <c r="L181" s="5"/>
      <c r="M181" s="5"/>
      <c r="N181" s="203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218">
        <f>'Données projet'!A203</f>
        <v>0</v>
      </c>
      <c r="B182" s="219">
        <f>'Données projet'!D203</f>
        <v>0</v>
      </c>
      <c r="C182" s="241"/>
      <c r="D182" s="217">
        <f t="shared" si="10"/>
        <v>0</v>
      </c>
      <c r="E182" s="241"/>
      <c r="F182" s="233"/>
      <c r="G182" s="234"/>
      <c r="H182" s="5"/>
      <c r="I182" s="5"/>
      <c r="J182" s="5"/>
      <c r="K182" s="5"/>
      <c r="L182" s="5"/>
      <c r="M182" s="5"/>
      <c r="N182" s="203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218">
        <f>'Données projet'!A204</f>
        <v>0</v>
      </c>
      <c r="B183" s="219">
        <f>'Données projet'!D204</f>
        <v>0</v>
      </c>
      <c r="C183" s="241"/>
      <c r="D183" s="217">
        <f t="shared" si="10"/>
        <v>0</v>
      </c>
      <c r="E183" s="241"/>
      <c r="F183" s="233"/>
      <c r="G183" s="234"/>
      <c r="H183" s="5"/>
      <c r="I183" s="5"/>
      <c r="J183" s="5"/>
      <c r="K183" s="5"/>
      <c r="L183" s="5"/>
      <c r="M183" s="5"/>
      <c r="N183" s="203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218">
        <f>'Données projet'!A205</f>
        <v>0</v>
      </c>
      <c r="B184" s="219">
        <f>'Données projet'!D205</f>
        <v>0</v>
      </c>
      <c r="C184" s="241"/>
      <c r="D184" s="217">
        <f t="shared" si="10"/>
        <v>0</v>
      </c>
      <c r="E184" s="241"/>
      <c r="F184" s="233"/>
      <c r="G184" s="234"/>
      <c r="H184" s="5"/>
      <c r="I184" s="5"/>
      <c r="J184" s="5"/>
      <c r="K184" s="5"/>
      <c r="L184" s="5"/>
      <c r="M184" s="5"/>
      <c r="N184" s="203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218">
        <f>'Données projet'!A206</f>
        <v>0</v>
      </c>
      <c r="B185" s="219">
        <f>'Données projet'!D206</f>
        <v>0</v>
      </c>
      <c r="C185" s="241"/>
      <c r="D185" s="217">
        <f t="shared" si="10"/>
        <v>0</v>
      </c>
      <c r="E185" s="241"/>
      <c r="F185" s="233"/>
      <c r="G185" s="234"/>
      <c r="H185" s="5"/>
      <c r="I185" s="5"/>
      <c r="J185" s="5"/>
      <c r="K185" s="5"/>
      <c r="L185" s="5"/>
      <c r="M185" s="5"/>
      <c r="N185" s="203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218">
        <f>'Données projet'!A207</f>
        <v>0</v>
      </c>
      <c r="B186" s="219">
        <f>'Données projet'!D207</f>
        <v>0</v>
      </c>
      <c r="C186" s="241"/>
      <c r="D186" s="217">
        <f t="shared" si="10"/>
        <v>0</v>
      </c>
      <c r="E186" s="241"/>
      <c r="F186" s="233"/>
      <c r="G186" s="234"/>
      <c r="H186" s="5"/>
      <c r="I186" s="5"/>
      <c r="J186" s="5"/>
      <c r="K186" s="5"/>
      <c r="L186" s="5"/>
      <c r="M186" s="5"/>
      <c r="N186" s="203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218">
        <f>'Données projet'!A208</f>
        <v>0</v>
      </c>
      <c r="B187" s="219">
        <f>'Données projet'!D208</f>
        <v>0</v>
      </c>
      <c r="C187" s="241"/>
      <c r="D187" s="217">
        <f t="shared" si="10"/>
        <v>0</v>
      </c>
      <c r="E187" s="241"/>
      <c r="F187" s="233"/>
      <c r="G187" s="234"/>
      <c r="H187" s="5"/>
      <c r="I187" s="5"/>
      <c r="J187" s="5"/>
      <c r="K187" s="5"/>
      <c r="L187" s="5"/>
      <c r="M187" s="5"/>
      <c r="N187" s="203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218">
        <f>'Données projet'!A209</f>
        <v>0</v>
      </c>
      <c r="B188" s="219">
        <f>'Données projet'!D209</f>
        <v>0</v>
      </c>
      <c r="C188" s="241"/>
      <c r="D188" s="217">
        <f t="shared" si="10"/>
        <v>0</v>
      </c>
      <c r="E188" s="241"/>
      <c r="F188" s="233"/>
      <c r="G188" s="234"/>
      <c r="H188" s="5"/>
      <c r="I188" s="5"/>
      <c r="J188" s="5"/>
      <c r="K188" s="5"/>
      <c r="L188" s="5"/>
      <c r="M188" s="5"/>
      <c r="N188" s="203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218">
        <f>'Données projet'!A210</f>
        <v>0</v>
      </c>
      <c r="B189" s="219">
        <f>'Données projet'!D210</f>
        <v>0</v>
      </c>
      <c r="C189" s="241"/>
      <c r="D189" s="217">
        <f t="shared" si="10"/>
        <v>0</v>
      </c>
      <c r="E189" s="241"/>
      <c r="F189" s="233"/>
      <c r="G189" s="234"/>
      <c r="H189" s="5"/>
      <c r="I189" s="5"/>
      <c r="J189" s="5"/>
      <c r="K189" s="5"/>
      <c r="L189" s="5"/>
      <c r="M189" s="5"/>
      <c r="N189" s="203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218">
        <f>'Données projet'!A211</f>
        <v>0</v>
      </c>
      <c r="B190" s="219">
        <f>'Données projet'!D211</f>
        <v>0</v>
      </c>
      <c r="C190" s="241"/>
      <c r="D190" s="217">
        <f t="shared" si="10"/>
        <v>0</v>
      </c>
      <c r="E190" s="241"/>
      <c r="F190" s="233"/>
      <c r="G190" s="234"/>
      <c r="H190" s="5"/>
      <c r="I190" s="5"/>
      <c r="J190" s="5"/>
      <c r="K190" s="5"/>
      <c r="L190" s="5"/>
      <c r="M190" s="5"/>
      <c r="N190" s="203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5"/>
      <c r="B191" s="5"/>
      <c r="C191" s="5"/>
      <c r="D191" s="5"/>
      <c r="E191" s="5"/>
      <c r="F191" s="201"/>
      <c r="G191" s="111"/>
      <c r="H191" s="5"/>
      <c r="I191" s="5"/>
      <c r="J191" s="5"/>
      <c r="K191" s="5"/>
      <c r="L191" s="5"/>
      <c r="M191" s="5"/>
      <c r="N191" s="203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5"/>
      <c r="B192" s="5"/>
      <c r="C192" s="5"/>
      <c r="D192" s="5"/>
      <c r="E192" s="5"/>
      <c r="F192" s="201"/>
      <c r="G192" s="111"/>
      <c r="H192" s="5"/>
      <c r="I192" s="5"/>
      <c r="J192" s="5"/>
      <c r="K192" s="5"/>
      <c r="L192" s="5"/>
      <c r="M192" s="5"/>
      <c r="N192" s="203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49" t="s">
        <v>172</v>
      </c>
      <c r="B193" s="211" t="str">
        <f>IF('Données projet'!$B$16="","",'Données projet'!$B$16)</f>
        <v/>
      </c>
      <c r="C193" s="5"/>
      <c r="D193" s="5"/>
      <c r="E193" s="5"/>
      <c r="F193" s="201"/>
      <c r="G193" s="111"/>
      <c r="H193" s="5"/>
      <c r="I193" s="5"/>
      <c r="J193" s="5"/>
      <c r="K193" s="5"/>
      <c r="L193" s="5"/>
      <c r="M193" s="5"/>
      <c r="N193" s="203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49"/>
      <c r="B194" s="5"/>
      <c r="C194" s="5"/>
      <c r="D194" s="5"/>
      <c r="E194" s="5"/>
      <c r="F194" s="201"/>
      <c r="G194" s="111"/>
      <c r="H194" s="5"/>
      <c r="I194" s="5"/>
      <c r="J194" s="5"/>
      <c r="K194" s="5"/>
      <c r="L194" s="5"/>
      <c r="M194" s="5"/>
      <c r="N194" s="203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210" t="s">
        <v>180</v>
      </c>
      <c r="B195" s="51" t="s">
        <v>256</v>
      </c>
      <c r="C195" s="51" t="s">
        <v>255</v>
      </c>
      <c r="D195" s="210" t="s">
        <v>252</v>
      </c>
      <c r="E195" s="210" t="s">
        <v>288</v>
      </c>
      <c r="F195" s="232"/>
      <c r="G195" s="214"/>
      <c r="H195" s="5"/>
      <c r="I195" s="5"/>
      <c r="J195" s="5"/>
      <c r="K195" s="5"/>
      <c r="L195" s="5"/>
      <c r="M195" s="5"/>
      <c r="N195" s="203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218">
        <f>'Données projet'!A218</f>
        <v>0</v>
      </c>
      <c r="B196" s="219">
        <f>'Données projet'!D218</f>
        <v>0</v>
      </c>
      <c r="C196" s="241"/>
      <c r="D196" s="217">
        <f>B196*C196</f>
        <v>0</v>
      </c>
      <c r="E196" s="241"/>
      <c r="F196" s="233"/>
      <c r="G196" s="234"/>
      <c r="H196" s="5"/>
      <c r="I196" s="5"/>
      <c r="J196" s="5"/>
      <c r="K196" s="5"/>
      <c r="L196" s="5"/>
      <c r="M196" s="5"/>
      <c r="N196" s="203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218">
        <f>'Données projet'!A219</f>
        <v>0</v>
      </c>
      <c r="B197" s="219">
        <f>'Données projet'!D219</f>
        <v>0</v>
      </c>
      <c r="C197" s="241"/>
      <c r="D197" s="217">
        <f t="shared" ref="D197:D215" si="11">B197*C197</f>
        <v>0</v>
      </c>
      <c r="E197" s="241"/>
      <c r="F197" s="233"/>
      <c r="G197" s="234"/>
      <c r="H197" s="5"/>
      <c r="I197" s="5"/>
      <c r="J197" s="5"/>
      <c r="K197" s="5"/>
      <c r="L197" s="5"/>
      <c r="M197" s="5"/>
      <c r="N197" s="203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218">
        <f>'Données projet'!A220</f>
        <v>0</v>
      </c>
      <c r="B198" s="219">
        <f>'Données projet'!D220</f>
        <v>0</v>
      </c>
      <c r="C198" s="241"/>
      <c r="D198" s="217">
        <f t="shared" si="11"/>
        <v>0</v>
      </c>
      <c r="E198" s="241"/>
      <c r="F198" s="233"/>
      <c r="G198" s="234"/>
      <c r="H198" s="5"/>
      <c r="I198" s="5"/>
      <c r="J198" s="5"/>
      <c r="K198" s="5"/>
      <c r="L198" s="5"/>
      <c r="M198" s="5"/>
      <c r="N198" s="203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218">
        <f>'Données projet'!A221</f>
        <v>0</v>
      </c>
      <c r="B199" s="219">
        <f>'Données projet'!D221</f>
        <v>0</v>
      </c>
      <c r="C199" s="241"/>
      <c r="D199" s="217">
        <f t="shared" si="11"/>
        <v>0</v>
      </c>
      <c r="E199" s="241"/>
      <c r="F199" s="233"/>
      <c r="G199" s="234"/>
      <c r="H199" s="5"/>
      <c r="I199" s="5"/>
      <c r="J199" s="5"/>
      <c r="K199" s="5"/>
      <c r="L199" s="5"/>
      <c r="M199" s="5"/>
      <c r="N199" s="203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218">
        <f>'Données projet'!A222</f>
        <v>0</v>
      </c>
      <c r="B200" s="219">
        <f>'Données projet'!D222</f>
        <v>0</v>
      </c>
      <c r="C200" s="241"/>
      <c r="D200" s="217">
        <f t="shared" si="11"/>
        <v>0</v>
      </c>
      <c r="E200" s="241"/>
      <c r="F200" s="233"/>
      <c r="G200" s="234"/>
      <c r="H200" s="5"/>
      <c r="I200" s="5"/>
      <c r="J200" s="5"/>
      <c r="K200" s="5"/>
      <c r="L200" s="5"/>
      <c r="M200" s="5"/>
      <c r="N200" s="203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218">
        <f>'Données projet'!A223</f>
        <v>0</v>
      </c>
      <c r="B201" s="219">
        <f>'Données projet'!D223</f>
        <v>0</v>
      </c>
      <c r="C201" s="241"/>
      <c r="D201" s="217">
        <f t="shared" si="11"/>
        <v>0</v>
      </c>
      <c r="E201" s="241"/>
      <c r="F201" s="233"/>
      <c r="G201" s="234"/>
      <c r="H201" s="5"/>
      <c r="I201" s="5"/>
      <c r="J201" s="5"/>
      <c r="K201" s="5"/>
      <c r="L201" s="5"/>
      <c r="M201" s="5"/>
      <c r="N201" s="203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218">
        <f>'Données projet'!A224</f>
        <v>0</v>
      </c>
      <c r="B202" s="219">
        <f>'Données projet'!D224</f>
        <v>0</v>
      </c>
      <c r="C202" s="241"/>
      <c r="D202" s="217">
        <f t="shared" si="11"/>
        <v>0</v>
      </c>
      <c r="E202" s="241"/>
      <c r="F202" s="233"/>
      <c r="G202" s="234"/>
      <c r="H202" s="5"/>
      <c r="I202" s="5"/>
      <c r="J202" s="5"/>
      <c r="K202" s="5"/>
      <c r="L202" s="5"/>
      <c r="M202" s="5"/>
      <c r="N202" s="203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8">
        <f>'Données projet'!A225</f>
        <v>0</v>
      </c>
      <c r="B203" s="219">
        <f>'Données projet'!D225</f>
        <v>0</v>
      </c>
      <c r="C203" s="241"/>
      <c r="D203" s="217">
        <f t="shared" si="11"/>
        <v>0</v>
      </c>
      <c r="E203" s="241"/>
      <c r="F203" s="233"/>
      <c r="G203" s="234"/>
      <c r="H203" s="5"/>
      <c r="I203" s="5"/>
      <c r="J203" s="5"/>
      <c r="K203" s="5"/>
      <c r="L203" s="5"/>
      <c r="M203" s="5"/>
      <c r="N203" s="203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218">
        <f>'Données projet'!A226</f>
        <v>0</v>
      </c>
      <c r="B204" s="219">
        <f>'Données projet'!D226</f>
        <v>0</v>
      </c>
      <c r="C204" s="241"/>
      <c r="D204" s="217">
        <f t="shared" si="11"/>
        <v>0</v>
      </c>
      <c r="E204" s="241"/>
      <c r="F204" s="233"/>
      <c r="G204" s="234"/>
      <c r="H204" s="5"/>
      <c r="I204" s="5"/>
      <c r="J204" s="5"/>
      <c r="K204" s="5"/>
      <c r="L204" s="5"/>
      <c r="M204" s="5"/>
      <c r="N204" s="203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218">
        <f>'Données projet'!A227</f>
        <v>0</v>
      </c>
      <c r="B205" s="219">
        <f>'Données projet'!D227</f>
        <v>0</v>
      </c>
      <c r="C205" s="241"/>
      <c r="D205" s="217">
        <f t="shared" si="11"/>
        <v>0</v>
      </c>
      <c r="E205" s="241"/>
      <c r="F205" s="233"/>
      <c r="G205" s="234"/>
      <c r="H205" s="5"/>
      <c r="I205" s="5"/>
      <c r="J205" s="5"/>
      <c r="K205" s="5"/>
      <c r="L205" s="5"/>
      <c r="M205" s="5"/>
      <c r="N205" s="203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218">
        <f>'Données projet'!A228</f>
        <v>0</v>
      </c>
      <c r="B206" s="219">
        <f>'Données projet'!D228</f>
        <v>0</v>
      </c>
      <c r="C206" s="241"/>
      <c r="D206" s="217">
        <f t="shared" si="11"/>
        <v>0</v>
      </c>
      <c r="E206" s="241"/>
      <c r="F206" s="233"/>
      <c r="G206" s="234"/>
      <c r="H206" s="5"/>
      <c r="I206" s="5"/>
      <c r="J206" s="5"/>
      <c r="K206" s="5"/>
      <c r="L206" s="5"/>
      <c r="M206" s="5"/>
      <c r="N206" s="203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218">
        <f>'Données projet'!A229</f>
        <v>0</v>
      </c>
      <c r="B207" s="219">
        <f>'Données projet'!D229</f>
        <v>0</v>
      </c>
      <c r="C207" s="241"/>
      <c r="D207" s="217">
        <f t="shared" si="11"/>
        <v>0</v>
      </c>
      <c r="E207" s="241"/>
      <c r="F207" s="233"/>
      <c r="G207" s="234"/>
      <c r="H207" s="5"/>
      <c r="I207" s="5"/>
      <c r="J207" s="5"/>
      <c r="K207" s="5"/>
      <c r="L207" s="5"/>
      <c r="M207" s="5"/>
      <c r="N207" s="203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218">
        <f>'Données projet'!A230</f>
        <v>0</v>
      </c>
      <c r="B208" s="219">
        <f>'Données projet'!D230</f>
        <v>0</v>
      </c>
      <c r="C208" s="241"/>
      <c r="D208" s="217">
        <f t="shared" si="11"/>
        <v>0</v>
      </c>
      <c r="E208" s="241"/>
      <c r="F208" s="233"/>
      <c r="G208" s="234"/>
      <c r="H208" s="5"/>
      <c r="I208" s="5"/>
      <c r="J208" s="5"/>
      <c r="K208" s="5"/>
      <c r="L208" s="5"/>
      <c r="M208" s="5"/>
      <c r="N208" s="203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218">
        <f>'Données projet'!A231</f>
        <v>0</v>
      </c>
      <c r="B209" s="219">
        <f>'Données projet'!D231</f>
        <v>0</v>
      </c>
      <c r="C209" s="241"/>
      <c r="D209" s="217">
        <f t="shared" si="11"/>
        <v>0</v>
      </c>
      <c r="E209" s="241"/>
      <c r="F209" s="233"/>
      <c r="G209" s="234"/>
      <c r="H209" s="5"/>
      <c r="I209" s="5"/>
      <c r="J209" s="5"/>
      <c r="K209" s="5"/>
      <c r="L209" s="5"/>
      <c r="M209" s="5"/>
      <c r="N209" s="203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218">
        <f>'Données projet'!A232</f>
        <v>0</v>
      </c>
      <c r="B210" s="219">
        <f>'Données projet'!D232</f>
        <v>0</v>
      </c>
      <c r="C210" s="241"/>
      <c r="D210" s="217">
        <f t="shared" si="11"/>
        <v>0</v>
      </c>
      <c r="E210" s="241"/>
      <c r="F210" s="233"/>
      <c r="G210" s="234"/>
      <c r="H210" s="5"/>
      <c r="I210" s="5"/>
      <c r="J210" s="5"/>
      <c r="K210" s="5"/>
      <c r="L210" s="5"/>
      <c r="M210" s="5"/>
      <c r="N210" s="203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218">
        <f>'Données projet'!A233</f>
        <v>0</v>
      </c>
      <c r="B211" s="219">
        <f>'Données projet'!D233</f>
        <v>0</v>
      </c>
      <c r="C211" s="241"/>
      <c r="D211" s="217">
        <f t="shared" si="11"/>
        <v>0</v>
      </c>
      <c r="E211" s="241"/>
      <c r="F211" s="233"/>
      <c r="G211" s="234"/>
      <c r="H211" s="5"/>
      <c r="I211" s="5"/>
      <c r="J211" s="5"/>
      <c r="K211" s="5"/>
      <c r="L211" s="5"/>
      <c r="M211" s="5"/>
      <c r="N211" s="203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218">
        <f>'Données projet'!A234</f>
        <v>0</v>
      </c>
      <c r="B212" s="219">
        <f>'Données projet'!D234</f>
        <v>0</v>
      </c>
      <c r="C212" s="241"/>
      <c r="D212" s="217">
        <f t="shared" si="11"/>
        <v>0</v>
      </c>
      <c r="E212" s="241"/>
      <c r="F212" s="233"/>
      <c r="G212" s="234"/>
      <c r="H212" s="5"/>
      <c r="I212" s="5"/>
      <c r="J212" s="5"/>
      <c r="K212" s="5"/>
      <c r="L212" s="5"/>
      <c r="M212" s="5"/>
      <c r="N212" s="203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218">
        <f>'Données projet'!A235</f>
        <v>0</v>
      </c>
      <c r="B213" s="219">
        <f>'Données projet'!D235</f>
        <v>0</v>
      </c>
      <c r="C213" s="241"/>
      <c r="D213" s="217">
        <f t="shared" si="11"/>
        <v>0</v>
      </c>
      <c r="E213" s="241"/>
      <c r="F213" s="233"/>
      <c r="G213" s="234"/>
      <c r="H213" s="5"/>
      <c r="I213" s="5"/>
      <c r="J213" s="5"/>
      <c r="K213" s="5"/>
      <c r="L213" s="5"/>
      <c r="M213" s="5"/>
      <c r="N213" s="203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218">
        <f>'Données projet'!A236</f>
        <v>0</v>
      </c>
      <c r="B214" s="219">
        <f>'Données projet'!D236</f>
        <v>0</v>
      </c>
      <c r="C214" s="241"/>
      <c r="D214" s="217">
        <f t="shared" si="11"/>
        <v>0</v>
      </c>
      <c r="E214" s="241"/>
      <c r="F214" s="233"/>
      <c r="G214" s="234"/>
      <c r="H214" s="5"/>
      <c r="I214" s="5"/>
      <c r="J214" s="5"/>
      <c r="K214" s="5"/>
      <c r="L214" s="5"/>
      <c r="M214" s="5"/>
      <c r="N214" s="203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218">
        <f>'Données projet'!A237</f>
        <v>0</v>
      </c>
      <c r="B215" s="219">
        <f>'Données projet'!D237</f>
        <v>0</v>
      </c>
      <c r="C215" s="241"/>
      <c r="D215" s="217">
        <f t="shared" si="11"/>
        <v>0</v>
      </c>
      <c r="E215" s="241"/>
      <c r="F215" s="233"/>
      <c r="G215" s="234"/>
      <c r="H215" s="5"/>
      <c r="I215" s="5"/>
      <c r="J215" s="5"/>
      <c r="K215" s="5"/>
      <c r="L215" s="5"/>
      <c r="M215" s="5"/>
      <c r="N215" s="203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5"/>
      <c r="B216" s="5"/>
      <c r="C216" s="5"/>
      <c r="D216" s="5"/>
      <c r="E216" s="5"/>
      <c r="F216" s="201"/>
      <c r="G216" s="111"/>
      <c r="H216" s="5"/>
      <c r="I216" s="5"/>
      <c r="J216" s="5"/>
      <c r="K216" s="5"/>
      <c r="L216" s="5"/>
      <c r="M216" s="5"/>
      <c r="N216" s="203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5"/>
      <c r="B217" s="5"/>
      <c r="C217" s="5"/>
      <c r="D217" s="5"/>
      <c r="E217" s="5"/>
      <c r="F217" s="201"/>
      <c r="G217" s="111"/>
      <c r="H217" s="5"/>
      <c r="I217" s="5"/>
      <c r="J217" s="5"/>
      <c r="K217" s="5"/>
      <c r="L217" s="5"/>
      <c r="M217" s="5"/>
      <c r="N217" s="203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49" t="s">
        <v>173</v>
      </c>
      <c r="B218" s="211" t="str">
        <f>IF('Données projet'!$B$17="","",'Données projet'!$B$17)</f>
        <v/>
      </c>
      <c r="C218" s="5"/>
      <c r="D218" s="5"/>
      <c r="E218" s="5"/>
      <c r="F218" s="201"/>
      <c r="G218" s="111"/>
      <c r="H218" s="5"/>
      <c r="I218" s="5"/>
      <c r="J218" s="5"/>
      <c r="K218" s="5"/>
      <c r="L218" s="5"/>
      <c r="M218" s="5"/>
      <c r="N218" s="203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49"/>
      <c r="B219" s="5"/>
      <c r="C219" s="5"/>
      <c r="D219" s="5"/>
      <c r="E219" s="5"/>
      <c r="F219" s="201"/>
      <c r="G219" s="111"/>
      <c r="H219" s="5"/>
      <c r="I219" s="5"/>
      <c r="J219" s="5"/>
      <c r="K219" s="5"/>
      <c r="L219" s="5"/>
      <c r="M219" s="5"/>
      <c r="N219" s="203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210" t="s">
        <v>180</v>
      </c>
      <c r="B220" s="51" t="s">
        <v>256</v>
      </c>
      <c r="C220" s="51" t="s">
        <v>255</v>
      </c>
      <c r="D220" s="210" t="s">
        <v>252</v>
      </c>
      <c r="E220" s="210" t="s">
        <v>288</v>
      </c>
      <c r="F220" s="232"/>
      <c r="G220" s="214"/>
      <c r="H220" s="5"/>
      <c r="I220" s="5"/>
      <c r="J220" s="5"/>
      <c r="K220" s="5"/>
      <c r="L220" s="5"/>
      <c r="M220" s="5"/>
      <c r="N220" s="203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218">
        <f>'Données projet'!A244</f>
        <v>0</v>
      </c>
      <c r="B221" s="219">
        <f>'Données projet'!D244</f>
        <v>0</v>
      </c>
      <c r="C221" s="241"/>
      <c r="D221" s="217">
        <f>B221*C221</f>
        <v>0</v>
      </c>
      <c r="E221" s="241"/>
      <c r="F221" s="233"/>
      <c r="G221" s="234"/>
      <c r="H221" s="5"/>
      <c r="I221" s="5"/>
      <c r="J221" s="5"/>
      <c r="K221" s="5"/>
      <c r="L221" s="5"/>
      <c r="M221" s="5"/>
      <c r="N221" s="203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218">
        <f>'Données projet'!A245</f>
        <v>0</v>
      </c>
      <c r="B222" s="219">
        <f>'Données projet'!D245</f>
        <v>0</v>
      </c>
      <c r="C222" s="241"/>
      <c r="D222" s="217">
        <f t="shared" ref="D222:D240" si="12">B222*C222</f>
        <v>0</v>
      </c>
      <c r="E222" s="241"/>
      <c r="F222" s="233"/>
      <c r="G222" s="234"/>
      <c r="H222" s="5"/>
      <c r="I222" s="5"/>
      <c r="J222" s="5"/>
      <c r="K222" s="5"/>
      <c r="L222" s="5"/>
      <c r="M222" s="5"/>
      <c r="N222" s="203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218">
        <f>'Données projet'!A246</f>
        <v>0</v>
      </c>
      <c r="B223" s="219">
        <f>'Données projet'!D246</f>
        <v>0</v>
      </c>
      <c r="C223" s="241"/>
      <c r="D223" s="217">
        <f t="shared" si="12"/>
        <v>0</v>
      </c>
      <c r="E223" s="241"/>
      <c r="F223" s="233"/>
      <c r="G223" s="234"/>
      <c r="H223" s="5"/>
      <c r="I223" s="5"/>
      <c r="J223" s="5"/>
      <c r="K223" s="5"/>
      <c r="L223" s="5"/>
      <c r="M223" s="5"/>
      <c r="N223" s="203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218">
        <f>'Données projet'!A247</f>
        <v>0</v>
      </c>
      <c r="B224" s="219">
        <f>'Données projet'!D247</f>
        <v>0</v>
      </c>
      <c r="C224" s="241"/>
      <c r="D224" s="217">
        <f t="shared" si="12"/>
        <v>0</v>
      </c>
      <c r="E224" s="241"/>
      <c r="F224" s="233"/>
      <c r="G224" s="234"/>
      <c r="H224" s="5"/>
      <c r="I224" s="5"/>
      <c r="J224" s="5"/>
      <c r="K224" s="5"/>
      <c r="L224" s="5"/>
      <c r="M224" s="5"/>
      <c r="N224" s="203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218">
        <f>'Données projet'!A248</f>
        <v>0</v>
      </c>
      <c r="B225" s="219">
        <f>'Données projet'!D248</f>
        <v>0</v>
      </c>
      <c r="C225" s="241"/>
      <c r="D225" s="217">
        <f t="shared" si="12"/>
        <v>0</v>
      </c>
      <c r="E225" s="241"/>
      <c r="F225" s="233"/>
      <c r="G225" s="234"/>
      <c r="H225" s="5"/>
      <c r="I225" s="5"/>
      <c r="J225" s="5"/>
      <c r="K225" s="5"/>
      <c r="L225" s="5"/>
      <c r="M225" s="5"/>
      <c r="N225" s="203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218">
        <f>'Données projet'!A249</f>
        <v>0</v>
      </c>
      <c r="B226" s="219">
        <f>'Données projet'!D249</f>
        <v>0</v>
      </c>
      <c r="C226" s="241"/>
      <c r="D226" s="217">
        <f t="shared" si="12"/>
        <v>0</v>
      </c>
      <c r="E226" s="241"/>
      <c r="F226" s="233"/>
      <c r="G226" s="234"/>
      <c r="H226" s="5"/>
      <c r="I226" s="5"/>
      <c r="J226" s="5"/>
      <c r="K226" s="5"/>
      <c r="L226" s="5"/>
      <c r="M226" s="5"/>
      <c r="N226" s="203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218">
        <f>'Données projet'!A250</f>
        <v>0</v>
      </c>
      <c r="B227" s="219">
        <f>'Données projet'!D250</f>
        <v>0</v>
      </c>
      <c r="C227" s="241"/>
      <c r="D227" s="217">
        <f t="shared" si="12"/>
        <v>0</v>
      </c>
      <c r="E227" s="241"/>
      <c r="F227" s="233"/>
      <c r="G227" s="234"/>
      <c r="H227" s="5"/>
      <c r="I227" s="5"/>
      <c r="J227" s="5"/>
      <c r="K227" s="5"/>
      <c r="L227" s="5"/>
      <c r="M227" s="5"/>
      <c r="N227" s="203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218">
        <f>'Données projet'!A251</f>
        <v>0</v>
      </c>
      <c r="B228" s="219">
        <f>'Données projet'!D251</f>
        <v>0</v>
      </c>
      <c r="C228" s="241"/>
      <c r="D228" s="217">
        <f t="shared" si="12"/>
        <v>0</v>
      </c>
      <c r="E228" s="241"/>
      <c r="F228" s="233"/>
      <c r="G228" s="234"/>
      <c r="H228" s="5"/>
      <c r="I228" s="5"/>
      <c r="J228" s="5"/>
      <c r="K228" s="5"/>
      <c r="L228" s="5"/>
      <c r="M228" s="5"/>
      <c r="N228" s="203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8">
        <f>'Données projet'!A252</f>
        <v>0</v>
      </c>
      <c r="B229" s="219">
        <f>'Données projet'!D252</f>
        <v>0</v>
      </c>
      <c r="C229" s="241"/>
      <c r="D229" s="217">
        <f t="shared" si="12"/>
        <v>0</v>
      </c>
      <c r="E229" s="241"/>
      <c r="F229" s="233"/>
      <c r="G229" s="234"/>
      <c r="H229" s="5"/>
      <c r="I229" s="5"/>
      <c r="J229" s="5"/>
      <c r="K229" s="5"/>
      <c r="L229" s="5"/>
      <c r="M229" s="5"/>
      <c r="N229" s="203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218">
        <f>'Données projet'!A253</f>
        <v>0</v>
      </c>
      <c r="B230" s="219">
        <f>'Données projet'!D253</f>
        <v>0</v>
      </c>
      <c r="C230" s="241"/>
      <c r="D230" s="217">
        <f t="shared" si="12"/>
        <v>0</v>
      </c>
      <c r="E230" s="241"/>
      <c r="F230" s="233"/>
      <c r="G230" s="234"/>
      <c r="H230" s="5"/>
      <c r="I230" s="5"/>
      <c r="J230" s="5"/>
      <c r="K230" s="5"/>
      <c r="L230" s="5"/>
      <c r="M230" s="5"/>
      <c r="N230" s="203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218">
        <f>'Données projet'!A254</f>
        <v>0</v>
      </c>
      <c r="B231" s="219">
        <f>'Données projet'!D254</f>
        <v>0</v>
      </c>
      <c r="C231" s="241"/>
      <c r="D231" s="217">
        <f t="shared" si="12"/>
        <v>0</v>
      </c>
      <c r="E231" s="241"/>
      <c r="F231" s="233"/>
      <c r="G231" s="234"/>
      <c r="H231" s="5"/>
      <c r="I231" s="5"/>
      <c r="J231" s="5"/>
      <c r="K231" s="5"/>
      <c r="L231" s="5"/>
      <c r="M231" s="5"/>
      <c r="N231" s="203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218">
        <f>'Données projet'!A255</f>
        <v>0</v>
      </c>
      <c r="B232" s="219">
        <f>'Données projet'!D255</f>
        <v>0</v>
      </c>
      <c r="C232" s="241"/>
      <c r="D232" s="217">
        <f t="shared" si="12"/>
        <v>0</v>
      </c>
      <c r="E232" s="241"/>
      <c r="F232" s="233"/>
      <c r="G232" s="234"/>
      <c r="H232" s="5"/>
      <c r="I232" s="5"/>
      <c r="J232" s="5"/>
      <c r="K232" s="5"/>
      <c r="L232" s="5"/>
      <c r="M232" s="5"/>
      <c r="N232" s="203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218">
        <f>'Données projet'!A256</f>
        <v>0</v>
      </c>
      <c r="B233" s="219">
        <f>'Données projet'!D256</f>
        <v>0</v>
      </c>
      <c r="C233" s="241"/>
      <c r="D233" s="217">
        <f t="shared" si="12"/>
        <v>0</v>
      </c>
      <c r="E233" s="241"/>
      <c r="F233" s="233"/>
      <c r="G233" s="234"/>
      <c r="H233" s="5"/>
      <c r="I233" s="5"/>
      <c r="J233" s="5"/>
      <c r="K233" s="5"/>
      <c r="L233" s="5"/>
      <c r="M233" s="5"/>
      <c r="N233" s="203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218">
        <f>'Données projet'!A257</f>
        <v>0</v>
      </c>
      <c r="B234" s="219">
        <f>'Données projet'!D257</f>
        <v>0</v>
      </c>
      <c r="C234" s="241"/>
      <c r="D234" s="217">
        <f t="shared" si="12"/>
        <v>0</v>
      </c>
      <c r="E234" s="241"/>
      <c r="F234" s="233"/>
      <c r="G234" s="234"/>
      <c r="H234" s="5"/>
      <c r="I234" s="5"/>
      <c r="J234" s="5"/>
      <c r="K234" s="5"/>
      <c r="L234" s="5"/>
      <c r="M234" s="5"/>
      <c r="N234" s="203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218">
        <f>'Données projet'!A258</f>
        <v>0</v>
      </c>
      <c r="B235" s="219">
        <f>'Données projet'!D258</f>
        <v>0</v>
      </c>
      <c r="C235" s="241"/>
      <c r="D235" s="217">
        <f t="shared" si="12"/>
        <v>0</v>
      </c>
      <c r="E235" s="241"/>
      <c r="F235" s="233"/>
      <c r="G235" s="234"/>
      <c r="H235" s="5"/>
      <c r="I235" s="5"/>
      <c r="J235" s="5"/>
      <c r="K235" s="5"/>
      <c r="L235" s="5"/>
      <c r="M235" s="5"/>
      <c r="N235" s="203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218">
        <f>'Données projet'!A259</f>
        <v>0</v>
      </c>
      <c r="B236" s="219">
        <f>'Données projet'!D259</f>
        <v>0</v>
      </c>
      <c r="C236" s="241"/>
      <c r="D236" s="217">
        <f t="shared" si="12"/>
        <v>0</v>
      </c>
      <c r="E236" s="241"/>
      <c r="F236" s="233"/>
      <c r="G236" s="234"/>
      <c r="H236" s="5"/>
      <c r="I236" s="5"/>
      <c r="J236" s="5"/>
      <c r="K236" s="5"/>
      <c r="L236" s="5"/>
      <c r="M236" s="5"/>
      <c r="N236" s="203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218">
        <f>'Données projet'!A260</f>
        <v>0</v>
      </c>
      <c r="B237" s="219">
        <f>'Données projet'!D260</f>
        <v>0</v>
      </c>
      <c r="C237" s="241"/>
      <c r="D237" s="217">
        <f t="shared" si="12"/>
        <v>0</v>
      </c>
      <c r="E237" s="241"/>
      <c r="F237" s="233"/>
      <c r="G237" s="234"/>
      <c r="H237" s="5"/>
      <c r="I237" s="5"/>
      <c r="J237" s="5"/>
      <c r="K237" s="5"/>
      <c r="L237" s="5"/>
      <c r="M237" s="5"/>
      <c r="N237" s="203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218">
        <f>'Données projet'!A261</f>
        <v>0</v>
      </c>
      <c r="B238" s="219">
        <f>'Données projet'!D261</f>
        <v>0</v>
      </c>
      <c r="C238" s="241"/>
      <c r="D238" s="217">
        <f t="shared" si="12"/>
        <v>0</v>
      </c>
      <c r="E238" s="241"/>
      <c r="F238" s="233"/>
      <c r="G238" s="234"/>
      <c r="H238" s="5"/>
      <c r="I238" s="5"/>
      <c r="J238" s="5"/>
      <c r="K238" s="5"/>
      <c r="L238" s="5"/>
      <c r="M238" s="5"/>
      <c r="N238" s="203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218">
        <f>'Données projet'!A262</f>
        <v>0</v>
      </c>
      <c r="B239" s="219">
        <f>'Données projet'!D262</f>
        <v>0</v>
      </c>
      <c r="C239" s="241"/>
      <c r="D239" s="217">
        <f t="shared" si="12"/>
        <v>0</v>
      </c>
      <c r="E239" s="241"/>
      <c r="F239" s="233"/>
      <c r="G239" s="234"/>
      <c r="H239" s="5"/>
      <c r="I239" s="5"/>
      <c r="J239" s="5"/>
      <c r="K239" s="5"/>
      <c r="L239" s="5"/>
      <c r="M239" s="5"/>
      <c r="N239" s="203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218">
        <f>'Données projet'!A263</f>
        <v>0</v>
      </c>
      <c r="B240" s="219">
        <f>'Données projet'!D263</f>
        <v>0</v>
      </c>
      <c r="C240" s="241"/>
      <c r="D240" s="217">
        <f t="shared" si="12"/>
        <v>0</v>
      </c>
      <c r="E240" s="241"/>
      <c r="F240" s="233"/>
      <c r="G240" s="234"/>
      <c r="H240" s="5"/>
      <c r="I240" s="5"/>
      <c r="J240" s="5"/>
      <c r="K240" s="5"/>
      <c r="L240" s="5"/>
      <c r="M240" s="5"/>
      <c r="N240" s="203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5"/>
      <c r="B241" s="5"/>
      <c r="C241" s="5"/>
      <c r="D241" s="5"/>
      <c r="E241" s="5"/>
      <c r="F241" s="201"/>
      <c r="G241" s="111"/>
      <c r="H241" s="5"/>
      <c r="I241" s="5"/>
      <c r="J241" s="5"/>
      <c r="K241" s="5"/>
      <c r="L241" s="5"/>
      <c r="M241" s="5"/>
      <c r="N241" s="203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5"/>
      <c r="B242" s="5"/>
      <c r="C242" s="5"/>
      <c r="D242" s="5"/>
      <c r="E242" s="5"/>
      <c r="F242" s="201"/>
      <c r="G242" s="111"/>
      <c r="H242" s="5"/>
      <c r="I242" s="5"/>
      <c r="J242" s="5"/>
      <c r="K242" s="5"/>
      <c r="L242" s="5"/>
      <c r="M242" s="5"/>
      <c r="N242" s="203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49" t="s">
        <v>174</v>
      </c>
      <c r="B243" s="211" t="str">
        <f>IF('Données projet'!$B$18="","",'Données projet'!$B$18)</f>
        <v/>
      </c>
      <c r="C243" s="5"/>
      <c r="D243" s="5"/>
      <c r="E243" s="5"/>
      <c r="F243" s="201"/>
      <c r="G243" s="111"/>
      <c r="H243" s="5"/>
      <c r="I243" s="5"/>
      <c r="J243" s="5"/>
      <c r="K243" s="5"/>
      <c r="L243" s="5"/>
      <c r="M243" s="5"/>
      <c r="N243" s="203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49"/>
      <c r="B244" s="5"/>
      <c r="C244" s="5"/>
      <c r="D244" s="5"/>
      <c r="E244" s="5"/>
      <c r="F244" s="201"/>
      <c r="G244" s="111"/>
      <c r="H244" s="5"/>
      <c r="I244" s="5"/>
      <c r="J244" s="5"/>
      <c r="K244" s="5"/>
      <c r="L244" s="5"/>
      <c r="M244" s="5"/>
      <c r="N244" s="203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210" t="s">
        <v>180</v>
      </c>
      <c r="B245" s="51" t="s">
        <v>256</v>
      </c>
      <c r="C245" s="51" t="s">
        <v>255</v>
      </c>
      <c r="D245" s="210" t="s">
        <v>252</v>
      </c>
      <c r="E245" s="210" t="s">
        <v>288</v>
      </c>
      <c r="F245" s="232"/>
      <c r="G245" s="214"/>
      <c r="H245" s="5"/>
      <c r="I245" s="5"/>
      <c r="J245" s="5"/>
      <c r="K245" s="5"/>
      <c r="L245" s="5"/>
      <c r="M245" s="5"/>
      <c r="N245" s="203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218">
        <f>'Données projet'!A270</f>
        <v>0</v>
      </c>
      <c r="B246" s="219">
        <f>'Données projet'!D270</f>
        <v>0</v>
      </c>
      <c r="C246" s="239"/>
      <c r="D246" s="220">
        <f>B246*C246</f>
        <v>0</v>
      </c>
      <c r="E246" s="241"/>
      <c r="F246" s="222"/>
      <c r="G246" s="221"/>
      <c r="H246" s="5"/>
      <c r="I246" s="5"/>
      <c r="J246" s="5"/>
      <c r="K246" s="5"/>
      <c r="L246" s="5"/>
      <c r="M246" s="5"/>
      <c r="N246" s="203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218">
        <f>'Données projet'!A271</f>
        <v>0</v>
      </c>
      <c r="B247" s="219">
        <f>'Données projet'!D271</f>
        <v>0</v>
      </c>
      <c r="C247" s="239"/>
      <c r="D247" s="220">
        <f t="shared" ref="D247:D265" si="13">B247*C247</f>
        <v>0</v>
      </c>
      <c r="E247" s="241"/>
      <c r="F247" s="222"/>
      <c r="G247" s="221"/>
      <c r="H247" s="5"/>
      <c r="I247" s="5"/>
      <c r="J247" s="5"/>
      <c r="K247" s="5"/>
      <c r="L247" s="5"/>
      <c r="M247" s="5"/>
      <c r="N247" s="203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218">
        <f>'Données projet'!A272</f>
        <v>0</v>
      </c>
      <c r="B248" s="219">
        <f>'Données projet'!D272</f>
        <v>0</v>
      </c>
      <c r="C248" s="239"/>
      <c r="D248" s="220">
        <f t="shared" si="13"/>
        <v>0</v>
      </c>
      <c r="E248" s="241"/>
      <c r="F248" s="222"/>
      <c r="G248" s="221"/>
      <c r="H248" s="5"/>
      <c r="I248" s="5"/>
      <c r="J248" s="5"/>
      <c r="K248" s="5"/>
      <c r="L248" s="5"/>
      <c r="M248" s="5"/>
      <c r="N248" s="203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218">
        <f>'Données projet'!A273</f>
        <v>0</v>
      </c>
      <c r="B249" s="219">
        <f>'Données projet'!D273</f>
        <v>0</v>
      </c>
      <c r="C249" s="239"/>
      <c r="D249" s="220">
        <f t="shared" si="13"/>
        <v>0</v>
      </c>
      <c r="E249" s="241"/>
      <c r="F249" s="222"/>
      <c r="G249" s="221"/>
      <c r="H249" s="5"/>
      <c r="I249" s="5"/>
      <c r="J249" s="5"/>
      <c r="K249" s="5"/>
      <c r="L249" s="5"/>
      <c r="M249" s="5"/>
      <c r="N249" s="203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218">
        <f>'Données projet'!A274</f>
        <v>0</v>
      </c>
      <c r="B250" s="219">
        <f>'Données projet'!D274</f>
        <v>0</v>
      </c>
      <c r="C250" s="239"/>
      <c r="D250" s="220">
        <f t="shared" si="13"/>
        <v>0</v>
      </c>
      <c r="E250" s="241"/>
      <c r="F250" s="222"/>
      <c r="G250" s="221"/>
      <c r="H250" s="5"/>
      <c r="I250" s="5"/>
      <c r="J250" s="5"/>
      <c r="K250" s="5"/>
      <c r="L250" s="5"/>
      <c r="M250" s="5"/>
      <c r="N250" s="203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218">
        <f>'Données projet'!A275</f>
        <v>0</v>
      </c>
      <c r="B251" s="219">
        <f>'Données projet'!D275</f>
        <v>0</v>
      </c>
      <c r="C251" s="239"/>
      <c r="D251" s="220">
        <f t="shared" si="13"/>
        <v>0</v>
      </c>
      <c r="E251" s="241"/>
      <c r="F251" s="222"/>
      <c r="G251" s="221"/>
      <c r="H251" s="5"/>
      <c r="I251" s="5"/>
      <c r="J251" s="5"/>
      <c r="K251" s="5"/>
      <c r="L251" s="5"/>
      <c r="M251" s="5"/>
      <c r="N251" s="203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218">
        <f>'Données projet'!A276</f>
        <v>0</v>
      </c>
      <c r="B252" s="219">
        <f>'Données projet'!D276</f>
        <v>0</v>
      </c>
      <c r="C252" s="239"/>
      <c r="D252" s="220">
        <f t="shared" si="13"/>
        <v>0</v>
      </c>
      <c r="E252" s="241"/>
      <c r="F252" s="222"/>
      <c r="G252" s="221"/>
      <c r="H252" s="5"/>
      <c r="I252" s="5"/>
      <c r="J252" s="5"/>
      <c r="K252" s="5"/>
      <c r="L252" s="5"/>
      <c r="M252" s="5"/>
      <c r="N252" s="203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218">
        <f>'Données projet'!A277</f>
        <v>0</v>
      </c>
      <c r="B253" s="219">
        <f>'Données projet'!D277</f>
        <v>0</v>
      </c>
      <c r="C253" s="239"/>
      <c r="D253" s="220">
        <f t="shared" si="13"/>
        <v>0</v>
      </c>
      <c r="E253" s="241"/>
      <c r="F253" s="222"/>
      <c r="G253" s="221"/>
      <c r="H253" s="5"/>
      <c r="I253" s="5"/>
      <c r="J253" s="5"/>
      <c r="K253" s="5"/>
      <c r="L253" s="5"/>
      <c r="M253" s="5"/>
      <c r="N253" s="203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218">
        <f>'Données projet'!A278</f>
        <v>0</v>
      </c>
      <c r="B254" s="219">
        <f>'Données projet'!D278</f>
        <v>0</v>
      </c>
      <c r="C254" s="239"/>
      <c r="D254" s="220">
        <f t="shared" si="13"/>
        <v>0</v>
      </c>
      <c r="E254" s="241"/>
      <c r="F254" s="222"/>
      <c r="G254" s="221"/>
      <c r="H254" s="5"/>
      <c r="I254" s="5"/>
      <c r="J254" s="5"/>
      <c r="K254" s="5"/>
      <c r="L254" s="5"/>
      <c r="M254" s="5"/>
      <c r="N254" s="203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8">
        <f>'Données projet'!A279</f>
        <v>0</v>
      </c>
      <c r="B255" s="219">
        <f>'Données projet'!D279</f>
        <v>0</v>
      </c>
      <c r="C255" s="239"/>
      <c r="D255" s="220">
        <f t="shared" si="13"/>
        <v>0</v>
      </c>
      <c r="E255" s="241"/>
      <c r="F255" s="222"/>
      <c r="G255" s="221"/>
      <c r="H255" s="5"/>
      <c r="I255" s="5"/>
      <c r="J255" s="5"/>
      <c r="K255" s="5"/>
      <c r="L255" s="5"/>
      <c r="M255" s="5"/>
      <c r="N255" s="203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218">
        <f>'Données projet'!A280</f>
        <v>0</v>
      </c>
      <c r="B256" s="219">
        <f>'Données projet'!D280</f>
        <v>0</v>
      </c>
      <c r="C256" s="239"/>
      <c r="D256" s="220">
        <f t="shared" si="13"/>
        <v>0</v>
      </c>
      <c r="E256" s="241"/>
      <c r="F256" s="222"/>
      <c r="G256" s="221"/>
      <c r="H256" s="5"/>
      <c r="I256" s="5"/>
      <c r="J256" s="5"/>
      <c r="K256" s="5"/>
      <c r="L256" s="5"/>
      <c r="M256" s="5"/>
      <c r="N256" s="203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">
      <c r="A257" s="218">
        <f>'Données projet'!A281</f>
        <v>0</v>
      </c>
      <c r="B257" s="219">
        <f>'Données projet'!D281</f>
        <v>0</v>
      </c>
      <c r="C257" s="239"/>
      <c r="D257" s="220">
        <f t="shared" si="13"/>
        <v>0</v>
      </c>
      <c r="E257" s="241"/>
      <c r="F257" s="222"/>
      <c r="G257" s="221"/>
      <c r="H257" s="5"/>
      <c r="I257" s="5"/>
      <c r="J257" s="5"/>
      <c r="K257" s="5"/>
      <c r="L257" s="5"/>
      <c r="M257" s="5"/>
      <c r="N257" s="203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">
      <c r="A258" s="218">
        <f>'Données projet'!A282</f>
        <v>0</v>
      </c>
      <c r="B258" s="219">
        <f>'Données projet'!D282</f>
        <v>0</v>
      </c>
      <c r="C258" s="239"/>
      <c r="D258" s="220">
        <f t="shared" si="13"/>
        <v>0</v>
      </c>
      <c r="E258" s="241"/>
      <c r="F258" s="222"/>
      <c r="G258" s="221"/>
      <c r="H258" s="5"/>
      <c r="I258" s="5"/>
      <c r="J258" s="5"/>
      <c r="K258" s="5"/>
      <c r="L258" s="5"/>
      <c r="M258" s="5"/>
      <c r="N258" s="203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">
      <c r="A259" s="218">
        <f>'Données projet'!A283</f>
        <v>0</v>
      </c>
      <c r="B259" s="219">
        <f>'Données projet'!D283</f>
        <v>0</v>
      </c>
      <c r="C259" s="239"/>
      <c r="D259" s="220">
        <f t="shared" si="13"/>
        <v>0</v>
      </c>
      <c r="E259" s="241"/>
      <c r="F259" s="222"/>
      <c r="G259" s="221"/>
      <c r="H259" s="5"/>
      <c r="I259" s="5"/>
      <c r="J259" s="5"/>
      <c r="K259" s="5"/>
      <c r="L259" s="5"/>
      <c r="M259" s="5"/>
      <c r="N259" s="203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">
      <c r="A260" s="218">
        <f>'Données projet'!A284</f>
        <v>0</v>
      </c>
      <c r="B260" s="219">
        <f>'Données projet'!D284</f>
        <v>0</v>
      </c>
      <c r="C260" s="239"/>
      <c r="D260" s="220">
        <f t="shared" si="13"/>
        <v>0</v>
      </c>
      <c r="E260" s="241"/>
      <c r="F260" s="222"/>
      <c r="G260" s="221"/>
      <c r="H260" s="5"/>
      <c r="I260" s="5"/>
      <c r="J260" s="5"/>
      <c r="K260" s="5"/>
      <c r="L260" s="5"/>
      <c r="M260" s="5"/>
      <c r="N260" s="203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">
      <c r="A261" s="218">
        <f>'Données projet'!A285</f>
        <v>0</v>
      </c>
      <c r="B261" s="219">
        <f>'Données projet'!D285</f>
        <v>0</v>
      </c>
      <c r="C261" s="239"/>
      <c r="D261" s="220">
        <f t="shared" si="13"/>
        <v>0</v>
      </c>
      <c r="E261" s="241"/>
      <c r="F261" s="222"/>
      <c r="G261" s="221"/>
      <c r="H261" s="5"/>
      <c r="I261" s="5"/>
      <c r="J261" s="5"/>
      <c r="K261" s="5"/>
      <c r="L261" s="5"/>
      <c r="M261" s="5"/>
      <c r="N261" s="203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">
      <c r="A262" s="218">
        <f>'Données projet'!A286</f>
        <v>0</v>
      </c>
      <c r="B262" s="219">
        <f>'Données projet'!D286</f>
        <v>0</v>
      </c>
      <c r="C262" s="239"/>
      <c r="D262" s="220">
        <f t="shared" si="13"/>
        <v>0</v>
      </c>
      <c r="E262" s="241"/>
      <c r="F262" s="222"/>
      <c r="G262" s="221"/>
      <c r="H262" s="5"/>
      <c r="I262" s="5"/>
      <c r="J262" s="5"/>
      <c r="K262" s="5"/>
      <c r="L262" s="5"/>
      <c r="M262" s="5"/>
      <c r="N262" s="203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">
      <c r="A263" s="218">
        <f>'Données projet'!A287</f>
        <v>0</v>
      </c>
      <c r="B263" s="219">
        <f>'Données projet'!D287</f>
        <v>0</v>
      </c>
      <c r="C263" s="239"/>
      <c r="D263" s="220">
        <f t="shared" si="13"/>
        <v>0</v>
      </c>
      <c r="E263" s="241"/>
      <c r="F263" s="222"/>
      <c r="G263" s="221"/>
      <c r="H263" s="5"/>
      <c r="I263" s="5"/>
      <c r="J263" s="5"/>
      <c r="K263" s="5"/>
      <c r="L263" s="5"/>
      <c r="M263" s="5"/>
      <c r="N263" s="203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">
      <c r="A264" s="218">
        <f>'Données projet'!A288</f>
        <v>0</v>
      </c>
      <c r="B264" s="219">
        <f>'Données projet'!D288</f>
        <v>0</v>
      </c>
      <c r="C264" s="239"/>
      <c r="D264" s="220">
        <f t="shared" si="13"/>
        <v>0</v>
      </c>
      <c r="E264" s="241"/>
      <c r="F264" s="222"/>
      <c r="G264" s="221"/>
      <c r="H264" s="5"/>
      <c r="I264" s="5"/>
      <c r="J264" s="5"/>
      <c r="K264" s="5"/>
      <c r="L264" s="5"/>
      <c r="M264" s="5"/>
      <c r="N264" s="203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">
      <c r="A265" s="218">
        <f>'Données projet'!A289</f>
        <v>0</v>
      </c>
      <c r="B265" s="219">
        <f>'Données projet'!D289</f>
        <v>0</v>
      </c>
      <c r="C265" s="244"/>
      <c r="D265" s="220">
        <f t="shared" si="13"/>
        <v>0</v>
      </c>
      <c r="E265" s="241"/>
      <c r="F265" s="222"/>
      <c r="G265" s="221"/>
      <c r="H265" s="5"/>
      <c r="I265" s="5"/>
      <c r="J265" s="5"/>
      <c r="K265" s="5"/>
      <c r="L265" s="5"/>
      <c r="M265" s="5"/>
      <c r="N265" s="203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">
      <c r="A266" s="5"/>
      <c r="B266" s="5"/>
      <c r="C266" s="5"/>
      <c r="D266" s="5"/>
      <c r="E266" s="5"/>
      <c r="F266" s="70"/>
      <c r="G266" s="70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">
      <c r="A267" s="5"/>
      <c r="B267" s="5"/>
      <c r="C267" s="5"/>
      <c r="D267" s="5"/>
      <c r="E267" s="5"/>
      <c r="F267" s="70"/>
      <c r="G267" s="70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">
      <c r="A268" s="5"/>
      <c r="B268" s="5"/>
      <c r="C268" s="5"/>
      <c r="D268" s="5"/>
      <c r="E268" s="5"/>
      <c r="F268" s="70"/>
      <c r="G268" s="70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">
      <c r="A269" s="5"/>
      <c r="B269" s="5"/>
      <c r="C269" s="5"/>
      <c r="D269" s="5"/>
      <c r="E269" s="5"/>
      <c r="F269" s="70"/>
      <c r="G269" s="70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">
      <c r="A270" s="5"/>
      <c r="B270" s="5"/>
      <c r="C270" s="5"/>
      <c r="D270" s="5"/>
      <c r="E270" s="5"/>
      <c r="F270" s="70"/>
      <c r="G270" s="70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">
      <c r="A271" s="5"/>
      <c r="B271" s="5"/>
      <c r="C271" s="5"/>
      <c r="D271" s="5"/>
      <c r="E271" s="5"/>
      <c r="F271" s="70"/>
      <c r="G271" s="70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">
      <c r="A272" s="5"/>
      <c r="B272" s="5"/>
      <c r="C272" s="5"/>
      <c r="D272" s="5"/>
      <c r="E272" s="5"/>
      <c r="F272" s="70"/>
      <c r="G272" s="70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5"/>
      <c r="B273" s="5"/>
      <c r="C273" s="5"/>
      <c r="D273" s="5"/>
      <c r="E273" s="5"/>
      <c r="F273" s="70"/>
      <c r="G273" s="70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5"/>
      <c r="B274" s="5"/>
      <c r="C274" s="5"/>
      <c r="D274" s="5"/>
      <c r="E274" s="5"/>
      <c r="F274" s="70"/>
      <c r="G274" s="70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5"/>
      <c r="B275" s="5"/>
      <c r="C275" s="5"/>
      <c r="D275" s="5"/>
      <c r="E275" s="5"/>
      <c r="F275" s="70"/>
      <c r="G275" s="70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70"/>
      <c r="G276" s="70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70"/>
      <c r="G277" s="70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70"/>
      <c r="G278" s="70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70"/>
      <c r="G279" s="70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70"/>
      <c r="G280" s="70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70"/>
      <c r="G281" s="70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70"/>
      <c r="G282" s="70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70"/>
      <c r="G283" s="70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70"/>
      <c r="G284" s="70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70"/>
      <c r="G285" s="70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70"/>
      <c r="G286" s="70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70"/>
      <c r="G287" s="70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70"/>
      <c r="G288" s="70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70"/>
      <c r="G289" s="70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70"/>
      <c r="G290" s="70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70"/>
      <c r="G291" s="70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70"/>
      <c r="G292" s="70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70"/>
      <c r="G293" s="70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70"/>
      <c r="G294" s="70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70"/>
      <c r="G295" s="70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70"/>
      <c r="G296" s="70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70"/>
      <c r="G297" s="70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70"/>
      <c r="G298" s="70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70"/>
      <c r="G299" s="70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70"/>
      <c r="G300" s="70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70"/>
      <c r="G301" s="70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70"/>
      <c r="G302" s="70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70"/>
      <c r="G303" s="70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70"/>
      <c r="G304" s="70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70"/>
      <c r="G305" s="70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70"/>
      <c r="G306" s="70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70"/>
      <c r="G307" s="70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70"/>
      <c r="G308" s="70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70"/>
      <c r="G309" s="70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70"/>
      <c r="G310" s="70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70"/>
      <c r="G311" s="70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70"/>
      <c r="G312" s="70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70"/>
      <c r="G313" s="70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70"/>
      <c r="G314" s="70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70"/>
      <c r="G315" s="70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70"/>
      <c r="G316" s="70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70"/>
      <c r="G317" s="70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70"/>
      <c r="G318" s="70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70"/>
      <c r="G319" s="70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70"/>
      <c r="G320" s="70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70"/>
      <c r="G321" s="70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70"/>
      <c r="G322" s="70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70"/>
      <c r="G323" s="70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70"/>
      <c r="G324" s="70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70"/>
      <c r="G325" s="70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70"/>
      <c r="G326" s="70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70"/>
      <c r="G327" s="70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70"/>
      <c r="G328" s="7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70"/>
      <c r="G329" s="7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70"/>
      <c r="G330" s="7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70"/>
      <c r="G331" s="7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70"/>
      <c r="G332" s="7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70"/>
      <c r="G333" s="7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70"/>
      <c r="G334" s="7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70"/>
      <c r="G335" s="7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70"/>
      <c r="G336" s="7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70"/>
      <c r="G337" s="7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70"/>
      <c r="G338" s="7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70"/>
      <c r="G339" s="7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70"/>
      <c r="G340" s="7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70"/>
      <c r="G341" s="7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70"/>
      <c r="G342" s="7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70"/>
      <c r="G343" s="7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0"/>
      <c r="G344" s="7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0"/>
      <c r="G345" s="7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0"/>
      <c r="G346" s="7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0"/>
      <c r="G347" s="7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0"/>
      <c r="G348" s="7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0"/>
      <c r="G349" s="7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0"/>
      <c r="G350" s="7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0"/>
      <c r="G351" s="7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0"/>
      <c r="G352" s="7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0"/>
      <c r="G353" s="7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0"/>
      <c r="G354" s="7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0"/>
      <c r="G355" s="7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0"/>
      <c r="G356" s="7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0"/>
      <c r="G357" s="7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0"/>
      <c r="G358" s="7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0"/>
      <c r="G359" s="7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0"/>
      <c r="G360" s="7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0"/>
      <c r="G361" s="7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0"/>
      <c r="G362" s="7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0"/>
      <c r="G363" s="7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0"/>
      <c r="G364" s="7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0"/>
      <c r="G365" s="7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0"/>
      <c r="G366" s="7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0"/>
      <c r="G367" s="7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0"/>
      <c r="G368" s="7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0"/>
      <c r="G369" s="7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0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0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0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0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0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0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0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0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0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0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2021-09-13T17:32:06Z</dcterms:modified>
</cp:coreProperties>
</file>