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/>
  <mc:AlternateContent xmlns:mc="http://schemas.openxmlformats.org/markup-compatibility/2006">
    <mc:Choice Requires="x15">
      <x15ac:absPath xmlns:x15ac="http://schemas.microsoft.com/office/spreadsheetml/2010/11/ac" url="/Volumes/GoogleDrive/Drive partagés/STOCK 2020/5 - STOCKEURS/02-FORESTIER/2-NOTIFIE/025-R-SUSSEMONOT-BFC(21)-LE BOIS DE GREBILLE/"/>
    </mc:Choice>
  </mc:AlternateContent>
  <xr:revisionPtr revIDLastSave="0" documentId="13_ncr:1_{2087E95F-6866-AE41-96DB-44D386DCB324}" xr6:coauthVersionLast="45" xr6:coauthVersionMax="45" xr10:uidLastSave="{00000000-0000-0000-0000-000000000000}"/>
  <bookViews>
    <workbookView xWindow="7480" yWindow="-23380" windowWidth="28320" windowHeight="17540" tabRatio="766" firstSheet="2" activeTab="9" xr2:uid="{00000000-000D-0000-FFFF-FFFF00000000}"/>
  </bookViews>
  <sheets>
    <sheet name="Données Projet" sheetId="22" r:id="rId1"/>
    <sheet name="Tables de production employées" sheetId="23" r:id="rId2"/>
    <sheet name="Récapitulatif des résultats" sheetId="24" r:id="rId3"/>
    <sheet name="Chêne sessile" sheetId="13" r:id="rId4"/>
    <sheet name="Erable Sycomore " sheetId="18" r:id="rId5"/>
    <sheet name="Erable Plane" sheetId="19" r:id="rId6"/>
    <sheet name="D" sheetId="20" r:id="rId7"/>
    <sheet name="E" sheetId="26" r:id="rId8"/>
    <sheet name="F" sheetId="21" r:id="rId9"/>
    <sheet name="VAN" sheetId="27" r:id="rId10"/>
  </sheets>
  <definedNames>
    <definedName name="_xlnm.Print_Area" localSheetId="0">'Données Projet'!$B$2:$R$46</definedName>
    <definedName name="_xlnm.Print_Area" localSheetId="2">'Récapitulatif des résultats'!#REF!</definedName>
    <definedName name="_xlnm.Print_Area" localSheetId="1">'Tables de production employées'!$B$2:$R$45,'Tables de production employées'!$B$47:$R$90,'Tables de production employées'!$B$93:$R$136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8" i="13" l="1"/>
  <c r="F48" i="13" s="1"/>
  <c r="E49" i="13"/>
  <c r="F49" i="13" s="1"/>
  <c r="E50" i="13"/>
  <c r="F50" i="13" s="1"/>
  <c r="E51" i="13"/>
  <c r="F51" i="13" s="1"/>
  <c r="E52" i="13"/>
  <c r="F52" i="13" s="1"/>
  <c r="C27" i="13"/>
  <c r="C29" i="13" s="1"/>
  <c r="B26" i="13"/>
  <c r="C26" i="13" s="1"/>
  <c r="E56" i="19"/>
  <c r="F56" i="19" s="1"/>
  <c r="E55" i="19"/>
  <c r="F55" i="19" s="1"/>
  <c r="E54" i="19"/>
  <c r="F54" i="19" s="1"/>
  <c r="E53" i="19"/>
  <c r="F53" i="19" s="1"/>
  <c r="F52" i="19"/>
  <c r="E52" i="19"/>
  <c r="E51" i="19"/>
  <c r="F51" i="19" s="1"/>
  <c r="E50" i="19"/>
  <c r="F50" i="19" s="1"/>
  <c r="E49" i="19"/>
  <c r="F49" i="19" s="1"/>
  <c r="E48" i="19"/>
  <c r="F48" i="19" s="1"/>
  <c r="F47" i="19"/>
  <c r="E47" i="19"/>
  <c r="E46" i="19"/>
  <c r="F46" i="19" s="1"/>
  <c r="E45" i="19"/>
  <c r="F45" i="19" s="1"/>
  <c r="E44" i="19"/>
  <c r="F44" i="19" s="1"/>
  <c r="F43" i="19"/>
  <c r="E43" i="19"/>
  <c r="E42" i="19"/>
  <c r="F42" i="19" s="1"/>
  <c r="E41" i="19"/>
  <c r="F41" i="19" s="1"/>
  <c r="E40" i="19"/>
  <c r="F40" i="19" s="1"/>
  <c r="E39" i="19"/>
  <c r="F39" i="19" s="1"/>
  <c r="E38" i="19"/>
  <c r="F38" i="19" s="1"/>
  <c r="E37" i="19"/>
  <c r="F37" i="19" s="1"/>
  <c r="F36" i="19"/>
  <c r="E36" i="19"/>
  <c r="E35" i="19"/>
  <c r="F35" i="19" s="1"/>
  <c r="E34" i="19"/>
  <c r="F34" i="19" s="1"/>
  <c r="E33" i="19"/>
  <c r="F33" i="19" s="1"/>
  <c r="F32" i="19"/>
  <c r="E32" i="19"/>
  <c r="E31" i="19"/>
  <c r="F31" i="19" s="1"/>
  <c r="E30" i="19"/>
  <c r="F30" i="19" s="1"/>
  <c r="E29" i="19"/>
  <c r="F29" i="19" s="1"/>
  <c r="E28" i="19"/>
  <c r="F28" i="19" s="1"/>
  <c r="B28" i="19"/>
  <c r="E27" i="19"/>
  <c r="F27" i="19" s="1"/>
  <c r="C27" i="19"/>
  <c r="C29" i="19" s="1"/>
  <c r="E26" i="19"/>
  <c r="F26" i="19" s="1"/>
  <c r="C26" i="19"/>
  <c r="B27" i="19" s="1"/>
  <c r="B26" i="19"/>
  <c r="E25" i="19"/>
  <c r="F25" i="19" s="1"/>
  <c r="G25" i="19" s="1"/>
  <c r="E47" i="18"/>
  <c r="F47" i="18" s="1"/>
  <c r="E48" i="18"/>
  <c r="F48" i="18" s="1"/>
  <c r="E49" i="18"/>
  <c r="F49" i="18" s="1"/>
  <c r="E50" i="18"/>
  <c r="F50" i="18" s="1"/>
  <c r="E51" i="18"/>
  <c r="F51" i="18"/>
  <c r="E52" i="18"/>
  <c r="F52" i="18" s="1"/>
  <c r="E53" i="18"/>
  <c r="F53" i="18" s="1"/>
  <c r="E54" i="18"/>
  <c r="F54" i="18"/>
  <c r="E55" i="18"/>
  <c r="F55" i="18" s="1"/>
  <c r="E56" i="18"/>
  <c r="F56" i="18" s="1"/>
  <c r="C29" i="18"/>
  <c r="C31" i="18" s="1"/>
  <c r="C27" i="18"/>
  <c r="B28" i="18" s="1"/>
  <c r="B26" i="18"/>
  <c r="C26" i="18" s="1"/>
  <c r="F21" i="19"/>
  <c r="F21" i="18"/>
  <c r="F21" i="13"/>
  <c r="G26" i="19" l="1"/>
  <c r="B30" i="13"/>
  <c r="C31" i="13"/>
  <c r="B27" i="13"/>
  <c r="C28" i="13"/>
  <c r="B28" i="13"/>
  <c r="G27" i="19"/>
  <c r="B30" i="19"/>
  <c r="C31" i="19"/>
  <c r="C28" i="19"/>
  <c r="B32" i="18"/>
  <c r="C33" i="18"/>
  <c r="B27" i="18"/>
  <c r="C28" i="18"/>
  <c r="B30" i="18"/>
  <c r="R6" i="27"/>
  <c r="B85" i="13"/>
  <c r="B84" i="13"/>
  <c r="B83" i="13"/>
  <c r="B82" i="13"/>
  <c r="B32" i="13" l="1"/>
  <c r="C33" i="13"/>
  <c r="C30" i="13"/>
  <c r="B29" i="13"/>
  <c r="B29" i="19"/>
  <c r="G29" i="19" s="1"/>
  <c r="C30" i="19"/>
  <c r="G28" i="19"/>
  <c r="B32" i="19"/>
  <c r="C33" i="19"/>
  <c r="C35" i="18"/>
  <c r="B34" i="18"/>
  <c r="C30" i="18"/>
  <c r="B29" i="18"/>
  <c r="B91" i="26"/>
  <c r="B92" i="26"/>
  <c r="B93" i="26"/>
  <c r="B90" i="26"/>
  <c r="B82" i="26"/>
  <c r="C35" i="13" l="1"/>
  <c r="B87" i="13" s="1"/>
  <c r="B34" i="13"/>
  <c r="B31" i="13"/>
  <c r="C32" i="13"/>
  <c r="B34" i="19"/>
  <c r="C35" i="19"/>
  <c r="C32" i="19"/>
  <c r="B31" i="19"/>
  <c r="G31" i="19" s="1"/>
  <c r="G30" i="19"/>
  <c r="C37" i="18"/>
  <c r="B36" i="18"/>
  <c r="B31" i="18"/>
  <c r="C32" i="18"/>
  <c r="B86" i="13"/>
  <c r="C37" i="13" l="1"/>
  <c r="B36" i="13"/>
  <c r="C34" i="13"/>
  <c r="B33" i="13"/>
  <c r="C34" i="19"/>
  <c r="B33" i="19"/>
  <c r="G33" i="19" s="1"/>
  <c r="G32" i="19"/>
  <c r="C37" i="19"/>
  <c r="B36" i="19"/>
  <c r="C39" i="18"/>
  <c r="B38" i="18"/>
  <c r="C34" i="18"/>
  <c r="B33" i="18"/>
  <c r="B38" i="13" l="1"/>
  <c r="C39" i="13"/>
  <c r="B88" i="13"/>
  <c r="B35" i="13"/>
  <c r="C36" i="13"/>
  <c r="B35" i="19"/>
  <c r="G35" i="19" s="1"/>
  <c r="C36" i="19"/>
  <c r="G34" i="19"/>
  <c r="B38" i="19"/>
  <c r="C39" i="19"/>
  <c r="B35" i="18"/>
  <c r="C36" i="18"/>
  <c r="B40" i="18"/>
  <c r="C41" i="18"/>
  <c r="B40" i="13" l="1"/>
  <c r="C41" i="13"/>
  <c r="B89" i="13"/>
  <c r="C38" i="13"/>
  <c r="B37" i="13"/>
  <c r="B40" i="19"/>
  <c r="C41" i="19"/>
  <c r="B37" i="19"/>
  <c r="G37" i="19" s="1"/>
  <c r="C38" i="19"/>
  <c r="G36" i="19"/>
  <c r="C43" i="18"/>
  <c r="B42" i="18"/>
  <c r="C38" i="18"/>
  <c r="B37" i="18"/>
  <c r="B42" i="13" l="1"/>
  <c r="C43" i="13"/>
  <c r="B39" i="13"/>
  <c r="C40" i="13"/>
  <c r="B42" i="19"/>
  <c r="C43" i="19"/>
  <c r="C40" i="19"/>
  <c r="B39" i="19"/>
  <c r="G39" i="19" s="1"/>
  <c r="G38" i="19"/>
  <c r="B44" i="18"/>
  <c r="C45" i="18"/>
  <c r="B39" i="18"/>
  <c r="C40" i="18"/>
  <c r="B90" i="13"/>
  <c r="B91" i="13"/>
  <c r="C45" i="13" l="1"/>
  <c r="B44" i="13"/>
  <c r="C42" i="13"/>
  <c r="B41" i="13"/>
  <c r="C45" i="19"/>
  <c r="B44" i="19"/>
  <c r="C42" i="19"/>
  <c r="B41" i="19"/>
  <c r="G41" i="19" s="1"/>
  <c r="G40" i="19"/>
  <c r="C42" i="18"/>
  <c r="B41" i="18"/>
  <c r="C47" i="18"/>
  <c r="B46" i="18"/>
  <c r="B43" i="13" l="1"/>
  <c r="C44" i="13"/>
  <c r="B46" i="13"/>
  <c r="C47" i="13"/>
  <c r="B43" i="19"/>
  <c r="G43" i="19" s="1"/>
  <c r="C44" i="19"/>
  <c r="G42" i="19"/>
  <c r="B46" i="19"/>
  <c r="C47" i="19"/>
  <c r="B43" i="18"/>
  <c r="C44" i="18"/>
  <c r="C49" i="18"/>
  <c r="B48" i="18"/>
  <c r="B93" i="13"/>
  <c r="B92" i="13"/>
  <c r="B48" i="13" l="1"/>
  <c r="C49" i="13"/>
  <c r="C46" i="13"/>
  <c r="B45" i="13"/>
  <c r="B48" i="19"/>
  <c r="C49" i="19"/>
  <c r="B45" i="19"/>
  <c r="G45" i="19" s="1"/>
  <c r="C46" i="19"/>
  <c r="G44" i="19"/>
  <c r="C51" i="18"/>
  <c r="B50" i="18"/>
  <c r="C46" i="18"/>
  <c r="B45" i="18"/>
  <c r="B47" i="13" l="1"/>
  <c r="C48" i="13"/>
  <c r="C51" i="13"/>
  <c r="B50" i="13"/>
  <c r="B94" i="13"/>
  <c r="C48" i="19"/>
  <c r="B47" i="19"/>
  <c r="G47" i="19" s="1"/>
  <c r="G46" i="19"/>
  <c r="B50" i="19"/>
  <c r="C51" i="19"/>
  <c r="B52" i="18"/>
  <c r="C53" i="18"/>
  <c r="B47" i="18"/>
  <c r="C48" i="18"/>
  <c r="G48" i="18" s="1"/>
  <c r="C82" i="18"/>
  <c r="C83" i="18"/>
  <c r="C84" i="18"/>
  <c r="C85" i="18"/>
  <c r="C86" i="18"/>
  <c r="C87" i="18"/>
  <c r="C88" i="18"/>
  <c r="C89" i="18"/>
  <c r="C90" i="18"/>
  <c r="B52" i="13" l="1"/>
  <c r="C50" i="13"/>
  <c r="G50" i="13" s="1"/>
  <c r="B49" i="13"/>
  <c r="G49" i="13" s="1"/>
  <c r="C50" i="19"/>
  <c r="B49" i="19"/>
  <c r="G49" i="19" s="1"/>
  <c r="G48" i="19"/>
  <c r="C53" i="19"/>
  <c r="B52" i="19"/>
  <c r="C50" i="18"/>
  <c r="G50" i="18" s="1"/>
  <c r="B49" i="18"/>
  <c r="G49" i="18" s="1"/>
  <c r="C55" i="18"/>
  <c r="B54" i="18"/>
  <c r="F24" i="24"/>
  <c r="U7" i="27"/>
  <c r="X7" i="27" s="1"/>
  <c r="AA7" i="27" s="1"/>
  <c r="AD7" i="27" s="1"/>
  <c r="R8" i="27"/>
  <c r="U8" i="27" s="1"/>
  <c r="X8" i="27" s="1"/>
  <c r="AA8" i="27" s="1"/>
  <c r="AD8" i="27" s="1"/>
  <c r="AI205" i="21"/>
  <c r="AH205" i="21"/>
  <c r="AG205" i="21"/>
  <c r="AF205" i="21"/>
  <c r="AE205" i="21"/>
  <c r="AD205" i="21"/>
  <c r="AC205" i="21"/>
  <c r="AB205" i="21"/>
  <c r="Y205" i="21"/>
  <c r="V205" i="21"/>
  <c r="U205" i="21"/>
  <c r="R205" i="21"/>
  <c r="Q205" i="21"/>
  <c r="N205" i="21"/>
  <c r="AI204" i="21"/>
  <c r="AH204" i="21"/>
  <c r="AG204" i="21"/>
  <c r="AF204" i="21"/>
  <c r="AE204" i="21"/>
  <c r="AD204" i="21"/>
  <c r="AC204" i="21"/>
  <c r="AB204" i="21"/>
  <c r="Y204" i="21"/>
  <c r="V204" i="21"/>
  <c r="U204" i="21"/>
  <c r="R204" i="21"/>
  <c r="Q204" i="21"/>
  <c r="N204" i="21"/>
  <c r="AI203" i="21"/>
  <c r="AH203" i="21"/>
  <c r="AG203" i="21"/>
  <c r="AF203" i="21"/>
  <c r="AE203" i="21"/>
  <c r="AD203" i="21"/>
  <c r="AC203" i="21"/>
  <c r="AB203" i="21"/>
  <c r="Y203" i="21"/>
  <c r="V203" i="21"/>
  <c r="U203" i="21"/>
  <c r="R203" i="21"/>
  <c r="Q203" i="21"/>
  <c r="N203" i="21"/>
  <c r="AI202" i="21"/>
  <c r="AH202" i="21"/>
  <c r="AG202" i="21"/>
  <c r="AF202" i="21"/>
  <c r="AE202" i="21"/>
  <c r="AD202" i="21"/>
  <c r="AC202" i="21"/>
  <c r="AB202" i="21"/>
  <c r="Y202" i="21"/>
  <c r="V202" i="21"/>
  <c r="U202" i="21"/>
  <c r="R202" i="21"/>
  <c r="Q202" i="21"/>
  <c r="N202" i="21"/>
  <c r="AI201" i="21"/>
  <c r="AH201" i="21"/>
  <c r="AG201" i="21"/>
  <c r="AF201" i="21"/>
  <c r="AE201" i="21"/>
  <c r="AD201" i="21"/>
  <c r="AC201" i="21"/>
  <c r="AB201" i="21"/>
  <c r="Y201" i="21"/>
  <c r="V201" i="21"/>
  <c r="U201" i="21"/>
  <c r="R201" i="21"/>
  <c r="Q201" i="21"/>
  <c r="N201" i="21"/>
  <c r="AI200" i="21"/>
  <c r="AH200" i="21"/>
  <c r="AG200" i="21"/>
  <c r="AF200" i="21"/>
  <c r="AE200" i="21"/>
  <c r="AD200" i="21"/>
  <c r="AC200" i="21"/>
  <c r="AB200" i="21"/>
  <c r="Y200" i="21"/>
  <c r="V200" i="21"/>
  <c r="U200" i="21"/>
  <c r="R200" i="21"/>
  <c r="Q200" i="21"/>
  <c r="N200" i="21"/>
  <c r="AI199" i="21"/>
  <c r="AH199" i="21"/>
  <c r="AG199" i="21"/>
  <c r="AF199" i="21"/>
  <c r="AE199" i="21"/>
  <c r="AD199" i="21"/>
  <c r="AC199" i="21"/>
  <c r="AB199" i="21"/>
  <c r="Y199" i="21"/>
  <c r="V199" i="21"/>
  <c r="U199" i="21"/>
  <c r="R199" i="21"/>
  <c r="Q199" i="21"/>
  <c r="N199" i="21"/>
  <c r="AI198" i="21"/>
  <c r="AH198" i="21"/>
  <c r="AG198" i="21"/>
  <c r="AF198" i="21"/>
  <c r="AE198" i="21"/>
  <c r="AD198" i="21"/>
  <c r="AC198" i="21"/>
  <c r="AB198" i="21"/>
  <c r="Y198" i="21"/>
  <c r="V198" i="21"/>
  <c r="U198" i="21"/>
  <c r="R198" i="21"/>
  <c r="Q198" i="21"/>
  <c r="N198" i="21"/>
  <c r="AI197" i="21"/>
  <c r="AH197" i="21"/>
  <c r="AG197" i="21"/>
  <c r="AF197" i="21"/>
  <c r="AE197" i="21"/>
  <c r="AD197" i="21"/>
  <c r="AC197" i="21"/>
  <c r="AB197" i="21"/>
  <c r="Y197" i="21"/>
  <c r="V197" i="21"/>
  <c r="U197" i="21"/>
  <c r="R197" i="21"/>
  <c r="Q197" i="21"/>
  <c r="N197" i="21"/>
  <c r="AI196" i="21"/>
  <c r="AH196" i="21"/>
  <c r="AG196" i="21"/>
  <c r="AF196" i="21"/>
  <c r="AE196" i="21"/>
  <c r="AD196" i="21"/>
  <c r="AC196" i="21"/>
  <c r="AB196" i="21"/>
  <c r="Y196" i="21"/>
  <c r="V196" i="21"/>
  <c r="U196" i="21"/>
  <c r="R196" i="21"/>
  <c r="Q196" i="21"/>
  <c r="N196" i="21"/>
  <c r="AI195" i="21"/>
  <c r="AH195" i="21"/>
  <c r="AG195" i="21"/>
  <c r="AF195" i="21"/>
  <c r="AE195" i="21"/>
  <c r="AD195" i="21"/>
  <c r="AC195" i="21"/>
  <c r="AB195" i="21"/>
  <c r="Y195" i="21"/>
  <c r="V195" i="21"/>
  <c r="U195" i="21"/>
  <c r="R195" i="21"/>
  <c r="Q195" i="21"/>
  <c r="N195" i="21"/>
  <c r="AI194" i="21"/>
  <c r="AH194" i="21"/>
  <c r="AG194" i="21"/>
  <c r="AF194" i="21"/>
  <c r="AE194" i="21"/>
  <c r="AD194" i="21"/>
  <c r="AC194" i="21"/>
  <c r="AB194" i="21"/>
  <c r="Y194" i="21"/>
  <c r="V194" i="21"/>
  <c r="U194" i="21"/>
  <c r="R194" i="21"/>
  <c r="Q194" i="21"/>
  <c r="N194" i="21"/>
  <c r="AI193" i="21"/>
  <c r="AH193" i="21"/>
  <c r="AG193" i="21"/>
  <c r="AF193" i="21"/>
  <c r="AE193" i="21"/>
  <c r="AD193" i="21"/>
  <c r="AC193" i="21"/>
  <c r="AB193" i="21"/>
  <c r="Y193" i="21"/>
  <c r="V193" i="21"/>
  <c r="U193" i="21"/>
  <c r="R193" i="21"/>
  <c r="Q193" i="21"/>
  <c r="N193" i="21"/>
  <c r="AI192" i="21"/>
  <c r="AH192" i="21"/>
  <c r="AG192" i="21"/>
  <c r="AF192" i="21"/>
  <c r="AE192" i="21"/>
  <c r="AD192" i="21"/>
  <c r="AC192" i="21"/>
  <c r="AB192" i="21"/>
  <c r="Y192" i="21"/>
  <c r="V192" i="21"/>
  <c r="U192" i="21"/>
  <c r="R192" i="21"/>
  <c r="Q192" i="21"/>
  <c r="N192" i="21"/>
  <c r="AI191" i="21"/>
  <c r="AH191" i="21"/>
  <c r="AG191" i="21"/>
  <c r="AF191" i="21"/>
  <c r="AE191" i="21"/>
  <c r="AD191" i="21"/>
  <c r="AC191" i="21"/>
  <c r="AB191" i="21"/>
  <c r="Y191" i="21"/>
  <c r="V191" i="21"/>
  <c r="U191" i="21"/>
  <c r="R191" i="21"/>
  <c r="Q191" i="21"/>
  <c r="N191" i="21"/>
  <c r="AI190" i="21"/>
  <c r="AH190" i="21"/>
  <c r="AG190" i="21"/>
  <c r="AF190" i="21"/>
  <c r="AE190" i="21"/>
  <c r="AD190" i="21"/>
  <c r="AC190" i="21"/>
  <c r="AB190" i="21"/>
  <c r="Y190" i="21"/>
  <c r="V190" i="21"/>
  <c r="U190" i="21"/>
  <c r="R190" i="21"/>
  <c r="Q190" i="21"/>
  <c r="N190" i="21"/>
  <c r="AI189" i="21"/>
  <c r="AH189" i="21"/>
  <c r="AG189" i="21"/>
  <c r="AF189" i="21"/>
  <c r="AE189" i="21"/>
  <c r="AD189" i="21"/>
  <c r="AC189" i="21"/>
  <c r="AB189" i="21"/>
  <c r="Y189" i="21"/>
  <c r="V189" i="21"/>
  <c r="U189" i="21"/>
  <c r="R189" i="21"/>
  <c r="Q189" i="21"/>
  <c r="N189" i="21"/>
  <c r="AI188" i="21"/>
  <c r="AH188" i="21"/>
  <c r="AG188" i="21"/>
  <c r="AF188" i="21"/>
  <c r="AE188" i="21"/>
  <c r="AD188" i="21"/>
  <c r="AC188" i="21"/>
  <c r="AB188" i="21"/>
  <c r="Y188" i="21"/>
  <c r="V188" i="21"/>
  <c r="U188" i="21"/>
  <c r="R188" i="21"/>
  <c r="Q188" i="21"/>
  <c r="N188" i="21"/>
  <c r="AI187" i="21"/>
  <c r="AH187" i="21"/>
  <c r="AG187" i="21"/>
  <c r="AF187" i="21"/>
  <c r="AE187" i="21"/>
  <c r="AD187" i="21"/>
  <c r="AC187" i="21"/>
  <c r="AB187" i="21"/>
  <c r="Y187" i="21"/>
  <c r="V187" i="21"/>
  <c r="U187" i="21"/>
  <c r="R187" i="21"/>
  <c r="Q187" i="21"/>
  <c r="N187" i="21"/>
  <c r="AI186" i="21"/>
  <c r="AH186" i="21"/>
  <c r="AG186" i="21"/>
  <c r="AF186" i="21"/>
  <c r="AE186" i="21"/>
  <c r="AD186" i="21"/>
  <c r="AC186" i="21"/>
  <c r="AB186" i="21"/>
  <c r="Y186" i="21"/>
  <c r="V186" i="21"/>
  <c r="U186" i="21"/>
  <c r="R186" i="21"/>
  <c r="Q186" i="21"/>
  <c r="N186" i="21"/>
  <c r="AI185" i="21"/>
  <c r="AH185" i="21"/>
  <c r="AG185" i="21"/>
  <c r="AF185" i="21"/>
  <c r="AE185" i="21"/>
  <c r="AD185" i="21"/>
  <c r="AC185" i="21"/>
  <c r="AB185" i="21"/>
  <c r="Y185" i="21"/>
  <c r="V185" i="21"/>
  <c r="U185" i="21"/>
  <c r="R185" i="21"/>
  <c r="Q185" i="21"/>
  <c r="N185" i="21"/>
  <c r="AI184" i="21"/>
  <c r="AH184" i="21"/>
  <c r="AG184" i="21"/>
  <c r="AF184" i="21"/>
  <c r="AE184" i="21"/>
  <c r="AD184" i="21"/>
  <c r="AC184" i="21"/>
  <c r="AB184" i="21"/>
  <c r="Y184" i="21"/>
  <c r="V184" i="21"/>
  <c r="U184" i="21"/>
  <c r="R184" i="21"/>
  <c r="Q184" i="21"/>
  <c r="N184" i="21"/>
  <c r="AI183" i="21"/>
  <c r="AH183" i="21"/>
  <c r="AG183" i="21"/>
  <c r="AF183" i="21"/>
  <c r="AE183" i="21"/>
  <c r="AD183" i="21"/>
  <c r="AC183" i="21"/>
  <c r="AB183" i="21"/>
  <c r="Y183" i="21"/>
  <c r="V183" i="21"/>
  <c r="U183" i="21"/>
  <c r="R183" i="21"/>
  <c r="Q183" i="21"/>
  <c r="N183" i="21"/>
  <c r="AI182" i="21"/>
  <c r="AH182" i="21"/>
  <c r="AG182" i="21"/>
  <c r="AF182" i="21"/>
  <c r="AE182" i="21"/>
  <c r="AD182" i="21"/>
  <c r="AC182" i="21"/>
  <c r="AB182" i="21"/>
  <c r="Y182" i="21"/>
  <c r="V182" i="21"/>
  <c r="U182" i="21"/>
  <c r="R182" i="21"/>
  <c r="Q182" i="21"/>
  <c r="N182" i="21"/>
  <c r="AI181" i="21"/>
  <c r="AH181" i="21"/>
  <c r="AG181" i="21"/>
  <c r="AF181" i="21"/>
  <c r="AE181" i="21"/>
  <c r="AD181" i="21"/>
  <c r="AC181" i="21"/>
  <c r="AB181" i="21"/>
  <c r="Y181" i="21"/>
  <c r="V181" i="21"/>
  <c r="U181" i="21"/>
  <c r="R181" i="21"/>
  <c r="Q181" i="21"/>
  <c r="N181" i="21"/>
  <c r="AI180" i="21"/>
  <c r="AH180" i="21"/>
  <c r="AG180" i="21"/>
  <c r="AF180" i="21"/>
  <c r="AE180" i="21"/>
  <c r="AD180" i="21"/>
  <c r="AC180" i="21"/>
  <c r="AB180" i="21"/>
  <c r="Y180" i="21"/>
  <c r="V180" i="21"/>
  <c r="U180" i="21"/>
  <c r="R180" i="21"/>
  <c r="Q180" i="21"/>
  <c r="N180" i="21"/>
  <c r="AI179" i="21"/>
  <c r="AH179" i="21"/>
  <c r="AG179" i="21"/>
  <c r="AF179" i="21"/>
  <c r="AE179" i="21"/>
  <c r="AD179" i="21"/>
  <c r="AC179" i="21"/>
  <c r="AB179" i="21"/>
  <c r="Y179" i="21"/>
  <c r="V179" i="21"/>
  <c r="U179" i="21"/>
  <c r="R179" i="21"/>
  <c r="Q179" i="21"/>
  <c r="N179" i="21"/>
  <c r="AI178" i="21"/>
  <c r="AH178" i="21"/>
  <c r="AG178" i="21"/>
  <c r="AF178" i="21"/>
  <c r="AE178" i="21"/>
  <c r="AD178" i="21"/>
  <c r="AC178" i="21"/>
  <c r="AB178" i="21"/>
  <c r="Y178" i="21"/>
  <c r="V178" i="21"/>
  <c r="U178" i="21"/>
  <c r="R178" i="21"/>
  <c r="Q178" i="21"/>
  <c r="N178" i="21"/>
  <c r="AI177" i="21"/>
  <c r="AH177" i="21"/>
  <c r="AG177" i="21"/>
  <c r="AF177" i="21"/>
  <c r="AE177" i="21"/>
  <c r="AD177" i="21"/>
  <c r="AC177" i="21"/>
  <c r="AB177" i="21"/>
  <c r="Y177" i="21"/>
  <c r="V177" i="21"/>
  <c r="U177" i="21"/>
  <c r="R177" i="21"/>
  <c r="Q177" i="21"/>
  <c r="N177" i="21"/>
  <c r="AI176" i="21"/>
  <c r="AH176" i="21"/>
  <c r="AG176" i="21"/>
  <c r="AF176" i="21"/>
  <c r="AE176" i="21"/>
  <c r="AD176" i="21"/>
  <c r="AC176" i="21"/>
  <c r="AB176" i="21"/>
  <c r="Y176" i="21"/>
  <c r="V176" i="21"/>
  <c r="U176" i="21"/>
  <c r="R176" i="21"/>
  <c r="Q176" i="21"/>
  <c r="N176" i="21"/>
  <c r="AI175" i="21"/>
  <c r="AH175" i="21"/>
  <c r="AG175" i="21"/>
  <c r="AF175" i="21"/>
  <c r="AE175" i="21"/>
  <c r="AD175" i="21"/>
  <c r="AC175" i="21"/>
  <c r="AB175" i="21"/>
  <c r="Y175" i="21"/>
  <c r="V175" i="21"/>
  <c r="U175" i="21"/>
  <c r="R175" i="21"/>
  <c r="Q175" i="21"/>
  <c r="N175" i="21"/>
  <c r="AI174" i="21"/>
  <c r="AH174" i="21"/>
  <c r="AG174" i="21"/>
  <c r="AF174" i="21"/>
  <c r="AE174" i="21"/>
  <c r="AD174" i="21"/>
  <c r="AC174" i="21"/>
  <c r="AB174" i="21"/>
  <c r="Y174" i="21"/>
  <c r="V174" i="21"/>
  <c r="U174" i="21"/>
  <c r="R174" i="21"/>
  <c r="Q174" i="21"/>
  <c r="N174" i="21"/>
  <c r="AI173" i="21"/>
  <c r="AH173" i="21"/>
  <c r="AG173" i="21"/>
  <c r="AF173" i="21"/>
  <c r="AE173" i="21"/>
  <c r="AD173" i="21"/>
  <c r="AC173" i="21"/>
  <c r="AB173" i="21"/>
  <c r="Y173" i="21"/>
  <c r="V173" i="21"/>
  <c r="U173" i="21"/>
  <c r="R173" i="21"/>
  <c r="Q173" i="21"/>
  <c r="N173" i="21"/>
  <c r="AI172" i="21"/>
  <c r="AH172" i="21"/>
  <c r="AG172" i="21"/>
  <c r="AF172" i="21"/>
  <c r="AE172" i="21"/>
  <c r="AD172" i="21"/>
  <c r="AC172" i="21"/>
  <c r="AB172" i="21"/>
  <c r="Y172" i="21"/>
  <c r="V172" i="21"/>
  <c r="U172" i="21"/>
  <c r="R172" i="21"/>
  <c r="Q172" i="21"/>
  <c r="N172" i="21"/>
  <c r="AI171" i="21"/>
  <c r="AH171" i="21"/>
  <c r="AG171" i="21"/>
  <c r="AF171" i="21"/>
  <c r="AE171" i="21"/>
  <c r="AD171" i="21"/>
  <c r="AC171" i="21"/>
  <c r="AB171" i="21"/>
  <c r="Y171" i="21"/>
  <c r="V171" i="21"/>
  <c r="U171" i="21"/>
  <c r="R171" i="21"/>
  <c r="Q171" i="21"/>
  <c r="N171" i="21"/>
  <c r="AI170" i="21"/>
  <c r="AH170" i="21"/>
  <c r="AG170" i="21"/>
  <c r="AF170" i="21"/>
  <c r="AE170" i="21"/>
  <c r="AD170" i="21"/>
  <c r="AC170" i="21"/>
  <c r="AB170" i="21"/>
  <c r="Y170" i="21"/>
  <c r="V170" i="21"/>
  <c r="U170" i="21"/>
  <c r="R170" i="21"/>
  <c r="Q170" i="21"/>
  <c r="N170" i="21"/>
  <c r="AI169" i="21"/>
  <c r="AH169" i="21"/>
  <c r="AG169" i="21"/>
  <c r="AF169" i="21"/>
  <c r="AE169" i="21"/>
  <c r="AD169" i="21"/>
  <c r="AC169" i="21"/>
  <c r="AB169" i="21"/>
  <c r="Y169" i="21"/>
  <c r="V169" i="21"/>
  <c r="U169" i="21"/>
  <c r="R169" i="21"/>
  <c r="Q169" i="21"/>
  <c r="N169" i="21"/>
  <c r="AI168" i="21"/>
  <c r="AH168" i="21"/>
  <c r="AG168" i="21"/>
  <c r="AF168" i="21"/>
  <c r="AE168" i="21"/>
  <c r="AD168" i="21"/>
  <c r="AC168" i="21"/>
  <c r="AB168" i="21"/>
  <c r="Y168" i="21"/>
  <c r="V168" i="21"/>
  <c r="U168" i="21"/>
  <c r="R168" i="21"/>
  <c r="Q168" i="21"/>
  <c r="N168" i="21"/>
  <c r="AI167" i="21"/>
  <c r="AH167" i="21"/>
  <c r="AG167" i="21"/>
  <c r="AF167" i="21"/>
  <c r="AE167" i="21"/>
  <c r="AD167" i="21"/>
  <c r="AC167" i="21"/>
  <c r="AB167" i="21"/>
  <c r="Y167" i="21"/>
  <c r="V167" i="21"/>
  <c r="U167" i="21"/>
  <c r="R167" i="21"/>
  <c r="Q167" i="21"/>
  <c r="N167" i="21"/>
  <c r="AI166" i="21"/>
  <c r="AH166" i="21"/>
  <c r="AG166" i="21"/>
  <c r="AF166" i="21"/>
  <c r="AE166" i="21"/>
  <c r="AD166" i="21"/>
  <c r="AC166" i="21"/>
  <c r="AB166" i="21"/>
  <c r="Y166" i="21"/>
  <c r="V166" i="21"/>
  <c r="U166" i="21"/>
  <c r="R166" i="21"/>
  <c r="Q166" i="21"/>
  <c r="N166" i="21"/>
  <c r="AI165" i="21"/>
  <c r="AH165" i="21"/>
  <c r="AG165" i="21"/>
  <c r="AF165" i="21"/>
  <c r="AE165" i="21"/>
  <c r="AD165" i="21"/>
  <c r="AC165" i="21"/>
  <c r="AB165" i="21"/>
  <c r="Y165" i="21"/>
  <c r="V165" i="21"/>
  <c r="U165" i="21"/>
  <c r="R165" i="21"/>
  <c r="Q165" i="21"/>
  <c r="N165" i="21"/>
  <c r="AI164" i="21"/>
  <c r="AH164" i="21"/>
  <c r="AG164" i="21"/>
  <c r="AF164" i="21"/>
  <c r="AE164" i="21"/>
  <c r="AD164" i="21"/>
  <c r="AC164" i="21"/>
  <c r="AB164" i="21"/>
  <c r="Y164" i="21"/>
  <c r="V164" i="21"/>
  <c r="U164" i="21"/>
  <c r="R164" i="21"/>
  <c r="Q164" i="21"/>
  <c r="N164" i="21"/>
  <c r="AI163" i="21"/>
  <c r="AH163" i="21"/>
  <c r="AG163" i="21"/>
  <c r="AF163" i="21"/>
  <c r="AE163" i="21"/>
  <c r="AD163" i="21"/>
  <c r="AC163" i="21"/>
  <c r="AB163" i="21"/>
  <c r="Y163" i="21"/>
  <c r="V163" i="21"/>
  <c r="U163" i="21"/>
  <c r="R163" i="21"/>
  <c r="Q163" i="21"/>
  <c r="N163" i="21"/>
  <c r="AI162" i="21"/>
  <c r="AH162" i="21"/>
  <c r="AG162" i="21"/>
  <c r="AF162" i="21"/>
  <c r="AE162" i="21"/>
  <c r="AD162" i="21"/>
  <c r="AC162" i="21"/>
  <c r="AB162" i="21"/>
  <c r="Y162" i="21"/>
  <c r="V162" i="21"/>
  <c r="U162" i="21"/>
  <c r="R162" i="21"/>
  <c r="Q162" i="21"/>
  <c r="N162" i="21"/>
  <c r="AI161" i="21"/>
  <c r="AH161" i="21"/>
  <c r="AG161" i="21"/>
  <c r="AF161" i="21"/>
  <c r="AE161" i="21"/>
  <c r="AD161" i="21"/>
  <c r="AC161" i="21"/>
  <c r="AB161" i="21"/>
  <c r="Y161" i="21"/>
  <c r="V161" i="21"/>
  <c r="U161" i="21"/>
  <c r="R161" i="21"/>
  <c r="Q161" i="21"/>
  <c r="N161" i="21"/>
  <c r="AI160" i="21"/>
  <c r="AH160" i="21"/>
  <c r="AG160" i="21"/>
  <c r="AF160" i="21"/>
  <c r="AE160" i="21"/>
  <c r="AD160" i="21"/>
  <c r="AC160" i="21"/>
  <c r="AB160" i="21"/>
  <c r="Y160" i="21"/>
  <c r="V160" i="21"/>
  <c r="U160" i="21"/>
  <c r="R160" i="21"/>
  <c r="Q160" i="21"/>
  <c r="N160" i="21"/>
  <c r="AI159" i="21"/>
  <c r="AH159" i="21"/>
  <c r="AG159" i="21"/>
  <c r="AF159" i="21"/>
  <c r="AE159" i="21"/>
  <c r="AD159" i="21"/>
  <c r="AC159" i="21"/>
  <c r="AB159" i="21"/>
  <c r="Y159" i="21"/>
  <c r="V159" i="21"/>
  <c r="U159" i="21"/>
  <c r="R159" i="21"/>
  <c r="Q159" i="21"/>
  <c r="N159" i="21"/>
  <c r="AI158" i="21"/>
  <c r="AH158" i="21"/>
  <c r="AG158" i="21"/>
  <c r="AF158" i="21"/>
  <c r="AE158" i="21"/>
  <c r="AD158" i="21"/>
  <c r="AC158" i="21"/>
  <c r="AB158" i="21"/>
  <c r="Y158" i="21"/>
  <c r="V158" i="21"/>
  <c r="U158" i="21"/>
  <c r="R158" i="21"/>
  <c r="Q158" i="21"/>
  <c r="N158" i="21"/>
  <c r="AI157" i="21"/>
  <c r="AH157" i="21"/>
  <c r="AG157" i="21"/>
  <c r="AF157" i="21"/>
  <c r="AE157" i="21"/>
  <c r="AD157" i="21"/>
  <c r="AC157" i="21"/>
  <c r="AB157" i="21"/>
  <c r="Y157" i="21"/>
  <c r="V157" i="21"/>
  <c r="U157" i="21"/>
  <c r="R157" i="21"/>
  <c r="Q157" i="21"/>
  <c r="N157" i="21"/>
  <c r="AI156" i="21"/>
  <c r="AH156" i="21"/>
  <c r="AG156" i="21"/>
  <c r="AF156" i="21"/>
  <c r="AE156" i="21"/>
  <c r="AD156" i="21"/>
  <c r="AC156" i="21"/>
  <c r="AB156" i="21"/>
  <c r="Y156" i="21"/>
  <c r="V156" i="21"/>
  <c r="U156" i="21"/>
  <c r="R156" i="21"/>
  <c r="Q156" i="21"/>
  <c r="N156" i="21"/>
  <c r="AI155" i="21"/>
  <c r="AH155" i="21"/>
  <c r="AG155" i="21"/>
  <c r="AF155" i="21"/>
  <c r="AE155" i="21"/>
  <c r="AD155" i="21"/>
  <c r="AC155" i="21"/>
  <c r="AB155" i="21"/>
  <c r="Y155" i="21"/>
  <c r="V155" i="21"/>
  <c r="U155" i="21"/>
  <c r="R155" i="21"/>
  <c r="Q155" i="21"/>
  <c r="N155" i="21"/>
  <c r="AI154" i="21"/>
  <c r="AH154" i="21"/>
  <c r="AG154" i="21"/>
  <c r="AF154" i="21"/>
  <c r="AE154" i="21"/>
  <c r="AD154" i="21"/>
  <c r="AC154" i="21"/>
  <c r="AB154" i="21"/>
  <c r="Y154" i="21"/>
  <c r="V154" i="21"/>
  <c r="U154" i="21"/>
  <c r="R154" i="21"/>
  <c r="Q154" i="21"/>
  <c r="N154" i="21"/>
  <c r="AI153" i="21"/>
  <c r="AH153" i="21"/>
  <c r="AG153" i="21"/>
  <c r="AF153" i="21"/>
  <c r="AE153" i="21"/>
  <c r="AD153" i="21"/>
  <c r="AC153" i="21"/>
  <c r="AB153" i="21"/>
  <c r="Y153" i="21"/>
  <c r="V153" i="21"/>
  <c r="U153" i="21"/>
  <c r="R153" i="21"/>
  <c r="Q153" i="21"/>
  <c r="N153" i="21"/>
  <c r="AI152" i="21"/>
  <c r="AH152" i="21"/>
  <c r="AG152" i="21"/>
  <c r="AF152" i="21"/>
  <c r="AE152" i="21"/>
  <c r="AD152" i="21"/>
  <c r="AC152" i="21"/>
  <c r="AB152" i="21"/>
  <c r="Y152" i="21"/>
  <c r="V152" i="21"/>
  <c r="U152" i="21"/>
  <c r="R152" i="21"/>
  <c r="Q152" i="21"/>
  <c r="N152" i="21"/>
  <c r="AI151" i="21"/>
  <c r="AH151" i="21"/>
  <c r="AG151" i="21"/>
  <c r="AF151" i="21"/>
  <c r="AE151" i="21"/>
  <c r="AD151" i="21"/>
  <c r="AC151" i="21"/>
  <c r="AB151" i="21"/>
  <c r="Y151" i="21"/>
  <c r="V151" i="21"/>
  <c r="U151" i="21"/>
  <c r="R151" i="21"/>
  <c r="Q151" i="21"/>
  <c r="N151" i="21"/>
  <c r="AI150" i="21"/>
  <c r="AH150" i="21"/>
  <c r="AG150" i="21"/>
  <c r="AF150" i="21"/>
  <c r="AE150" i="21"/>
  <c r="AD150" i="21"/>
  <c r="AC150" i="21"/>
  <c r="AB150" i="21"/>
  <c r="Y150" i="21"/>
  <c r="V150" i="21"/>
  <c r="U150" i="21"/>
  <c r="R150" i="21"/>
  <c r="Q150" i="21"/>
  <c r="N150" i="21"/>
  <c r="AI149" i="21"/>
  <c r="AH149" i="21"/>
  <c r="AG149" i="21"/>
  <c r="AF149" i="21"/>
  <c r="AE149" i="21"/>
  <c r="AD149" i="21"/>
  <c r="AC149" i="21"/>
  <c r="AB149" i="21"/>
  <c r="Y149" i="21"/>
  <c r="V149" i="21"/>
  <c r="U149" i="21"/>
  <c r="R149" i="21"/>
  <c r="Q149" i="21"/>
  <c r="N149" i="21"/>
  <c r="AI148" i="21"/>
  <c r="AH148" i="21"/>
  <c r="AG148" i="21"/>
  <c r="AF148" i="21"/>
  <c r="AE148" i="21"/>
  <c r="AD148" i="21"/>
  <c r="AC148" i="21"/>
  <c r="AB148" i="21"/>
  <c r="Y148" i="21"/>
  <c r="V148" i="21"/>
  <c r="U148" i="21"/>
  <c r="R148" i="21"/>
  <c r="Q148" i="21"/>
  <c r="N148" i="21"/>
  <c r="AI147" i="21"/>
  <c r="AH147" i="21"/>
  <c r="AG147" i="21"/>
  <c r="AF147" i="21"/>
  <c r="AE147" i="21"/>
  <c r="AD147" i="21"/>
  <c r="AC147" i="21"/>
  <c r="AB147" i="21"/>
  <c r="Y147" i="21"/>
  <c r="V147" i="21"/>
  <c r="U147" i="21"/>
  <c r="R147" i="21"/>
  <c r="Q147" i="21"/>
  <c r="N147" i="21"/>
  <c r="AI146" i="21"/>
  <c r="AH146" i="21"/>
  <c r="AG146" i="21"/>
  <c r="AF146" i="21"/>
  <c r="AE146" i="21"/>
  <c r="AD146" i="21"/>
  <c r="AC146" i="21"/>
  <c r="AB146" i="21"/>
  <c r="Y146" i="21"/>
  <c r="V146" i="21"/>
  <c r="U146" i="21"/>
  <c r="R146" i="21"/>
  <c r="Q146" i="21"/>
  <c r="N146" i="21"/>
  <c r="AI145" i="21"/>
  <c r="AH145" i="21"/>
  <c r="AG145" i="21"/>
  <c r="AF145" i="21"/>
  <c r="AE145" i="21"/>
  <c r="AD145" i="21"/>
  <c r="AC145" i="21"/>
  <c r="AB145" i="21"/>
  <c r="Y145" i="21"/>
  <c r="V145" i="21"/>
  <c r="U145" i="21"/>
  <c r="R145" i="21"/>
  <c r="Q145" i="21"/>
  <c r="N145" i="21"/>
  <c r="AI144" i="21"/>
  <c r="AH144" i="21"/>
  <c r="AG144" i="21"/>
  <c r="AF144" i="21"/>
  <c r="AE144" i="21"/>
  <c r="AD144" i="21"/>
  <c r="AC144" i="21"/>
  <c r="AB144" i="21"/>
  <c r="Y144" i="21"/>
  <c r="V144" i="21"/>
  <c r="U144" i="21"/>
  <c r="R144" i="21"/>
  <c r="Q144" i="21"/>
  <c r="N144" i="21"/>
  <c r="AI143" i="21"/>
  <c r="AH143" i="21"/>
  <c r="AG143" i="21"/>
  <c r="AF143" i="21"/>
  <c r="AE143" i="21"/>
  <c r="AD143" i="21"/>
  <c r="AC143" i="21"/>
  <c r="AB143" i="21"/>
  <c r="Y143" i="21"/>
  <c r="V143" i="21"/>
  <c r="U143" i="21"/>
  <c r="R143" i="21"/>
  <c r="Q143" i="21"/>
  <c r="N143" i="21"/>
  <c r="AI142" i="21"/>
  <c r="AH142" i="21"/>
  <c r="AG142" i="21"/>
  <c r="AF142" i="21"/>
  <c r="AE142" i="21"/>
  <c r="AD142" i="21"/>
  <c r="AC142" i="21"/>
  <c r="AB142" i="21"/>
  <c r="Y142" i="21"/>
  <c r="V142" i="21"/>
  <c r="U142" i="21"/>
  <c r="R142" i="21"/>
  <c r="Q142" i="21"/>
  <c r="N142" i="21"/>
  <c r="AI141" i="21"/>
  <c r="AH141" i="21"/>
  <c r="AG141" i="21"/>
  <c r="AF141" i="21"/>
  <c r="AE141" i="21"/>
  <c r="AD141" i="21"/>
  <c r="AC141" i="21"/>
  <c r="AB141" i="21"/>
  <c r="Y141" i="21"/>
  <c r="V141" i="21"/>
  <c r="U141" i="21"/>
  <c r="R141" i="21"/>
  <c r="Q141" i="21"/>
  <c r="N141" i="21"/>
  <c r="AI140" i="21"/>
  <c r="AH140" i="21"/>
  <c r="AG140" i="21"/>
  <c r="AF140" i="21"/>
  <c r="AE140" i="21"/>
  <c r="AD140" i="21"/>
  <c r="AC140" i="21"/>
  <c r="AB140" i="21"/>
  <c r="Y140" i="21"/>
  <c r="V140" i="21"/>
  <c r="U140" i="21"/>
  <c r="R140" i="21"/>
  <c r="Q140" i="21"/>
  <c r="N140" i="21"/>
  <c r="AI139" i="21"/>
  <c r="AH139" i="21"/>
  <c r="AG139" i="21"/>
  <c r="AF139" i="21"/>
  <c r="AE139" i="21"/>
  <c r="AD139" i="21"/>
  <c r="AC139" i="21"/>
  <c r="AB139" i="21"/>
  <c r="Y139" i="21"/>
  <c r="V139" i="21"/>
  <c r="U139" i="21"/>
  <c r="R139" i="21"/>
  <c r="Q139" i="21"/>
  <c r="N139" i="21"/>
  <c r="AI138" i="21"/>
  <c r="AH138" i="21"/>
  <c r="AG138" i="21"/>
  <c r="AF138" i="21"/>
  <c r="AE138" i="21"/>
  <c r="AD138" i="21"/>
  <c r="AC138" i="21"/>
  <c r="AB138" i="21"/>
  <c r="Y138" i="21"/>
  <c r="V138" i="21"/>
  <c r="U138" i="21"/>
  <c r="R138" i="21"/>
  <c r="Q138" i="21"/>
  <c r="N138" i="21"/>
  <c r="AI137" i="21"/>
  <c r="AH137" i="21"/>
  <c r="AG137" i="21"/>
  <c r="AF137" i="21"/>
  <c r="AE137" i="21"/>
  <c r="AD137" i="21"/>
  <c r="AC137" i="21"/>
  <c r="AB137" i="21"/>
  <c r="Y137" i="21"/>
  <c r="V137" i="21"/>
  <c r="U137" i="21"/>
  <c r="R137" i="21"/>
  <c r="Q137" i="21"/>
  <c r="N137" i="21"/>
  <c r="AI136" i="21"/>
  <c r="AH136" i="21"/>
  <c r="AG136" i="21"/>
  <c r="AF136" i="21"/>
  <c r="AE136" i="21"/>
  <c r="AD136" i="21"/>
  <c r="AC136" i="21"/>
  <c r="AB136" i="21"/>
  <c r="Y136" i="21"/>
  <c r="V136" i="21"/>
  <c r="U136" i="21"/>
  <c r="R136" i="21"/>
  <c r="Q136" i="21"/>
  <c r="N136" i="21"/>
  <c r="AI135" i="21"/>
  <c r="AH135" i="21"/>
  <c r="AG135" i="21"/>
  <c r="AF135" i="21"/>
  <c r="AE135" i="21"/>
  <c r="AD135" i="21"/>
  <c r="AC135" i="21"/>
  <c r="AB135" i="21"/>
  <c r="Y135" i="21"/>
  <c r="V135" i="21"/>
  <c r="U135" i="21"/>
  <c r="R135" i="21"/>
  <c r="Q135" i="21"/>
  <c r="N135" i="21"/>
  <c r="AI134" i="21"/>
  <c r="AH134" i="21"/>
  <c r="AG134" i="21"/>
  <c r="AF134" i="21"/>
  <c r="AE134" i="21"/>
  <c r="AD134" i="21"/>
  <c r="AC134" i="21"/>
  <c r="AB134" i="21"/>
  <c r="Y134" i="21"/>
  <c r="V134" i="21"/>
  <c r="U134" i="21"/>
  <c r="R134" i="21"/>
  <c r="Q134" i="21"/>
  <c r="N134" i="21"/>
  <c r="AI133" i="21"/>
  <c r="AH133" i="21"/>
  <c r="AG133" i="21"/>
  <c r="AF133" i="21"/>
  <c r="AE133" i="21"/>
  <c r="AD133" i="21"/>
  <c r="AC133" i="21"/>
  <c r="AB133" i="21"/>
  <c r="Y133" i="21"/>
  <c r="V133" i="21"/>
  <c r="U133" i="21"/>
  <c r="R133" i="21"/>
  <c r="Q133" i="21"/>
  <c r="N133" i="21"/>
  <c r="AI132" i="21"/>
  <c r="AH132" i="21"/>
  <c r="AG132" i="21"/>
  <c r="AF132" i="21"/>
  <c r="AE132" i="21"/>
  <c r="AD132" i="21"/>
  <c r="AC132" i="21"/>
  <c r="AB132" i="21"/>
  <c r="Y132" i="21"/>
  <c r="V132" i="21"/>
  <c r="U132" i="21"/>
  <c r="R132" i="21"/>
  <c r="Q132" i="21"/>
  <c r="N132" i="21"/>
  <c r="AI131" i="21"/>
  <c r="AH131" i="21"/>
  <c r="AG131" i="21"/>
  <c r="AF131" i="21"/>
  <c r="AE131" i="21"/>
  <c r="AD131" i="21"/>
  <c r="AC131" i="21"/>
  <c r="AB131" i="21"/>
  <c r="Y131" i="21"/>
  <c r="V131" i="21"/>
  <c r="U131" i="21"/>
  <c r="R131" i="21"/>
  <c r="Q131" i="21"/>
  <c r="N131" i="21"/>
  <c r="AI130" i="21"/>
  <c r="AH130" i="21"/>
  <c r="AG130" i="21"/>
  <c r="AF130" i="21"/>
  <c r="AE130" i="21"/>
  <c r="AD130" i="21"/>
  <c r="AC130" i="21"/>
  <c r="AB130" i="21"/>
  <c r="Y130" i="21"/>
  <c r="V130" i="21"/>
  <c r="U130" i="21"/>
  <c r="R130" i="21"/>
  <c r="Q130" i="21"/>
  <c r="N130" i="21"/>
  <c r="AI129" i="21"/>
  <c r="AH129" i="21"/>
  <c r="AG129" i="21"/>
  <c r="AF129" i="21"/>
  <c r="AE129" i="21"/>
  <c r="AD129" i="21"/>
  <c r="AC129" i="21"/>
  <c r="AB129" i="21"/>
  <c r="Y129" i="21"/>
  <c r="V129" i="21"/>
  <c r="U129" i="21"/>
  <c r="R129" i="21"/>
  <c r="Q129" i="21"/>
  <c r="N129" i="21"/>
  <c r="AI128" i="21"/>
  <c r="AH128" i="21"/>
  <c r="AG128" i="21"/>
  <c r="AF128" i="21"/>
  <c r="AE128" i="21"/>
  <c r="AD128" i="21"/>
  <c r="AC128" i="21"/>
  <c r="AB128" i="21"/>
  <c r="Y128" i="21"/>
  <c r="V128" i="21"/>
  <c r="U128" i="21"/>
  <c r="R128" i="21"/>
  <c r="Q128" i="21"/>
  <c r="N128" i="21"/>
  <c r="AI127" i="21"/>
  <c r="AH127" i="21"/>
  <c r="AG127" i="21"/>
  <c r="AF127" i="21"/>
  <c r="AE127" i="21"/>
  <c r="AD127" i="21"/>
  <c r="AC127" i="21"/>
  <c r="AB127" i="21"/>
  <c r="Y127" i="21"/>
  <c r="V127" i="21"/>
  <c r="U127" i="21"/>
  <c r="R127" i="21"/>
  <c r="Q127" i="21"/>
  <c r="N127" i="21"/>
  <c r="AI126" i="21"/>
  <c r="AH126" i="21"/>
  <c r="AG126" i="21"/>
  <c r="AF126" i="21"/>
  <c r="AE126" i="21"/>
  <c r="AD126" i="21"/>
  <c r="AC126" i="21"/>
  <c r="AB126" i="21"/>
  <c r="Y126" i="21"/>
  <c r="V126" i="21"/>
  <c r="U126" i="21"/>
  <c r="R126" i="21"/>
  <c r="Q126" i="21"/>
  <c r="N126" i="21"/>
  <c r="AI125" i="21"/>
  <c r="AH125" i="21"/>
  <c r="AG125" i="21"/>
  <c r="AF125" i="21"/>
  <c r="AE125" i="21"/>
  <c r="AD125" i="21"/>
  <c r="AC125" i="21"/>
  <c r="AB125" i="21"/>
  <c r="Y125" i="21"/>
  <c r="V125" i="21"/>
  <c r="U125" i="21"/>
  <c r="R125" i="21"/>
  <c r="Q125" i="21"/>
  <c r="N125" i="21"/>
  <c r="AI124" i="21"/>
  <c r="AH124" i="21"/>
  <c r="AG124" i="21"/>
  <c r="AF124" i="21"/>
  <c r="AE124" i="21"/>
  <c r="AD124" i="21"/>
  <c r="AC124" i="21"/>
  <c r="AB124" i="21"/>
  <c r="Y124" i="21"/>
  <c r="V124" i="21"/>
  <c r="U124" i="21"/>
  <c r="R124" i="21"/>
  <c r="Q124" i="21"/>
  <c r="N124" i="21"/>
  <c r="AI123" i="21"/>
  <c r="AH123" i="21"/>
  <c r="AG123" i="21"/>
  <c r="AF123" i="21"/>
  <c r="AE123" i="21"/>
  <c r="AD123" i="21"/>
  <c r="AC123" i="21"/>
  <c r="AB123" i="21"/>
  <c r="Y123" i="21"/>
  <c r="V123" i="21"/>
  <c r="U123" i="21"/>
  <c r="R123" i="21"/>
  <c r="Q123" i="21"/>
  <c r="N123" i="21"/>
  <c r="D123" i="21"/>
  <c r="AI122" i="21"/>
  <c r="AH122" i="21"/>
  <c r="AG122" i="21"/>
  <c r="AF122" i="21"/>
  <c r="AE122" i="21"/>
  <c r="AD122" i="21"/>
  <c r="AC122" i="21"/>
  <c r="AB122" i="21"/>
  <c r="Y122" i="21"/>
  <c r="V122" i="21"/>
  <c r="U122" i="21"/>
  <c r="R122" i="21"/>
  <c r="Q122" i="21"/>
  <c r="N122" i="21"/>
  <c r="AI121" i="21"/>
  <c r="AH121" i="21"/>
  <c r="AG121" i="21"/>
  <c r="AF121" i="21"/>
  <c r="AE121" i="21"/>
  <c r="AD121" i="21"/>
  <c r="AC121" i="21"/>
  <c r="AB121" i="21"/>
  <c r="Y121" i="21"/>
  <c r="V121" i="21"/>
  <c r="U121" i="21"/>
  <c r="R121" i="21"/>
  <c r="Q121" i="21"/>
  <c r="N121" i="21"/>
  <c r="AI120" i="21"/>
  <c r="AH120" i="21"/>
  <c r="AG120" i="21"/>
  <c r="AF120" i="21"/>
  <c r="AE120" i="21"/>
  <c r="AD120" i="21"/>
  <c r="AC120" i="21"/>
  <c r="AB120" i="21"/>
  <c r="Y120" i="21"/>
  <c r="V120" i="21"/>
  <c r="U120" i="21"/>
  <c r="R120" i="21"/>
  <c r="Q120" i="21"/>
  <c r="N120" i="21"/>
  <c r="AI119" i="21"/>
  <c r="AH119" i="21"/>
  <c r="AG119" i="21"/>
  <c r="AF119" i="21"/>
  <c r="AE119" i="21"/>
  <c r="AD119" i="21"/>
  <c r="AC119" i="21"/>
  <c r="AB119" i="21"/>
  <c r="Y119" i="21"/>
  <c r="V119" i="21"/>
  <c r="U119" i="21"/>
  <c r="R119" i="21"/>
  <c r="Q119" i="21"/>
  <c r="N119" i="21"/>
  <c r="AI118" i="21"/>
  <c r="AH118" i="21"/>
  <c r="AG118" i="21"/>
  <c r="AF118" i="21"/>
  <c r="AE118" i="21"/>
  <c r="AD118" i="21"/>
  <c r="AC118" i="21"/>
  <c r="AB118" i="21"/>
  <c r="Y118" i="21"/>
  <c r="V118" i="21"/>
  <c r="U118" i="21"/>
  <c r="R118" i="21"/>
  <c r="Q118" i="21"/>
  <c r="N118" i="21"/>
  <c r="AI117" i="21"/>
  <c r="AH117" i="21"/>
  <c r="AG117" i="21"/>
  <c r="AF117" i="21"/>
  <c r="AE117" i="21"/>
  <c r="AD117" i="21"/>
  <c r="AC117" i="21"/>
  <c r="AB117" i="21"/>
  <c r="Y117" i="21"/>
  <c r="V117" i="21"/>
  <c r="U117" i="21"/>
  <c r="R117" i="21"/>
  <c r="Q117" i="21"/>
  <c r="N117" i="21"/>
  <c r="AI116" i="21"/>
  <c r="AH116" i="21"/>
  <c r="AG116" i="21"/>
  <c r="AF116" i="21"/>
  <c r="AE116" i="21"/>
  <c r="AD116" i="21"/>
  <c r="AC116" i="21"/>
  <c r="AB116" i="21"/>
  <c r="Y116" i="21"/>
  <c r="V116" i="21"/>
  <c r="U116" i="21"/>
  <c r="R116" i="21"/>
  <c r="Q116" i="21"/>
  <c r="N116" i="21"/>
  <c r="AI115" i="21"/>
  <c r="AH115" i="21"/>
  <c r="AG115" i="21"/>
  <c r="AF115" i="21"/>
  <c r="AE115" i="21"/>
  <c r="AD115" i="21"/>
  <c r="AC115" i="21"/>
  <c r="AB115" i="21"/>
  <c r="Y115" i="21"/>
  <c r="V115" i="21"/>
  <c r="U115" i="21"/>
  <c r="R115" i="21"/>
  <c r="Q115" i="21"/>
  <c r="N115" i="21"/>
  <c r="AI114" i="21"/>
  <c r="AH114" i="21"/>
  <c r="AG114" i="21"/>
  <c r="AF114" i="21"/>
  <c r="AE114" i="21"/>
  <c r="AD114" i="21"/>
  <c r="AC114" i="21"/>
  <c r="AB114" i="21"/>
  <c r="Y114" i="21"/>
  <c r="V114" i="21"/>
  <c r="U114" i="21"/>
  <c r="R114" i="21"/>
  <c r="Q114" i="21"/>
  <c r="N114" i="21"/>
  <c r="AI113" i="21"/>
  <c r="AH113" i="21"/>
  <c r="AG113" i="21"/>
  <c r="AF113" i="21"/>
  <c r="AE113" i="21"/>
  <c r="AD113" i="21"/>
  <c r="AC113" i="21"/>
  <c r="AB113" i="21"/>
  <c r="Y113" i="21"/>
  <c r="V113" i="21"/>
  <c r="U113" i="21"/>
  <c r="R113" i="21"/>
  <c r="Q113" i="21"/>
  <c r="N113" i="21"/>
  <c r="AI112" i="21"/>
  <c r="AH112" i="21"/>
  <c r="AG112" i="21"/>
  <c r="AF112" i="21"/>
  <c r="AE112" i="21"/>
  <c r="AD112" i="21"/>
  <c r="AC112" i="21"/>
  <c r="AB112" i="21"/>
  <c r="Y112" i="21"/>
  <c r="V112" i="21"/>
  <c r="U112" i="21"/>
  <c r="R112" i="21"/>
  <c r="Q112" i="21"/>
  <c r="N112" i="21"/>
  <c r="AI111" i="21"/>
  <c r="AH111" i="21"/>
  <c r="AG111" i="21"/>
  <c r="AF111" i="21"/>
  <c r="AE111" i="21"/>
  <c r="AD111" i="21"/>
  <c r="AC111" i="21"/>
  <c r="AB111" i="21"/>
  <c r="Y111" i="21"/>
  <c r="V111" i="21"/>
  <c r="U111" i="21"/>
  <c r="R111" i="21"/>
  <c r="Q111" i="21"/>
  <c r="N111" i="21"/>
  <c r="AI110" i="21"/>
  <c r="AH110" i="21"/>
  <c r="AG110" i="21"/>
  <c r="AF110" i="21"/>
  <c r="AE110" i="21"/>
  <c r="AD110" i="21"/>
  <c r="AC110" i="21"/>
  <c r="AB110" i="21"/>
  <c r="Y110" i="21"/>
  <c r="V110" i="21"/>
  <c r="U110" i="21"/>
  <c r="R110" i="21"/>
  <c r="Q110" i="21"/>
  <c r="N110" i="21"/>
  <c r="AI109" i="21"/>
  <c r="AH109" i="21"/>
  <c r="AG109" i="21"/>
  <c r="AF109" i="21"/>
  <c r="AE109" i="21"/>
  <c r="AD109" i="21"/>
  <c r="AC109" i="21"/>
  <c r="AB109" i="21"/>
  <c r="Y109" i="21"/>
  <c r="V109" i="21"/>
  <c r="U109" i="21"/>
  <c r="R109" i="21"/>
  <c r="Q109" i="21"/>
  <c r="N109" i="21"/>
  <c r="AI108" i="21"/>
  <c r="AH108" i="21"/>
  <c r="AG108" i="21"/>
  <c r="AF108" i="21"/>
  <c r="AE108" i="21"/>
  <c r="AD108" i="21"/>
  <c r="AC108" i="21"/>
  <c r="AB108" i="21"/>
  <c r="Y108" i="21"/>
  <c r="V108" i="21"/>
  <c r="U108" i="21"/>
  <c r="R108" i="21"/>
  <c r="Q108" i="21"/>
  <c r="N108" i="21"/>
  <c r="G108" i="21"/>
  <c r="AI107" i="21"/>
  <c r="AH107" i="21"/>
  <c r="AG107" i="21"/>
  <c r="AF107" i="21"/>
  <c r="AE107" i="21"/>
  <c r="AD107" i="21"/>
  <c r="AC107" i="21"/>
  <c r="AB107" i="21"/>
  <c r="Y107" i="21"/>
  <c r="V107" i="21"/>
  <c r="U107" i="21"/>
  <c r="R107" i="21"/>
  <c r="Q107" i="21"/>
  <c r="N107" i="21"/>
  <c r="D107" i="21"/>
  <c r="C107" i="21"/>
  <c r="AI106" i="21"/>
  <c r="AH106" i="21"/>
  <c r="AG106" i="21"/>
  <c r="AF106" i="21"/>
  <c r="AE106" i="21"/>
  <c r="AD106" i="21"/>
  <c r="AC106" i="21"/>
  <c r="AB106" i="21"/>
  <c r="Y106" i="21"/>
  <c r="V106" i="21"/>
  <c r="U106" i="21"/>
  <c r="R106" i="21"/>
  <c r="Q106" i="21"/>
  <c r="N106" i="21"/>
  <c r="AI105" i="21"/>
  <c r="AH105" i="21"/>
  <c r="AG105" i="21"/>
  <c r="AF105" i="21"/>
  <c r="AE105" i="21"/>
  <c r="AD105" i="21"/>
  <c r="AC105" i="21"/>
  <c r="AB105" i="21"/>
  <c r="Y105" i="21"/>
  <c r="V105" i="21"/>
  <c r="U105" i="21"/>
  <c r="R105" i="21"/>
  <c r="Q105" i="21"/>
  <c r="N105" i="21"/>
  <c r="AI104" i="21"/>
  <c r="AH104" i="21"/>
  <c r="AG104" i="21"/>
  <c r="AF104" i="21"/>
  <c r="AE104" i="21"/>
  <c r="AD104" i="21"/>
  <c r="AC104" i="21"/>
  <c r="AB104" i="21"/>
  <c r="Y104" i="21"/>
  <c r="V104" i="21"/>
  <c r="U104" i="21"/>
  <c r="R104" i="21"/>
  <c r="Q104" i="21"/>
  <c r="N104" i="21"/>
  <c r="AI103" i="21"/>
  <c r="AH103" i="21"/>
  <c r="AG103" i="21"/>
  <c r="AF103" i="21"/>
  <c r="AE103" i="21"/>
  <c r="AD103" i="21"/>
  <c r="AC103" i="21"/>
  <c r="AB103" i="21"/>
  <c r="Y103" i="21"/>
  <c r="V103" i="21"/>
  <c r="U103" i="21"/>
  <c r="R103" i="21"/>
  <c r="Q103" i="21"/>
  <c r="N103" i="21"/>
  <c r="AI102" i="21"/>
  <c r="AH102" i="21"/>
  <c r="AG102" i="21"/>
  <c r="AF102" i="21"/>
  <c r="AE102" i="21"/>
  <c r="AD102" i="21"/>
  <c r="AC102" i="21"/>
  <c r="AB102" i="21"/>
  <c r="Y102" i="21"/>
  <c r="V102" i="21"/>
  <c r="U102" i="21"/>
  <c r="R102" i="21"/>
  <c r="Q102" i="21"/>
  <c r="N102" i="21"/>
  <c r="AI101" i="21"/>
  <c r="AH101" i="21"/>
  <c r="AG101" i="21"/>
  <c r="AF101" i="21"/>
  <c r="AE101" i="21"/>
  <c r="AD101" i="21"/>
  <c r="AC101" i="21"/>
  <c r="AB101" i="21"/>
  <c r="Y101" i="21"/>
  <c r="V101" i="21"/>
  <c r="U101" i="21"/>
  <c r="R101" i="21"/>
  <c r="Q101" i="21"/>
  <c r="N101" i="21"/>
  <c r="AI100" i="21"/>
  <c r="AH100" i="21"/>
  <c r="AG100" i="21"/>
  <c r="AF100" i="21"/>
  <c r="AE100" i="21"/>
  <c r="AD100" i="21"/>
  <c r="AC100" i="21"/>
  <c r="AB100" i="21"/>
  <c r="Y100" i="21"/>
  <c r="V100" i="21"/>
  <c r="U100" i="21"/>
  <c r="R100" i="21"/>
  <c r="Q100" i="21"/>
  <c r="N100" i="21"/>
  <c r="AI99" i="21"/>
  <c r="AH99" i="21"/>
  <c r="AG99" i="21"/>
  <c r="AF99" i="21"/>
  <c r="AE99" i="21"/>
  <c r="AD99" i="21"/>
  <c r="AC99" i="21"/>
  <c r="AB99" i="21"/>
  <c r="Y99" i="21"/>
  <c r="V99" i="21"/>
  <c r="U99" i="21"/>
  <c r="R99" i="21"/>
  <c r="Q99" i="21"/>
  <c r="N99" i="21"/>
  <c r="AI98" i="21"/>
  <c r="AH98" i="21"/>
  <c r="AG98" i="21"/>
  <c r="AF98" i="21"/>
  <c r="AE98" i="21"/>
  <c r="AD98" i="21"/>
  <c r="AC98" i="21"/>
  <c r="AB98" i="21"/>
  <c r="Y98" i="21"/>
  <c r="V98" i="21"/>
  <c r="U98" i="21"/>
  <c r="R98" i="21"/>
  <c r="Q98" i="21"/>
  <c r="N98" i="21"/>
  <c r="AI97" i="21"/>
  <c r="AH97" i="21"/>
  <c r="AG97" i="21"/>
  <c r="AF97" i="21"/>
  <c r="AE97" i="21"/>
  <c r="AD97" i="21"/>
  <c r="AC97" i="21"/>
  <c r="AB97" i="21"/>
  <c r="Y97" i="21"/>
  <c r="V97" i="21"/>
  <c r="U97" i="21"/>
  <c r="R97" i="21"/>
  <c r="Q97" i="21"/>
  <c r="N97" i="21"/>
  <c r="AI96" i="21"/>
  <c r="AH96" i="21"/>
  <c r="AG96" i="21"/>
  <c r="AF96" i="21"/>
  <c r="AE96" i="21"/>
  <c r="AD96" i="21"/>
  <c r="AC96" i="21"/>
  <c r="AB96" i="21"/>
  <c r="Y96" i="21"/>
  <c r="V96" i="21"/>
  <c r="U96" i="21"/>
  <c r="R96" i="21"/>
  <c r="Q96" i="21"/>
  <c r="N96" i="21"/>
  <c r="AI95" i="21"/>
  <c r="AH95" i="21"/>
  <c r="AG95" i="21"/>
  <c r="AF95" i="21"/>
  <c r="AE95" i="21"/>
  <c r="AD95" i="21"/>
  <c r="AC95" i="21"/>
  <c r="AB95" i="21"/>
  <c r="Y95" i="21"/>
  <c r="V95" i="21"/>
  <c r="U95" i="21"/>
  <c r="R95" i="21"/>
  <c r="Q95" i="21"/>
  <c r="N95" i="21"/>
  <c r="AI94" i="21"/>
  <c r="AH94" i="21"/>
  <c r="AG94" i="21"/>
  <c r="AF94" i="21"/>
  <c r="AE94" i="21"/>
  <c r="AD94" i="21"/>
  <c r="AC94" i="21"/>
  <c r="AB94" i="21"/>
  <c r="Y94" i="21"/>
  <c r="V94" i="21"/>
  <c r="U94" i="21"/>
  <c r="R94" i="21"/>
  <c r="Q94" i="21"/>
  <c r="N94" i="21"/>
  <c r="F94" i="21"/>
  <c r="E94" i="21"/>
  <c r="B94" i="21"/>
  <c r="AI93" i="21"/>
  <c r="AH93" i="21"/>
  <c r="AG93" i="21"/>
  <c r="AF93" i="21"/>
  <c r="AE93" i="21"/>
  <c r="AD93" i="21"/>
  <c r="AC93" i="21"/>
  <c r="AB93" i="21"/>
  <c r="Y93" i="21"/>
  <c r="V93" i="21"/>
  <c r="U93" i="21"/>
  <c r="R93" i="21"/>
  <c r="Q93" i="21"/>
  <c r="N93" i="21"/>
  <c r="H93" i="21"/>
  <c r="F93" i="21"/>
  <c r="E93" i="21"/>
  <c r="C93" i="21"/>
  <c r="B93" i="21"/>
  <c r="AI92" i="21"/>
  <c r="AH92" i="21"/>
  <c r="AG92" i="21"/>
  <c r="AF92" i="21"/>
  <c r="AE92" i="21"/>
  <c r="AD92" i="21"/>
  <c r="AC92" i="21"/>
  <c r="AB92" i="21"/>
  <c r="Y92" i="21"/>
  <c r="V92" i="21"/>
  <c r="U92" i="21"/>
  <c r="R92" i="21"/>
  <c r="Q92" i="21"/>
  <c r="N92" i="21"/>
  <c r="F92" i="21"/>
  <c r="E92" i="21"/>
  <c r="C92" i="21"/>
  <c r="H92" i="21" s="1"/>
  <c r="B92" i="21"/>
  <c r="AI91" i="21"/>
  <c r="AH91" i="21"/>
  <c r="AG91" i="21"/>
  <c r="AF91" i="21"/>
  <c r="AE91" i="21"/>
  <c r="AD91" i="21"/>
  <c r="AC91" i="21"/>
  <c r="AB91" i="21"/>
  <c r="Y91" i="21"/>
  <c r="V91" i="21"/>
  <c r="U91" i="21"/>
  <c r="R91" i="21"/>
  <c r="Q91" i="21"/>
  <c r="N91" i="21"/>
  <c r="F91" i="21"/>
  <c r="E91" i="21"/>
  <c r="C91" i="21"/>
  <c r="H91" i="21" s="1"/>
  <c r="B91" i="21"/>
  <c r="AI90" i="21"/>
  <c r="AH90" i="21"/>
  <c r="AG90" i="21"/>
  <c r="AF90" i="21"/>
  <c r="AE90" i="21"/>
  <c r="AD90" i="21"/>
  <c r="AC90" i="21"/>
  <c r="AB90" i="21"/>
  <c r="Y90" i="21"/>
  <c r="V90" i="21"/>
  <c r="U90" i="21"/>
  <c r="R90" i="21"/>
  <c r="Q90" i="21"/>
  <c r="N90" i="21"/>
  <c r="F90" i="21"/>
  <c r="E90" i="21"/>
  <c r="C90" i="21"/>
  <c r="H90" i="21" s="1"/>
  <c r="B90" i="21"/>
  <c r="AI89" i="21"/>
  <c r="AH89" i="21"/>
  <c r="AG89" i="21"/>
  <c r="AF89" i="21"/>
  <c r="AE89" i="21"/>
  <c r="AD89" i="21"/>
  <c r="AC89" i="21"/>
  <c r="AB89" i="21"/>
  <c r="Y89" i="21"/>
  <c r="V89" i="21"/>
  <c r="U89" i="21"/>
  <c r="R89" i="21"/>
  <c r="Q89" i="21"/>
  <c r="N89" i="21"/>
  <c r="F89" i="21"/>
  <c r="E89" i="21"/>
  <c r="C89" i="21"/>
  <c r="H89" i="21" s="1"/>
  <c r="AI88" i="21"/>
  <c r="AH88" i="21"/>
  <c r="AG88" i="21"/>
  <c r="AF88" i="21"/>
  <c r="AE88" i="21"/>
  <c r="AD88" i="21"/>
  <c r="AC88" i="21"/>
  <c r="AB88" i="21"/>
  <c r="Y88" i="21"/>
  <c r="V88" i="21"/>
  <c r="U88" i="21"/>
  <c r="R88" i="21"/>
  <c r="Q88" i="21"/>
  <c r="N88" i="21"/>
  <c r="F88" i="21"/>
  <c r="E88" i="21"/>
  <c r="C88" i="21"/>
  <c r="AI87" i="21"/>
  <c r="AH87" i="21"/>
  <c r="AG87" i="21"/>
  <c r="AF87" i="21"/>
  <c r="AE87" i="21"/>
  <c r="AD87" i="21"/>
  <c r="AC87" i="21"/>
  <c r="AB87" i="21"/>
  <c r="Y87" i="21"/>
  <c r="V87" i="21"/>
  <c r="U87" i="21"/>
  <c r="R87" i="21"/>
  <c r="Q87" i="21"/>
  <c r="N87" i="21"/>
  <c r="F87" i="21"/>
  <c r="H87" i="21" s="1"/>
  <c r="E87" i="21"/>
  <c r="C87" i="21"/>
  <c r="AI86" i="21"/>
  <c r="AH86" i="21"/>
  <c r="AG86" i="21"/>
  <c r="AF86" i="21"/>
  <c r="AE86" i="21"/>
  <c r="AD86" i="21"/>
  <c r="AC86" i="21"/>
  <c r="AB86" i="21"/>
  <c r="Y86" i="21"/>
  <c r="V86" i="21"/>
  <c r="U86" i="21"/>
  <c r="R86" i="21"/>
  <c r="Q86" i="21"/>
  <c r="N86" i="21"/>
  <c r="F86" i="21"/>
  <c r="E86" i="21"/>
  <c r="C86" i="21"/>
  <c r="AI85" i="21"/>
  <c r="AH85" i="21"/>
  <c r="AG85" i="21"/>
  <c r="AF85" i="21"/>
  <c r="AE85" i="21"/>
  <c r="AD85" i="21"/>
  <c r="AC85" i="21"/>
  <c r="AB85" i="21"/>
  <c r="Y85" i="21"/>
  <c r="V85" i="21"/>
  <c r="U85" i="21"/>
  <c r="R85" i="21"/>
  <c r="Q85" i="21"/>
  <c r="N85" i="21"/>
  <c r="F85" i="21"/>
  <c r="E85" i="21"/>
  <c r="C85" i="21"/>
  <c r="H85" i="21" s="1"/>
  <c r="AI84" i="21"/>
  <c r="AH84" i="21"/>
  <c r="AG84" i="21"/>
  <c r="AF84" i="21"/>
  <c r="AE84" i="21"/>
  <c r="AD84" i="21"/>
  <c r="AC84" i="21"/>
  <c r="AB84" i="21"/>
  <c r="Y84" i="21"/>
  <c r="V84" i="21"/>
  <c r="U84" i="21"/>
  <c r="R84" i="21"/>
  <c r="Q84" i="21"/>
  <c r="N84" i="21"/>
  <c r="F84" i="21"/>
  <c r="E84" i="21"/>
  <c r="C84" i="21"/>
  <c r="H84" i="21" s="1"/>
  <c r="AI83" i="21"/>
  <c r="AH83" i="21"/>
  <c r="AG83" i="21"/>
  <c r="AF83" i="21"/>
  <c r="AE83" i="21"/>
  <c r="AD83" i="21"/>
  <c r="AC83" i="21"/>
  <c r="AB83" i="21"/>
  <c r="Y83" i="21"/>
  <c r="V83" i="21"/>
  <c r="U83" i="21"/>
  <c r="R83" i="21"/>
  <c r="Q83" i="21"/>
  <c r="N83" i="21"/>
  <c r="F83" i="21"/>
  <c r="E83" i="21"/>
  <c r="C83" i="21"/>
  <c r="H83" i="21" s="1"/>
  <c r="AI82" i="21"/>
  <c r="AH82" i="21"/>
  <c r="AG82" i="21"/>
  <c r="AF82" i="21"/>
  <c r="AE82" i="21"/>
  <c r="AD82" i="21"/>
  <c r="AC82" i="21"/>
  <c r="AB82" i="21"/>
  <c r="Y82" i="21"/>
  <c r="V82" i="21"/>
  <c r="U82" i="21"/>
  <c r="R82" i="21"/>
  <c r="Q82" i="21"/>
  <c r="N82" i="21"/>
  <c r="F82" i="21"/>
  <c r="E82" i="21"/>
  <c r="C82" i="21"/>
  <c r="B82" i="21"/>
  <c r="AI81" i="21"/>
  <c r="AH81" i="21"/>
  <c r="AG81" i="21"/>
  <c r="AF81" i="21"/>
  <c r="AE81" i="21"/>
  <c r="AD81" i="21"/>
  <c r="AC81" i="21"/>
  <c r="AB81" i="21"/>
  <c r="Y81" i="21"/>
  <c r="V81" i="21"/>
  <c r="U81" i="21"/>
  <c r="R81" i="21"/>
  <c r="Q81" i="21"/>
  <c r="N81" i="21"/>
  <c r="AI80" i="21"/>
  <c r="AH80" i="21"/>
  <c r="AG80" i="21"/>
  <c r="AF80" i="21"/>
  <c r="AE80" i="21"/>
  <c r="AD80" i="21"/>
  <c r="AC80" i="21"/>
  <c r="AB80" i="21"/>
  <c r="Y80" i="21"/>
  <c r="V80" i="21"/>
  <c r="U80" i="21"/>
  <c r="R80" i="21"/>
  <c r="Q80" i="21"/>
  <c r="N80" i="21"/>
  <c r="AI79" i="21"/>
  <c r="AH79" i="21"/>
  <c r="AG79" i="21"/>
  <c r="AF79" i="21"/>
  <c r="AE79" i="21"/>
  <c r="AD79" i="21"/>
  <c r="AC79" i="21"/>
  <c r="AB79" i="21"/>
  <c r="Y79" i="21"/>
  <c r="V79" i="21"/>
  <c r="U79" i="21"/>
  <c r="R79" i="21"/>
  <c r="Q79" i="21"/>
  <c r="N79" i="21"/>
  <c r="AI78" i="21"/>
  <c r="AH78" i="21"/>
  <c r="AG78" i="21"/>
  <c r="AF78" i="21"/>
  <c r="AE78" i="21"/>
  <c r="AD78" i="21"/>
  <c r="AC78" i="21"/>
  <c r="AB78" i="21"/>
  <c r="Y78" i="21"/>
  <c r="V78" i="21"/>
  <c r="U78" i="21"/>
  <c r="R78" i="21"/>
  <c r="Q78" i="21"/>
  <c r="N78" i="21"/>
  <c r="AI77" i="21"/>
  <c r="AH77" i="21"/>
  <c r="AG77" i="21"/>
  <c r="AF77" i="21"/>
  <c r="AE77" i="21"/>
  <c r="AD77" i="21"/>
  <c r="AC77" i="21"/>
  <c r="AB77" i="21"/>
  <c r="Y77" i="21"/>
  <c r="V77" i="21"/>
  <c r="U77" i="21"/>
  <c r="R77" i="21"/>
  <c r="Q77" i="21"/>
  <c r="N77" i="21"/>
  <c r="AI76" i="21"/>
  <c r="AH76" i="21"/>
  <c r="AG76" i="21"/>
  <c r="AF76" i="21"/>
  <c r="AE76" i="21"/>
  <c r="AD76" i="21"/>
  <c r="AC76" i="21"/>
  <c r="AB76" i="21"/>
  <c r="Y76" i="21"/>
  <c r="V76" i="21"/>
  <c r="U76" i="21"/>
  <c r="R76" i="21"/>
  <c r="Q76" i="21"/>
  <c r="N76" i="21"/>
  <c r="AI75" i="21"/>
  <c r="AH75" i="21"/>
  <c r="AG75" i="21"/>
  <c r="AF75" i="21"/>
  <c r="AE75" i="21"/>
  <c r="AD75" i="21"/>
  <c r="AC75" i="21"/>
  <c r="AB75" i="21"/>
  <c r="Y75" i="21"/>
  <c r="V75" i="21"/>
  <c r="U75" i="21"/>
  <c r="R75" i="21"/>
  <c r="Q75" i="21"/>
  <c r="N75" i="21"/>
  <c r="AI74" i="21"/>
  <c r="AH74" i="21"/>
  <c r="AG74" i="21"/>
  <c r="AF74" i="21"/>
  <c r="AE74" i="21"/>
  <c r="AD74" i="21"/>
  <c r="AC74" i="21"/>
  <c r="AB74" i="21"/>
  <c r="Y74" i="21"/>
  <c r="V74" i="21"/>
  <c r="U74" i="21"/>
  <c r="R74" i="21"/>
  <c r="Q74" i="21"/>
  <c r="N74" i="21"/>
  <c r="AI73" i="21"/>
  <c r="AH73" i="21"/>
  <c r="AG73" i="21"/>
  <c r="AF73" i="21"/>
  <c r="AE73" i="21"/>
  <c r="AD73" i="21"/>
  <c r="AC73" i="21"/>
  <c r="AB73" i="21"/>
  <c r="Y73" i="21"/>
  <c r="V73" i="21"/>
  <c r="U73" i="21"/>
  <c r="R73" i="21"/>
  <c r="Q73" i="21"/>
  <c r="N73" i="21"/>
  <c r="AI72" i="21"/>
  <c r="AH72" i="21"/>
  <c r="AG72" i="21"/>
  <c r="AF72" i="21"/>
  <c r="AE72" i="21"/>
  <c r="AD72" i="21"/>
  <c r="AC72" i="21"/>
  <c r="AB72" i="21"/>
  <c r="Y72" i="21"/>
  <c r="V72" i="21"/>
  <c r="U72" i="21"/>
  <c r="R72" i="21"/>
  <c r="Q72" i="21"/>
  <c r="N72" i="21"/>
  <c r="AI71" i="21"/>
  <c r="AH71" i="21"/>
  <c r="AG71" i="21"/>
  <c r="AF71" i="21"/>
  <c r="AE71" i="21"/>
  <c r="AD71" i="21"/>
  <c r="AC71" i="21"/>
  <c r="AB71" i="21"/>
  <c r="Y71" i="21"/>
  <c r="V71" i="21"/>
  <c r="U71" i="21"/>
  <c r="R71" i="21"/>
  <c r="Q71" i="21"/>
  <c r="N71" i="21"/>
  <c r="AI70" i="21"/>
  <c r="AH70" i="21"/>
  <c r="AG70" i="21"/>
  <c r="AF70" i="21"/>
  <c r="AE70" i="21"/>
  <c r="AD70" i="21"/>
  <c r="AC70" i="21"/>
  <c r="AB70" i="21"/>
  <c r="Y70" i="21"/>
  <c r="V70" i="21"/>
  <c r="U70" i="21"/>
  <c r="R70" i="21"/>
  <c r="Q70" i="21"/>
  <c r="N70" i="21"/>
  <c r="AI69" i="21"/>
  <c r="AH69" i="21"/>
  <c r="AG69" i="21"/>
  <c r="AF69" i="21"/>
  <c r="AE69" i="21"/>
  <c r="AD69" i="21"/>
  <c r="AC69" i="21"/>
  <c r="AB69" i="21"/>
  <c r="Y69" i="21"/>
  <c r="V69" i="21"/>
  <c r="U69" i="21"/>
  <c r="R69" i="21"/>
  <c r="Q69" i="21"/>
  <c r="N69" i="21"/>
  <c r="AI68" i="21"/>
  <c r="AH68" i="21"/>
  <c r="AG68" i="21"/>
  <c r="AF68" i="21"/>
  <c r="AE68" i="21"/>
  <c r="AD68" i="21"/>
  <c r="AC68" i="21"/>
  <c r="AB68" i="21"/>
  <c r="Y68" i="21"/>
  <c r="V68" i="21"/>
  <c r="U68" i="21"/>
  <c r="R68" i="21"/>
  <c r="Q68" i="21"/>
  <c r="N68" i="21"/>
  <c r="AI67" i="21"/>
  <c r="AH67" i="21"/>
  <c r="AG67" i="21"/>
  <c r="AF67" i="21"/>
  <c r="AE67" i="21"/>
  <c r="AD67" i="21"/>
  <c r="AC67" i="21"/>
  <c r="AB67" i="21"/>
  <c r="Y67" i="21"/>
  <c r="V67" i="21"/>
  <c r="U67" i="21"/>
  <c r="R67" i="21"/>
  <c r="Q67" i="21"/>
  <c r="N67" i="21"/>
  <c r="AI66" i="21"/>
  <c r="AH66" i="21"/>
  <c r="AG66" i="21"/>
  <c r="AF66" i="21"/>
  <c r="AE66" i="21"/>
  <c r="AD66" i="21"/>
  <c r="AC66" i="21"/>
  <c r="AB66" i="21"/>
  <c r="Y66" i="21"/>
  <c r="V66" i="21"/>
  <c r="U66" i="21"/>
  <c r="R66" i="21"/>
  <c r="Q66" i="21"/>
  <c r="N66" i="21"/>
  <c r="AI65" i="21"/>
  <c r="AH65" i="21"/>
  <c r="AG65" i="21"/>
  <c r="AF65" i="21"/>
  <c r="AE65" i="21"/>
  <c r="AD65" i="21"/>
  <c r="AC65" i="21"/>
  <c r="AB65" i="21"/>
  <c r="Y65" i="21"/>
  <c r="V65" i="21"/>
  <c r="U65" i="21"/>
  <c r="R65" i="21"/>
  <c r="Q65" i="21"/>
  <c r="N65" i="21"/>
  <c r="AI64" i="21"/>
  <c r="AH64" i="21"/>
  <c r="AG64" i="21"/>
  <c r="AF64" i="21"/>
  <c r="AE64" i="21"/>
  <c r="AD64" i="21"/>
  <c r="AC64" i="21"/>
  <c r="AB64" i="21"/>
  <c r="Y64" i="21"/>
  <c r="V64" i="21"/>
  <c r="U64" i="21"/>
  <c r="R64" i="21"/>
  <c r="Q64" i="21"/>
  <c r="N64" i="21"/>
  <c r="AI63" i="21"/>
  <c r="AH63" i="21"/>
  <c r="AG63" i="21"/>
  <c r="AF63" i="21"/>
  <c r="AE63" i="21"/>
  <c r="AD63" i="21"/>
  <c r="AC63" i="21"/>
  <c r="AB63" i="21"/>
  <c r="Y63" i="21"/>
  <c r="V63" i="21"/>
  <c r="U63" i="21"/>
  <c r="R63" i="21"/>
  <c r="Q63" i="21"/>
  <c r="N63" i="21"/>
  <c r="AI62" i="21"/>
  <c r="AH62" i="21"/>
  <c r="AG62" i="21"/>
  <c r="AF62" i="21"/>
  <c r="AE62" i="21"/>
  <c r="AD62" i="21"/>
  <c r="AC62" i="21"/>
  <c r="AB62" i="21"/>
  <c r="Y62" i="21"/>
  <c r="V62" i="21"/>
  <c r="U62" i="21"/>
  <c r="R62" i="21"/>
  <c r="Q62" i="21"/>
  <c r="N62" i="21"/>
  <c r="AI61" i="21"/>
  <c r="AH61" i="21"/>
  <c r="AG61" i="21"/>
  <c r="AF61" i="21"/>
  <c r="AE61" i="21"/>
  <c r="AD61" i="21"/>
  <c r="AC61" i="21"/>
  <c r="AB61" i="21"/>
  <c r="Y61" i="21"/>
  <c r="V61" i="21"/>
  <c r="U61" i="21"/>
  <c r="R61" i="21"/>
  <c r="Q61" i="21"/>
  <c r="N61" i="21"/>
  <c r="AI60" i="21"/>
  <c r="AH60" i="21"/>
  <c r="AG60" i="21"/>
  <c r="AF60" i="21"/>
  <c r="AE60" i="21"/>
  <c r="AD60" i="21"/>
  <c r="AC60" i="21"/>
  <c r="AB60" i="21"/>
  <c r="Y60" i="21"/>
  <c r="V60" i="21"/>
  <c r="U60" i="21"/>
  <c r="R60" i="21"/>
  <c r="Q60" i="21"/>
  <c r="N60" i="21"/>
  <c r="AI59" i="21"/>
  <c r="AH59" i="21"/>
  <c r="AG59" i="21"/>
  <c r="AF59" i="21"/>
  <c r="AE59" i="21"/>
  <c r="AD59" i="21"/>
  <c r="AC59" i="21"/>
  <c r="AB59" i="21"/>
  <c r="Y59" i="21"/>
  <c r="V59" i="21"/>
  <c r="U59" i="21"/>
  <c r="R59" i="21"/>
  <c r="Q59" i="21"/>
  <c r="N59" i="21"/>
  <c r="AI58" i="21"/>
  <c r="AH58" i="21"/>
  <c r="AG58" i="21"/>
  <c r="AF58" i="21"/>
  <c r="AE58" i="21"/>
  <c r="AD58" i="21"/>
  <c r="AC58" i="21"/>
  <c r="AB58" i="21"/>
  <c r="Y58" i="21"/>
  <c r="V58" i="21"/>
  <c r="U58" i="21"/>
  <c r="R58" i="21"/>
  <c r="Q58" i="21"/>
  <c r="N58" i="21"/>
  <c r="AI57" i="21"/>
  <c r="AH57" i="21"/>
  <c r="AG57" i="21"/>
  <c r="AF57" i="21"/>
  <c r="AE57" i="21"/>
  <c r="AD57" i="21"/>
  <c r="AC57" i="21"/>
  <c r="AB57" i="21"/>
  <c r="Y57" i="21"/>
  <c r="V57" i="21"/>
  <c r="U57" i="21"/>
  <c r="R57" i="21"/>
  <c r="Q57" i="21"/>
  <c r="N57" i="21"/>
  <c r="AI56" i="21"/>
  <c r="AH56" i="21"/>
  <c r="AG56" i="21"/>
  <c r="AF56" i="21"/>
  <c r="AE56" i="21"/>
  <c r="AD56" i="21"/>
  <c r="AC56" i="21"/>
  <c r="AB56" i="21"/>
  <c r="Y56" i="21"/>
  <c r="V56" i="21"/>
  <c r="U56" i="21"/>
  <c r="R56" i="21"/>
  <c r="Q56" i="21"/>
  <c r="N56" i="21"/>
  <c r="V55" i="21"/>
  <c r="U55" i="21"/>
  <c r="Q55" i="21"/>
  <c r="N55" i="21"/>
  <c r="V54" i="21"/>
  <c r="U54" i="21"/>
  <c r="Q54" i="21"/>
  <c r="N54" i="21"/>
  <c r="V53" i="21"/>
  <c r="U53" i="21"/>
  <c r="Q53" i="21"/>
  <c r="N53" i="21"/>
  <c r="V52" i="21"/>
  <c r="U52" i="21"/>
  <c r="Q52" i="21"/>
  <c r="N52" i="21"/>
  <c r="V51" i="21"/>
  <c r="U51" i="21"/>
  <c r="Q51" i="21"/>
  <c r="N51" i="21"/>
  <c r="V50" i="21"/>
  <c r="U50" i="21"/>
  <c r="Q50" i="21"/>
  <c r="N50" i="21"/>
  <c r="V49" i="21"/>
  <c r="U49" i="21"/>
  <c r="Q49" i="21"/>
  <c r="N49" i="21"/>
  <c r="V48" i="21"/>
  <c r="U48" i="21"/>
  <c r="Q48" i="21"/>
  <c r="N48" i="21"/>
  <c r="V47" i="21"/>
  <c r="U47" i="21"/>
  <c r="Q47" i="21"/>
  <c r="N47" i="21"/>
  <c r="V46" i="21"/>
  <c r="U46" i="21"/>
  <c r="Q46" i="21"/>
  <c r="N46" i="21"/>
  <c r="N45" i="21"/>
  <c r="N44" i="21"/>
  <c r="N43" i="21"/>
  <c r="N42" i="21"/>
  <c r="N41" i="21"/>
  <c r="N40" i="21"/>
  <c r="E40" i="21"/>
  <c r="F40" i="21" s="1"/>
  <c r="N39" i="21"/>
  <c r="E39" i="21"/>
  <c r="F39" i="21" s="1"/>
  <c r="N38" i="21"/>
  <c r="E38" i="21"/>
  <c r="F38" i="21" s="1"/>
  <c r="N37" i="21"/>
  <c r="E37" i="21"/>
  <c r="F37" i="21" s="1"/>
  <c r="N36" i="21"/>
  <c r="E36" i="21"/>
  <c r="F36" i="21" s="1"/>
  <c r="N35" i="21"/>
  <c r="E35" i="21"/>
  <c r="F35" i="21" s="1"/>
  <c r="N34" i="21"/>
  <c r="E34" i="21"/>
  <c r="F34" i="21" s="1"/>
  <c r="N33" i="21"/>
  <c r="F33" i="21"/>
  <c r="E33" i="21"/>
  <c r="N32" i="21"/>
  <c r="F32" i="21"/>
  <c r="E32" i="21"/>
  <c r="N31" i="21"/>
  <c r="E31" i="21"/>
  <c r="F31" i="21" s="1"/>
  <c r="N30" i="21"/>
  <c r="E30" i="21"/>
  <c r="F30" i="21" s="1"/>
  <c r="N29" i="21"/>
  <c r="E29" i="21"/>
  <c r="F29" i="21" s="1"/>
  <c r="N28" i="21"/>
  <c r="E28" i="21"/>
  <c r="F28" i="21" s="1"/>
  <c r="B28" i="21"/>
  <c r="N27" i="21"/>
  <c r="F27" i="21"/>
  <c r="E27" i="21"/>
  <c r="C27" i="21"/>
  <c r="N26" i="21"/>
  <c r="E26" i="21"/>
  <c r="F26" i="21" s="1"/>
  <c r="B26" i="21"/>
  <c r="C26" i="21" s="1"/>
  <c r="N25" i="21"/>
  <c r="E25" i="21"/>
  <c r="F25" i="21" s="1"/>
  <c r="G25" i="21" s="1"/>
  <c r="N24" i="21"/>
  <c r="AP23" i="21"/>
  <c r="AO23" i="21"/>
  <c r="AN23" i="21"/>
  <c r="AM23" i="21"/>
  <c r="AL23" i="21"/>
  <c r="AS23" i="21" s="1"/>
  <c r="AE23" i="21"/>
  <c r="AD23" i="21"/>
  <c r="AC23" i="21"/>
  <c r="AB23" i="21"/>
  <c r="N23" i="21"/>
  <c r="N22" i="21"/>
  <c r="N21" i="21"/>
  <c r="U20" i="21"/>
  <c r="N20" i="21"/>
  <c r="N19" i="21"/>
  <c r="F19" i="21"/>
  <c r="S5" i="21" s="1"/>
  <c r="T5" i="21" s="1"/>
  <c r="N18" i="21"/>
  <c r="U17" i="21"/>
  <c r="N17" i="21"/>
  <c r="U16" i="21"/>
  <c r="N16" i="21"/>
  <c r="V15" i="21"/>
  <c r="N15" i="21"/>
  <c r="F15" i="21"/>
  <c r="N14" i="21"/>
  <c r="N13" i="21"/>
  <c r="F13" i="21"/>
  <c r="N12" i="21"/>
  <c r="N11" i="21"/>
  <c r="F11" i="21"/>
  <c r="N10" i="21"/>
  <c r="F10" i="21"/>
  <c r="L29" i="21" s="1"/>
  <c r="U9" i="21"/>
  <c r="N9" i="21"/>
  <c r="F9" i="21"/>
  <c r="D9" i="21"/>
  <c r="N8" i="21"/>
  <c r="F8" i="21"/>
  <c r="U7" i="21"/>
  <c r="N7" i="21"/>
  <c r="U6" i="21"/>
  <c r="N6" i="21"/>
  <c r="F6" i="21"/>
  <c r="V7" i="21" s="1"/>
  <c r="AI5" i="21"/>
  <c r="N5" i="21"/>
  <c r="F5" i="21"/>
  <c r="U19" i="21" s="1"/>
  <c r="C27" i="26"/>
  <c r="B26" i="26"/>
  <c r="C26" i="26" s="1"/>
  <c r="C89" i="26"/>
  <c r="C88" i="26"/>
  <c r="C87" i="26"/>
  <c r="C86" i="26"/>
  <c r="C85" i="26"/>
  <c r="C84" i="26"/>
  <c r="C83" i="26"/>
  <c r="C82" i="26"/>
  <c r="G26" i="21" l="1"/>
  <c r="B56" i="18"/>
  <c r="C29" i="26"/>
  <c r="B84" i="26" s="1"/>
  <c r="B83" i="26"/>
  <c r="L8" i="21"/>
  <c r="B51" i="13"/>
  <c r="G51" i="13" s="1"/>
  <c r="C52" i="13"/>
  <c r="G52" i="13" s="1"/>
  <c r="B54" i="19"/>
  <c r="C55" i="19"/>
  <c r="B51" i="19"/>
  <c r="G51" i="19" s="1"/>
  <c r="C52" i="19"/>
  <c r="G50" i="19"/>
  <c r="B51" i="18"/>
  <c r="G51" i="18" s="1"/>
  <c r="C52" i="18"/>
  <c r="G52" i="18" s="1"/>
  <c r="J6" i="21"/>
  <c r="M15" i="21"/>
  <c r="L9" i="21"/>
  <c r="V5" i="21"/>
  <c r="L6" i="21"/>
  <c r="V6" i="21"/>
  <c r="M8" i="21"/>
  <c r="M204" i="21"/>
  <c r="M200" i="21"/>
  <c r="M196" i="21"/>
  <c r="M192" i="21"/>
  <c r="M188" i="21"/>
  <c r="M184" i="21"/>
  <c r="M180" i="21"/>
  <c r="M176" i="21"/>
  <c r="M172" i="21"/>
  <c r="M168" i="21"/>
  <c r="M164" i="21"/>
  <c r="M160" i="21"/>
  <c r="M156" i="21"/>
  <c r="M152" i="21"/>
  <c r="L204" i="21"/>
  <c r="J203" i="21"/>
  <c r="L200" i="21"/>
  <c r="J199" i="21"/>
  <c r="L196" i="21"/>
  <c r="J195" i="21"/>
  <c r="L192" i="21"/>
  <c r="J191" i="21"/>
  <c r="L188" i="21"/>
  <c r="J187" i="21"/>
  <c r="L184" i="21"/>
  <c r="J183" i="21"/>
  <c r="L180" i="21"/>
  <c r="J179" i="21"/>
  <c r="L176" i="21"/>
  <c r="J175" i="21"/>
  <c r="L172" i="21"/>
  <c r="J171" i="21"/>
  <c r="L168" i="21"/>
  <c r="J167" i="21"/>
  <c r="L164" i="21"/>
  <c r="J163" i="21"/>
  <c r="L160" i="21"/>
  <c r="J159" i="21"/>
  <c r="L156" i="21"/>
  <c r="J155" i="21"/>
  <c r="M205" i="21"/>
  <c r="M201" i="21"/>
  <c r="M197" i="21"/>
  <c r="M193" i="21"/>
  <c r="M189" i="21"/>
  <c r="M185" i="21"/>
  <c r="M181" i="21"/>
  <c r="M177" i="21"/>
  <c r="M173" i="21"/>
  <c r="M169" i="21"/>
  <c r="M165" i="21"/>
  <c r="M161" i="21"/>
  <c r="M157" i="21"/>
  <c r="M153" i="21"/>
  <c r="L205" i="21"/>
  <c r="J204" i="21"/>
  <c r="L201" i="21"/>
  <c r="J200" i="21"/>
  <c r="L197" i="21"/>
  <c r="J196" i="21"/>
  <c r="L193" i="21"/>
  <c r="J192" i="21"/>
  <c r="L189" i="21"/>
  <c r="J188" i="21"/>
  <c r="L185" i="21"/>
  <c r="J184" i="21"/>
  <c r="L181" i="21"/>
  <c r="J180" i="21"/>
  <c r="L177" i="21"/>
  <c r="J176" i="21"/>
  <c r="L173" i="21"/>
  <c r="J172" i="21"/>
  <c r="L169" i="21"/>
  <c r="J168" i="21"/>
  <c r="L165" i="21"/>
  <c r="J164" i="21"/>
  <c r="L161" i="21"/>
  <c r="J160" i="21"/>
  <c r="L157" i="21"/>
  <c r="J156" i="21"/>
  <c r="L153" i="21"/>
  <c r="J152" i="21"/>
  <c r="L149" i="21"/>
  <c r="J148" i="21"/>
  <c r="L145" i="21"/>
  <c r="J144" i="21"/>
  <c r="L141" i="21"/>
  <c r="J140" i="21"/>
  <c r="L137" i="21"/>
  <c r="J136" i="21"/>
  <c r="L133" i="21"/>
  <c r="J132" i="21"/>
  <c r="L129" i="21"/>
  <c r="J128" i="21"/>
  <c r="J126" i="21"/>
  <c r="L123" i="21"/>
  <c r="M122" i="21"/>
  <c r="M202" i="21"/>
  <c r="M198" i="21"/>
  <c r="M194" i="21"/>
  <c r="M190" i="21"/>
  <c r="M186" i="21"/>
  <c r="M182" i="21"/>
  <c r="M178" i="21"/>
  <c r="M174" i="21"/>
  <c r="M170" i="21"/>
  <c r="M166" i="21"/>
  <c r="M162" i="21"/>
  <c r="M158" i="21"/>
  <c r="J205" i="21"/>
  <c r="L202" i="21"/>
  <c r="J201" i="21"/>
  <c r="L198" i="21"/>
  <c r="J197" i="21"/>
  <c r="L194" i="21"/>
  <c r="J193" i="21"/>
  <c r="L190" i="21"/>
  <c r="J189" i="21"/>
  <c r="L186" i="21"/>
  <c r="J185" i="21"/>
  <c r="L182" i="21"/>
  <c r="J181" i="21"/>
  <c r="L178" i="21"/>
  <c r="J177" i="21"/>
  <c r="L174" i="21"/>
  <c r="J173" i="21"/>
  <c r="L170" i="21"/>
  <c r="J169" i="21"/>
  <c r="L166" i="21"/>
  <c r="J165" i="21"/>
  <c r="L162" i="21"/>
  <c r="J161" i="21"/>
  <c r="L158" i="21"/>
  <c r="J157" i="21"/>
  <c r="L154" i="21"/>
  <c r="J153" i="21"/>
  <c r="L150" i="21"/>
  <c r="J149" i="21"/>
  <c r="L146" i="21"/>
  <c r="J145" i="21"/>
  <c r="L142" i="21"/>
  <c r="J141" i="21"/>
  <c r="L138" i="21"/>
  <c r="J137" i="21"/>
  <c r="M203" i="21"/>
  <c r="M199" i="21"/>
  <c r="M195" i="21"/>
  <c r="M191" i="21"/>
  <c r="M187" i="21"/>
  <c r="M183" i="21"/>
  <c r="M179" i="21"/>
  <c r="M175" i="21"/>
  <c r="M171" i="21"/>
  <c r="M167" i="21"/>
  <c r="M163" i="21"/>
  <c r="M159" i="21"/>
  <c r="M155" i="21"/>
  <c r="M151" i="21"/>
  <c r="M147" i="21"/>
  <c r="M143" i="21"/>
  <c r="M139" i="21"/>
  <c r="M135" i="21"/>
  <c r="M131" i="21"/>
  <c r="M127" i="21"/>
  <c r="M125" i="21"/>
  <c r="J122" i="21"/>
  <c r="L148" i="21"/>
  <c r="L140" i="21"/>
  <c r="L122" i="21"/>
  <c r="M119" i="21"/>
  <c r="M114" i="21"/>
  <c r="M111" i="21"/>
  <c r="L105" i="21"/>
  <c r="J104" i="21"/>
  <c r="L101" i="21"/>
  <c r="J100" i="21"/>
  <c r="L97" i="21"/>
  <c r="J96" i="21"/>
  <c r="J151" i="21"/>
  <c r="M145" i="21"/>
  <c r="J143" i="21"/>
  <c r="M137" i="21"/>
  <c r="J135" i="21"/>
  <c r="J133" i="21"/>
  <c r="J131" i="21"/>
  <c r="J129" i="21"/>
  <c r="J127" i="21"/>
  <c r="L119" i="21"/>
  <c r="J118" i="21"/>
  <c r="J117" i="21"/>
  <c r="L114" i="21"/>
  <c r="M113" i="21"/>
  <c r="L111" i="21"/>
  <c r="J110" i="21"/>
  <c r="M107" i="21"/>
  <c r="M106" i="21"/>
  <c r="M102" i="21"/>
  <c r="M98" i="21"/>
  <c r="M94" i="21"/>
  <c r="L89" i="21"/>
  <c r="J87" i="21"/>
  <c r="M86" i="21"/>
  <c r="L81" i="21"/>
  <c r="J80" i="21"/>
  <c r="L77" i="21"/>
  <c r="J76" i="21"/>
  <c r="L73" i="21"/>
  <c r="J72" i="21"/>
  <c r="L69" i="21"/>
  <c r="L203" i="21"/>
  <c r="J202" i="21"/>
  <c r="L195" i="21"/>
  <c r="J194" i="21"/>
  <c r="L187" i="21"/>
  <c r="J186" i="21"/>
  <c r="L179" i="21"/>
  <c r="J178" i="21"/>
  <c r="L171" i="21"/>
  <c r="J170" i="21"/>
  <c r="L163" i="21"/>
  <c r="J162" i="21"/>
  <c r="M150" i="21"/>
  <c r="M142" i="21"/>
  <c r="M134" i="21"/>
  <c r="M132" i="21"/>
  <c r="M130" i="21"/>
  <c r="M128" i="21"/>
  <c r="L125" i="21"/>
  <c r="M123" i="21"/>
  <c r="M120" i="21"/>
  <c r="M115" i="21"/>
  <c r="L113" i="21"/>
  <c r="M112" i="21"/>
  <c r="M108" i="21"/>
  <c r="L107" i="21"/>
  <c r="L106" i="21"/>
  <c r="J105" i="21"/>
  <c r="L102" i="21"/>
  <c r="J101" i="21"/>
  <c r="L98" i="21"/>
  <c r="J97" i="21"/>
  <c r="L94" i="21"/>
  <c r="L155" i="21"/>
  <c r="M154" i="21"/>
  <c r="J150" i="21"/>
  <c r="L147" i="21"/>
  <c r="M144" i="21"/>
  <c r="J142" i="21"/>
  <c r="L139" i="21"/>
  <c r="M136" i="21"/>
  <c r="L134" i="21"/>
  <c r="L132" i="21"/>
  <c r="L130" i="21"/>
  <c r="L128" i="21"/>
  <c r="L120" i="21"/>
  <c r="J119" i="21"/>
  <c r="L115" i="21"/>
  <c r="J114" i="21"/>
  <c r="L112" i="21"/>
  <c r="J111" i="21"/>
  <c r="L108" i="21"/>
  <c r="M103" i="21"/>
  <c r="M99" i="21"/>
  <c r="M95" i="21"/>
  <c r="L91" i="21"/>
  <c r="J89" i="21"/>
  <c r="M88" i="21"/>
  <c r="L83" i="21"/>
  <c r="J81" i="21"/>
  <c r="L78" i="21"/>
  <c r="J77" i="21"/>
  <c r="L74" i="21"/>
  <c r="J73" i="21"/>
  <c r="L70" i="21"/>
  <c r="J69" i="21"/>
  <c r="J154" i="21"/>
  <c r="L144" i="21"/>
  <c r="L136" i="21"/>
  <c r="J134" i="21"/>
  <c r="J130" i="21"/>
  <c r="J125" i="21"/>
  <c r="J123" i="21"/>
  <c r="M121" i="21"/>
  <c r="M116" i="21"/>
  <c r="J113" i="21"/>
  <c r="M109" i="21"/>
  <c r="J107" i="21"/>
  <c r="J106" i="21"/>
  <c r="L103" i="21"/>
  <c r="J102" i="21"/>
  <c r="L99" i="21"/>
  <c r="J98" i="21"/>
  <c r="L95" i="21"/>
  <c r="J94" i="21"/>
  <c r="M93" i="21"/>
  <c r="L88" i="21"/>
  <c r="J86" i="21"/>
  <c r="M85" i="21"/>
  <c r="M79" i="21"/>
  <c r="L152" i="21"/>
  <c r="M149" i="21"/>
  <c r="J147" i="21"/>
  <c r="M141" i="21"/>
  <c r="J139" i="21"/>
  <c r="M126" i="21"/>
  <c r="M124" i="21"/>
  <c r="L121" i="21"/>
  <c r="J120" i="21"/>
  <c r="L116" i="21"/>
  <c r="J115" i="21"/>
  <c r="J112" i="21"/>
  <c r="L109" i="21"/>
  <c r="J108" i="21"/>
  <c r="M104" i="21"/>
  <c r="M100" i="21"/>
  <c r="M96" i="21"/>
  <c r="L93" i="21"/>
  <c r="J91" i="21"/>
  <c r="M90" i="21"/>
  <c r="L85" i="21"/>
  <c r="J83" i="21"/>
  <c r="M82" i="21"/>
  <c r="L79" i="21"/>
  <c r="J78" i="21"/>
  <c r="L75" i="21"/>
  <c r="J74" i="21"/>
  <c r="L71" i="21"/>
  <c r="J70" i="21"/>
  <c r="L191" i="21"/>
  <c r="L175" i="21"/>
  <c r="L159" i="21"/>
  <c r="M146" i="21"/>
  <c r="M138" i="21"/>
  <c r="L127" i="21"/>
  <c r="L126" i="21"/>
  <c r="J121" i="21"/>
  <c r="J116" i="21"/>
  <c r="J109" i="21"/>
  <c r="J103" i="21"/>
  <c r="J99" i="21"/>
  <c r="J95" i="21"/>
  <c r="L82" i="21"/>
  <c r="M81" i="21"/>
  <c r="M77" i="21"/>
  <c r="J146" i="21"/>
  <c r="J138" i="21"/>
  <c r="M129" i="21"/>
  <c r="M91" i="21"/>
  <c r="J90" i="21"/>
  <c r="M87" i="21"/>
  <c r="L86" i="21"/>
  <c r="M80" i="21"/>
  <c r="M76" i="21"/>
  <c r="M71" i="21"/>
  <c r="M67" i="21"/>
  <c r="M63" i="21"/>
  <c r="M59" i="21"/>
  <c r="M55" i="21"/>
  <c r="M51" i="21"/>
  <c r="M47" i="21"/>
  <c r="M43" i="21"/>
  <c r="M148" i="21"/>
  <c r="M140" i="21"/>
  <c r="L87" i="21"/>
  <c r="M83" i="21"/>
  <c r="J82" i="21"/>
  <c r="L80" i="21"/>
  <c r="L76" i="21"/>
  <c r="J198" i="21"/>
  <c r="J182" i="21"/>
  <c r="J166" i="21"/>
  <c r="L131" i="21"/>
  <c r="M92" i="21"/>
  <c r="M73" i="21"/>
  <c r="J71" i="21"/>
  <c r="M68" i="21"/>
  <c r="M64" i="21"/>
  <c r="M60" i="21"/>
  <c r="M56" i="21"/>
  <c r="M52" i="21"/>
  <c r="M48" i="21"/>
  <c r="M44" i="21"/>
  <c r="M40" i="21"/>
  <c r="L199" i="21"/>
  <c r="L183" i="21"/>
  <c r="L167" i="21"/>
  <c r="M133" i="21"/>
  <c r="L92" i="21"/>
  <c r="M84" i="21"/>
  <c r="M70" i="21"/>
  <c r="L68" i="21"/>
  <c r="J67" i="21"/>
  <c r="L64" i="21"/>
  <c r="J63" i="21"/>
  <c r="L60" i="21"/>
  <c r="J59" i="21"/>
  <c r="L56" i="21"/>
  <c r="L52" i="21"/>
  <c r="L48" i="21"/>
  <c r="L44" i="21"/>
  <c r="L40" i="21"/>
  <c r="M37" i="21"/>
  <c r="M118" i="21"/>
  <c r="M117" i="21"/>
  <c r="M110" i="21"/>
  <c r="J93" i="21"/>
  <c r="J92" i="21"/>
  <c r="J88" i="21"/>
  <c r="L84" i="21"/>
  <c r="M75" i="21"/>
  <c r="M72" i="21"/>
  <c r="M65" i="21"/>
  <c r="M61" i="21"/>
  <c r="M57" i="21"/>
  <c r="M53" i="21"/>
  <c r="M49" i="21"/>
  <c r="M45" i="21"/>
  <c r="M41" i="21"/>
  <c r="L37" i="21"/>
  <c r="L151" i="21"/>
  <c r="L143" i="21"/>
  <c r="L135" i="21"/>
  <c r="L124" i="21"/>
  <c r="L118" i="21"/>
  <c r="L117" i="21"/>
  <c r="L110" i="21"/>
  <c r="J84" i="21"/>
  <c r="J79" i="21"/>
  <c r="M78" i="21"/>
  <c r="L72" i="21"/>
  <c r="J68" i="21"/>
  <c r="L65" i="21"/>
  <c r="J64" i="21"/>
  <c r="L61" i="21"/>
  <c r="J60" i="21"/>
  <c r="L57" i="21"/>
  <c r="J56" i="21"/>
  <c r="L53" i="21"/>
  <c r="L49" i="21"/>
  <c r="L45" i="21"/>
  <c r="L41" i="21"/>
  <c r="M39" i="21"/>
  <c r="M74" i="21"/>
  <c r="L67" i="21"/>
  <c r="M66" i="21"/>
  <c r="J61" i="21"/>
  <c r="L59" i="21"/>
  <c r="M58" i="21"/>
  <c r="L51" i="21"/>
  <c r="M50" i="21"/>
  <c r="L42" i="21"/>
  <c r="L33" i="21"/>
  <c r="J190" i="21"/>
  <c r="L104" i="21"/>
  <c r="J85" i="21"/>
  <c r="J75" i="21"/>
  <c r="L66" i="21"/>
  <c r="L58" i="21"/>
  <c r="L50" i="21"/>
  <c r="M105" i="21"/>
  <c r="M89" i="21"/>
  <c r="J66" i="21"/>
  <c r="J58" i="21"/>
  <c r="J174" i="21"/>
  <c r="L100" i="21"/>
  <c r="L36" i="21"/>
  <c r="L34" i="21"/>
  <c r="M29" i="21"/>
  <c r="L26" i="21"/>
  <c r="L24" i="21"/>
  <c r="L23" i="21"/>
  <c r="L22" i="21"/>
  <c r="L21" i="21"/>
  <c r="M20" i="21"/>
  <c r="M19" i="21"/>
  <c r="M101" i="21"/>
  <c r="J65" i="21"/>
  <c r="L63" i="21"/>
  <c r="M62" i="21"/>
  <c r="J57" i="21"/>
  <c r="L55" i="21"/>
  <c r="M54" i="21"/>
  <c r="L47" i="21"/>
  <c r="M46" i="21"/>
  <c r="M32" i="21"/>
  <c r="J158" i="21"/>
  <c r="J124" i="21"/>
  <c r="L96" i="21"/>
  <c r="L62" i="21"/>
  <c r="L54" i="21"/>
  <c r="L46" i="21"/>
  <c r="M35" i="21"/>
  <c r="L32" i="21"/>
  <c r="M27" i="21"/>
  <c r="M97" i="21"/>
  <c r="L90" i="21"/>
  <c r="J62" i="21"/>
  <c r="M38" i="21"/>
  <c r="L35" i="21"/>
  <c r="M30" i="21"/>
  <c r="L27" i="21"/>
  <c r="L28" i="21"/>
  <c r="M25" i="21"/>
  <c r="M24" i="21"/>
  <c r="L43" i="21"/>
  <c r="M36" i="21"/>
  <c r="M21" i="21"/>
  <c r="M69" i="21"/>
  <c r="L14" i="21"/>
  <c r="L13" i="21"/>
  <c r="M12" i="21"/>
  <c r="M11" i="21"/>
  <c r="M42" i="21"/>
  <c r="L39" i="21"/>
  <c r="L38" i="21"/>
  <c r="M33" i="21"/>
  <c r="M31" i="21"/>
  <c r="L20" i="21"/>
  <c r="L19" i="21"/>
  <c r="L12" i="21"/>
  <c r="L11" i="21"/>
  <c r="M10" i="21"/>
  <c r="M34" i="21"/>
  <c r="L31" i="21"/>
  <c r="M22" i="21"/>
  <c r="M18" i="21"/>
  <c r="L10" i="21"/>
  <c r="M9" i="21"/>
  <c r="M13" i="21"/>
  <c r="V17" i="21"/>
  <c r="U18" i="21"/>
  <c r="L30" i="21"/>
  <c r="K6" i="21"/>
  <c r="V16" i="21"/>
  <c r="X5" i="21"/>
  <c r="M6" i="21"/>
  <c r="V14" i="21"/>
  <c r="L15" i="21"/>
  <c r="V18" i="21"/>
  <c r="M23" i="21"/>
  <c r="L25" i="21"/>
  <c r="B27" i="21"/>
  <c r="G27" i="21" s="1"/>
  <c r="C28" i="21"/>
  <c r="U44" i="21"/>
  <c r="U40" i="21"/>
  <c r="U37" i="21"/>
  <c r="U45" i="21"/>
  <c r="U41" i="21"/>
  <c r="U33" i="21"/>
  <c r="U38" i="21"/>
  <c r="U34" i="21"/>
  <c r="U26" i="21"/>
  <c r="U24" i="21"/>
  <c r="U23" i="21"/>
  <c r="U22" i="21"/>
  <c r="U21" i="21"/>
  <c r="U43" i="21"/>
  <c r="U42" i="21"/>
  <c r="U32" i="21"/>
  <c r="U36" i="21"/>
  <c r="U35" i="21"/>
  <c r="U27" i="21"/>
  <c r="U39" i="21"/>
  <c r="U30" i="21"/>
  <c r="U28" i="21"/>
  <c r="U25" i="21"/>
  <c r="U15" i="21"/>
  <c r="U14" i="21"/>
  <c r="U13" i="21"/>
  <c r="U29" i="21"/>
  <c r="U12" i="21"/>
  <c r="U11" i="21"/>
  <c r="U10" i="21"/>
  <c r="J7" i="21"/>
  <c r="L16" i="21"/>
  <c r="L17" i="21"/>
  <c r="M16" i="21"/>
  <c r="M17" i="21"/>
  <c r="L18" i="21"/>
  <c r="M26" i="21"/>
  <c r="M5" i="21"/>
  <c r="O5" i="21" s="1"/>
  <c r="S203" i="21"/>
  <c r="S199" i="21"/>
  <c r="S195" i="21"/>
  <c r="S191" i="21"/>
  <c r="S187" i="21"/>
  <c r="S183" i="21"/>
  <c r="S179" i="21"/>
  <c r="S175" i="21"/>
  <c r="S171" i="21"/>
  <c r="S167" i="21"/>
  <c r="S163" i="21"/>
  <c r="S159" i="21"/>
  <c r="S155" i="21"/>
  <c r="S204" i="21"/>
  <c r="S200" i="21"/>
  <c r="S196" i="21"/>
  <c r="S192" i="21"/>
  <c r="S188" i="21"/>
  <c r="S184" i="21"/>
  <c r="S180" i="21"/>
  <c r="S176" i="21"/>
  <c r="S172" i="21"/>
  <c r="S168" i="21"/>
  <c r="S164" i="21"/>
  <c r="S160" i="21"/>
  <c r="S156" i="21"/>
  <c r="S152" i="21"/>
  <c r="S148" i="21"/>
  <c r="S144" i="21"/>
  <c r="S140" i="21"/>
  <c r="S136" i="21"/>
  <c r="S132" i="21"/>
  <c r="S128" i="21"/>
  <c r="S126" i="21"/>
  <c r="S205" i="21"/>
  <c r="S201" i="21"/>
  <c r="S197" i="21"/>
  <c r="S193" i="21"/>
  <c r="S189" i="21"/>
  <c r="S185" i="21"/>
  <c r="S181" i="21"/>
  <c r="S177" i="21"/>
  <c r="S173" i="21"/>
  <c r="S169" i="21"/>
  <c r="S165" i="21"/>
  <c r="S161" i="21"/>
  <c r="S157" i="21"/>
  <c r="S153" i="21"/>
  <c r="S149" i="21"/>
  <c r="S145" i="21"/>
  <c r="S141" i="21"/>
  <c r="S137" i="21"/>
  <c r="S122" i="21"/>
  <c r="S124" i="21"/>
  <c r="S104" i="21"/>
  <c r="S100" i="21"/>
  <c r="S96" i="21"/>
  <c r="S146" i="21"/>
  <c r="S138" i="21"/>
  <c r="S118" i="21"/>
  <c r="S117" i="21"/>
  <c r="S110" i="21"/>
  <c r="S87" i="21"/>
  <c r="S80" i="21"/>
  <c r="S76" i="21"/>
  <c r="S72" i="21"/>
  <c r="S198" i="21"/>
  <c r="S190" i="21"/>
  <c r="S182" i="21"/>
  <c r="S174" i="21"/>
  <c r="S166" i="21"/>
  <c r="S158" i="21"/>
  <c r="S151" i="21"/>
  <c r="S143" i="21"/>
  <c r="S135" i="21"/>
  <c r="S133" i="21"/>
  <c r="S131" i="21"/>
  <c r="S129" i="21"/>
  <c r="S127" i="21"/>
  <c r="S105" i="21"/>
  <c r="S101" i="21"/>
  <c r="S97" i="21"/>
  <c r="S119" i="21"/>
  <c r="S114" i="21"/>
  <c r="S111" i="21"/>
  <c r="S89" i="21"/>
  <c r="S81" i="21"/>
  <c r="S77" i="21"/>
  <c r="S73" i="21"/>
  <c r="S69" i="21"/>
  <c r="S113" i="21"/>
  <c r="S107" i="21"/>
  <c r="S106" i="21"/>
  <c r="S102" i="21"/>
  <c r="S98" i="21"/>
  <c r="S94" i="21"/>
  <c r="S86" i="21"/>
  <c r="S150" i="21"/>
  <c r="S142" i="21"/>
  <c r="S134" i="21"/>
  <c r="S130" i="21"/>
  <c r="S125" i="21"/>
  <c r="S123" i="21"/>
  <c r="S120" i="21"/>
  <c r="S115" i="21"/>
  <c r="S112" i="21"/>
  <c r="S108" i="21"/>
  <c r="S91" i="21"/>
  <c r="S83" i="21"/>
  <c r="S78" i="21"/>
  <c r="S74" i="21"/>
  <c r="S70" i="21"/>
  <c r="S84" i="21"/>
  <c r="S79" i="21"/>
  <c r="S88" i="21"/>
  <c r="S85" i="21"/>
  <c r="S194" i="21"/>
  <c r="S178" i="21"/>
  <c r="S162" i="21"/>
  <c r="S121" i="21"/>
  <c r="S116" i="21"/>
  <c r="S109" i="21"/>
  <c r="S90" i="21"/>
  <c r="S103" i="21"/>
  <c r="S99" i="21"/>
  <c r="S95" i="21"/>
  <c r="S82" i="21"/>
  <c r="S71" i="21"/>
  <c r="S67" i="21"/>
  <c r="S63" i="21"/>
  <c r="S59" i="21"/>
  <c r="S202" i="21"/>
  <c r="S186" i="21"/>
  <c r="S170" i="21"/>
  <c r="S154" i="21"/>
  <c r="S147" i="21"/>
  <c r="S139" i="21"/>
  <c r="S68" i="21"/>
  <c r="S64" i="21"/>
  <c r="S60" i="21"/>
  <c r="S56" i="21"/>
  <c r="S93" i="21"/>
  <c r="S62" i="21"/>
  <c r="S61" i="21"/>
  <c r="S92" i="21"/>
  <c r="S66" i="21"/>
  <c r="S58" i="21"/>
  <c r="S75" i="21"/>
  <c r="S65" i="21"/>
  <c r="S57" i="21"/>
  <c r="U31" i="21"/>
  <c r="L7" i="21"/>
  <c r="U8" i="21"/>
  <c r="M14" i="21"/>
  <c r="B83" i="21"/>
  <c r="C29" i="21"/>
  <c r="M28" i="21"/>
  <c r="V43" i="21"/>
  <c r="V44" i="21"/>
  <c r="V40" i="21"/>
  <c r="V37" i="21"/>
  <c r="V45" i="21"/>
  <c r="V41" i="21"/>
  <c r="V39" i="21"/>
  <c r="V42" i="21"/>
  <c r="V29" i="21"/>
  <c r="V20" i="21"/>
  <c r="V19" i="21"/>
  <c r="V32" i="21"/>
  <c r="V36" i="21"/>
  <c r="V35" i="21"/>
  <c r="V27" i="21"/>
  <c r="V30" i="21"/>
  <c r="V33" i="21"/>
  <c r="V31" i="21"/>
  <c r="V22" i="21"/>
  <c r="V38" i="21"/>
  <c r="V34" i="21"/>
  <c r="V28" i="21"/>
  <c r="V25" i="21"/>
  <c r="V24" i="21"/>
  <c r="V12" i="21"/>
  <c r="V11" i="21"/>
  <c r="V26" i="21"/>
  <c r="V23" i="21"/>
  <c r="V21" i="21"/>
  <c r="V10" i="21"/>
  <c r="V9" i="21"/>
  <c r="M7" i="21"/>
  <c r="V8" i="21"/>
  <c r="V13" i="21"/>
  <c r="AQ23" i="21"/>
  <c r="AR23" i="21"/>
  <c r="AT23" i="21"/>
  <c r="H88" i="21"/>
  <c r="H82" i="21"/>
  <c r="H86" i="21"/>
  <c r="C28" i="26"/>
  <c r="B27" i="26"/>
  <c r="C31" i="26"/>
  <c r="B85" i="26" s="1"/>
  <c r="B30" i="26"/>
  <c r="B28" i="26"/>
  <c r="O6" i="21" l="1"/>
  <c r="C54" i="19"/>
  <c r="B53" i="19"/>
  <c r="G53" i="19" s="1"/>
  <c r="G52" i="19"/>
  <c r="B56" i="19"/>
  <c r="C54" i="18"/>
  <c r="G54" i="18" s="1"/>
  <c r="B53" i="18"/>
  <c r="G53" i="18" s="1"/>
  <c r="AP26" i="21"/>
  <c r="AN26" i="21"/>
  <c r="AD26" i="21"/>
  <c r="AM26" i="21"/>
  <c r="AC26" i="21"/>
  <c r="AE26" i="21"/>
  <c r="AO26" i="21"/>
  <c r="AL26" i="21"/>
  <c r="AB26" i="21"/>
  <c r="T58" i="21"/>
  <c r="X58" i="21" s="1"/>
  <c r="T154" i="21"/>
  <c r="X154" i="21" s="1"/>
  <c r="T103" i="21"/>
  <c r="X103" i="21" s="1"/>
  <c r="T85" i="21"/>
  <c r="X85" i="21" s="1"/>
  <c r="T91" i="21"/>
  <c r="X91" i="21" s="1"/>
  <c r="T134" i="21"/>
  <c r="X134" i="21" s="1"/>
  <c r="T107" i="21"/>
  <c r="X107" i="21" s="1"/>
  <c r="T114" i="21"/>
  <c r="X114" i="21" s="1"/>
  <c r="T133" i="21"/>
  <c r="X133" i="21" s="1"/>
  <c r="T190" i="21"/>
  <c r="X190" i="21" s="1"/>
  <c r="T118" i="21"/>
  <c r="X118" i="21" s="1"/>
  <c r="T137" i="21"/>
  <c r="X137" i="21" s="1"/>
  <c r="T169" i="21"/>
  <c r="X169" i="21" s="1"/>
  <c r="T201" i="21"/>
  <c r="X201" i="21" s="1"/>
  <c r="T148" i="21"/>
  <c r="X148" i="21" s="1"/>
  <c r="T180" i="21"/>
  <c r="X180" i="21" s="1"/>
  <c r="T159" i="21"/>
  <c r="X159" i="21" s="1"/>
  <c r="T191" i="21"/>
  <c r="X191" i="21" s="1"/>
  <c r="K62" i="21"/>
  <c r="O62" i="21" s="1"/>
  <c r="K190" i="21"/>
  <c r="O190" i="21" s="1"/>
  <c r="K60" i="21"/>
  <c r="O60" i="21" s="1"/>
  <c r="K84" i="21"/>
  <c r="O84" i="21" s="1"/>
  <c r="K67" i="21"/>
  <c r="O67" i="21" s="1"/>
  <c r="K121" i="21"/>
  <c r="O121" i="21" s="1"/>
  <c r="K70" i="21"/>
  <c r="O70" i="21" s="1"/>
  <c r="K139" i="21"/>
  <c r="O139" i="21" s="1"/>
  <c r="K106" i="21"/>
  <c r="O106" i="21" s="1"/>
  <c r="K130" i="21"/>
  <c r="O130" i="21" s="1"/>
  <c r="K119" i="21"/>
  <c r="O119" i="21" s="1"/>
  <c r="K142" i="21"/>
  <c r="O142" i="21" s="1"/>
  <c r="K72" i="21"/>
  <c r="O72" i="21" s="1"/>
  <c r="K133" i="21"/>
  <c r="O133" i="21" s="1"/>
  <c r="K100" i="21"/>
  <c r="O100" i="21" s="1"/>
  <c r="K137" i="21"/>
  <c r="O137" i="21" s="1"/>
  <c r="K153" i="21"/>
  <c r="O153" i="21" s="1"/>
  <c r="K169" i="21"/>
  <c r="O169" i="21" s="1"/>
  <c r="K185" i="21"/>
  <c r="O185" i="21" s="1"/>
  <c r="K201" i="21"/>
  <c r="O201" i="21" s="1"/>
  <c r="K140" i="21"/>
  <c r="O140" i="21" s="1"/>
  <c r="K156" i="21"/>
  <c r="O156" i="21" s="1"/>
  <c r="K172" i="21"/>
  <c r="O172" i="21" s="1"/>
  <c r="K188" i="21"/>
  <c r="O188" i="21" s="1"/>
  <c r="K204" i="21"/>
  <c r="O204" i="21" s="1"/>
  <c r="K155" i="21"/>
  <c r="O155" i="21" s="1"/>
  <c r="K171" i="21"/>
  <c r="O171" i="21" s="1"/>
  <c r="K187" i="21"/>
  <c r="O187" i="21" s="1"/>
  <c r="K203" i="21"/>
  <c r="O203" i="21" s="1"/>
  <c r="T147" i="21"/>
  <c r="X147" i="21" s="1"/>
  <c r="T130" i="21"/>
  <c r="X130" i="21" s="1"/>
  <c r="T122" i="21"/>
  <c r="X122" i="21" s="1"/>
  <c r="T176" i="21"/>
  <c r="X176" i="21" s="1"/>
  <c r="K66" i="21"/>
  <c r="O66" i="21" s="1"/>
  <c r="K146" i="21"/>
  <c r="O146" i="21" s="1"/>
  <c r="K108" i="21"/>
  <c r="O108" i="21" s="1"/>
  <c r="O125" i="21"/>
  <c r="K125" i="21"/>
  <c r="K178" i="21"/>
  <c r="O178" i="21" s="1"/>
  <c r="T65" i="21"/>
  <c r="X65" i="21" s="1"/>
  <c r="T66" i="21"/>
  <c r="X66" i="21" s="1"/>
  <c r="T170" i="21"/>
  <c r="X170" i="21" s="1"/>
  <c r="T59" i="21"/>
  <c r="X59" i="21" s="1"/>
  <c r="T90" i="21"/>
  <c r="X90" i="21" s="1"/>
  <c r="T88" i="21"/>
  <c r="X88" i="21" s="1"/>
  <c r="T108" i="21"/>
  <c r="X108" i="21" s="1"/>
  <c r="T142" i="21"/>
  <c r="X142" i="21" s="1"/>
  <c r="T113" i="21"/>
  <c r="X113" i="21" s="1"/>
  <c r="T119" i="21"/>
  <c r="X119" i="21" s="1"/>
  <c r="T135" i="21"/>
  <c r="X135" i="21" s="1"/>
  <c r="T198" i="21"/>
  <c r="X198" i="21" s="1"/>
  <c r="T138" i="21"/>
  <c r="X138" i="21" s="1"/>
  <c r="T141" i="21"/>
  <c r="X141" i="21" s="1"/>
  <c r="T173" i="21"/>
  <c r="X173" i="21" s="1"/>
  <c r="T205" i="21"/>
  <c r="X205" i="21" s="1"/>
  <c r="T152" i="21"/>
  <c r="X152" i="21" s="1"/>
  <c r="T184" i="21"/>
  <c r="X184" i="21" s="1"/>
  <c r="T163" i="21"/>
  <c r="X163" i="21" s="1"/>
  <c r="T195" i="21"/>
  <c r="X195" i="21" s="1"/>
  <c r="B29" i="21"/>
  <c r="C30" i="21"/>
  <c r="G28" i="21"/>
  <c r="K61" i="21"/>
  <c r="O61" i="21" s="1"/>
  <c r="K71" i="21"/>
  <c r="O71" i="21" s="1"/>
  <c r="K112" i="21"/>
  <c r="O112" i="21" s="1"/>
  <c r="K107" i="21"/>
  <c r="O107" i="21" s="1"/>
  <c r="K134" i="21"/>
  <c r="O134" i="21" s="1"/>
  <c r="K77" i="21"/>
  <c r="O77" i="21" s="1"/>
  <c r="K101" i="21"/>
  <c r="O101" i="21" s="1"/>
  <c r="K186" i="21"/>
  <c r="O186" i="21" s="1"/>
  <c r="K135" i="21"/>
  <c r="O135" i="21"/>
  <c r="K126" i="21"/>
  <c r="O126" i="21" s="1"/>
  <c r="T92" i="21"/>
  <c r="X92" i="21" s="1"/>
  <c r="T56" i="21"/>
  <c r="X56" i="21" s="1"/>
  <c r="T186" i="21"/>
  <c r="X186" i="21" s="1"/>
  <c r="T63" i="21"/>
  <c r="X63" i="21" s="1"/>
  <c r="T109" i="21"/>
  <c r="X109" i="21" s="1"/>
  <c r="T79" i="21"/>
  <c r="X79" i="21" s="1"/>
  <c r="T112" i="21"/>
  <c r="X112" i="21" s="1"/>
  <c r="T150" i="21"/>
  <c r="X150" i="21" s="1"/>
  <c r="T69" i="21"/>
  <c r="X69" i="21" s="1"/>
  <c r="T97" i="21"/>
  <c r="X97" i="21" s="1"/>
  <c r="T143" i="21"/>
  <c r="X143" i="21" s="1"/>
  <c r="T72" i="21"/>
  <c r="X72" i="21" s="1"/>
  <c r="T146" i="21"/>
  <c r="X146" i="21" s="1"/>
  <c r="T145" i="21"/>
  <c r="X145" i="21" s="1"/>
  <c r="T177" i="21"/>
  <c r="X177" i="21" s="1"/>
  <c r="T126" i="21"/>
  <c r="X126" i="21" s="1"/>
  <c r="T156" i="21"/>
  <c r="X156" i="21" s="1"/>
  <c r="T188" i="21"/>
  <c r="X188" i="21" s="1"/>
  <c r="T167" i="21"/>
  <c r="X167" i="21" s="1"/>
  <c r="T199" i="21"/>
  <c r="X199" i="21" s="1"/>
  <c r="K124" i="21"/>
  <c r="O124" i="21" s="1"/>
  <c r="K64" i="21"/>
  <c r="O64" i="21" s="1"/>
  <c r="K82" i="21"/>
  <c r="O82" i="21" s="1"/>
  <c r="K74" i="21"/>
  <c r="O74" i="21" s="1"/>
  <c r="K91" i="21"/>
  <c r="O91" i="21" s="1"/>
  <c r="K115" i="21"/>
  <c r="O115" i="21" s="1"/>
  <c r="K147" i="21"/>
  <c r="O147" i="21" s="1"/>
  <c r="K94" i="21"/>
  <c r="O94" i="21" s="1"/>
  <c r="K76" i="21"/>
  <c r="O76" i="21" s="1"/>
  <c r="K117" i="21"/>
  <c r="O117" i="21" s="1"/>
  <c r="K104" i="21"/>
  <c r="O104" i="21" s="1"/>
  <c r="K122" i="21"/>
  <c r="O122" i="21"/>
  <c r="O141" i="21"/>
  <c r="K141" i="21"/>
  <c r="K157" i="21"/>
  <c r="O157" i="21" s="1"/>
  <c r="K173" i="21"/>
  <c r="O173" i="21" s="1"/>
  <c r="K189" i="21"/>
  <c r="O189" i="21" s="1"/>
  <c r="O205" i="21"/>
  <c r="K205" i="21"/>
  <c r="K128" i="21"/>
  <c r="O128" i="21" s="1"/>
  <c r="K144" i="21"/>
  <c r="O144" i="21" s="1"/>
  <c r="K160" i="21"/>
  <c r="O160" i="21"/>
  <c r="K176" i="21"/>
  <c r="O176" i="21" s="1"/>
  <c r="K192" i="21"/>
  <c r="O192" i="21" s="1"/>
  <c r="K159" i="21"/>
  <c r="O159" i="21" s="1"/>
  <c r="K175" i="21"/>
  <c r="O175" i="21" s="1"/>
  <c r="K191" i="21"/>
  <c r="O191" i="21" s="1"/>
  <c r="T99" i="21"/>
  <c r="X99" i="21" s="1"/>
  <c r="T111" i="21"/>
  <c r="X111" i="21" s="1"/>
  <c r="T165" i="21"/>
  <c r="X165" i="21" s="1"/>
  <c r="T155" i="21"/>
  <c r="X155" i="21" s="1"/>
  <c r="K86" i="21"/>
  <c r="O86" i="21" s="1"/>
  <c r="K87" i="21"/>
  <c r="O87" i="21" s="1"/>
  <c r="T60" i="21"/>
  <c r="X60" i="21" s="1"/>
  <c r="T202" i="21"/>
  <c r="X202" i="21" s="1"/>
  <c r="T67" i="21"/>
  <c r="X67" i="21" s="1"/>
  <c r="T116" i="21"/>
  <c r="X116" i="21" s="1"/>
  <c r="T84" i="21"/>
  <c r="X84" i="21" s="1"/>
  <c r="T115" i="21"/>
  <c r="X115" i="21" s="1"/>
  <c r="T86" i="21"/>
  <c r="X86" i="21" s="1"/>
  <c r="T73" i="21"/>
  <c r="X73" i="21" s="1"/>
  <c r="T101" i="21"/>
  <c r="X101" i="21" s="1"/>
  <c r="T151" i="21"/>
  <c r="X151" i="21" s="1"/>
  <c r="T76" i="21"/>
  <c r="X76" i="21" s="1"/>
  <c r="T96" i="21"/>
  <c r="X96" i="21" s="1"/>
  <c r="T149" i="21"/>
  <c r="X149" i="21" s="1"/>
  <c r="T181" i="21"/>
  <c r="X181" i="21" s="1"/>
  <c r="T128" i="21"/>
  <c r="X128" i="21" s="1"/>
  <c r="T160" i="21"/>
  <c r="X160" i="21" s="1"/>
  <c r="T192" i="21"/>
  <c r="X192" i="21" s="1"/>
  <c r="T171" i="21"/>
  <c r="X171" i="21" s="1"/>
  <c r="T203" i="21"/>
  <c r="X203" i="21" s="1"/>
  <c r="K158" i="21"/>
  <c r="O158" i="21" s="1"/>
  <c r="K57" i="21"/>
  <c r="O57" i="21" s="1"/>
  <c r="K88" i="21"/>
  <c r="O88" i="21" s="1"/>
  <c r="K90" i="21"/>
  <c r="O90" i="21" s="1"/>
  <c r="K95" i="21"/>
  <c r="O95" i="21" s="1"/>
  <c r="K113" i="21"/>
  <c r="O113" i="21" s="1"/>
  <c r="K81" i="21"/>
  <c r="O81" i="21" s="1"/>
  <c r="K150" i="21"/>
  <c r="O150" i="21" s="1"/>
  <c r="K105" i="21"/>
  <c r="O105" i="21" s="1"/>
  <c r="K162" i="21"/>
  <c r="O162" i="21" s="1"/>
  <c r="K194" i="21"/>
  <c r="O194" i="21" s="1"/>
  <c r="K118" i="21"/>
  <c r="O118" i="21" s="1"/>
  <c r="K143" i="21"/>
  <c r="O143" i="21" s="1"/>
  <c r="B84" i="21"/>
  <c r="C31" i="21"/>
  <c r="B30" i="21"/>
  <c r="T83" i="21"/>
  <c r="X83" i="21" s="1"/>
  <c r="T131" i="21"/>
  <c r="X131" i="21" s="1"/>
  <c r="T117" i="21"/>
  <c r="X117" i="21" s="1"/>
  <c r="T144" i="21"/>
  <c r="X144" i="21" s="1"/>
  <c r="T187" i="21"/>
  <c r="X187" i="21" s="1"/>
  <c r="K7" i="21"/>
  <c r="O7" i="21" s="1"/>
  <c r="K198" i="21"/>
  <c r="O198" i="21" s="1"/>
  <c r="K116" i="21"/>
  <c r="O116" i="21" s="1"/>
  <c r="K73" i="21"/>
  <c r="O73" i="21" s="1"/>
  <c r="K97" i="21"/>
  <c r="O97" i="21" s="1"/>
  <c r="K131" i="21"/>
  <c r="O131" i="21" s="1"/>
  <c r="T75" i="21"/>
  <c r="X75" i="21" s="1"/>
  <c r="T62" i="21"/>
  <c r="X62" i="21" s="1"/>
  <c r="T64" i="21"/>
  <c r="X64" i="21" s="1"/>
  <c r="T71" i="21"/>
  <c r="X71" i="21" s="1"/>
  <c r="T121" i="21"/>
  <c r="X121" i="21" s="1"/>
  <c r="T70" i="21"/>
  <c r="X70" i="21" s="1"/>
  <c r="T120" i="21"/>
  <c r="X120" i="21" s="1"/>
  <c r="T94" i="21"/>
  <c r="X94" i="21" s="1"/>
  <c r="T77" i="21"/>
  <c r="X77" i="21" s="1"/>
  <c r="T105" i="21"/>
  <c r="X105" i="21" s="1"/>
  <c r="T158" i="21"/>
  <c r="X158" i="21" s="1"/>
  <c r="T80" i="21"/>
  <c r="X80" i="21" s="1"/>
  <c r="T100" i="21"/>
  <c r="X100" i="21" s="1"/>
  <c r="T153" i="21"/>
  <c r="X153" i="21" s="1"/>
  <c r="T185" i="21"/>
  <c r="X185" i="21" s="1"/>
  <c r="T132" i="21"/>
  <c r="X132" i="21" s="1"/>
  <c r="T164" i="21"/>
  <c r="X164" i="21" s="1"/>
  <c r="T196" i="21"/>
  <c r="X196" i="21" s="1"/>
  <c r="T175" i="21"/>
  <c r="X175" i="21" s="1"/>
  <c r="K174" i="21"/>
  <c r="O174" i="21" s="1"/>
  <c r="K68" i="21"/>
  <c r="O68" i="21" s="1"/>
  <c r="K92" i="21"/>
  <c r="O92" i="21" s="1"/>
  <c r="K59" i="21"/>
  <c r="O59" i="21" s="1"/>
  <c r="O99" i="21"/>
  <c r="K99" i="21"/>
  <c r="K78" i="21"/>
  <c r="O78" i="21" s="1"/>
  <c r="K120" i="21"/>
  <c r="O120" i="21" s="1"/>
  <c r="K98" i="21"/>
  <c r="O98" i="21" s="1"/>
  <c r="K154" i="21"/>
  <c r="O154" i="21" s="1"/>
  <c r="K111" i="21"/>
  <c r="O111" i="21" s="1"/>
  <c r="K80" i="21"/>
  <c r="O80" i="21" s="1"/>
  <c r="K145" i="21"/>
  <c r="O145" i="21" s="1"/>
  <c r="K161" i="21"/>
  <c r="O161" i="21" s="1"/>
  <c r="O177" i="21"/>
  <c r="K177" i="21"/>
  <c r="K193" i="21"/>
  <c r="O193" i="21" s="1"/>
  <c r="K132" i="21"/>
  <c r="O132" i="21" s="1"/>
  <c r="K148" i="21"/>
  <c r="O148" i="21" s="1"/>
  <c r="K164" i="21"/>
  <c r="O164" i="21" s="1"/>
  <c r="K180" i="21"/>
  <c r="O180" i="21" s="1"/>
  <c r="K196" i="21"/>
  <c r="O196" i="21" s="1"/>
  <c r="K163" i="21"/>
  <c r="O163" i="21" s="1"/>
  <c r="K179" i="21"/>
  <c r="O179" i="21" s="1"/>
  <c r="K195" i="21"/>
  <c r="O195" i="21" s="1"/>
  <c r="G29" i="21"/>
  <c r="T93" i="21"/>
  <c r="X93" i="21" s="1"/>
  <c r="T68" i="21"/>
  <c r="X68" i="21" s="1"/>
  <c r="T82" i="21"/>
  <c r="X82" i="21" s="1"/>
  <c r="T162" i="21"/>
  <c r="X162" i="21" s="1"/>
  <c r="T74" i="21"/>
  <c r="X74" i="21" s="1"/>
  <c r="T123" i="21"/>
  <c r="X123" i="21" s="1"/>
  <c r="T98" i="21"/>
  <c r="X98" i="21" s="1"/>
  <c r="T81" i="21"/>
  <c r="X81" i="21" s="1"/>
  <c r="T127" i="21"/>
  <c r="X127" i="21" s="1"/>
  <c r="T166" i="21"/>
  <c r="X166" i="21" s="1"/>
  <c r="T87" i="21"/>
  <c r="X87" i="21" s="1"/>
  <c r="T104" i="21"/>
  <c r="X104" i="21" s="1"/>
  <c r="T157" i="21"/>
  <c r="X157" i="21" s="1"/>
  <c r="T189" i="21"/>
  <c r="X189" i="21" s="1"/>
  <c r="T136" i="21"/>
  <c r="X136" i="21" s="1"/>
  <c r="T168" i="21"/>
  <c r="X168" i="21" s="1"/>
  <c r="T200" i="21"/>
  <c r="X200" i="21" s="1"/>
  <c r="T179" i="21"/>
  <c r="X179" i="21" s="1"/>
  <c r="K75" i="21"/>
  <c r="O75" i="21" s="1"/>
  <c r="K93" i="21"/>
  <c r="O93" i="21" s="1"/>
  <c r="K166" i="21"/>
  <c r="O166" i="21" s="1"/>
  <c r="K103" i="21"/>
  <c r="O103" i="21" s="1"/>
  <c r="K69" i="21"/>
  <c r="O69" i="21" s="1"/>
  <c r="K170" i="21"/>
  <c r="O170" i="21" s="1"/>
  <c r="K202" i="21"/>
  <c r="O202" i="21" s="1"/>
  <c r="K127" i="21"/>
  <c r="O127" i="21" s="1"/>
  <c r="K151" i="21"/>
  <c r="O151" i="21" s="1"/>
  <c r="T194" i="21"/>
  <c r="X194" i="21" s="1"/>
  <c r="T106" i="21"/>
  <c r="X106" i="21" s="1"/>
  <c r="T182" i="21"/>
  <c r="X182" i="21" s="1"/>
  <c r="T197" i="21"/>
  <c r="X197" i="21" s="1"/>
  <c r="K79" i="21"/>
  <c r="O79" i="21" s="1"/>
  <c r="K83" i="21"/>
  <c r="O83" i="21" s="1"/>
  <c r="T57" i="21"/>
  <c r="X57" i="21" s="1"/>
  <c r="T61" i="21"/>
  <c r="X61" i="21" s="1"/>
  <c r="T139" i="21"/>
  <c r="X139" i="21" s="1"/>
  <c r="T95" i="21"/>
  <c r="X95" i="21" s="1"/>
  <c r="T178" i="21"/>
  <c r="X178" i="21" s="1"/>
  <c r="T78" i="21"/>
  <c r="X78" i="21" s="1"/>
  <c r="T125" i="21"/>
  <c r="X125" i="21" s="1"/>
  <c r="T102" i="21"/>
  <c r="X102" i="21" s="1"/>
  <c r="T89" i="21"/>
  <c r="X89" i="21" s="1"/>
  <c r="T129" i="21"/>
  <c r="X129" i="21" s="1"/>
  <c r="T174" i="21"/>
  <c r="X174" i="21" s="1"/>
  <c r="T110" i="21"/>
  <c r="X110" i="21" s="1"/>
  <c r="T124" i="21"/>
  <c r="X124" i="21" s="1"/>
  <c r="T161" i="21"/>
  <c r="X161" i="21" s="1"/>
  <c r="T193" i="21"/>
  <c r="X193" i="21" s="1"/>
  <c r="T140" i="21"/>
  <c r="X140" i="21" s="1"/>
  <c r="T172" i="21"/>
  <c r="X172" i="21" s="1"/>
  <c r="T204" i="21"/>
  <c r="X204" i="21" s="1"/>
  <c r="T183" i="21"/>
  <c r="X183" i="21" s="1"/>
  <c r="Y5" i="21"/>
  <c r="K65" i="21"/>
  <c r="O65" i="21" s="1"/>
  <c r="K58" i="21"/>
  <c r="O58" i="21" s="1"/>
  <c r="K85" i="21"/>
  <c r="O85" i="21" s="1"/>
  <c r="K56" i="21"/>
  <c r="O56" i="21" s="1"/>
  <c r="K63" i="21"/>
  <c r="O63" i="21" s="1"/>
  <c r="K182" i="21"/>
  <c r="O182" i="21" s="1"/>
  <c r="K138" i="21"/>
  <c r="O138" i="21" s="1"/>
  <c r="K109" i="21"/>
  <c r="O109" i="21" s="1"/>
  <c r="K102" i="21"/>
  <c r="O102" i="21"/>
  <c r="K123" i="21"/>
  <c r="O123" i="21" s="1"/>
  <c r="K89" i="21"/>
  <c r="O89" i="21" s="1"/>
  <c r="K114" i="21"/>
  <c r="O114" i="21" s="1"/>
  <c r="K110" i="21"/>
  <c r="O110" i="21" s="1"/>
  <c r="K129" i="21"/>
  <c r="O129" i="21" s="1"/>
  <c r="K96" i="21"/>
  <c r="O96" i="21" s="1"/>
  <c r="K149" i="21"/>
  <c r="O149" i="21" s="1"/>
  <c r="K165" i="21"/>
  <c r="O165" i="21" s="1"/>
  <c r="K181" i="21"/>
  <c r="O181" i="21" s="1"/>
  <c r="K197" i="21"/>
  <c r="O197" i="21" s="1"/>
  <c r="K136" i="21"/>
  <c r="O136" i="21" s="1"/>
  <c r="K152" i="21"/>
  <c r="O152" i="21" s="1"/>
  <c r="K168" i="21"/>
  <c r="O168" i="21" s="1"/>
  <c r="K184" i="21"/>
  <c r="O184" i="21" s="1"/>
  <c r="K200" i="21"/>
  <c r="O200" i="21" s="1"/>
  <c r="K167" i="21"/>
  <c r="O167" i="21" s="1"/>
  <c r="K183" i="21"/>
  <c r="O183" i="21" s="1"/>
  <c r="K199" i="21"/>
  <c r="O199" i="21" s="1"/>
  <c r="J8" i="21"/>
  <c r="C33" i="26"/>
  <c r="B86" i="26" s="1"/>
  <c r="B32" i="26"/>
  <c r="B29" i="26"/>
  <c r="C30" i="26"/>
  <c r="B55" i="19" l="1"/>
  <c r="G55" i="19" s="1"/>
  <c r="C56" i="19"/>
  <c r="G56" i="19" s="1"/>
  <c r="G54" i="19"/>
  <c r="B55" i="18"/>
  <c r="G55" i="18" s="1"/>
  <c r="C56" i="18"/>
  <c r="G56" i="18" s="1"/>
  <c r="AD29" i="21"/>
  <c r="AN29" i="21"/>
  <c r="AM29" i="21"/>
  <c r="AS26" i="21"/>
  <c r="AQ26" i="21"/>
  <c r="AT26" i="21"/>
  <c r="AR26" i="21"/>
  <c r="C32" i="21"/>
  <c r="B31" i="21"/>
  <c r="G31" i="21" s="1"/>
  <c r="G30" i="21"/>
  <c r="B85" i="21"/>
  <c r="B32" i="21"/>
  <c r="C33" i="21"/>
  <c r="AL29" i="21"/>
  <c r="AP29" i="21"/>
  <c r="AB29" i="21"/>
  <c r="AE29" i="21"/>
  <c r="K8" i="21"/>
  <c r="O8" i="21" s="1"/>
  <c r="J9" i="21"/>
  <c r="AC29" i="21"/>
  <c r="AO29" i="21"/>
  <c r="AE35" i="21"/>
  <c r="C32" i="26"/>
  <c r="B31" i="26"/>
  <c r="C35" i="26"/>
  <c r="B87" i="26" s="1"/>
  <c r="B34" i="26"/>
  <c r="AD35" i="21" l="1"/>
  <c r="AP35" i="21"/>
  <c r="AN35" i="21"/>
  <c r="AM35" i="21"/>
  <c r="C34" i="21"/>
  <c r="B33" i="21"/>
  <c r="G33" i="21" s="1"/>
  <c r="G32" i="21"/>
  <c r="K9" i="21"/>
  <c r="O9" i="21" s="1"/>
  <c r="J10" i="21"/>
  <c r="B86" i="21"/>
  <c r="C35" i="21"/>
  <c r="B34" i="21"/>
  <c r="AC35" i="21"/>
  <c r="AB35" i="21"/>
  <c r="AL35" i="21"/>
  <c r="AB41" i="21"/>
  <c r="AQ29" i="21"/>
  <c r="AS29" i="21"/>
  <c r="AT29" i="21"/>
  <c r="AR29" i="21"/>
  <c r="AO35" i="21"/>
  <c r="C37" i="26"/>
  <c r="B88" i="26" s="1"/>
  <c r="B36" i="26"/>
  <c r="B33" i="26"/>
  <c r="C34" i="26"/>
  <c r="AD41" i="21" l="1"/>
  <c r="C36" i="21"/>
  <c r="B35" i="21"/>
  <c r="G34" i="21"/>
  <c r="AR35" i="21"/>
  <c r="AQ35" i="21"/>
  <c r="AS35" i="21"/>
  <c r="AT35" i="21"/>
  <c r="B87" i="21"/>
  <c r="C37" i="21"/>
  <c r="B36" i="21"/>
  <c r="G35" i="21"/>
  <c r="AE41" i="21"/>
  <c r="AC41" i="21"/>
  <c r="K10" i="21"/>
  <c r="O10" i="21" s="1"/>
  <c r="J11" i="21"/>
  <c r="C36" i="26"/>
  <c r="B35" i="26"/>
  <c r="C39" i="26"/>
  <c r="B89" i="26" s="1"/>
  <c r="B38" i="26"/>
  <c r="AB47" i="21" l="1"/>
  <c r="AC47" i="21"/>
  <c r="AD53" i="21"/>
  <c r="AE47" i="21"/>
  <c r="AD47" i="21"/>
  <c r="B37" i="21"/>
  <c r="C38" i="21"/>
  <c r="G36" i="21"/>
  <c r="K11" i="21"/>
  <c r="O11" i="21" s="1"/>
  <c r="J12" i="21"/>
  <c r="C94" i="21"/>
  <c r="B88" i="21"/>
  <c r="C39" i="21"/>
  <c r="B38" i="21"/>
  <c r="G37" i="21"/>
  <c r="B37" i="26"/>
  <c r="C38" i="26"/>
  <c r="B40" i="26"/>
  <c r="AB53" i="21" l="1"/>
  <c r="AE53" i="21"/>
  <c r="AC53" i="21"/>
  <c r="AE48" i="21"/>
  <c r="AB52" i="21"/>
  <c r="AE52" i="21"/>
  <c r="AC46" i="21"/>
  <c r="AP17" i="21"/>
  <c r="B40" i="21"/>
  <c r="B89" i="21"/>
  <c r="AD50" i="21" s="1"/>
  <c r="AO24" i="21"/>
  <c r="AB31" i="21"/>
  <c r="AP6" i="21"/>
  <c r="AD44" i="21"/>
  <c r="AB9" i="21"/>
  <c r="AO31" i="21"/>
  <c r="AO13" i="21"/>
  <c r="AC27" i="21"/>
  <c r="AB8" i="21"/>
  <c r="AO17" i="21"/>
  <c r="AN27" i="21"/>
  <c r="AE15" i="21"/>
  <c r="AM8" i="21"/>
  <c r="AE28" i="21"/>
  <c r="AO22" i="21"/>
  <c r="AL33" i="21"/>
  <c r="AP20" i="21"/>
  <c r="AC44" i="21"/>
  <c r="AN21" i="21"/>
  <c r="AP25" i="21"/>
  <c r="AP19" i="21"/>
  <c r="AP8" i="21"/>
  <c r="AN11" i="21"/>
  <c r="AB40" i="21"/>
  <c r="AO28" i="21"/>
  <c r="AE8" i="21"/>
  <c r="AB20" i="21"/>
  <c r="AB17" i="21"/>
  <c r="AP31" i="21"/>
  <c r="AC6" i="21"/>
  <c r="AE31" i="21"/>
  <c r="AC38" i="21"/>
  <c r="AP15" i="21"/>
  <c r="AE30" i="21"/>
  <c r="AD22" i="21"/>
  <c r="AB36" i="21"/>
  <c r="H94" i="21"/>
  <c r="AM6" i="21"/>
  <c r="AC40" i="21"/>
  <c r="B39" i="21"/>
  <c r="G39" i="21" s="1"/>
  <c r="C40" i="21"/>
  <c r="G40" i="21" s="1"/>
  <c r="G38" i="21"/>
  <c r="AD24" i="21"/>
  <c r="AM12" i="21"/>
  <c r="AD34" i="21"/>
  <c r="AC24" i="21"/>
  <c r="AN9" i="21"/>
  <c r="AE12" i="21"/>
  <c r="K12" i="21"/>
  <c r="O12" i="21" s="1"/>
  <c r="J13" i="21"/>
  <c r="Q39" i="21"/>
  <c r="Q42" i="21"/>
  <c r="Q36" i="21"/>
  <c r="Q43" i="21"/>
  <c r="Q38" i="21"/>
  <c r="Q40" i="21"/>
  <c r="Q30" i="21"/>
  <c r="Q45" i="21"/>
  <c r="Q33" i="21"/>
  <c r="Q44" i="21"/>
  <c r="Q28" i="21"/>
  <c r="Q31" i="21"/>
  <c r="Q37" i="21"/>
  <c r="Q22" i="21"/>
  <c r="Q34" i="21"/>
  <c r="Q32" i="21"/>
  <c r="Q17" i="21"/>
  <c r="Q35" i="21"/>
  <c r="Q16" i="21"/>
  <c r="Q8" i="21"/>
  <c r="Q24" i="21"/>
  <c r="Q7" i="21"/>
  <c r="R7" i="21" s="1"/>
  <c r="S7" i="21" s="1"/>
  <c r="Q6" i="21"/>
  <c r="R6" i="21" s="1"/>
  <c r="S6" i="21" s="1"/>
  <c r="Q20" i="21"/>
  <c r="Q18" i="21"/>
  <c r="Q15" i="21"/>
  <c r="Q10" i="21"/>
  <c r="Q23" i="21"/>
  <c r="Q25" i="21"/>
  <c r="Q9" i="21"/>
  <c r="Q13" i="21"/>
  <c r="Q19" i="21"/>
  <c r="Q21" i="21"/>
  <c r="Q11" i="21"/>
  <c r="Q27" i="21"/>
  <c r="Q14" i="21"/>
  <c r="Q26" i="21"/>
  <c r="Q41" i="21"/>
  <c r="Q29" i="21"/>
  <c r="Q12" i="21"/>
  <c r="AE33" i="21"/>
  <c r="AE45" i="21"/>
  <c r="AN15" i="21"/>
  <c r="C40" i="26"/>
  <c r="B39" i="26"/>
  <c r="AE5" i="21" l="1"/>
  <c r="AP5" i="21"/>
  <c r="AE18" i="21"/>
  <c r="AL13" i="21"/>
  <c r="AS13" i="21" s="1"/>
  <c r="AM19" i="21"/>
  <c r="AM13" i="21"/>
  <c r="AP9" i="21"/>
  <c r="AN30" i="21"/>
  <c r="AD51" i="21"/>
  <c r="AB43" i="21"/>
  <c r="AB37" i="21"/>
  <c r="AN6" i="21"/>
  <c r="AM17" i="21"/>
  <c r="AE13" i="21"/>
  <c r="AL27" i="21"/>
  <c r="AB22" i="21"/>
  <c r="AM20" i="21"/>
  <c r="AO8" i="21"/>
  <c r="AD10" i="21"/>
  <c r="AO15" i="21"/>
  <c r="AS15" i="21" s="1"/>
  <c r="AM31" i="21"/>
  <c r="AC21" i="21"/>
  <c r="AE7" i="21"/>
  <c r="AM25" i="21"/>
  <c r="AB32" i="21"/>
  <c r="AC39" i="21"/>
  <c r="AL9" i="21"/>
  <c r="AS9" i="21" s="1"/>
  <c r="AB11" i="21"/>
  <c r="AC8" i="21"/>
  <c r="AE25" i="21"/>
  <c r="AB13" i="21"/>
  <c r="AC10" i="21"/>
  <c r="AE50" i="21"/>
  <c r="AC49" i="21"/>
  <c r="AB46" i="21"/>
  <c r="AC25" i="21"/>
  <c r="AN34" i="21"/>
  <c r="AM18" i="21"/>
  <c r="AL28" i="21"/>
  <c r="AD27" i="21"/>
  <c r="AC50" i="21"/>
  <c r="AD25" i="21"/>
  <c r="AP10" i="21"/>
  <c r="AN18" i="21"/>
  <c r="AR18" i="21" s="1"/>
  <c r="AL15" i="21"/>
  <c r="AD40" i="21"/>
  <c r="AB45" i="21"/>
  <c r="AE20" i="21"/>
  <c r="AE34" i="21"/>
  <c r="AL8" i="21"/>
  <c r="AQ8" i="21" s="1"/>
  <c r="AD19" i="21"/>
  <c r="AE21" i="21"/>
  <c r="AP32" i="21"/>
  <c r="AO14" i="21"/>
  <c r="AE37" i="21"/>
  <c r="AP24" i="21"/>
  <c r="AM15" i="21"/>
  <c r="AM24" i="21"/>
  <c r="AD45" i="21"/>
  <c r="AE14" i="21"/>
  <c r="AO25" i="21"/>
  <c r="AN25" i="21"/>
  <c r="AM30" i="21"/>
  <c r="AN28" i="21"/>
  <c r="AO6" i="21"/>
  <c r="AC48" i="21"/>
  <c r="AC55" i="21"/>
  <c r="AD6" i="21"/>
  <c r="AC16" i="21"/>
  <c r="AD31" i="21"/>
  <c r="AL18" i="21"/>
  <c r="AE11" i="21"/>
  <c r="AP27" i="21"/>
  <c r="AM32" i="21"/>
  <c r="AM34" i="21"/>
  <c r="AP13" i="21"/>
  <c r="AN31" i="21"/>
  <c r="AO33" i="21"/>
  <c r="AE9" i="21"/>
  <c r="AC13" i="21"/>
  <c r="AB12" i="21"/>
  <c r="AP34" i="21"/>
  <c r="AT34" i="21" s="1"/>
  <c r="AN19" i="21"/>
  <c r="AR19" i="21" s="1"/>
  <c r="AP12" i="21"/>
  <c r="AT12" i="21" s="1"/>
  <c r="AL12" i="21"/>
  <c r="AN24" i="21"/>
  <c r="AB5" i="21"/>
  <c r="AO27" i="21"/>
  <c r="AC11" i="21"/>
  <c r="AM7" i="21"/>
  <c r="AN32" i="21"/>
  <c r="AE6" i="21"/>
  <c r="AB42" i="21"/>
  <c r="AM28" i="21"/>
  <c r="AP18" i="21"/>
  <c r="AP14" i="21"/>
  <c r="AD46" i="21"/>
  <c r="AB55" i="21"/>
  <c r="AM27" i="21"/>
  <c r="AC5" i="21"/>
  <c r="AL25" i="21"/>
  <c r="AC51" i="21"/>
  <c r="AL19" i="21"/>
  <c r="AE17" i="21"/>
  <c r="AD18" i="21"/>
  <c r="AE27" i="21"/>
  <c r="AC15" i="21"/>
  <c r="AL6" i="21"/>
  <c r="AT6" i="21" s="1"/>
  <c r="AE42" i="21"/>
  <c r="AC18" i="21"/>
  <c r="AC33" i="21"/>
  <c r="AB6" i="21"/>
  <c r="AF6" i="21" s="1"/>
  <c r="AC20" i="21"/>
  <c r="AD37" i="21"/>
  <c r="AC9" i="21"/>
  <c r="AO12" i="21"/>
  <c r="AS12" i="21" s="1"/>
  <c r="AC12" i="21"/>
  <c r="AC30" i="21"/>
  <c r="AE16" i="21"/>
  <c r="AP22" i="21"/>
  <c r="AE39" i="21"/>
  <c r="AE10" i="21"/>
  <c r="AL24" i="21"/>
  <c r="AS24" i="21" s="1"/>
  <c r="AN16" i="21"/>
  <c r="AL5" i="21"/>
  <c r="AE46" i="21"/>
  <c r="AB49" i="21"/>
  <c r="AC34" i="21"/>
  <c r="AD54" i="21"/>
  <c r="AD52" i="21"/>
  <c r="AB50" i="21"/>
  <c r="AC54" i="21"/>
  <c r="AB48" i="21"/>
  <c r="AD49" i="21"/>
  <c r="AE54" i="21"/>
  <c r="AB54" i="21"/>
  <c r="AO9" i="21"/>
  <c r="R8" i="21"/>
  <c r="S8" i="21" s="1"/>
  <c r="AO21" i="21"/>
  <c r="AC36" i="21"/>
  <c r="AB24" i="21"/>
  <c r="AL31" i="21"/>
  <c r="AC17" i="21"/>
  <c r="AD36" i="21"/>
  <c r="AD5" i="21"/>
  <c r="AB21" i="21"/>
  <c r="AN10" i="21"/>
  <c r="AO19" i="21"/>
  <c r="AD8" i="21"/>
  <c r="AD13" i="21"/>
  <c r="AD38" i="21"/>
  <c r="AE44" i="21"/>
  <c r="AL34" i="21"/>
  <c r="AP21" i="21"/>
  <c r="AO7" i="21"/>
  <c r="AE19" i="21"/>
  <c r="AN22" i="21"/>
  <c r="AD32" i="21"/>
  <c r="AB14" i="21"/>
  <c r="AD48" i="21"/>
  <c r="AB51" i="21"/>
  <c r="AC52" i="21"/>
  <c r="AD55" i="21"/>
  <c r="AE55" i="21"/>
  <c r="AE51" i="21"/>
  <c r="AE49" i="21"/>
  <c r="AR6" i="21"/>
  <c r="AS6" i="21"/>
  <c r="AS33" i="21"/>
  <c r="AB28" i="21"/>
  <c r="AM21" i="21"/>
  <c r="AM22" i="21"/>
  <c r="AL21" i="21"/>
  <c r="AB15" i="21"/>
  <c r="AM5" i="21"/>
  <c r="AE36" i="21"/>
  <c r="AR34" i="21"/>
  <c r="AQ34" i="21"/>
  <c r="AR24" i="21"/>
  <c r="AM10" i="21"/>
  <c r="AN13" i="21"/>
  <c r="AM9" i="21"/>
  <c r="AQ9" i="21" s="1"/>
  <c r="AE24" i="21"/>
  <c r="AP7" i="21"/>
  <c r="AL16" i="21"/>
  <c r="AL10" i="21"/>
  <c r="AR31" i="21"/>
  <c r="AT31" i="21"/>
  <c r="AQ31" i="21"/>
  <c r="AS31" i="21"/>
  <c r="AQ13" i="21"/>
  <c r="AT13" i="21"/>
  <c r="AS25" i="21"/>
  <c r="AR25" i="21"/>
  <c r="AQ25" i="21"/>
  <c r="AT25" i="21"/>
  <c r="AS28" i="21"/>
  <c r="AQ28" i="21"/>
  <c r="AR28" i="21"/>
  <c r="AT18" i="21"/>
  <c r="AQ18" i="21"/>
  <c r="AN20" i="21"/>
  <c r="AD14" i="21"/>
  <c r="AB30" i="21"/>
  <c r="AN12" i="21"/>
  <c r="AO32" i="21"/>
  <c r="AE32" i="21"/>
  <c r="AE43" i="21"/>
  <c r="AB34" i="21"/>
  <c r="T8" i="21"/>
  <c r="X8" i="21" s="1"/>
  <c r="Y8" i="21" s="1"/>
  <c r="AS27" i="21"/>
  <c r="AQ27" i="21"/>
  <c r="AT27" i="21"/>
  <c r="AR27" i="21"/>
  <c r="AC37" i="21"/>
  <c r="AM14" i="21"/>
  <c r="AD16" i="21"/>
  <c r="AO18" i="21"/>
  <c r="AS18" i="21" s="1"/>
  <c r="AP11" i="21"/>
  <c r="AL14" i="21"/>
  <c r="AP16" i="21"/>
  <c r="AC22" i="21"/>
  <c r="AQ19" i="21"/>
  <c r="AS19" i="21"/>
  <c r="AT19" i="21"/>
  <c r="T6" i="21"/>
  <c r="X6" i="21" s="1"/>
  <c r="AR15" i="21"/>
  <c r="AT15" i="21"/>
  <c r="AQ15" i="21"/>
  <c r="AT8" i="21"/>
  <c r="AS8" i="21"/>
  <c r="AB18" i="21"/>
  <c r="AL32" i="21"/>
  <c r="AM11" i="21"/>
  <c r="AD12" i="21"/>
  <c r="AN7" i="21"/>
  <c r="AB10" i="21"/>
  <c r="AM16" i="21"/>
  <c r="AN33" i="21"/>
  <c r="AR33" i="21" s="1"/>
  <c r="AB44" i="21"/>
  <c r="T7" i="21"/>
  <c r="X7" i="21" s="1"/>
  <c r="Y7" i="21" s="1"/>
  <c r="K13" i="21"/>
  <c r="O13" i="21" s="1"/>
  <c r="J14" i="21"/>
  <c r="AQ12" i="21"/>
  <c r="AR12" i="21"/>
  <c r="AN5" i="21"/>
  <c r="AO16" i="21"/>
  <c r="AL22" i="21"/>
  <c r="AE40" i="21"/>
  <c r="AC7" i="21"/>
  <c r="AL17" i="21"/>
  <c r="AO5" i="21"/>
  <c r="AB16" i="21"/>
  <c r="AD7" i="21"/>
  <c r="AC42" i="21"/>
  <c r="AP33" i="21"/>
  <c r="AT33" i="21" s="1"/>
  <c r="AL11" i="21"/>
  <c r="AO20" i="21"/>
  <c r="AB39" i="21"/>
  <c r="AL30" i="21"/>
  <c r="AB19" i="21"/>
  <c r="AD28" i="21"/>
  <c r="AM33" i="21"/>
  <c r="AQ33" i="21" s="1"/>
  <c r="AE22" i="21"/>
  <c r="AB33" i="21"/>
  <c r="AL20" i="21"/>
  <c r="AO11" i="21"/>
  <c r="AD11" i="21"/>
  <c r="AB25" i="21"/>
  <c r="AC43" i="21"/>
  <c r="AD43" i="21"/>
  <c r="AC19" i="21"/>
  <c r="AO34" i="21"/>
  <c r="AS34" i="21" s="1"/>
  <c r="AD33" i="21"/>
  <c r="AD15" i="21"/>
  <c r="AP30" i="21"/>
  <c r="AC14" i="21"/>
  <c r="AB7" i="21"/>
  <c r="AB38" i="21"/>
  <c r="AD9" i="21"/>
  <c r="AE38" i="21"/>
  <c r="AP28" i="21"/>
  <c r="AT28" i="21" s="1"/>
  <c r="AC31" i="21"/>
  <c r="AN8" i="21"/>
  <c r="AD30" i="21"/>
  <c r="AD17" i="21"/>
  <c r="AO10" i="21"/>
  <c r="AD20" i="21"/>
  <c r="AD21" i="21"/>
  <c r="AL7" i="21"/>
  <c r="AN14" i="21"/>
  <c r="AC32" i="21"/>
  <c r="AO30" i="21"/>
  <c r="AC45" i="21"/>
  <c r="AD39" i="21"/>
  <c r="AB27" i="21"/>
  <c r="AN17" i="21"/>
  <c r="AC28" i="21"/>
  <c r="AD42" i="21"/>
  <c r="AH6" i="21" l="1"/>
  <c r="AH7" i="21" s="1"/>
  <c r="AH8" i="21" s="1"/>
  <c r="AH9" i="21" s="1"/>
  <c r="AH10" i="21" s="1"/>
  <c r="AH11" i="21" s="1"/>
  <c r="AH12" i="21" s="1"/>
  <c r="AH13" i="21" s="1"/>
  <c r="AH14" i="21" s="1"/>
  <c r="AH15" i="21" s="1"/>
  <c r="AH16" i="21" s="1"/>
  <c r="AH17" i="21" s="1"/>
  <c r="AH18" i="21" s="1"/>
  <c r="AH19" i="21" s="1"/>
  <c r="AH20" i="21" s="1"/>
  <c r="AH21" i="21" s="1"/>
  <c r="AH22" i="21" s="1"/>
  <c r="AH23" i="21" s="1"/>
  <c r="AH24" i="21" s="1"/>
  <c r="AH25" i="21" s="1"/>
  <c r="AH26" i="21" s="1"/>
  <c r="AH27" i="21" s="1"/>
  <c r="AH28" i="21" s="1"/>
  <c r="AH29" i="21" s="1"/>
  <c r="AH30" i="21" s="1"/>
  <c r="AH31" i="21" s="1"/>
  <c r="AH32" i="21" s="1"/>
  <c r="AH33" i="21" s="1"/>
  <c r="AH34" i="21" s="1"/>
  <c r="AH35" i="21" s="1"/>
  <c r="AH36" i="21" s="1"/>
  <c r="AH37" i="21" s="1"/>
  <c r="AH38" i="21" s="1"/>
  <c r="AH39" i="21" s="1"/>
  <c r="AH40" i="21" s="1"/>
  <c r="AH41" i="21" s="1"/>
  <c r="AH42" i="21" s="1"/>
  <c r="AH43" i="21" s="1"/>
  <c r="AH44" i="21" s="1"/>
  <c r="AH45" i="21" s="1"/>
  <c r="AH46" i="21" s="1"/>
  <c r="AH47" i="21" s="1"/>
  <c r="AH48" i="21" s="1"/>
  <c r="AH49" i="21" s="1"/>
  <c r="AH50" i="21" s="1"/>
  <c r="AH51" i="21" s="1"/>
  <c r="AH52" i="21" s="1"/>
  <c r="AH53" i="21" s="1"/>
  <c r="AH54" i="21" s="1"/>
  <c r="AH55" i="21" s="1"/>
  <c r="AG6" i="21"/>
  <c r="AG7" i="21" s="1"/>
  <c r="AG8" i="21" s="1"/>
  <c r="AG9" i="21" s="1"/>
  <c r="AG10" i="21" s="1"/>
  <c r="AG11" i="21" s="1"/>
  <c r="AG12" i="21" s="1"/>
  <c r="AG13" i="21" s="1"/>
  <c r="AG14" i="21" s="1"/>
  <c r="AG15" i="21" s="1"/>
  <c r="AG16" i="21" s="1"/>
  <c r="AG17" i="21" s="1"/>
  <c r="AG18" i="21" s="1"/>
  <c r="AG19" i="21" s="1"/>
  <c r="AG20" i="21" s="1"/>
  <c r="AG21" i="21" s="1"/>
  <c r="AG22" i="21" s="1"/>
  <c r="AG23" i="21" s="1"/>
  <c r="AG24" i="21" s="1"/>
  <c r="AG25" i="21" s="1"/>
  <c r="AG26" i="21" s="1"/>
  <c r="AG27" i="21" s="1"/>
  <c r="AG28" i="21" s="1"/>
  <c r="AG29" i="21" s="1"/>
  <c r="AG30" i="21" s="1"/>
  <c r="AG31" i="21" s="1"/>
  <c r="AG32" i="21" s="1"/>
  <c r="AG33" i="21" s="1"/>
  <c r="AG34" i="21" s="1"/>
  <c r="AG35" i="21" s="1"/>
  <c r="AG36" i="21" s="1"/>
  <c r="AG37" i="21" s="1"/>
  <c r="AG38" i="21" s="1"/>
  <c r="AG39" i="21" s="1"/>
  <c r="AG40" i="21" s="1"/>
  <c r="AG41" i="21" s="1"/>
  <c r="AG42" i="21" s="1"/>
  <c r="AG43" i="21" s="1"/>
  <c r="AG44" i="21" s="1"/>
  <c r="AG45" i="21" s="1"/>
  <c r="AG46" i="21" s="1"/>
  <c r="AG47" i="21" s="1"/>
  <c r="AG48" i="21" s="1"/>
  <c r="AG49" i="21" s="1"/>
  <c r="AG50" i="21" s="1"/>
  <c r="AG51" i="21" s="1"/>
  <c r="AG52" i="21" s="1"/>
  <c r="AG53" i="21" s="1"/>
  <c r="AG54" i="21" s="1"/>
  <c r="AG55" i="21" s="1"/>
  <c r="AT9" i="21"/>
  <c r="AY6" i="21"/>
  <c r="AR9" i="21"/>
  <c r="AQ6" i="21"/>
  <c r="R9" i="21"/>
  <c r="S9" i="21" s="1"/>
  <c r="T9" i="21" s="1"/>
  <c r="X9" i="21" s="1"/>
  <c r="AT24" i="21"/>
  <c r="AR8" i="21"/>
  <c r="AR13" i="21"/>
  <c r="AQ24" i="21"/>
  <c r="Y6" i="21"/>
  <c r="AT22" i="21"/>
  <c r="AS22" i="21"/>
  <c r="AR22" i="21"/>
  <c r="AQ22" i="21"/>
  <c r="K14" i="21"/>
  <c r="O14" i="21"/>
  <c r="J15" i="21"/>
  <c r="AR32" i="21"/>
  <c r="AQ32" i="21"/>
  <c r="AT32" i="21"/>
  <c r="AS32" i="21"/>
  <c r="AR16" i="21"/>
  <c r="AS16" i="21"/>
  <c r="AQ16" i="21"/>
  <c r="AT16" i="21"/>
  <c r="AQ11" i="21"/>
  <c r="AT11" i="21"/>
  <c r="AR11" i="21"/>
  <c r="AS11" i="21"/>
  <c r="AS21" i="21"/>
  <c r="AQ21" i="21"/>
  <c r="AR21" i="21"/>
  <c r="AT21" i="21"/>
  <c r="AR10" i="21"/>
  <c r="AQ10" i="21"/>
  <c r="AT10" i="21"/>
  <c r="AS10" i="21"/>
  <c r="AT7" i="21"/>
  <c r="AY7" i="21"/>
  <c r="AY8" i="21" s="1"/>
  <c r="AY9" i="21" s="1"/>
  <c r="AY10" i="21" s="1"/>
  <c r="AY11" i="21" s="1"/>
  <c r="AY12" i="21" s="1"/>
  <c r="AY13" i="21" s="1"/>
  <c r="AY14" i="21" s="1"/>
  <c r="AY15" i="21" s="1"/>
  <c r="AY16" i="21" s="1"/>
  <c r="AY17" i="21" s="1"/>
  <c r="AY18" i="21" s="1"/>
  <c r="AY19" i="21" s="1"/>
  <c r="AY20" i="21" s="1"/>
  <c r="AY21" i="21" s="1"/>
  <c r="AY22" i="21" s="1"/>
  <c r="AY23" i="21" s="1"/>
  <c r="AY24" i="21" s="1"/>
  <c r="AY25" i="21" s="1"/>
  <c r="AY26" i="21" s="1"/>
  <c r="AY27" i="21" s="1"/>
  <c r="AY28" i="21" s="1"/>
  <c r="AY29" i="21" s="1"/>
  <c r="AY30" i="21" s="1"/>
  <c r="AY31" i="21" s="1"/>
  <c r="AY32" i="21" s="1"/>
  <c r="AY33" i="21" s="1"/>
  <c r="AY34" i="21" s="1"/>
  <c r="AY35" i="21" s="1"/>
  <c r="C123" i="21" s="1"/>
  <c r="E123" i="21" s="1"/>
  <c r="E127" i="21" s="1"/>
  <c r="AS7" i="21"/>
  <c r="AR7" i="21"/>
  <c r="AQ7" i="21"/>
  <c r="AQ20" i="21"/>
  <c r="AS20" i="21"/>
  <c r="AR20" i="21"/>
  <c r="AT20" i="21"/>
  <c r="AF7" i="21"/>
  <c r="AI6" i="21"/>
  <c r="AR17" i="21"/>
  <c r="AQ17" i="21"/>
  <c r="AS17" i="21"/>
  <c r="AT17" i="21"/>
  <c r="AT30" i="21"/>
  <c r="AR30" i="21"/>
  <c r="AQ30" i="21"/>
  <c r="AS30" i="21"/>
  <c r="AS14" i="21"/>
  <c r="AR14" i="21"/>
  <c r="AQ14" i="21"/>
  <c r="AT14" i="21"/>
  <c r="R10" i="21" l="1"/>
  <c r="S10" i="21" s="1"/>
  <c r="Y9" i="21"/>
  <c r="AI7" i="21"/>
  <c r="AF8" i="21"/>
  <c r="K15" i="21"/>
  <c r="O15" i="21" s="1"/>
  <c r="J16" i="21"/>
  <c r="R11" i="21" l="1"/>
  <c r="S11" i="21" s="1"/>
  <c r="AI8" i="21"/>
  <c r="AF9" i="21"/>
  <c r="K16" i="21"/>
  <c r="O16" i="21" s="1"/>
  <c r="J17" i="21"/>
  <c r="T10" i="21"/>
  <c r="X10" i="21" s="1"/>
  <c r="R12" i="21" l="1"/>
  <c r="S12" i="21" s="1"/>
  <c r="Y10" i="21"/>
  <c r="T11" i="21"/>
  <c r="X11" i="21" s="1"/>
  <c r="Y11" i="21" s="1"/>
  <c r="AI9" i="21"/>
  <c r="AF10" i="21"/>
  <c r="K17" i="21"/>
  <c r="O17" i="21" s="1"/>
  <c r="J18" i="21"/>
  <c r="R13" i="21"/>
  <c r="AF11" i="21" l="1"/>
  <c r="AI10" i="21"/>
  <c r="T12" i="21"/>
  <c r="X12" i="21" s="1"/>
  <c r="S13" i="21"/>
  <c r="R14" i="21"/>
  <c r="K18" i="21"/>
  <c r="O18" i="21" s="1"/>
  <c r="J19" i="21"/>
  <c r="Y12" i="21" l="1"/>
  <c r="T13" i="21"/>
  <c r="X13" i="21" s="1"/>
  <c r="Y13" i="21" s="1"/>
  <c r="S14" i="21"/>
  <c r="R15" i="21"/>
  <c r="K19" i="21"/>
  <c r="O19" i="21" s="1"/>
  <c r="J20" i="21"/>
  <c r="AF12" i="21"/>
  <c r="AI11" i="21"/>
  <c r="K20" i="21" l="1"/>
  <c r="O20" i="21" s="1"/>
  <c r="J21" i="21"/>
  <c r="S15" i="21"/>
  <c r="R16" i="21"/>
  <c r="AF13" i="21"/>
  <c r="AI12" i="21"/>
  <c r="T14" i="21"/>
  <c r="X14" i="21" s="1"/>
  <c r="Y14" i="21" s="1"/>
  <c r="AF14" i="21" l="1"/>
  <c r="AI13" i="21"/>
  <c r="S16" i="21"/>
  <c r="R17" i="21"/>
  <c r="T15" i="21"/>
  <c r="X15" i="21" s="1"/>
  <c r="Y15" i="21" s="1"/>
  <c r="K21" i="21"/>
  <c r="O21" i="21" s="1"/>
  <c r="J22" i="21"/>
  <c r="T16" i="21" l="1"/>
  <c r="X16" i="21" s="1"/>
  <c r="Y16" i="21" s="1"/>
  <c r="K22" i="21"/>
  <c r="O22" i="21" s="1"/>
  <c r="J23" i="21"/>
  <c r="AF15" i="21"/>
  <c r="AI14" i="21"/>
  <c r="S17" i="21"/>
  <c r="R18" i="21"/>
  <c r="T17" i="21" l="1"/>
  <c r="X17" i="21" s="1"/>
  <c r="Y17" i="21" s="1"/>
  <c r="AF16" i="21"/>
  <c r="AI15" i="21"/>
  <c r="K23" i="21"/>
  <c r="O23" i="21" s="1"/>
  <c r="J24" i="21"/>
  <c r="S18" i="21"/>
  <c r="R19" i="21"/>
  <c r="AI16" i="21" l="1"/>
  <c r="AF17" i="21"/>
  <c r="T18" i="21"/>
  <c r="X18" i="21" s="1"/>
  <c r="Y18" i="21" s="1"/>
  <c r="K24" i="21"/>
  <c r="O24" i="21" s="1"/>
  <c r="J25" i="21"/>
  <c r="S19" i="21"/>
  <c r="R20" i="21"/>
  <c r="T19" i="21" l="1"/>
  <c r="X19" i="21" s="1"/>
  <c r="Y19" i="21" s="1"/>
  <c r="AI17" i="21"/>
  <c r="AF18" i="21"/>
  <c r="K25" i="21"/>
  <c r="O25" i="21" s="1"/>
  <c r="J26" i="21"/>
  <c r="S20" i="21"/>
  <c r="R21" i="21"/>
  <c r="K26" i="21" l="1"/>
  <c r="O26" i="21" s="1"/>
  <c r="J27" i="21"/>
  <c r="T20" i="21"/>
  <c r="X20" i="21" s="1"/>
  <c r="Y20" i="21" s="1"/>
  <c r="AI18" i="21"/>
  <c r="AF19" i="21"/>
  <c r="S21" i="21"/>
  <c r="R22" i="21"/>
  <c r="T21" i="21" l="1"/>
  <c r="X21" i="21" s="1"/>
  <c r="Y21" i="21" s="1"/>
  <c r="AF20" i="21"/>
  <c r="AI19" i="21"/>
  <c r="K27" i="21"/>
  <c r="O27" i="21" s="1"/>
  <c r="J28" i="21"/>
  <c r="S22" i="21"/>
  <c r="R23" i="21"/>
  <c r="T22" i="21" l="1"/>
  <c r="X22" i="21" s="1"/>
  <c r="Y22" i="21" s="1"/>
  <c r="AF21" i="21"/>
  <c r="AI20" i="21"/>
  <c r="K28" i="21"/>
  <c r="O28" i="21" s="1"/>
  <c r="J29" i="21"/>
  <c r="S23" i="21"/>
  <c r="R24" i="21"/>
  <c r="K29" i="21" l="1"/>
  <c r="O29" i="21" s="1"/>
  <c r="J30" i="21"/>
  <c r="T23" i="21"/>
  <c r="X23" i="21" s="1"/>
  <c r="Y23" i="21" s="1"/>
  <c r="AF22" i="21"/>
  <c r="AI21" i="21"/>
  <c r="S24" i="21"/>
  <c r="R25" i="21"/>
  <c r="T24" i="21" l="1"/>
  <c r="X24" i="21" s="1"/>
  <c r="Y24" i="21" s="1"/>
  <c r="AF23" i="21"/>
  <c r="AI22" i="21"/>
  <c r="K30" i="21"/>
  <c r="O30" i="21" s="1"/>
  <c r="J31" i="21"/>
  <c r="S25" i="21"/>
  <c r="R26" i="21"/>
  <c r="K31" i="21" l="1"/>
  <c r="O31" i="21" s="1"/>
  <c r="J32" i="21"/>
  <c r="AF24" i="21"/>
  <c r="AI23" i="21"/>
  <c r="T25" i="21"/>
  <c r="X25" i="21" s="1"/>
  <c r="Y25" i="21" s="1"/>
  <c r="S26" i="21"/>
  <c r="R27" i="21"/>
  <c r="T26" i="21" l="1"/>
  <c r="X26" i="21" s="1"/>
  <c r="Y26" i="21" s="1"/>
  <c r="AI24" i="21"/>
  <c r="AF25" i="21"/>
  <c r="K32" i="21"/>
  <c r="O32" i="21" s="1"/>
  <c r="J33" i="21"/>
  <c r="S27" i="21"/>
  <c r="R28" i="21"/>
  <c r="K33" i="21" l="1"/>
  <c r="O33" i="21" s="1"/>
  <c r="J34" i="21"/>
  <c r="AF26" i="21"/>
  <c r="AI25" i="21"/>
  <c r="T27" i="21"/>
  <c r="X27" i="21" s="1"/>
  <c r="Y27" i="21" s="1"/>
  <c r="S28" i="21"/>
  <c r="R29" i="21"/>
  <c r="T28" i="21" l="1"/>
  <c r="X28" i="21" s="1"/>
  <c r="Y28" i="21" s="1"/>
  <c r="AF27" i="21"/>
  <c r="AI26" i="21"/>
  <c r="K34" i="21"/>
  <c r="O34" i="21" s="1"/>
  <c r="J35" i="21"/>
  <c r="S29" i="21"/>
  <c r="R30" i="21"/>
  <c r="K35" i="21" l="1"/>
  <c r="O35" i="21" s="1"/>
  <c r="D114" i="21" s="1"/>
  <c r="J36" i="21"/>
  <c r="S30" i="21"/>
  <c r="R31" i="21"/>
  <c r="T29" i="21"/>
  <c r="X29" i="21" s="1"/>
  <c r="Y29" i="21" s="1"/>
  <c r="AI27" i="21"/>
  <c r="AF28" i="21"/>
  <c r="T30" i="21" l="1"/>
  <c r="X30" i="21" s="1"/>
  <c r="Y30" i="21" s="1"/>
  <c r="S31" i="21"/>
  <c r="R32" i="21"/>
  <c r="K36" i="21"/>
  <c r="O36" i="21" s="1"/>
  <c r="J37" i="21"/>
  <c r="AI28" i="21"/>
  <c r="AF29" i="21"/>
  <c r="T31" i="21" l="1"/>
  <c r="X31" i="21" s="1"/>
  <c r="Y31" i="21" s="1"/>
  <c r="S32" i="21"/>
  <c r="R33" i="21"/>
  <c r="K37" i="21"/>
  <c r="O37" i="21" s="1"/>
  <c r="J38" i="21"/>
  <c r="AI29" i="21"/>
  <c r="AF30" i="21"/>
  <c r="K38" i="21" l="1"/>
  <c r="O38" i="21"/>
  <c r="J39" i="21"/>
  <c r="S33" i="21"/>
  <c r="R34" i="21"/>
  <c r="T32" i="21"/>
  <c r="X32" i="21" s="1"/>
  <c r="Y32" i="21" s="1"/>
  <c r="AI30" i="21"/>
  <c r="AF31" i="21"/>
  <c r="S34" i="21" l="1"/>
  <c r="R35" i="21"/>
  <c r="T33" i="21"/>
  <c r="X33" i="21" s="1"/>
  <c r="Y33" i="21" s="1"/>
  <c r="K39" i="21"/>
  <c r="O39" i="21" s="1"/>
  <c r="J40" i="21"/>
  <c r="AF32" i="21"/>
  <c r="AI31" i="21"/>
  <c r="AF33" i="21" l="1"/>
  <c r="AI32" i="21"/>
  <c r="K40" i="21"/>
  <c r="O40" i="21" s="1"/>
  <c r="J41" i="21"/>
  <c r="S35" i="21"/>
  <c r="R36" i="21"/>
  <c r="T34" i="21"/>
  <c r="X34" i="21" s="1"/>
  <c r="Y34" i="21" s="1"/>
  <c r="S36" i="21" l="1"/>
  <c r="R37" i="21"/>
  <c r="T35" i="21"/>
  <c r="X35" i="21" s="1"/>
  <c r="K41" i="21"/>
  <c r="O41" i="21" s="1"/>
  <c r="J42" i="21"/>
  <c r="AF34" i="21"/>
  <c r="AI33" i="21"/>
  <c r="Y35" i="21" l="1"/>
  <c r="E114" i="21" s="1"/>
  <c r="C114" i="21"/>
  <c r="AF35" i="21"/>
  <c r="AI34" i="21"/>
  <c r="K42" i="21"/>
  <c r="O42" i="21" s="1"/>
  <c r="J43" i="21"/>
  <c r="S37" i="21"/>
  <c r="R38" i="21"/>
  <c r="T36" i="21"/>
  <c r="X36" i="21" s="1"/>
  <c r="Y36" i="21" s="1"/>
  <c r="T37" i="21" l="1"/>
  <c r="X37" i="21" s="1"/>
  <c r="Y37" i="21" s="1"/>
  <c r="K43" i="21"/>
  <c r="O43" i="21" s="1"/>
  <c r="J44" i="21"/>
  <c r="AI35" i="21"/>
  <c r="C118" i="21" s="1"/>
  <c r="E118" i="21" s="1"/>
  <c r="D127" i="21" s="1"/>
  <c r="AF36" i="21"/>
  <c r="S38" i="21"/>
  <c r="R39" i="21"/>
  <c r="T38" i="21" l="1"/>
  <c r="X38" i="21" s="1"/>
  <c r="Y38" i="21" s="1"/>
  <c r="AF37" i="21"/>
  <c r="AI36" i="21"/>
  <c r="K44" i="21"/>
  <c r="O44" i="21" s="1"/>
  <c r="J45" i="21"/>
  <c r="J46" i="21" s="1"/>
  <c r="S39" i="21"/>
  <c r="R40" i="21"/>
  <c r="J47" i="21" l="1"/>
  <c r="K46" i="21"/>
  <c r="O46" i="21" s="1"/>
  <c r="K45" i="21"/>
  <c r="O45" i="21" s="1"/>
  <c r="T39" i="21"/>
  <c r="X39" i="21" s="1"/>
  <c r="Y39" i="21" s="1"/>
  <c r="AI37" i="21"/>
  <c r="AF38" i="21"/>
  <c r="S40" i="21"/>
  <c r="R41" i="21"/>
  <c r="J48" i="21" l="1"/>
  <c r="K47" i="21"/>
  <c r="O47" i="21" s="1"/>
  <c r="T40" i="21"/>
  <c r="X40" i="21" s="1"/>
  <c r="Y40" i="21" s="1"/>
  <c r="S41" i="21"/>
  <c r="R42" i="21"/>
  <c r="AI38" i="21"/>
  <c r="AF39" i="21"/>
  <c r="J49" i="21" l="1"/>
  <c r="K48" i="21"/>
  <c r="O48" i="21" s="1"/>
  <c r="AF40" i="21"/>
  <c r="AI39" i="21"/>
  <c r="S42" i="21"/>
  <c r="R43" i="21"/>
  <c r="T41" i="21"/>
  <c r="X41" i="21" s="1"/>
  <c r="Y41" i="21" s="1"/>
  <c r="J50" i="21" l="1"/>
  <c r="K49" i="21"/>
  <c r="O49" i="21" s="1"/>
  <c r="S43" i="21"/>
  <c r="R44" i="21"/>
  <c r="T42" i="21"/>
  <c r="X42" i="21" s="1"/>
  <c r="Y42" i="21" s="1"/>
  <c r="AI40" i="21"/>
  <c r="AF41" i="21"/>
  <c r="J51" i="21" l="1"/>
  <c r="K50" i="21"/>
  <c r="O50" i="21" s="1"/>
  <c r="AI41" i="21"/>
  <c r="AF42" i="21"/>
  <c r="S44" i="21"/>
  <c r="R45" i="21"/>
  <c r="T43" i="21"/>
  <c r="X43" i="21" s="1"/>
  <c r="Y43" i="21" s="1"/>
  <c r="S45" i="21" l="1"/>
  <c r="T45" i="21" s="1"/>
  <c r="X45" i="21" s="1"/>
  <c r="R46" i="21"/>
  <c r="J52" i="21"/>
  <c r="K51" i="21"/>
  <c r="O51" i="21" s="1"/>
  <c r="T44" i="21"/>
  <c r="X44" i="21" s="1"/>
  <c r="Y44" i="21" s="1"/>
  <c r="AI42" i="21"/>
  <c r="AF43" i="21"/>
  <c r="J53" i="21" l="1"/>
  <c r="K52" i="21"/>
  <c r="O52" i="21" s="1"/>
  <c r="R47" i="21"/>
  <c r="S46" i="21"/>
  <c r="T46" i="21" s="1"/>
  <c r="X46" i="21" s="1"/>
  <c r="Y46" i="21" s="1"/>
  <c r="Y45" i="21"/>
  <c r="AF44" i="21"/>
  <c r="AI43" i="21"/>
  <c r="J54" i="21" l="1"/>
  <c r="K53" i="21"/>
  <c r="O53" i="21" s="1"/>
  <c r="S47" i="21"/>
  <c r="T47" i="21" s="1"/>
  <c r="X47" i="21" s="1"/>
  <c r="R48" i="21"/>
  <c r="AI44" i="21"/>
  <c r="AF45" i="21"/>
  <c r="J55" i="21" l="1"/>
  <c r="K55" i="21" s="1"/>
  <c r="O55" i="21" s="1"/>
  <c r="K54" i="21"/>
  <c r="O54" i="21" s="1"/>
  <c r="AI45" i="21"/>
  <c r="AF46" i="21"/>
  <c r="S48" i="21"/>
  <c r="T48" i="21" s="1"/>
  <c r="X48" i="21" s="1"/>
  <c r="Y48" i="21" s="1"/>
  <c r="R49" i="21"/>
  <c r="Y47" i="21"/>
  <c r="R50" i="21" l="1"/>
  <c r="S49" i="21"/>
  <c r="T49" i="21" s="1"/>
  <c r="X49" i="21" s="1"/>
  <c r="AF47" i="21"/>
  <c r="AI46" i="21"/>
  <c r="D113" i="21"/>
  <c r="AI47" i="21" l="1"/>
  <c r="AF48" i="21"/>
  <c r="Y49" i="21"/>
  <c r="S50" i="21"/>
  <c r="T50" i="21" s="1"/>
  <c r="X50" i="21" s="1"/>
  <c r="Y50" i="21" s="1"/>
  <c r="R51" i="21"/>
  <c r="S51" i="21" l="1"/>
  <c r="T51" i="21" s="1"/>
  <c r="X51" i="21" s="1"/>
  <c r="Y51" i="21" s="1"/>
  <c r="R52" i="21"/>
  <c r="AF49" i="21"/>
  <c r="AI48" i="21"/>
  <c r="AF50" i="21" l="1"/>
  <c r="AI49" i="21"/>
  <c r="R53" i="21"/>
  <c r="S52" i="21"/>
  <c r="T52" i="21" s="1"/>
  <c r="X52" i="21" s="1"/>
  <c r="Y52" i="21" l="1"/>
  <c r="R54" i="21"/>
  <c r="S53" i="21"/>
  <c r="T53" i="21" s="1"/>
  <c r="X53" i="21" s="1"/>
  <c r="Y53" i="21" s="1"/>
  <c r="AI50" i="21"/>
  <c r="AF51" i="21"/>
  <c r="AI51" i="21" l="1"/>
  <c r="AF52" i="21"/>
  <c r="S54" i="21"/>
  <c r="T54" i="21" s="1"/>
  <c r="X54" i="21" s="1"/>
  <c r="Y54" i="21" s="1"/>
  <c r="R55" i="21"/>
  <c r="S55" i="21" s="1"/>
  <c r="T55" i="21" s="1"/>
  <c r="X55" i="21" s="1"/>
  <c r="Y55" i="21" s="1"/>
  <c r="C113" i="21" l="1"/>
  <c r="E113" i="21" s="1"/>
  <c r="C127" i="21" s="1"/>
  <c r="F127" i="21" s="1"/>
  <c r="AF53" i="21"/>
  <c r="AI52" i="21"/>
  <c r="AF54" i="21" l="1"/>
  <c r="AI53" i="21"/>
  <c r="AF55" i="21" l="1"/>
  <c r="AI55" i="21" s="1"/>
  <c r="AI54" i="21"/>
  <c r="E41" i="20" l="1"/>
  <c r="F41" i="20"/>
  <c r="E42" i="20"/>
  <c r="F42" i="20" s="1"/>
  <c r="E43" i="20"/>
  <c r="F43" i="20"/>
  <c r="E44" i="20"/>
  <c r="F44" i="20"/>
  <c r="E45" i="20"/>
  <c r="F45" i="20"/>
  <c r="E46" i="20"/>
  <c r="F46" i="20"/>
  <c r="E47" i="20"/>
  <c r="F47" i="20" s="1"/>
  <c r="E48" i="20"/>
  <c r="F48" i="20" s="1"/>
  <c r="E49" i="20"/>
  <c r="F49" i="20" s="1"/>
  <c r="E50" i="20"/>
  <c r="F50" i="20"/>
  <c r="E51" i="20"/>
  <c r="F51" i="20"/>
  <c r="E52" i="20"/>
  <c r="F52" i="20"/>
  <c r="E53" i="20"/>
  <c r="F53" i="20"/>
  <c r="E54" i="20"/>
  <c r="F54" i="20"/>
  <c r="E55" i="20"/>
  <c r="F55" i="20" s="1"/>
  <c r="E56" i="20"/>
  <c r="F56" i="20" s="1"/>
  <c r="C27" i="20"/>
  <c r="B28" i="20" s="1"/>
  <c r="B26" i="20"/>
  <c r="C26" i="20" s="1"/>
  <c r="B27" i="20" l="1"/>
  <c r="C28" i="20"/>
  <c r="C29" i="20"/>
  <c r="C31" i="20" l="1"/>
  <c r="B30" i="20"/>
  <c r="C30" i="20"/>
  <c r="B29" i="20"/>
  <c r="B32" i="20" l="1"/>
  <c r="C33" i="20"/>
  <c r="B31" i="20"/>
  <c r="C32" i="20"/>
  <c r="C34" i="20" l="1"/>
  <c r="B33" i="20"/>
  <c r="C35" i="20"/>
  <c r="B34" i="20"/>
  <c r="B35" i="20" l="1"/>
  <c r="C36" i="20"/>
  <c r="B36" i="20"/>
  <c r="C37" i="20"/>
  <c r="C38" i="20" l="1"/>
  <c r="B37" i="20"/>
  <c r="C39" i="20"/>
  <c r="B38" i="20"/>
  <c r="B39" i="20" l="1"/>
  <c r="C40" i="20"/>
  <c r="B40" i="20"/>
  <c r="C41" i="20"/>
  <c r="C43" i="20" l="1"/>
  <c r="B42" i="20"/>
  <c r="C42" i="20"/>
  <c r="G42" i="20" s="1"/>
  <c r="B41" i="20"/>
  <c r="B43" i="20" l="1"/>
  <c r="G43" i="20" s="1"/>
  <c r="C44" i="20"/>
  <c r="B44" i="20"/>
  <c r="C45" i="20"/>
  <c r="G44" i="20" l="1"/>
  <c r="C47" i="20"/>
  <c r="B46" i="20"/>
  <c r="C46" i="20"/>
  <c r="G46" i="20" s="1"/>
  <c r="B45" i="20"/>
  <c r="G45" i="20" s="1"/>
  <c r="B47" i="20" l="1"/>
  <c r="G47" i="20" s="1"/>
  <c r="C48" i="20"/>
  <c r="B48" i="20"/>
  <c r="C49" i="20"/>
  <c r="G48" i="20" l="1"/>
  <c r="C51" i="20"/>
  <c r="B50" i="20"/>
  <c r="C50" i="20"/>
  <c r="G50" i="20" s="1"/>
  <c r="B49" i="20"/>
  <c r="G49" i="20" s="1"/>
  <c r="B51" i="20" l="1"/>
  <c r="G51" i="20" s="1"/>
  <c r="C52" i="20"/>
  <c r="B52" i="20"/>
  <c r="C53" i="20"/>
  <c r="G52" i="20" l="1"/>
  <c r="C55" i="20"/>
  <c r="B54" i="20"/>
  <c r="C54" i="20"/>
  <c r="G54" i="20" s="1"/>
  <c r="B53" i="20"/>
  <c r="G53" i="20" s="1"/>
  <c r="B56" i="20" l="1"/>
  <c r="B55" i="20"/>
  <c r="G55" i="20" s="1"/>
  <c r="C56" i="20"/>
  <c r="G56" i="20" s="1"/>
  <c r="J24" i="24" l="1"/>
  <c r="I24" i="24"/>
  <c r="H24" i="24"/>
  <c r="F94" i="13" l="1"/>
  <c r="E94" i="13"/>
  <c r="C94" i="13"/>
  <c r="H94" i="13" s="1"/>
  <c r="B82" i="19"/>
  <c r="U9" i="27" l="1"/>
  <c r="X9" i="27" s="1"/>
  <c r="AA9" i="27" s="1"/>
  <c r="AD9" i="27" s="1"/>
  <c r="AT205" i="19"/>
  <c r="AS205" i="19"/>
  <c r="AR205" i="19"/>
  <c r="AQ205" i="19"/>
  <c r="AP205" i="19"/>
  <c r="AO205" i="19"/>
  <c r="AN205" i="19"/>
  <c r="AM205" i="19"/>
  <c r="AL205" i="19"/>
  <c r="AT204" i="19"/>
  <c r="AS204" i="19"/>
  <c r="AR204" i="19"/>
  <c r="AQ204" i="19"/>
  <c r="AP204" i="19"/>
  <c r="AO204" i="19"/>
  <c r="AN204" i="19"/>
  <c r="AM204" i="19"/>
  <c r="AL204" i="19"/>
  <c r="AT203" i="19"/>
  <c r="AS203" i="19"/>
  <c r="AR203" i="19"/>
  <c r="AQ203" i="19"/>
  <c r="AP203" i="19"/>
  <c r="AO203" i="19"/>
  <c r="AN203" i="19"/>
  <c r="AM203" i="19"/>
  <c r="AL203" i="19"/>
  <c r="AT202" i="19"/>
  <c r="AS202" i="19"/>
  <c r="AR202" i="19"/>
  <c r="AQ202" i="19"/>
  <c r="AP202" i="19"/>
  <c r="AO202" i="19"/>
  <c r="AN202" i="19"/>
  <c r="AM202" i="19"/>
  <c r="AL202" i="19"/>
  <c r="AT201" i="19"/>
  <c r="AS201" i="19"/>
  <c r="AR201" i="19"/>
  <c r="AQ201" i="19"/>
  <c r="AP201" i="19"/>
  <c r="AO201" i="19"/>
  <c r="AN201" i="19"/>
  <c r="AM201" i="19"/>
  <c r="AL201" i="19"/>
  <c r="AT200" i="19"/>
  <c r="AS200" i="19"/>
  <c r="AR200" i="19"/>
  <c r="AQ200" i="19"/>
  <c r="AP200" i="19"/>
  <c r="AO200" i="19"/>
  <c r="AN200" i="19"/>
  <c r="AM200" i="19"/>
  <c r="AL200" i="19"/>
  <c r="AT199" i="19"/>
  <c r="AS199" i="19"/>
  <c r="AR199" i="19"/>
  <c r="AQ199" i="19"/>
  <c r="AP199" i="19"/>
  <c r="AO199" i="19"/>
  <c r="AN199" i="19"/>
  <c r="AM199" i="19"/>
  <c r="AL199" i="19"/>
  <c r="AT198" i="19"/>
  <c r="AS198" i="19"/>
  <c r="AR198" i="19"/>
  <c r="AQ198" i="19"/>
  <c r="AP198" i="19"/>
  <c r="AO198" i="19"/>
  <c r="AN198" i="19"/>
  <c r="AM198" i="19"/>
  <c r="AL198" i="19"/>
  <c r="AT197" i="19"/>
  <c r="AS197" i="19"/>
  <c r="AR197" i="19"/>
  <c r="AQ197" i="19"/>
  <c r="AP197" i="19"/>
  <c r="AO197" i="19"/>
  <c r="AN197" i="19"/>
  <c r="AM197" i="19"/>
  <c r="AL197" i="19"/>
  <c r="AT196" i="19"/>
  <c r="AS196" i="19"/>
  <c r="AR196" i="19"/>
  <c r="AQ196" i="19"/>
  <c r="AP196" i="19"/>
  <c r="AO196" i="19"/>
  <c r="AN196" i="19"/>
  <c r="AM196" i="19"/>
  <c r="AL196" i="19"/>
  <c r="AT195" i="19"/>
  <c r="AS195" i="19"/>
  <c r="AR195" i="19"/>
  <c r="AQ195" i="19"/>
  <c r="AP195" i="19"/>
  <c r="AO195" i="19"/>
  <c r="AN195" i="19"/>
  <c r="AM195" i="19"/>
  <c r="AL195" i="19"/>
  <c r="AT194" i="19"/>
  <c r="AS194" i="19"/>
  <c r="AR194" i="19"/>
  <c r="AQ194" i="19"/>
  <c r="AP194" i="19"/>
  <c r="AO194" i="19"/>
  <c r="AN194" i="19"/>
  <c r="AM194" i="19"/>
  <c r="AL194" i="19"/>
  <c r="AT193" i="19"/>
  <c r="AS193" i="19"/>
  <c r="AR193" i="19"/>
  <c r="AQ193" i="19"/>
  <c r="AP193" i="19"/>
  <c r="AO193" i="19"/>
  <c r="AN193" i="19"/>
  <c r="AM193" i="19"/>
  <c r="AL193" i="19"/>
  <c r="AT192" i="19"/>
  <c r="AS192" i="19"/>
  <c r="AR192" i="19"/>
  <c r="AQ192" i="19"/>
  <c r="AP192" i="19"/>
  <c r="AO192" i="19"/>
  <c r="AN192" i="19"/>
  <c r="AM192" i="19"/>
  <c r="AL192" i="19"/>
  <c r="AT191" i="19"/>
  <c r="AS191" i="19"/>
  <c r="AR191" i="19"/>
  <c r="AQ191" i="19"/>
  <c r="AP191" i="19"/>
  <c r="AO191" i="19"/>
  <c r="AN191" i="19"/>
  <c r="AM191" i="19"/>
  <c r="AL191" i="19"/>
  <c r="AT190" i="19"/>
  <c r="AS190" i="19"/>
  <c r="AR190" i="19"/>
  <c r="AQ190" i="19"/>
  <c r="AP190" i="19"/>
  <c r="AO190" i="19"/>
  <c r="AN190" i="19"/>
  <c r="AM190" i="19"/>
  <c r="AL190" i="19"/>
  <c r="AT189" i="19"/>
  <c r="AS189" i="19"/>
  <c r="AR189" i="19"/>
  <c r="AQ189" i="19"/>
  <c r="AP189" i="19"/>
  <c r="AO189" i="19"/>
  <c r="AN189" i="19"/>
  <c r="AM189" i="19"/>
  <c r="AL189" i="19"/>
  <c r="AT188" i="19"/>
  <c r="AS188" i="19"/>
  <c r="AR188" i="19"/>
  <c r="AQ188" i="19"/>
  <c r="AP188" i="19"/>
  <c r="AO188" i="19"/>
  <c r="AN188" i="19"/>
  <c r="AM188" i="19"/>
  <c r="AL188" i="19"/>
  <c r="AT187" i="19"/>
  <c r="AS187" i="19"/>
  <c r="AR187" i="19"/>
  <c r="AQ187" i="19"/>
  <c r="AP187" i="19"/>
  <c r="AO187" i="19"/>
  <c r="AN187" i="19"/>
  <c r="AM187" i="19"/>
  <c r="AL187" i="19"/>
  <c r="AT186" i="19"/>
  <c r="AS186" i="19"/>
  <c r="AR186" i="19"/>
  <c r="AQ186" i="19"/>
  <c r="AP186" i="19"/>
  <c r="AO186" i="19"/>
  <c r="AN186" i="19"/>
  <c r="AM186" i="19"/>
  <c r="AL186" i="19"/>
  <c r="AT185" i="19"/>
  <c r="AS185" i="19"/>
  <c r="AR185" i="19"/>
  <c r="AQ185" i="19"/>
  <c r="AP185" i="19"/>
  <c r="AO185" i="19"/>
  <c r="AN185" i="19"/>
  <c r="AM185" i="19"/>
  <c r="AL185" i="19"/>
  <c r="AT184" i="19"/>
  <c r="AS184" i="19"/>
  <c r="AR184" i="19"/>
  <c r="AQ184" i="19"/>
  <c r="AP184" i="19"/>
  <c r="AO184" i="19"/>
  <c r="AN184" i="19"/>
  <c r="AM184" i="19"/>
  <c r="AL184" i="19"/>
  <c r="AT183" i="19"/>
  <c r="AS183" i="19"/>
  <c r="AR183" i="19"/>
  <c r="AQ183" i="19"/>
  <c r="AP183" i="19"/>
  <c r="AO183" i="19"/>
  <c r="AN183" i="19"/>
  <c r="AM183" i="19"/>
  <c r="AL183" i="19"/>
  <c r="AT182" i="19"/>
  <c r="AS182" i="19"/>
  <c r="AR182" i="19"/>
  <c r="AQ182" i="19"/>
  <c r="AP182" i="19"/>
  <c r="AO182" i="19"/>
  <c r="AN182" i="19"/>
  <c r="AM182" i="19"/>
  <c r="AL182" i="19"/>
  <c r="AT181" i="19"/>
  <c r="AS181" i="19"/>
  <c r="AR181" i="19"/>
  <c r="AQ181" i="19"/>
  <c r="AP181" i="19"/>
  <c r="AO181" i="19"/>
  <c r="AN181" i="19"/>
  <c r="AM181" i="19"/>
  <c r="AL181" i="19"/>
  <c r="AT180" i="19"/>
  <c r="AS180" i="19"/>
  <c r="AR180" i="19"/>
  <c r="AQ180" i="19"/>
  <c r="AP180" i="19"/>
  <c r="AO180" i="19"/>
  <c r="AN180" i="19"/>
  <c r="AM180" i="19"/>
  <c r="AL180" i="19"/>
  <c r="AT179" i="19"/>
  <c r="AS179" i="19"/>
  <c r="AR179" i="19"/>
  <c r="AQ179" i="19"/>
  <c r="AP179" i="19"/>
  <c r="AO179" i="19"/>
  <c r="AN179" i="19"/>
  <c r="AM179" i="19"/>
  <c r="AL179" i="19"/>
  <c r="AT178" i="19"/>
  <c r="AS178" i="19"/>
  <c r="AR178" i="19"/>
  <c r="AQ178" i="19"/>
  <c r="AP178" i="19"/>
  <c r="AO178" i="19"/>
  <c r="AN178" i="19"/>
  <c r="AM178" i="19"/>
  <c r="AL178" i="19"/>
  <c r="AT177" i="19"/>
  <c r="AS177" i="19"/>
  <c r="AR177" i="19"/>
  <c r="AQ177" i="19"/>
  <c r="AP177" i="19"/>
  <c r="AO177" i="19"/>
  <c r="AN177" i="19"/>
  <c r="AM177" i="19"/>
  <c r="AL177" i="19"/>
  <c r="AT176" i="19"/>
  <c r="AS176" i="19"/>
  <c r="AR176" i="19"/>
  <c r="AQ176" i="19"/>
  <c r="AP176" i="19"/>
  <c r="AO176" i="19"/>
  <c r="AN176" i="19"/>
  <c r="AM176" i="19"/>
  <c r="AL176" i="19"/>
  <c r="AT175" i="19"/>
  <c r="AS175" i="19"/>
  <c r="AR175" i="19"/>
  <c r="AQ175" i="19"/>
  <c r="AP175" i="19"/>
  <c r="AO175" i="19"/>
  <c r="AN175" i="19"/>
  <c r="AM175" i="19"/>
  <c r="AL175" i="19"/>
  <c r="AT174" i="19"/>
  <c r="AS174" i="19"/>
  <c r="AR174" i="19"/>
  <c r="AQ174" i="19"/>
  <c r="AP174" i="19"/>
  <c r="AO174" i="19"/>
  <c r="AN174" i="19"/>
  <c r="AM174" i="19"/>
  <c r="AL174" i="19"/>
  <c r="AT173" i="19"/>
  <c r="AS173" i="19"/>
  <c r="AR173" i="19"/>
  <c r="AQ173" i="19"/>
  <c r="AP173" i="19"/>
  <c r="AO173" i="19"/>
  <c r="AN173" i="19"/>
  <c r="AM173" i="19"/>
  <c r="AL173" i="19"/>
  <c r="AT172" i="19"/>
  <c r="AS172" i="19"/>
  <c r="AR172" i="19"/>
  <c r="AQ172" i="19"/>
  <c r="AP172" i="19"/>
  <c r="AO172" i="19"/>
  <c r="AN172" i="19"/>
  <c r="AM172" i="19"/>
  <c r="AL172" i="19"/>
  <c r="AT171" i="19"/>
  <c r="AS171" i="19"/>
  <c r="AR171" i="19"/>
  <c r="AQ171" i="19"/>
  <c r="AP171" i="19"/>
  <c r="AO171" i="19"/>
  <c r="AN171" i="19"/>
  <c r="AM171" i="19"/>
  <c r="AL171" i="19"/>
  <c r="AT170" i="19"/>
  <c r="AS170" i="19"/>
  <c r="AR170" i="19"/>
  <c r="AQ170" i="19"/>
  <c r="AP170" i="19"/>
  <c r="AO170" i="19"/>
  <c r="AN170" i="19"/>
  <c r="AM170" i="19"/>
  <c r="AL170" i="19"/>
  <c r="AT169" i="19"/>
  <c r="AS169" i="19"/>
  <c r="AR169" i="19"/>
  <c r="AQ169" i="19"/>
  <c r="AP169" i="19"/>
  <c r="AO169" i="19"/>
  <c r="AN169" i="19"/>
  <c r="AM169" i="19"/>
  <c r="AL169" i="19"/>
  <c r="AT168" i="19"/>
  <c r="AS168" i="19"/>
  <c r="AR168" i="19"/>
  <c r="AQ168" i="19"/>
  <c r="AP168" i="19"/>
  <c r="AO168" i="19"/>
  <c r="AN168" i="19"/>
  <c r="AM168" i="19"/>
  <c r="AL168" i="19"/>
  <c r="AT167" i="19"/>
  <c r="AS167" i="19"/>
  <c r="AR167" i="19"/>
  <c r="AQ167" i="19"/>
  <c r="AP167" i="19"/>
  <c r="AO167" i="19"/>
  <c r="AN167" i="19"/>
  <c r="AM167" i="19"/>
  <c r="AL167" i="19"/>
  <c r="AT166" i="19"/>
  <c r="AS166" i="19"/>
  <c r="AR166" i="19"/>
  <c r="AQ166" i="19"/>
  <c r="AP166" i="19"/>
  <c r="AO166" i="19"/>
  <c r="AN166" i="19"/>
  <c r="AM166" i="19"/>
  <c r="AL166" i="19"/>
  <c r="AT165" i="19"/>
  <c r="AS165" i="19"/>
  <c r="AR165" i="19"/>
  <c r="AQ165" i="19"/>
  <c r="AP165" i="19"/>
  <c r="AO165" i="19"/>
  <c r="AN165" i="19"/>
  <c r="AM165" i="19"/>
  <c r="AL165" i="19"/>
  <c r="AT164" i="19"/>
  <c r="AS164" i="19"/>
  <c r="AR164" i="19"/>
  <c r="AQ164" i="19"/>
  <c r="AP164" i="19"/>
  <c r="AO164" i="19"/>
  <c r="AN164" i="19"/>
  <c r="AM164" i="19"/>
  <c r="AL164" i="19"/>
  <c r="AT163" i="19"/>
  <c r="AS163" i="19"/>
  <c r="AR163" i="19"/>
  <c r="AQ163" i="19"/>
  <c r="AP163" i="19"/>
  <c r="AO163" i="19"/>
  <c r="AN163" i="19"/>
  <c r="AM163" i="19"/>
  <c r="AL163" i="19"/>
  <c r="AT162" i="19"/>
  <c r="AS162" i="19"/>
  <c r="AR162" i="19"/>
  <c r="AQ162" i="19"/>
  <c r="AP162" i="19"/>
  <c r="AO162" i="19"/>
  <c r="AN162" i="19"/>
  <c r="AM162" i="19"/>
  <c r="AL162" i="19"/>
  <c r="AT161" i="19"/>
  <c r="AS161" i="19"/>
  <c r="AR161" i="19"/>
  <c r="AQ161" i="19"/>
  <c r="AP161" i="19"/>
  <c r="AO161" i="19"/>
  <c r="AN161" i="19"/>
  <c r="AM161" i="19"/>
  <c r="AL161" i="19"/>
  <c r="AT160" i="19"/>
  <c r="AS160" i="19"/>
  <c r="AR160" i="19"/>
  <c r="AQ160" i="19"/>
  <c r="AP160" i="19"/>
  <c r="AO160" i="19"/>
  <c r="AN160" i="19"/>
  <c r="AM160" i="19"/>
  <c r="AL160" i="19"/>
  <c r="AT159" i="19"/>
  <c r="AS159" i="19"/>
  <c r="AR159" i="19"/>
  <c r="AQ159" i="19"/>
  <c r="AP159" i="19"/>
  <c r="AO159" i="19"/>
  <c r="AN159" i="19"/>
  <c r="AM159" i="19"/>
  <c r="AL159" i="19"/>
  <c r="AT158" i="19"/>
  <c r="AS158" i="19"/>
  <c r="AR158" i="19"/>
  <c r="AQ158" i="19"/>
  <c r="AP158" i="19"/>
  <c r="AO158" i="19"/>
  <c r="AN158" i="19"/>
  <c r="AM158" i="19"/>
  <c r="AL158" i="19"/>
  <c r="AT157" i="19"/>
  <c r="AS157" i="19"/>
  <c r="AR157" i="19"/>
  <c r="AQ157" i="19"/>
  <c r="AP157" i="19"/>
  <c r="AO157" i="19"/>
  <c r="AN157" i="19"/>
  <c r="AM157" i="19"/>
  <c r="AL157" i="19"/>
  <c r="AT156" i="19"/>
  <c r="AS156" i="19"/>
  <c r="AR156" i="19"/>
  <c r="AQ156" i="19"/>
  <c r="AP156" i="19"/>
  <c r="AO156" i="19"/>
  <c r="AN156" i="19"/>
  <c r="AM156" i="19"/>
  <c r="AL156" i="19"/>
  <c r="AT155" i="19"/>
  <c r="AS155" i="19"/>
  <c r="AR155" i="19"/>
  <c r="AQ155" i="19"/>
  <c r="AP155" i="19"/>
  <c r="AO155" i="19"/>
  <c r="AN155" i="19"/>
  <c r="AM155" i="19"/>
  <c r="AL155" i="19"/>
  <c r="AT154" i="19"/>
  <c r="AS154" i="19"/>
  <c r="AR154" i="19"/>
  <c r="AQ154" i="19"/>
  <c r="AP154" i="19"/>
  <c r="AO154" i="19"/>
  <c r="AN154" i="19"/>
  <c r="AM154" i="19"/>
  <c r="AL154" i="19"/>
  <c r="AT153" i="19"/>
  <c r="AS153" i="19"/>
  <c r="AR153" i="19"/>
  <c r="AQ153" i="19"/>
  <c r="AP153" i="19"/>
  <c r="AO153" i="19"/>
  <c r="AN153" i="19"/>
  <c r="AM153" i="19"/>
  <c r="AL153" i="19"/>
  <c r="AT152" i="19"/>
  <c r="AS152" i="19"/>
  <c r="AR152" i="19"/>
  <c r="AQ152" i="19"/>
  <c r="AP152" i="19"/>
  <c r="AO152" i="19"/>
  <c r="AN152" i="19"/>
  <c r="AM152" i="19"/>
  <c r="AL152" i="19"/>
  <c r="AT151" i="19"/>
  <c r="AS151" i="19"/>
  <c r="AR151" i="19"/>
  <c r="AQ151" i="19"/>
  <c r="AP151" i="19"/>
  <c r="AO151" i="19"/>
  <c r="AN151" i="19"/>
  <c r="AM151" i="19"/>
  <c r="AL151" i="19"/>
  <c r="AT150" i="19"/>
  <c r="AS150" i="19"/>
  <c r="AR150" i="19"/>
  <c r="AQ150" i="19"/>
  <c r="AP150" i="19"/>
  <c r="AO150" i="19"/>
  <c r="AN150" i="19"/>
  <c r="AM150" i="19"/>
  <c r="AL150" i="19"/>
  <c r="AT149" i="19"/>
  <c r="AS149" i="19"/>
  <c r="AR149" i="19"/>
  <c r="AQ149" i="19"/>
  <c r="AP149" i="19"/>
  <c r="AO149" i="19"/>
  <c r="AN149" i="19"/>
  <c r="AM149" i="19"/>
  <c r="AL149" i="19"/>
  <c r="AT148" i="19"/>
  <c r="AS148" i="19"/>
  <c r="AR148" i="19"/>
  <c r="AQ148" i="19"/>
  <c r="AP148" i="19"/>
  <c r="AO148" i="19"/>
  <c r="AN148" i="19"/>
  <c r="AM148" i="19"/>
  <c r="AL148" i="19"/>
  <c r="AT147" i="19"/>
  <c r="AS147" i="19"/>
  <c r="AR147" i="19"/>
  <c r="AQ147" i="19"/>
  <c r="AP147" i="19"/>
  <c r="AO147" i="19"/>
  <c r="AN147" i="19"/>
  <c r="AM147" i="19"/>
  <c r="AL147" i="19"/>
  <c r="AT146" i="19"/>
  <c r="AS146" i="19"/>
  <c r="AR146" i="19"/>
  <c r="AQ146" i="19"/>
  <c r="AP146" i="19"/>
  <c r="AO146" i="19"/>
  <c r="AN146" i="19"/>
  <c r="AM146" i="19"/>
  <c r="AL146" i="19"/>
  <c r="AT145" i="19"/>
  <c r="AS145" i="19"/>
  <c r="AR145" i="19"/>
  <c r="AQ145" i="19"/>
  <c r="AP145" i="19"/>
  <c r="AO145" i="19"/>
  <c r="AN145" i="19"/>
  <c r="AM145" i="19"/>
  <c r="AL145" i="19"/>
  <c r="AT144" i="19"/>
  <c r="AS144" i="19"/>
  <c r="AR144" i="19"/>
  <c r="AQ144" i="19"/>
  <c r="AP144" i="19"/>
  <c r="AO144" i="19"/>
  <c r="AN144" i="19"/>
  <c r="AM144" i="19"/>
  <c r="AL144" i="19"/>
  <c r="AT143" i="19"/>
  <c r="AS143" i="19"/>
  <c r="AR143" i="19"/>
  <c r="AQ143" i="19"/>
  <c r="AP143" i="19"/>
  <c r="AO143" i="19"/>
  <c r="AN143" i="19"/>
  <c r="AM143" i="19"/>
  <c r="AL143" i="19"/>
  <c r="AT142" i="19"/>
  <c r="AS142" i="19"/>
  <c r="AR142" i="19"/>
  <c r="AQ142" i="19"/>
  <c r="AP142" i="19"/>
  <c r="AO142" i="19"/>
  <c r="AN142" i="19"/>
  <c r="AM142" i="19"/>
  <c r="AL142" i="19"/>
  <c r="AT141" i="19"/>
  <c r="AS141" i="19"/>
  <c r="AR141" i="19"/>
  <c r="AQ141" i="19"/>
  <c r="AP141" i="19"/>
  <c r="AO141" i="19"/>
  <c r="AN141" i="19"/>
  <c r="AM141" i="19"/>
  <c r="AL141" i="19"/>
  <c r="AT140" i="19"/>
  <c r="AS140" i="19"/>
  <c r="AR140" i="19"/>
  <c r="AQ140" i="19"/>
  <c r="AP140" i="19"/>
  <c r="AO140" i="19"/>
  <c r="AN140" i="19"/>
  <c r="AM140" i="19"/>
  <c r="AL140" i="19"/>
  <c r="AT139" i="19"/>
  <c r="AS139" i="19"/>
  <c r="AR139" i="19"/>
  <c r="AQ139" i="19"/>
  <c r="AP139" i="19"/>
  <c r="AO139" i="19"/>
  <c r="AN139" i="19"/>
  <c r="AM139" i="19"/>
  <c r="AL139" i="19"/>
  <c r="AT138" i="19"/>
  <c r="AS138" i="19"/>
  <c r="AR138" i="19"/>
  <c r="AQ138" i="19"/>
  <c r="AP138" i="19"/>
  <c r="AO138" i="19"/>
  <c r="AN138" i="19"/>
  <c r="AM138" i="19"/>
  <c r="AL138" i="19"/>
  <c r="AT137" i="19"/>
  <c r="AS137" i="19"/>
  <c r="AR137" i="19"/>
  <c r="AQ137" i="19"/>
  <c r="AP137" i="19"/>
  <c r="AO137" i="19"/>
  <c r="AN137" i="19"/>
  <c r="AM137" i="19"/>
  <c r="AL137" i="19"/>
  <c r="AT136" i="19"/>
  <c r="AS136" i="19"/>
  <c r="AR136" i="19"/>
  <c r="AQ136" i="19"/>
  <c r="AP136" i="19"/>
  <c r="AO136" i="19"/>
  <c r="AN136" i="19"/>
  <c r="AM136" i="19"/>
  <c r="AL136" i="19"/>
  <c r="AT135" i="19"/>
  <c r="AS135" i="19"/>
  <c r="AR135" i="19"/>
  <c r="AQ135" i="19"/>
  <c r="AP135" i="19"/>
  <c r="AO135" i="19"/>
  <c r="AN135" i="19"/>
  <c r="AM135" i="19"/>
  <c r="AL135" i="19"/>
  <c r="AT134" i="19"/>
  <c r="AS134" i="19"/>
  <c r="AR134" i="19"/>
  <c r="AQ134" i="19"/>
  <c r="AP134" i="19"/>
  <c r="AO134" i="19"/>
  <c r="AN134" i="19"/>
  <c r="AM134" i="19"/>
  <c r="AL134" i="19"/>
  <c r="AT133" i="19"/>
  <c r="AS133" i="19"/>
  <c r="AR133" i="19"/>
  <c r="AQ133" i="19"/>
  <c r="AP133" i="19"/>
  <c r="AO133" i="19"/>
  <c r="AN133" i="19"/>
  <c r="AM133" i="19"/>
  <c r="AL133" i="19"/>
  <c r="AT132" i="19"/>
  <c r="AS132" i="19"/>
  <c r="AR132" i="19"/>
  <c r="AQ132" i="19"/>
  <c r="AP132" i="19"/>
  <c r="AO132" i="19"/>
  <c r="AN132" i="19"/>
  <c r="AM132" i="19"/>
  <c r="AL132" i="19"/>
  <c r="AT131" i="19"/>
  <c r="AS131" i="19"/>
  <c r="AR131" i="19"/>
  <c r="AQ131" i="19"/>
  <c r="AP131" i="19"/>
  <c r="AO131" i="19"/>
  <c r="AN131" i="19"/>
  <c r="AM131" i="19"/>
  <c r="AL131" i="19"/>
  <c r="AT130" i="19"/>
  <c r="AS130" i="19"/>
  <c r="AR130" i="19"/>
  <c r="AQ130" i="19"/>
  <c r="AP130" i="19"/>
  <c r="AO130" i="19"/>
  <c r="AN130" i="19"/>
  <c r="AM130" i="19"/>
  <c r="AL130" i="19"/>
  <c r="AT129" i="19"/>
  <c r="AS129" i="19"/>
  <c r="AR129" i="19"/>
  <c r="AQ129" i="19"/>
  <c r="AP129" i="19"/>
  <c r="AO129" i="19"/>
  <c r="AN129" i="19"/>
  <c r="AM129" i="19"/>
  <c r="AL129" i="19"/>
  <c r="AT128" i="19"/>
  <c r="AS128" i="19"/>
  <c r="AR128" i="19"/>
  <c r="AQ128" i="19"/>
  <c r="AP128" i="19"/>
  <c r="AO128" i="19"/>
  <c r="AN128" i="19"/>
  <c r="AM128" i="19"/>
  <c r="AL128" i="19"/>
  <c r="AT127" i="19"/>
  <c r="AS127" i="19"/>
  <c r="AR127" i="19"/>
  <c r="AQ127" i="19"/>
  <c r="AP127" i="19"/>
  <c r="AO127" i="19"/>
  <c r="AN127" i="19"/>
  <c r="AM127" i="19"/>
  <c r="AL127" i="19"/>
  <c r="AT126" i="19"/>
  <c r="AS126" i="19"/>
  <c r="AR126" i="19"/>
  <c r="AQ126" i="19"/>
  <c r="AP126" i="19"/>
  <c r="AO126" i="19"/>
  <c r="AN126" i="19"/>
  <c r="AM126" i="19"/>
  <c r="AL126" i="19"/>
  <c r="AT125" i="19"/>
  <c r="AS125" i="19"/>
  <c r="AR125" i="19"/>
  <c r="AQ125" i="19"/>
  <c r="AP125" i="19"/>
  <c r="AO125" i="19"/>
  <c r="AN125" i="19"/>
  <c r="AM125" i="19"/>
  <c r="AL125" i="19"/>
  <c r="AT124" i="19"/>
  <c r="AS124" i="19"/>
  <c r="AR124" i="19"/>
  <c r="AQ124" i="19"/>
  <c r="AP124" i="19"/>
  <c r="AO124" i="19"/>
  <c r="AN124" i="19"/>
  <c r="AM124" i="19"/>
  <c r="AL124" i="19"/>
  <c r="AT123" i="19"/>
  <c r="AS123" i="19"/>
  <c r="AR123" i="19"/>
  <c r="AQ123" i="19"/>
  <c r="AP123" i="19"/>
  <c r="AO123" i="19"/>
  <c r="AN123" i="19"/>
  <c r="AM123" i="19"/>
  <c r="AL123" i="19"/>
  <c r="AT122" i="19"/>
  <c r="AS122" i="19"/>
  <c r="AR122" i="19"/>
  <c r="AQ122" i="19"/>
  <c r="AP122" i="19"/>
  <c r="AO122" i="19"/>
  <c r="AN122" i="19"/>
  <c r="AM122" i="19"/>
  <c r="AL122" i="19"/>
  <c r="AT121" i="19"/>
  <c r="AS121" i="19"/>
  <c r="AR121" i="19"/>
  <c r="AQ121" i="19"/>
  <c r="AP121" i="19"/>
  <c r="AO121" i="19"/>
  <c r="AN121" i="19"/>
  <c r="AM121" i="19"/>
  <c r="AL121" i="19"/>
  <c r="AT120" i="19"/>
  <c r="AS120" i="19"/>
  <c r="AR120" i="19"/>
  <c r="AQ120" i="19"/>
  <c r="AP120" i="19"/>
  <c r="AO120" i="19"/>
  <c r="AN120" i="19"/>
  <c r="AM120" i="19"/>
  <c r="AL120" i="19"/>
  <c r="AT119" i="19"/>
  <c r="AS119" i="19"/>
  <c r="AR119" i="19"/>
  <c r="AQ119" i="19"/>
  <c r="AP119" i="19"/>
  <c r="AO119" i="19"/>
  <c r="AN119" i="19"/>
  <c r="AM119" i="19"/>
  <c r="AL119" i="19"/>
  <c r="AT118" i="19"/>
  <c r="AS118" i="19"/>
  <c r="AR118" i="19"/>
  <c r="AQ118" i="19"/>
  <c r="AP118" i="19"/>
  <c r="AO118" i="19"/>
  <c r="AN118" i="19"/>
  <c r="AM118" i="19"/>
  <c r="AL118" i="19"/>
  <c r="AT117" i="19"/>
  <c r="AS117" i="19"/>
  <c r="AR117" i="19"/>
  <c r="AQ117" i="19"/>
  <c r="AP117" i="19"/>
  <c r="AO117" i="19"/>
  <c r="AN117" i="19"/>
  <c r="AM117" i="19"/>
  <c r="AL117" i="19"/>
  <c r="AT116" i="19"/>
  <c r="AS116" i="19"/>
  <c r="AR116" i="19"/>
  <c r="AQ116" i="19"/>
  <c r="AP116" i="19"/>
  <c r="AO116" i="19"/>
  <c r="AN116" i="19"/>
  <c r="AM116" i="19"/>
  <c r="AL116" i="19"/>
  <c r="AT115" i="19"/>
  <c r="AS115" i="19"/>
  <c r="AR115" i="19"/>
  <c r="AQ115" i="19"/>
  <c r="AP115" i="19"/>
  <c r="AO115" i="19"/>
  <c r="AN115" i="19"/>
  <c r="AM115" i="19"/>
  <c r="AL115" i="19"/>
  <c r="AT114" i="19"/>
  <c r="AS114" i="19"/>
  <c r="AR114" i="19"/>
  <c r="AQ114" i="19"/>
  <c r="AP114" i="19"/>
  <c r="AO114" i="19"/>
  <c r="AN114" i="19"/>
  <c r="AM114" i="19"/>
  <c r="AL114" i="19"/>
  <c r="AT113" i="19"/>
  <c r="AS113" i="19"/>
  <c r="AR113" i="19"/>
  <c r="AQ113" i="19"/>
  <c r="AP113" i="19"/>
  <c r="AO113" i="19"/>
  <c r="AN113" i="19"/>
  <c r="AM113" i="19"/>
  <c r="AL113" i="19"/>
  <c r="AT112" i="19"/>
  <c r="AS112" i="19"/>
  <c r="AR112" i="19"/>
  <c r="AQ112" i="19"/>
  <c r="AP112" i="19"/>
  <c r="AO112" i="19"/>
  <c r="AN112" i="19"/>
  <c r="AM112" i="19"/>
  <c r="AL112" i="19"/>
  <c r="AT111" i="19"/>
  <c r="AS111" i="19"/>
  <c r="AR111" i="19"/>
  <c r="AQ111" i="19"/>
  <c r="AP111" i="19"/>
  <c r="AO111" i="19"/>
  <c r="AN111" i="19"/>
  <c r="AM111" i="19"/>
  <c r="AL111" i="19"/>
  <c r="AT110" i="19"/>
  <c r="AS110" i="19"/>
  <c r="AR110" i="19"/>
  <c r="AQ110" i="19"/>
  <c r="AP110" i="19"/>
  <c r="AO110" i="19"/>
  <c r="AN110" i="19"/>
  <c r="AM110" i="19"/>
  <c r="AL110" i="19"/>
  <c r="AT109" i="19"/>
  <c r="AS109" i="19"/>
  <c r="AR109" i="19"/>
  <c r="AQ109" i="19"/>
  <c r="AP109" i="19"/>
  <c r="AO109" i="19"/>
  <c r="AN109" i="19"/>
  <c r="AM109" i="19"/>
  <c r="AL109" i="19"/>
  <c r="AT108" i="19"/>
  <c r="AS108" i="19"/>
  <c r="AR108" i="19"/>
  <c r="AQ108" i="19"/>
  <c r="AP108" i="19"/>
  <c r="AO108" i="19"/>
  <c r="AN108" i="19"/>
  <c r="AM108" i="19"/>
  <c r="AL108" i="19"/>
  <c r="AT107" i="19"/>
  <c r="AS107" i="19"/>
  <c r="AR107" i="19"/>
  <c r="AQ107" i="19"/>
  <c r="AP107" i="19"/>
  <c r="AO107" i="19"/>
  <c r="AN107" i="19"/>
  <c r="AM107" i="19"/>
  <c r="AL107" i="19"/>
  <c r="AT106" i="19"/>
  <c r="AS106" i="19"/>
  <c r="AR106" i="19"/>
  <c r="AQ106" i="19"/>
  <c r="AP106" i="19"/>
  <c r="AO106" i="19"/>
  <c r="AN106" i="19"/>
  <c r="AM106" i="19"/>
  <c r="AL106" i="19"/>
  <c r="AT105" i="19"/>
  <c r="AS105" i="19"/>
  <c r="AR105" i="19"/>
  <c r="AQ105" i="19"/>
  <c r="AP105" i="19"/>
  <c r="AO105" i="19"/>
  <c r="AN105" i="19"/>
  <c r="AM105" i="19"/>
  <c r="AL105" i="19"/>
  <c r="AT104" i="19"/>
  <c r="AS104" i="19"/>
  <c r="AR104" i="19"/>
  <c r="AQ104" i="19"/>
  <c r="AP104" i="19"/>
  <c r="AO104" i="19"/>
  <c r="AN104" i="19"/>
  <c r="AM104" i="19"/>
  <c r="AL104" i="19"/>
  <c r="AT103" i="19"/>
  <c r="AS103" i="19"/>
  <c r="AR103" i="19"/>
  <c r="AQ103" i="19"/>
  <c r="AP103" i="19"/>
  <c r="AO103" i="19"/>
  <c r="AN103" i="19"/>
  <c r="AM103" i="19"/>
  <c r="AL103" i="19"/>
  <c r="AT102" i="19"/>
  <c r="AS102" i="19"/>
  <c r="AR102" i="19"/>
  <c r="AQ102" i="19"/>
  <c r="AP102" i="19"/>
  <c r="AO102" i="19"/>
  <c r="AN102" i="19"/>
  <c r="AM102" i="19"/>
  <c r="AL102" i="19"/>
  <c r="AT101" i="19"/>
  <c r="AS101" i="19"/>
  <c r="AR101" i="19"/>
  <c r="AQ101" i="19"/>
  <c r="AP101" i="19"/>
  <c r="AO101" i="19"/>
  <c r="AN101" i="19"/>
  <c r="AM101" i="19"/>
  <c r="AL101" i="19"/>
  <c r="AT100" i="19"/>
  <c r="AS100" i="19"/>
  <c r="AR100" i="19"/>
  <c r="AQ100" i="19"/>
  <c r="AP100" i="19"/>
  <c r="AO100" i="19"/>
  <c r="AN100" i="19"/>
  <c r="AM100" i="19"/>
  <c r="AL100" i="19"/>
  <c r="AT99" i="19"/>
  <c r="AS99" i="19"/>
  <c r="AR99" i="19"/>
  <c r="AQ99" i="19"/>
  <c r="AP99" i="19"/>
  <c r="AO99" i="19"/>
  <c r="AN99" i="19"/>
  <c r="AM99" i="19"/>
  <c r="AL99" i="19"/>
  <c r="AT98" i="19"/>
  <c r="AS98" i="19"/>
  <c r="AR98" i="19"/>
  <c r="AQ98" i="19"/>
  <c r="AP98" i="19"/>
  <c r="AO98" i="19"/>
  <c r="AN98" i="19"/>
  <c r="AM98" i="19"/>
  <c r="AL98" i="19"/>
  <c r="AT97" i="19"/>
  <c r="AS97" i="19"/>
  <c r="AR97" i="19"/>
  <c r="AQ97" i="19"/>
  <c r="AP97" i="19"/>
  <c r="AO97" i="19"/>
  <c r="AN97" i="19"/>
  <c r="AM97" i="19"/>
  <c r="AL97" i="19"/>
  <c r="AT96" i="19"/>
  <c r="AS96" i="19"/>
  <c r="AR96" i="19"/>
  <c r="AQ96" i="19"/>
  <c r="AP96" i="19"/>
  <c r="AO96" i="19"/>
  <c r="AN96" i="19"/>
  <c r="AM96" i="19"/>
  <c r="AL96" i="19"/>
  <c r="AT205" i="18"/>
  <c r="AS205" i="18"/>
  <c r="AR205" i="18"/>
  <c r="AQ205" i="18"/>
  <c r="AP205" i="18"/>
  <c r="AO205" i="18"/>
  <c r="AN205" i="18"/>
  <c r="AM205" i="18"/>
  <c r="AL205" i="18"/>
  <c r="AT204" i="18"/>
  <c r="AS204" i="18"/>
  <c r="AR204" i="18"/>
  <c r="AQ204" i="18"/>
  <c r="AP204" i="18"/>
  <c r="AO204" i="18"/>
  <c r="AN204" i="18"/>
  <c r="AM204" i="18"/>
  <c r="AL204" i="18"/>
  <c r="AT203" i="18"/>
  <c r="AS203" i="18"/>
  <c r="AR203" i="18"/>
  <c r="AQ203" i="18"/>
  <c r="AP203" i="18"/>
  <c r="AO203" i="18"/>
  <c r="AN203" i="18"/>
  <c r="AM203" i="18"/>
  <c r="AL203" i="18"/>
  <c r="AT202" i="18"/>
  <c r="AS202" i="18"/>
  <c r="AR202" i="18"/>
  <c r="AQ202" i="18"/>
  <c r="AP202" i="18"/>
  <c r="AO202" i="18"/>
  <c r="AN202" i="18"/>
  <c r="AM202" i="18"/>
  <c r="AL202" i="18"/>
  <c r="AT201" i="18"/>
  <c r="AS201" i="18"/>
  <c r="AR201" i="18"/>
  <c r="AQ201" i="18"/>
  <c r="AP201" i="18"/>
  <c r="AO201" i="18"/>
  <c r="AN201" i="18"/>
  <c r="AM201" i="18"/>
  <c r="AL201" i="18"/>
  <c r="AT200" i="18"/>
  <c r="AS200" i="18"/>
  <c r="AR200" i="18"/>
  <c r="AQ200" i="18"/>
  <c r="AP200" i="18"/>
  <c r="AO200" i="18"/>
  <c r="AN200" i="18"/>
  <c r="AM200" i="18"/>
  <c r="AL200" i="18"/>
  <c r="AT199" i="18"/>
  <c r="AS199" i="18"/>
  <c r="AR199" i="18"/>
  <c r="AQ199" i="18"/>
  <c r="AP199" i="18"/>
  <c r="AO199" i="18"/>
  <c r="AN199" i="18"/>
  <c r="AM199" i="18"/>
  <c r="AL199" i="18"/>
  <c r="AT198" i="18"/>
  <c r="AS198" i="18"/>
  <c r="AR198" i="18"/>
  <c r="AQ198" i="18"/>
  <c r="AP198" i="18"/>
  <c r="AO198" i="18"/>
  <c r="AN198" i="18"/>
  <c r="AM198" i="18"/>
  <c r="AL198" i="18"/>
  <c r="AT197" i="18"/>
  <c r="AS197" i="18"/>
  <c r="AR197" i="18"/>
  <c r="AQ197" i="18"/>
  <c r="AP197" i="18"/>
  <c r="AO197" i="18"/>
  <c r="AN197" i="18"/>
  <c r="AM197" i="18"/>
  <c r="AL197" i="18"/>
  <c r="AT196" i="18"/>
  <c r="AS196" i="18"/>
  <c r="AR196" i="18"/>
  <c r="AQ196" i="18"/>
  <c r="AP196" i="18"/>
  <c r="AO196" i="18"/>
  <c r="AN196" i="18"/>
  <c r="AM196" i="18"/>
  <c r="AL196" i="18"/>
  <c r="AT195" i="18"/>
  <c r="AS195" i="18"/>
  <c r="AR195" i="18"/>
  <c r="AQ195" i="18"/>
  <c r="AP195" i="18"/>
  <c r="AO195" i="18"/>
  <c r="AN195" i="18"/>
  <c r="AM195" i="18"/>
  <c r="AL195" i="18"/>
  <c r="AT194" i="18"/>
  <c r="AS194" i="18"/>
  <c r="AR194" i="18"/>
  <c r="AQ194" i="18"/>
  <c r="AP194" i="18"/>
  <c r="AO194" i="18"/>
  <c r="AN194" i="18"/>
  <c r="AM194" i="18"/>
  <c r="AL194" i="18"/>
  <c r="AT193" i="18"/>
  <c r="AS193" i="18"/>
  <c r="AR193" i="18"/>
  <c r="AQ193" i="18"/>
  <c r="AP193" i="18"/>
  <c r="AO193" i="18"/>
  <c r="AN193" i="18"/>
  <c r="AM193" i="18"/>
  <c r="AL193" i="18"/>
  <c r="AT192" i="18"/>
  <c r="AS192" i="18"/>
  <c r="AR192" i="18"/>
  <c r="AQ192" i="18"/>
  <c r="AP192" i="18"/>
  <c r="AO192" i="18"/>
  <c r="AN192" i="18"/>
  <c r="AM192" i="18"/>
  <c r="AL192" i="18"/>
  <c r="AT191" i="18"/>
  <c r="AS191" i="18"/>
  <c r="AR191" i="18"/>
  <c r="AQ191" i="18"/>
  <c r="AP191" i="18"/>
  <c r="AO191" i="18"/>
  <c r="AN191" i="18"/>
  <c r="AM191" i="18"/>
  <c r="AL191" i="18"/>
  <c r="AT190" i="18"/>
  <c r="AS190" i="18"/>
  <c r="AR190" i="18"/>
  <c r="AQ190" i="18"/>
  <c r="AP190" i="18"/>
  <c r="AO190" i="18"/>
  <c r="AN190" i="18"/>
  <c r="AM190" i="18"/>
  <c r="AL190" i="18"/>
  <c r="AT189" i="18"/>
  <c r="AS189" i="18"/>
  <c r="AR189" i="18"/>
  <c r="AQ189" i="18"/>
  <c r="AP189" i="18"/>
  <c r="AO189" i="18"/>
  <c r="AN189" i="18"/>
  <c r="AM189" i="18"/>
  <c r="AL189" i="18"/>
  <c r="AT188" i="18"/>
  <c r="AS188" i="18"/>
  <c r="AR188" i="18"/>
  <c r="AQ188" i="18"/>
  <c r="AP188" i="18"/>
  <c r="AO188" i="18"/>
  <c r="AN188" i="18"/>
  <c r="AM188" i="18"/>
  <c r="AL188" i="18"/>
  <c r="AT187" i="18"/>
  <c r="AS187" i="18"/>
  <c r="AR187" i="18"/>
  <c r="AQ187" i="18"/>
  <c r="AP187" i="18"/>
  <c r="AO187" i="18"/>
  <c r="AN187" i="18"/>
  <c r="AM187" i="18"/>
  <c r="AL187" i="18"/>
  <c r="AT186" i="18"/>
  <c r="AS186" i="18"/>
  <c r="AR186" i="18"/>
  <c r="AQ186" i="18"/>
  <c r="AP186" i="18"/>
  <c r="AO186" i="18"/>
  <c r="AN186" i="18"/>
  <c r="AM186" i="18"/>
  <c r="AL186" i="18"/>
  <c r="AT185" i="18"/>
  <c r="AS185" i="18"/>
  <c r="AR185" i="18"/>
  <c r="AQ185" i="18"/>
  <c r="AP185" i="18"/>
  <c r="AO185" i="18"/>
  <c r="AN185" i="18"/>
  <c r="AM185" i="18"/>
  <c r="AL185" i="18"/>
  <c r="AT184" i="18"/>
  <c r="AS184" i="18"/>
  <c r="AR184" i="18"/>
  <c r="AQ184" i="18"/>
  <c r="AP184" i="18"/>
  <c r="AO184" i="18"/>
  <c r="AN184" i="18"/>
  <c r="AM184" i="18"/>
  <c r="AL184" i="18"/>
  <c r="AT183" i="18"/>
  <c r="AS183" i="18"/>
  <c r="AR183" i="18"/>
  <c r="AQ183" i="18"/>
  <c r="AP183" i="18"/>
  <c r="AO183" i="18"/>
  <c r="AN183" i="18"/>
  <c r="AM183" i="18"/>
  <c r="AL183" i="18"/>
  <c r="AT182" i="18"/>
  <c r="AS182" i="18"/>
  <c r="AR182" i="18"/>
  <c r="AQ182" i="18"/>
  <c r="AP182" i="18"/>
  <c r="AO182" i="18"/>
  <c r="AN182" i="18"/>
  <c r="AM182" i="18"/>
  <c r="AL182" i="18"/>
  <c r="AT181" i="18"/>
  <c r="AS181" i="18"/>
  <c r="AR181" i="18"/>
  <c r="AQ181" i="18"/>
  <c r="AP181" i="18"/>
  <c r="AO181" i="18"/>
  <c r="AN181" i="18"/>
  <c r="AM181" i="18"/>
  <c r="AL181" i="18"/>
  <c r="AT180" i="18"/>
  <c r="AS180" i="18"/>
  <c r="AR180" i="18"/>
  <c r="AQ180" i="18"/>
  <c r="AP180" i="18"/>
  <c r="AO180" i="18"/>
  <c r="AN180" i="18"/>
  <c r="AM180" i="18"/>
  <c r="AL180" i="18"/>
  <c r="AT179" i="18"/>
  <c r="AS179" i="18"/>
  <c r="AR179" i="18"/>
  <c r="AQ179" i="18"/>
  <c r="AP179" i="18"/>
  <c r="AO179" i="18"/>
  <c r="AN179" i="18"/>
  <c r="AM179" i="18"/>
  <c r="AL179" i="18"/>
  <c r="AT178" i="18"/>
  <c r="AS178" i="18"/>
  <c r="AR178" i="18"/>
  <c r="AQ178" i="18"/>
  <c r="AP178" i="18"/>
  <c r="AO178" i="18"/>
  <c r="AN178" i="18"/>
  <c r="AM178" i="18"/>
  <c r="AL178" i="18"/>
  <c r="AT177" i="18"/>
  <c r="AS177" i="18"/>
  <c r="AR177" i="18"/>
  <c r="AQ177" i="18"/>
  <c r="AP177" i="18"/>
  <c r="AO177" i="18"/>
  <c r="AN177" i="18"/>
  <c r="AM177" i="18"/>
  <c r="AL177" i="18"/>
  <c r="AT176" i="18"/>
  <c r="AS176" i="18"/>
  <c r="AR176" i="18"/>
  <c r="AQ176" i="18"/>
  <c r="AP176" i="18"/>
  <c r="AO176" i="18"/>
  <c r="AN176" i="18"/>
  <c r="AM176" i="18"/>
  <c r="AL176" i="18"/>
  <c r="AT175" i="18"/>
  <c r="AS175" i="18"/>
  <c r="AR175" i="18"/>
  <c r="AQ175" i="18"/>
  <c r="AP175" i="18"/>
  <c r="AO175" i="18"/>
  <c r="AN175" i="18"/>
  <c r="AM175" i="18"/>
  <c r="AL175" i="18"/>
  <c r="AT174" i="18"/>
  <c r="AS174" i="18"/>
  <c r="AR174" i="18"/>
  <c r="AQ174" i="18"/>
  <c r="AP174" i="18"/>
  <c r="AO174" i="18"/>
  <c r="AN174" i="18"/>
  <c r="AM174" i="18"/>
  <c r="AL174" i="18"/>
  <c r="AT173" i="18"/>
  <c r="AS173" i="18"/>
  <c r="AR173" i="18"/>
  <c r="AQ173" i="18"/>
  <c r="AP173" i="18"/>
  <c r="AO173" i="18"/>
  <c r="AN173" i="18"/>
  <c r="AM173" i="18"/>
  <c r="AL173" i="18"/>
  <c r="AT172" i="18"/>
  <c r="AS172" i="18"/>
  <c r="AR172" i="18"/>
  <c r="AQ172" i="18"/>
  <c r="AP172" i="18"/>
  <c r="AO172" i="18"/>
  <c r="AN172" i="18"/>
  <c r="AM172" i="18"/>
  <c r="AL172" i="18"/>
  <c r="AT171" i="18"/>
  <c r="AS171" i="18"/>
  <c r="AR171" i="18"/>
  <c r="AQ171" i="18"/>
  <c r="AP171" i="18"/>
  <c r="AO171" i="18"/>
  <c r="AN171" i="18"/>
  <c r="AM171" i="18"/>
  <c r="AL171" i="18"/>
  <c r="AT170" i="18"/>
  <c r="AS170" i="18"/>
  <c r="AR170" i="18"/>
  <c r="AQ170" i="18"/>
  <c r="AP170" i="18"/>
  <c r="AO170" i="18"/>
  <c r="AN170" i="18"/>
  <c r="AM170" i="18"/>
  <c r="AL170" i="18"/>
  <c r="AT169" i="18"/>
  <c r="AS169" i="18"/>
  <c r="AR169" i="18"/>
  <c r="AQ169" i="18"/>
  <c r="AP169" i="18"/>
  <c r="AO169" i="18"/>
  <c r="AN169" i="18"/>
  <c r="AM169" i="18"/>
  <c r="AL169" i="18"/>
  <c r="AT168" i="18"/>
  <c r="AS168" i="18"/>
  <c r="AR168" i="18"/>
  <c r="AQ168" i="18"/>
  <c r="AP168" i="18"/>
  <c r="AO168" i="18"/>
  <c r="AN168" i="18"/>
  <c r="AM168" i="18"/>
  <c r="AL168" i="18"/>
  <c r="AT167" i="18"/>
  <c r="AS167" i="18"/>
  <c r="AR167" i="18"/>
  <c r="AQ167" i="18"/>
  <c r="AP167" i="18"/>
  <c r="AO167" i="18"/>
  <c r="AN167" i="18"/>
  <c r="AM167" i="18"/>
  <c r="AL167" i="18"/>
  <c r="AT166" i="18"/>
  <c r="AS166" i="18"/>
  <c r="AR166" i="18"/>
  <c r="AQ166" i="18"/>
  <c r="AP166" i="18"/>
  <c r="AO166" i="18"/>
  <c r="AN166" i="18"/>
  <c r="AM166" i="18"/>
  <c r="AL166" i="18"/>
  <c r="AT165" i="18"/>
  <c r="AS165" i="18"/>
  <c r="AR165" i="18"/>
  <c r="AQ165" i="18"/>
  <c r="AP165" i="18"/>
  <c r="AO165" i="18"/>
  <c r="AN165" i="18"/>
  <c r="AM165" i="18"/>
  <c r="AL165" i="18"/>
  <c r="AT164" i="18"/>
  <c r="AS164" i="18"/>
  <c r="AR164" i="18"/>
  <c r="AQ164" i="18"/>
  <c r="AP164" i="18"/>
  <c r="AO164" i="18"/>
  <c r="AN164" i="18"/>
  <c r="AM164" i="18"/>
  <c r="AL164" i="18"/>
  <c r="AT163" i="18"/>
  <c r="AS163" i="18"/>
  <c r="AR163" i="18"/>
  <c r="AQ163" i="18"/>
  <c r="AP163" i="18"/>
  <c r="AO163" i="18"/>
  <c r="AN163" i="18"/>
  <c r="AM163" i="18"/>
  <c r="AL163" i="18"/>
  <c r="AT162" i="18"/>
  <c r="AS162" i="18"/>
  <c r="AR162" i="18"/>
  <c r="AQ162" i="18"/>
  <c r="AP162" i="18"/>
  <c r="AO162" i="18"/>
  <c r="AN162" i="18"/>
  <c r="AM162" i="18"/>
  <c r="AL162" i="18"/>
  <c r="AT161" i="18"/>
  <c r="AS161" i="18"/>
  <c r="AR161" i="18"/>
  <c r="AQ161" i="18"/>
  <c r="AP161" i="18"/>
  <c r="AO161" i="18"/>
  <c r="AN161" i="18"/>
  <c r="AM161" i="18"/>
  <c r="AL161" i="18"/>
  <c r="AT160" i="18"/>
  <c r="AS160" i="18"/>
  <c r="AR160" i="18"/>
  <c r="AQ160" i="18"/>
  <c r="AP160" i="18"/>
  <c r="AO160" i="18"/>
  <c r="AN160" i="18"/>
  <c r="AM160" i="18"/>
  <c r="AL160" i="18"/>
  <c r="AT159" i="18"/>
  <c r="AS159" i="18"/>
  <c r="AR159" i="18"/>
  <c r="AQ159" i="18"/>
  <c r="AP159" i="18"/>
  <c r="AO159" i="18"/>
  <c r="AN159" i="18"/>
  <c r="AM159" i="18"/>
  <c r="AL159" i="18"/>
  <c r="AT158" i="18"/>
  <c r="AS158" i="18"/>
  <c r="AR158" i="18"/>
  <c r="AQ158" i="18"/>
  <c r="AP158" i="18"/>
  <c r="AO158" i="18"/>
  <c r="AN158" i="18"/>
  <c r="AM158" i="18"/>
  <c r="AL158" i="18"/>
  <c r="AT157" i="18"/>
  <c r="AS157" i="18"/>
  <c r="AR157" i="18"/>
  <c r="AQ157" i="18"/>
  <c r="AP157" i="18"/>
  <c r="AO157" i="18"/>
  <c r="AN157" i="18"/>
  <c r="AM157" i="18"/>
  <c r="AL157" i="18"/>
  <c r="AT156" i="18"/>
  <c r="AS156" i="18"/>
  <c r="AR156" i="18"/>
  <c r="AQ156" i="18"/>
  <c r="AP156" i="18"/>
  <c r="AO156" i="18"/>
  <c r="AN156" i="18"/>
  <c r="AM156" i="18"/>
  <c r="AL156" i="18"/>
  <c r="AT155" i="18"/>
  <c r="AS155" i="18"/>
  <c r="AR155" i="18"/>
  <c r="AQ155" i="18"/>
  <c r="AP155" i="18"/>
  <c r="AO155" i="18"/>
  <c r="AN155" i="18"/>
  <c r="AM155" i="18"/>
  <c r="AL155" i="18"/>
  <c r="AT154" i="18"/>
  <c r="AS154" i="18"/>
  <c r="AR154" i="18"/>
  <c r="AQ154" i="18"/>
  <c r="AP154" i="18"/>
  <c r="AO154" i="18"/>
  <c r="AN154" i="18"/>
  <c r="AM154" i="18"/>
  <c r="AL154" i="18"/>
  <c r="AT153" i="18"/>
  <c r="AS153" i="18"/>
  <c r="AR153" i="18"/>
  <c r="AQ153" i="18"/>
  <c r="AP153" i="18"/>
  <c r="AO153" i="18"/>
  <c r="AN153" i="18"/>
  <c r="AM153" i="18"/>
  <c r="AL153" i="18"/>
  <c r="AT152" i="18"/>
  <c r="AS152" i="18"/>
  <c r="AR152" i="18"/>
  <c r="AQ152" i="18"/>
  <c r="AP152" i="18"/>
  <c r="AO152" i="18"/>
  <c r="AN152" i="18"/>
  <c r="AM152" i="18"/>
  <c r="AL152" i="18"/>
  <c r="AT151" i="18"/>
  <c r="AS151" i="18"/>
  <c r="AR151" i="18"/>
  <c r="AQ151" i="18"/>
  <c r="AP151" i="18"/>
  <c r="AO151" i="18"/>
  <c r="AN151" i="18"/>
  <c r="AM151" i="18"/>
  <c r="AL151" i="18"/>
  <c r="AT150" i="18"/>
  <c r="AS150" i="18"/>
  <c r="AR150" i="18"/>
  <c r="AQ150" i="18"/>
  <c r="AP150" i="18"/>
  <c r="AO150" i="18"/>
  <c r="AN150" i="18"/>
  <c r="AM150" i="18"/>
  <c r="AL150" i="18"/>
  <c r="AT149" i="18"/>
  <c r="AS149" i="18"/>
  <c r="AR149" i="18"/>
  <c r="AQ149" i="18"/>
  <c r="AP149" i="18"/>
  <c r="AO149" i="18"/>
  <c r="AN149" i="18"/>
  <c r="AM149" i="18"/>
  <c r="AL149" i="18"/>
  <c r="AT148" i="18"/>
  <c r="AS148" i="18"/>
  <c r="AR148" i="18"/>
  <c r="AQ148" i="18"/>
  <c r="AP148" i="18"/>
  <c r="AO148" i="18"/>
  <c r="AN148" i="18"/>
  <c r="AM148" i="18"/>
  <c r="AL148" i="18"/>
  <c r="AT147" i="18"/>
  <c r="AS147" i="18"/>
  <c r="AR147" i="18"/>
  <c r="AQ147" i="18"/>
  <c r="AP147" i="18"/>
  <c r="AO147" i="18"/>
  <c r="AN147" i="18"/>
  <c r="AM147" i="18"/>
  <c r="AL147" i="18"/>
  <c r="AT146" i="18"/>
  <c r="AS146" i="18"/>
  <c r="AR146" i="18"/>
  <c r="AQ146" i="18"/>
  <c r="AP146" i="18"/>
  <c r="AO146" i="18"/>
  <c r="AN146" i="18"/>
  <c r="AM146" i="18"/>
  <c r="AL146" i="18"/>
  <c r="AT145" i="18"/>
  <c r="AS145" i="18"/>
  <c r="AR145" i="18"/>
  <c r="AQ145" i="18"/>
  <c r="AP145" i="18"/>
  <c r="AO145" i="18"/>
  <c r="AN145" i="18"/>
  <c r="AM145" i="18"/>
  <c r="AL145" i="18"/>
  <c r="AT144" i="18"/>
  <c r="AS144" i="18"/>
  <c r="AR144" i="18"/>
  <c r="AQ144" i="18"/>
  <c r="AP144" i="18"/>
  <c r="AO144" i="18"/>
  <c r="AN144" i="18"/>
  <c r="AM144" i="18"/>
  <c r="AL144" i="18"/>
  <c r="AT143" i="18"/>
  <c r="AS143" i="18"/>
  <c r="AR143" i="18"/>
  <c r="AQ143" i="18"/>
  <c r="AP143" i="18"/>
  <c r="AO143" i="18"/>
  <c r="AN143" i="18"/>
  <c r="AM143" i="18"/>
  <c r="AL143" i="18"/>
  <c r="AT142" i="18"/>
  <c r="AS142" i="18"/>
  <c r="AR142" i="18"/>
  <c r="AQ142" i="18"/>
  <c r="AP142" i="18"/>
  <c r="AO142" i="18"/>
  <c r="AN142" i="18"/>
  <c r="AM142" i="18"/>
  <c r="AL142" i="18"/>
  <c r="AT141" i="18"/>
  <c r="AS141" i="18"/>
  <c r="AR141" i="18"/>
  <c r="AQ141" i="18"/>
  <c r="AP141" i="18"/>
  <c r="AO141" i="18"/>
  <c r="AN141" i="18"/>
  <c r="AM141" i="18"/>
  <c r="AL141" i="18"/>
  <c r="AT140" i="18"/>
  <c r="AS140" i="18"/>
  <c r="AR140" i="18"/>
  <c r="AQ140" i="18"/>
  <c r="AP140" i="18"/>
  <c r="AO140" i="18"/>
  <c r="AN140" i="18"/>
  <c r="AM140" i="18"/>
  <c r="AL140" i="18"/>
  <c r="AT139" i="18"/>
  <c r="AS139" i="18"/>
  <c r="AR139" i="18"/>
  <c r="AQ139" i="18"/>
  <c r="AP139" i="18"/>
  <c r="AO139" i="18"/>
  <c r="AN139" i="18"/>
  <c r="AM139" i="18"/>
  <c r="AL139" i="18"/>
  <c r="AT138" i="18"/>
  <c r="AS138" i="18"/>
  <c r="AR138" i="18"/>
  <c r="AQ138" i="18"/>
  <c r="AP138" i="18"/>
  <c r="AO138" i="18"/>
  <c r="AN138" i="18"/>
  <c r="AM138" i="18"/>
  <c r="AL138" i="18"/>
  <c r="AT137" i="18"/>
  <c r="AS137" i="18"/>
  <c r="AR137" i="18"/>
  <c r="AQ137" i="18"/>
  <c r="AP137" i="18"/>
  <c r="AO137" i="18"/>
  <c r="AN137" i="18"/>
  <c r="AM137" i="18"/>
  <c r="AL137" i="18"/>
  <c r="AT136" i="18"/>
  <c r="AS136" i="18"/>
  <c r="AR136" i="18"/>
  <c r="AQ136" i="18"/>
  <c r="AP136" i="18"/>
  <c r="AO136" i="18"/>
  <c r="AN136" i="18"/>
  <c r="AM136" i="18"/>
  <c r="AL136" i="18"/>
  <c r="AT135" i="18"/>
  <c r="AS135" i="18"/>
  <c r="AR135" i="18"/>
  <c r="AQ135" i="18"/>
  <c r="AP135" i="18"/>
  <c r="AO135" i="18"/>
  <c r="AN135" i="18"/>
  <c r="AM135" i="18"/>
  <c r="AL135" i="18"/>
  <c r="AT134" i="18"/>
  <c r="AS134" i="18"/>
  <c r="AR134" i="18"/>
  <c r="AQ134" i="18"/>
  <c r="AP134" i="18"/>
  <c r="AO134" i="18"/>
  <c r="AN134" i="18"/>
  <c r="AM134" i="18"/>
  <c r="AL134" i="18"/>
  <c r="AT133" i="18"/>
  <c r="AS133" i="18"/>
  <c r="AR133" i="18"/>
  <c r="AQ133" i="18"/>
  <c r="AP133" i="18"/>
  <c r="AO133" i="18"/>
  <c r="AN133" i="18"/>
  <c r="AM133" i="18"/>
  <c r="AL133" i="18"/>
  <c r="AT132" i="18"/>
  <c r="AS132" i="18"/>
  <c r="AR132" i="18"/>
  <c r="AQ132" i="18"/>
  <c r="AP132" i="18"/>
  <c r="AO132" i="18"/>
  <c r="AN132" i="18"/>
  <c r="AM132" i="18"/>
  <c r="AL132" i="18"/>
  <c r="AT131" i="18"/>
  <c r="AS131" i="18"/>
  <c r="AR131" i="18"/>
  <c r="AQ131" i="18"/>
  <c r="AP131" i="18"/>
  <c r="AO131" i="18"/>
  <c r="AN131" i="18"/>
  <c r="AM131" i="18"/>
  <c r="AL131" i="18"/>
  <c r="AT130" i="18"/>
  <c r="AS130" i="18"/>
  <c r="AR130" i="18"/>
  <c r="AQ130" i="18"/>
  <c r="AP130" i="18"/>
  <c r="AO130" i="18"/>
  <c r="AN130" i="18"/>
  <c r="AM130" i="18"/>
  <c r="AL130" i="18"/>
  <c r="AT129" i="18"/>
  <c r="AS129" i="18"/>
  <c r="AR129" i="18"/>
  <c r="AQ129" i="18"/>
  <c r="AP129" i="18"/>
  <c r="AO129" i="18"/>
  <c r="AN129" i="18"/>
  <c r="AM129" i="18"/>
  <c r="AL129" i="18"/>
  <c r="AT128" i="18"/>
  <c r="AS128" i="18"/>
  <c r="AR128" i="18"/>
  <c r="AQ128" i="18"/>
  <c r="AP128" i="18"/>
  <c r="AO128" i="18"/>
  <c r="AN128" i="18"/>
  <c r="AM128" i="18"/>
  <c r="AL128" i="18"/>
  <c r="AT127" i="18"/>
  <c r="AS127" i="18"/>
  <c r="AR127" i="18"/>
  <c r="AQ127" i="18"/>
  <c r="AP127" i="18"/>
  <c r="AO127" i="18"/>
  <c r="AN127" i="18"/>
  <c r="AM127" i="18"/>
  <c r="AL127" i="18"/>
  <c r="AT126" i="18"/>
  <c r="AS126" i="18"/>
  <c r="AR126" i="18"/>
  <c r="AQ126" i="18"/>
  <c r="AP126" i="18"/>
  <c r="AO126" i="18"/>
  <c r="AN126" i="18"/>
  <c r="AM126" i="18"/>
  <c r="AL126" i="18"/>
  <c r="AT125" i="18"/>
  <c r="AS125" i="18"/>
  <c r="AR125" i="18"/>
  <c r="AQ125" i="18"/>
  <c r="AP125" i="18"/>
  <c r="AO125" i="18"/>
  <c r="AN125" i="18"/>
  <c r="AM125" i="18"/>
  <c r="AL125" i="18"/>
  <c r="AT124" i="18"/>
  <c r="AS124" i="18"/>
  <c r="AR124" i="18"/>
  <c r="AQ124" i="18"/>
  <c r="AP124" i="18"/>
  <c r="AO124" i="18"/>
  <c r="AN124" i="18"/>
  <c r="AM124" i="18"/>
  <c r="AL124" i="18"/>
  <c r="AT123" i="18"/>
  <c r="AS123" i="18"/>
  <c r="AR123" i="18"/>
  <c r="AQ123" i="18"/>
  <c r="AP123" i="18"/>
  <c r="AO123" i="18"/>
  <c r="AN123" i="18"/>
  <c r="AM123" i="18"/>
  <c r="AL123" i="18"/>
  <c r="AT122" i="18"/>
  <c r="AS122" i="18"/>
  <c r="AR122" i="18"/>
  <c r="AQ122" i="18"/>
  <c r="AP122" i="18"/>
  <c r="AO122" i="18"/>
  <c r="AN122" i="18"/>
  <c r="AM122" i="18"/>
  <c r="AL122" i="18"/>
  <c r="AT121" i="18"/>
  <c r="AS121" i="18"/>
  <c r="AR121" i="18"/>
  <c r="AQ121" i="18"/>
  <c r="AP121" i="18"/>
  <c r="AO121" i="18"/>
  <c r="AN121" i="18"/>
  <c r="AM121" i="18"/>
  <c r="AL121" i="18"/>
  <c r="AT120" i="18"/>
  <c r="AS120" i="18"/>
  <c r="AR120" i="18"/>
  <c r="AQ120" i="18"/>
  <c r="AP120" i="18"/>
  <c r="AO120" i="18"/>
  <c r="AN120" i="18"/>
  <c r="AM120" i="18"/>
  <c r="AL120" i="18"/>
  <c r="AT119" i="18"/>
  <c r="AS119" i="18"/>
  <c r="AR119" i="18"/>
  <c r="AQ119" i="18"/>
  <c r="AP119" i="18"/>
  <c r="AO119" i="18"/>
  <c r="AN119" i="18"/>
  <c r="AM119" i="18"/>
  <c r="AL119" i="18"/>
  <c r="AT118" i="18"/>
  <c r="AS118" i="18"/>
  <c r="AR118" i="18"/>
  <c r="AQ118" i="18"/>
  <c r="AP118" i="18"/>
  <c r="AO118" i="18"/>
  <c r="AN118" i="18"/>
  <c r="AM118" i="18"/>
  <c r="AL118" i="18"/>
  <c r="AT117" i="18"/>
  <c r="AS117" i="18"/>
  <c r="AR117" i="18"/>
  <c r="AQ117" i="18"/>
  <c r="AP117" i="18"/>
  <c r="AO117" i="18"/>
  <c r="AN117" i="18"/>
  <c r="AM117" i="18"/>
  <c r="AL117" i="18"/>
  <c r="AT116" i="18"/>
  <c r="AS116" i="18"/>
  <c r="AR116" i="18"/>
  <c r="AQ116" i="18"/>
  <c r="AP116" i="18"/>
  <c r="AO116" i="18"/>
  <c r="AN116" i="18"/>
  <c r="AM116" i="18"/>
  <c r="AL116" i="18"/>
  <c r="AT115" i="18"/>
  <c r="AS115" i="18"/>
  <c r="AR115" i="18"/>
  <c r="AQ115" i="18"/>
  <c r="AP115" i="18"/>
  <c r="AO115" i="18"/>
  <c r="AN115" i="18"/>
  <c r="AM115" i="18"/>
  <c r="AL115" i="18"/>
  <c r="AT114" i="18"/>
  <c r="AS114" i="18"/>
  <c r="AR114" i="18"/>
  <c r="AQ114" i="18"/>
  <c r="AP114" i="18"/>
  <c r="AO114" i="18"/>
  <c r="AN114" i="18"/>
  <c r="AM114" i="18"/>
  <c r="AL114" i="18"/>
  <c r="AT113" i="18"/>
  <c r="AS113" i="18"/>
  <c r="AR113" i="18"/>
  <c r="AQ113" i="18"/>
  <c r="AP113" i="18"/>
  <c r="AO113" i="18"/>
  <c r="AN113" i="18"/>
  <c r="AM113" i="18"/>
  <c r="AL113" i="18"/>
  <c r="AT112" i="18"/>
  <c r="AS112" i="18"/>
  <c r="AR112" i="18"/>
  <c r="AQ112" i="18"/>
  <c r="AP112" i="18"/>
  <c r="AO112" i="18"/>
  <c r="AN112" i="18"/>
  <c r="AM112" i="18"/>
  <c r="AL112" i="18"/>
  <c r="AT111" i="18"/>
  <c r="AS111" i="18"/>
  <c r="AR111" i="18"/>
  <c r="AQ111" i="18"/>
  <c r="AP111" i="18"/>
  <c r="AO111" i="18"/>
  <c r="AN111" i="18"/>
  <c r="AM111" i="18"/>
  <c r="AL111" i="18"/>
  <c r="AT110" i="18"/>
  <c r="AS110" i="18"/>
  <c r="AR110" i="18"/>
  <c r="AQ110" i="18"/>
  <c r="AP110" i="18"/>
  <c r="AO110" i="18"/>
  <c r="AN110" i="18"/>
  <c r="AM110" i="18"/>
  <c r="AL110" i="18"/>
  <c r="AT109" i="18"/>
  <c r="AS109" i="18"/>
  <c r="AR109" i="18"/>
  <c r="AQ109" i="18"/>
  <c r="AP109" i="18"/>
  <c r="AO109" i="18"/>
  <c r="AN109" i="18"/>
  <c r="AM109" i="18"/>
  <c r="AL109" i="18"/>
  <c r="AT108" i="18"/>
  <c r="AS108" i="18"/>
  <c r="AR108" i="18"/>
  <c r="AQ108" i="18"/>
  <c r="AP108" i="18"/>
  <c r="AO108" i="18"/>
  <c r="AN108" i="18"/>
  <c r="AM108" i="18"/>
  <c r="AL108" i="18"/>
  <c r="AT107" i="18"/>
  <c r="AS107" i="18"/>
  <c r="AR107" i="18"/>
  <c r="AQ107" i="18"/>
  <c r="AP107" i="18"/>
  <c r="AO107" i="18"/>
  <c r="AN107" i="18"/>
  <c r="AM107" i="18"/>
  <c r="AL107" i="18"/>
  <c r="AT106" i="18"/>
  <c r="AS106" i="18"/>
  <c r="AR106" i="18"/>
  <c r="AQ106" i="18"/>
  <c r="AP106" i="18"/>
  <c r="AO106" i="18"/>
  <c r="AN106" i="18"/>
  <c r="AM106" i="18"/>
  <c r="AL106" i="18"/>
  <c r="AT105" i="18"/>
  <c r="AS105" i="18"/>
  <c r="AR105" i="18"/>
  <c r="AQ105" i="18"/>
  <c r="AP105" i="18"/>
  <c r="AO105" i="18"/>
  <c r="AN105" i="18"/>
  <c r="AM105" i="18"/>
  <c r="AL105" i="18"/>
  <c r="AT104" i="18"/>
  <c r="AS104" i="18"/>
  <c r="AR104" i="18"/>
  <c r="AQ104" i="18"/>
  <c r="AP104" i="18"/>
  <c r="AO104" i="18"/>
  <c r="AN104" i="18"/>
  <c r="AM104" i="18"/>
  <c r="AL104" i="18"/>
  <c r="AT103" i="18"/>
  <c r="AS103" i="18"/>
  <c r="AR103" i="18"/>
  <c r="AQ103" i="18"/>
  <c r="AP103" i="18"/>
  <c r="AO103" i="18"/>
  <c r="AN103" i="18"/>
  <c r="AM103" i="18"/>
  <c r="AL103" i="18"/>
  <c r="AT102" i="18"/>
  <c r="AS102" i="18"/>
  <c r="AR102" i="18"/>
  <c r="AQ102" i="18"/>
  <c r="AP102" i="18"/>
  <c r="AO102" i="18"/>
  <c r="AN102" i="18"/>
  <c r="AM102" i="18"/>
  <c r="AL102" i="18"/>
  <c r="AT101" i="18"/>
  <c r="AS101" i="18"/>
  <c r="AR101" i="18"/>
  <c r="AQ101" i="18"/>
  <c r="AP101" i="18"/>
  <c r="AO101" i="18"/>
  <c r="AN101" i="18"/>
  <c r="AM101" i="18"/>
  <c r="AL101" i="18"/>
  <c r="AT100" i="18"/>
  <c r="AS100" i="18"/>
  <c r="AR100" i="18"/>
  <c r="AQ100" i="18"/>
  <c r="AP100" i="18"/>
  <c r="AO100" i="18"/>
  <c r="AN100" i="18"/>
  <c r="AM100" i="18"/>
  <c r="AL100" i="18"/>
  <c r="AT99" i="18"/>
  <c r="AS99" i="18"/>
  <c r="AR99" i="18"/>
  <c r="AQ99" i="18"/>
  <c r="AP99" i="18"/>
  <c r="AO99" i="18"/>
  <c r="AN99" i="18"/>
  <c r="AM99" i="18"/>
  <c r="AL99" i="18"/>
  <c r="AT98" i="18"/>
  <c r="AS98" i="18"/>
  <c r="AR98" i="18"/>
  <c r="AQ98" i="18"/>
  <c r="AP98" i="18"/>
  <c r="AO98" i="18"/>
  <c r="AN98" i="18"/>
  <c r="AM98" i="18"/>
  <c r="AL98" i="18"/>
  <c r="AT97" i="18"/>
  <c r="AS97" i="18"/>
  <c r="AR97" i="18"/>
  <c r="AQ97" i="18"/>
  <c r="AP97" i="18"/>
  <c r="AO97" i="18"/>
  <c r="AN97" i="18"/>
  <c r="AM97" i="18"/>
  <c r="AL97" i="18"/>
  <c r="AT96" i="18"/>
  <c r="AS96" i="18"/>
  <c r="AR96" i="18"/>
  <c r="AQ96" i="18"/>
  <c r="AP96" i="18"/>
  <c r="AO96" i="18"/>
  <c r="AN96" i="18"/>
  <c r="AM96" i="18"/>
  <c r="AL96" i="18"/>
  <c r="AT95" i="18"/>
  <c r="AS95" i="18"/>
  <c r="AR95" i="18"/>
  <c r="AQ95" i="18"/>
  <c r="AP95" i="18"/>
  <c r="AO95" i="18"/>
  <c r="AN95" i="18"/>
  <c r="AM95" i="18"/>
  <c r="AL95" i="18"/>
  <c r="AT94" i="18"/>
  <c r="AS94" i="18"/>
  <c r="AR94" i="18"/>
  <c r="AQ94" i="18"/>
  <c r="AP94" i="18"/>
  <c r="AO94" i="18"/>
  <c r="AN94" i="18"/>
  <c r="AM94" i="18"/>
  <c r="AL94" i="18"/>
  <c r="AT93" i="18"/>
  <c r="AS93" i="18"/>
  <c r="AR93" i="18"/>
  <c r="AQ93" i="18"/>
  <c r="AP93" i="18"/>
  <c r="AO93" i="18"/>
  <c r="AN93" i="18"/>
  <c r="AM93" i="18"/>
  <c r="AL93" i="18"/>
  <c r="AT92" i="18"/>
  <c r="AS92" i="18"/>
  <c r="AR92" i="18"/>
  <c r="AQ92" i="18"/>
  <c r="AP92" i="18"/>
  <c r="AO92" i="18"/>
  <c r="AN92" i="18"/>
  <c r="AM92" i="18"/>
  <c r="AL92" i="18"/>
  <c r="AT91" i="18"/>
  <c r="AS91" i="18"/>
  <c r="AR91" i="18"/>
  <c r="AQ91" i="18"/>
  <c r="AP91" i="18"/>
  <c r="AO91" i="18"/>
  <c r="AN91" i="18"/>
  <c r="AM91" i="18"/>
  <c r="AL91" i="18"/>
  <c r="AT90" i="18"/>
  <c r="AS90" i="18"/>
  <c r="AR90" i="18"/>
  <c r="AQ90" i="18"/>
  <c r="AP90" i="18"/>
  <c r="AO90" i="18"/>
  <c r="AN90" i="18"/>
  <c r="AM90" i="18"/>
  <c r="AL90" i="18"/>
  <c r="AT89" i="18"/>
  <c r="AS89" i="18"/>
  <c r="AR89" i="18"/>
  <c r="AQ89" i="18"/>
  <c r="AP89" i="18"/>
  <c r="AO89" i="18"/>
  <c r="AN89" i="18"/>
  <c r="AM89" i="18"/>
  <c r="AL89" i="18"/>
  <c r="AT88" i="18"/>
  <c r="AS88" i="18"/>
  <c r="AR88" i="18"/>
  <c r="AQ88" i="18"/>
  <c r="AP88" i="18"/>
  <c r="AO88" i="18"/>
  <c r="AN88" i="18"/>
  <c r="AM88" i="18"/>
  <c r="AL88" i="18"/>
  <c r="AT87" i="18"/>
  <c r="AS87" i="18"/>
  <c r="AR87" i="18"/>
  <c r="AQ87" i="18"/>
  <c r="AP87" i="18"/>
  <c r="AO87" i="18"/>
  <c r="AN87" i="18"/>
  <c r="AM87" i="18"/>
  <c r="AL87" i="18"/>
  <c r="AT86" i="18"/>
  <c r="AS86" i="18"/>
  <c r="AR86" i="18"/>
  <c r="AQ86" i="18"/>
  <c r="AP86" i="18"/>
  <c r="AO86" i="18"/>
  <c r="AN86" i="18"/>
  <c r="AM86" i="18"/>
  <c r="AL86" i="18"/>
  <c r="AT85" i="18"/>
  <c r="AS85" i="18"/>
  <c r="AR85" i="18"/>
  <c r="AQ85" i="18"/>
  <c r="AP85" i="18"/>
  <c r="AO85" i="18"/>
  <c r="AN85" i="18"/>
  <c r="AM85" i="18"/>
  <c r="AL85" i="18"/>
  <c r="AT84" i="18"/>
  <c r="AS84" i="18"/>
  <c r="AR84" i="18"/>
  <c r="AQ84" i="18"/>
  <c r="AP84" i="18"/>
  <c r="AO84" i="18"/>
  <c r="AN84" i="18"/>
  <c r="AM84" i="18"/>
  <c r="AL84" i="18"/>
  <c r="AT83" i="18"/>
  <c r="AS83" i="18"/>
  <c r="AR83" i="18"/>
  <c r="AQ83" i="18"/>
  <c r="AP83" i="18"/>
  <c r="AO83" i="18"/>
  <c r="AN83" i="18"/>
  <c r="AM83" i="18"/>
  <c r="AL83" i="18"/>
  <c r="AT82" i="18"/>
  <c r="AS82" i="18"/>
  <c r="AR82" i="18"/>
  <c r="AQ82" i="18"/>
  <c r="AP82" i="18"/>
  <c r="AO82" i="18"/>
  <c r="AN82" i="18"/>
  <c r="AM82" i="18"/>
  <c r="AL82" i="18"/>
  <c r="AT81" i="18"/>
  <c r="AS81" i="18"/>
  <c r="AR81" i="18"/>
  <c r="AQ81" i="18"/>
  <c r="AP81" i="18"/>
  <c r="AO81" i="18"/>
  <c r="AN81" i="18"/>
  <c r="AM81" i="18"/>
  <c r="AL81" i="18"/>
  <c r="AT80" i="18"/>
  <c r="AS80" i="18"/>
  <c r="AR80" i="18"/>
  <c r="AQ80" i="18"/>
  <c r="AP80" i="18"/>
  <c r="AO80" i="18"/>
  <c r="AN80" i="18"/>
  <c r="AM80" i="18"/>
  <c r="AL80" i="18"/>
  <c r="AT79" i="18"/>
  <c r="AS79" i="18"/>
  <c r="AR79" i="18"/>
  <c r="AQ79" i="18"/>
  <c r="AP79" i="18"/>
  <c r="AO79" i="18"/>
  <c r="AN79" i="18"/>
  <c r="AM79" i="18"/>
  <c r="AL79" i="18"/>
  <c r="AT78" i="18"/>
  <c r="AS78" i="18"/>
  <c r="AR78" i="18"/>
  <c r="AQ78" i="18"/>
  <c r="AP78" i="18"/>
  <c r="AO78" i="18"/>
  <c r="AN78" i="18"/>
  <c r="AM78" i="18"/>
  <c r="AL78" i="18"/>
  <c r="AT77" i="18"/>
  <c r="AS77" i="18"/>
  <c r="AR77" i="18"/>
  <c r="AQ77" i="18"/>
  <c r="AP77" i="18"/>
  <c r="AO77" i="18"/>
  <c r="AN77" i="18"/>
  <c r="AM77" i="18"/>
  <c r="AL77" i="18"/>
  <c r="AT76" i="18"/>
  <c r="AS76" i="18"/>
  <c r="AR76" i="18"/>
  <c r="AQ76" i="18"/>
  <c r="AP76" i="18"/>
  <c r="AO76" i="18"/>
  <c r="AN76" i="18"/>
  <c r="AM76" i="18"/>
  <c r="AL76" i="18"/>
  <c r="AP60" i="18"/>
  <c r="AM60" i="18"/>
  <c r="AL60" i="18"/>
  <c r="AP55" i="18"/>
  <c r="AM55" i="18"/>
  <c r="AL55" i="18"/>
  <c r="AP50" i="18"/>
  <c r="AM50" i="18"/>
  <c r="AL50" i="18"/>
  <c r="AP45" i="18"/>
  <c r="AM45" i="18"/>
  <c r="AL45" i="18"/>
  <c r="AP40" i="18"/>
  <c r="AM40" i="18"/>
  <c r="AL40" i="18"/>
  <c r="AP35" i="18"/>
  <c r="AM35" i="18"/>
  <c r="AL35" i="18"/>
  <c r="AL156" i="13"/>
  <c r="AQ156" i="13" s="1"/>
  <c r="AM156" i="13"/>
  <c r="AN156" i="13"/>
  <c r="AR156" i="13" s="1"/>
  <c r="AO156" i="13"/>
  <c r="AP156" i="13"/>
  <c r="AS156" i="13"/>
  <c r="AT156" i="13"/>
  <c r="AL157" i="13"/>
  <c r="AS157" i="13" s="1"/>
  <c r="AM157" i="13"/>
  <c r="AN157" i="13"/>
  <c r="AO157" i="13"/>
  <c r="AP157" i="13"/>
  <c r="AR157" i="13"/>
  <c r="AT157" i="13"/>
  <c r="AL158" i="13"/>
  <c r="AR158" i="13" s="1"/>
  <c r="AM158" i="13"/>
  <c r="AN158" i="13"/>
  <c r="AO158" i="13"/>
  <c r="AP158" i="13"/>
  <c r="AQ158" i="13"/>
  <c r="AT158" i="13"/>
  <c r="AL159" i="13"/>
  <c r="AQ159" i="13" s="1"/>
  <c r="AM159" i="13"/>
  <c r="AN159" i="13"/>
  <c r="AO159" i="13"/>
  <c r="AP159" i="13"/>
  <c r="AT159" i="13" s="1"/>
  <c r="AR159" i="13"/>
  <c r="AS159" i="13"/>
  <c r="AL160" i="13"/>
  <c r="AM160" i="13"/>
  <c r="AN160" i="13"/>
  <c r="AO160" i="13"/>
  <c r="AS160" i="13" s="1"/>
  <c r="AP160" i="13"/>
  <c r="AT160" i="13" s="1"/>
  <c r="AQ160" i="13"/>
  <c r="AR160" i="13"/>
  <c r="AL161" i="13"/>
  <c r="AR161" i="13" s="1"/>
  <c r="AM161" i="13"/>
  <c r="AN161" i="13"/>
  <c r="AO161" i="13"/>
  <c r="AP161" i="13"/>
  <c r="AT161" i="13" s="1"/>
  <c r="AQ161" i="13"/>
  <c r="AL162" i="13"/>
  <c r="AQ162" i="13" s="1"/>
  <c r="AM162" i="13"/>
  <c r="AN162" i="13"/>
  <c r="AO162" i="13"/>
  <c r="AS162" i="13" s="1"/>
  <c r="AP162" i="13"/>
  <c r="AT162" i="13"/>
  <c r="AL163" i="13"/>
  <c r="AT163" i="13" s="1"/>
  <c r="AM163" i="13"/>
  <c r="AN163" i="13"/>
  <c r="AO163" i="13"/>
  <c r="AP163" i="13"/>
  <c r="AL164" i="13"/>
  <c r="AQ164" i="13" s="1"/>
  <c r="AM164" i="13"/>
  <c r="AN164" i="13"/>
  <c r="AR164" i="13" s="1"/>
  <c r="AO164" i="13"/>
  <c r="AP164" i="13"/>
  <c r="AS164" i="13"/>
  <c r="AT164" i="13"/>
  <c r="AL165" i="13"/>
  <c r="AS165" i="13" s="1"/>
  <c r="AM165" i="13"/>
  <c r="AN165" i="13"/>
  <c r="AO165" i="13"/>
  <c r="AP165" i="13"/>
  <c r="AR165" i="13"/>
  <c r="AT165" i="13"/>
  <c r="AL166" i="13"/>
  <c r="AM166" i="13"/>
  <c r="AN166" i="13"/>
  <c r="AO166" i="13"/>
  <c r="AP166" i="13"/>
  <c r="AQ166" i="13"/>
  <c r="AR166" i="13"/>
  <c r="AS166" i="13"/>
  <c r="AT166" i="13"/>
  <c r="AL167" i="13"/>
  <c r="AM167" i="13"/>
  <c r="AN167" i="13"/>
  <c r="AO167" i="13"/>
  <c r="AP167" i="13"/>
  <c r="AQ167" i="13"/>
  <c r="AR167" i="13"/>
  <c r="AS167" i="13"/>
  <c r="AT167" i="13"/>
  <c r="AL168" i="13"/>
  <c r="AM168" i="13"/>
  <c r="AN168" i="13"/>
  <c r="AO168" i="13"/>
  <c r="AP168" i="13"/>
  <c r="AQ168" i="13"/>
  <c r="AR168" i="13"/>
  <c r="AS168" i="13"/>
  <c r="AT168" i="13"/>
  <c r="AL169" i="13"/>
  <c r="AM169" i="13"/>
  <c r="AN169" i="13"/>
  <c r="AO169" i="13"/>
  <c r="AP169" i="13"/>
  <c r="AQ169" i="13"/>
  <c r="AR169" i="13"/>
  <c r="AS169" i="13"/>
  <c r="AT169" i="13"/>
  <c r="AL170" i="13"/>
  <c r="AM170" i="13"/>
  <c r="AN170" i="13"/>
  <c r="AO170" i="13"/>
  <c r="AP170" i="13"/>
  <c r="AQ170" i="13"/>
  <c r="AR170" i="13"/>
  <c r="AS170" i="13"/>
  <c r="AT170" i="13"/>
  <c r="AL171" i="13"/>
  <c r="AM171" i="13"/>
  <c r="AN171" i="13"/>
  <c r="AO171" i="13"/>
  <c r="AP171" i="13"/>
  <c r="AQ171" i="13"/>
  <c r="AR171" i="13"/>
  <c r="AS171" i="13"/>
  <c r="AT171" i="13"/>
  <c r="AL172" i="13"/>
  <c r="AM172" i="13"/>
  <c r="AN172" i="13"/>
  <c r="AO172" i="13"/>
  <c r="AP172" i="13"/>
  <c r="AQ172" i="13"/>
  <c r="AR172" i="13"/>
  <c r="AS172" i="13"/>
  <c r="AT172" i="13"/>
  <c r="AL173" i="13"/>
  <c r="AM173" i="13"/>
  <c r="AN173" i="13"/>
  <c r="AO173" i="13"/>
  <c r="AP173" i="13"/>
  <c r="AQ173" i="13"/>
  <c r="AR173" i="13"/>
  <c r="AS173" i="13"/>
  <c r="AT173" i="13"/>
  <c r="AL174" i="13"/>
  <c r="AM174" i="13"/>
  <c r="AN174" i="13"/>
  <c r="AO174" i="13"/>
  <c r="AP174" i="13"/>
  <c r="AQ174" i="13"/>
  <c r="AR174" i="13"/>
  <c r="AS174" i="13"/>
  <c r="AT174" i="13"/>
  <c r="AL175" i="13"/>
  <c r="AM175" i="13"/>
  <c r="AN175" i="13"/>
  <c r="AO175" i="13"/>
  <c r="AP175" i="13"/>
  <c r="AQ175" i="13"/>
  <c r="AR175" i="13"/>
  <c r="AS175" i="13"/>
  <c r="AT175" i="13"/>
  <c r="AL176" i="13"/>
  <c r="AM176" i="13"/>
  <c r="AN176" i="13"/>
  <c r="AO176" i="13"/>
  <c r="AP176" i="13"/>
  <c r="AQ176" i="13"/>
  <c r="AR176" i="13"/>
  <c r="AS176" i="13"/>
  <c r="AT176" i="13"/>
  <c r="AL177" i="13"/>
  <c r="AM177" i="13"/>
  <c r="AN177" i="13"/>
  <c r="AO177" i="13"/>
  <c r="AP177" i="13"/>
  <c r="AQ177" i="13"/>
  <c r="AR177" i="13"/>
  <c r="AS177" i="13"/>
  <c r="AT177" i="13"/>
  <c r="AL178" i="13"/>
  <c r="AM178" i="13"/>
  <c r="AN178" i="13"/>
  <c r="AO178" i="13"/>
  <c r="AP178" i="13"/>
  <c r="AQ178" i="13"/>
  <c r="AR178" i="13"/>
  <c r="AS178" i="13"/>
  <c r="AT178" i="13"/>
  <c r="AL179" i="13"/>
  <c r="AM179" i="13"/>
  <c r="AN179" i="13"/>
  <c r="AO179" i="13"/>
  <c r="AP179" i="13"/>
  <c r="AQ179" i="13"/>
  <c r="AR179" i="13"/>
  <c r="AS179" i="13"/>
  <c r="AT179" i="13"/>
  <c r="AL180" i="13"/>
  <c r="AM180" i="13"/>
  <c r="AN180" i="13"/>
  <c r="AO180" i="13"/>
  <c r="AP180" i="13"/>
  <c r="AQ180" i="13"/>
  <c r="AR180" i="13"/>
  <c r="AS180" i="13"/>
  <c r="AT180" i="13"/>
  <c r="AL181" i="13"/>
  <c r="AM181" i="13"/>
  <c r="AN181" i="13"/>
  <c r="AO181" i="13"/>
  <c r="AP181" i="13"/>
  <c r="AQ181" i="13"/>
  <c r="AR181" i="13"/>
  <c r="AS181" i="13"/>
  <c r="AT181" i="13"/>
  <c r="AL182" i="13"/>
  <c r="AM182" i="13"/>
  <c r="AN182" i="13"/>
  <c r="AO182" i="13"/>
  <c r="AP182" i="13"/>
  <c r="AQ182" i="13"/>
  <c r="AR182" i="13"/>
  <c r="AS182" i="13"/>
  <c r="AT182" i="13"/>
  <c r="AL183" i="13"/>
  <c r="AM183" i="13"/>
  <c r="AN183" i="13"/>
  <c r="AO183" i="13"/>
  <c r="AP183" i="13"/>
  <c r="AQ183" i="13"/>
  <c r="AR183" i="13"/>
  <c r="AS183" i="13"/>
  <c r="AT183" i="13"/>
  <c r="AL184" i="13"/>
  <c r="AM184" i="13"/>
  <c r="AN184" i="13"/>
  <c r="AO184" i="13"/>
  <c r="AP184" i="13"/>
  <c r="AQ184" i="13"/>
  <c r="AR184" i="13"/>
  <c r="AS184" i="13"/>
  <c r="AT184" i="13"/>
  <c r="AL185" i="13"/>
  <c r="AM185" i="13"/>
  <c r="AN185" i="13"/>
  <c r="AO185" i="13"/>
  <c r="AP185" i="13"/>
  <c r="AQ185" i="13"/>
  <c r="AR185" i="13"/>
  <c r="AS185" i="13"/>
  <c r="AT185" i="13"/>
  <c r="AL186" i="13"/>
  <c r="AM186" i="13"/>
  <c r="AN186" i="13"/>
  <c r="AO186" i="13"/>
  <c r="AP186" i="13"/>
  <c r="AQ186" i="13"/>
  <c r="AR186" i="13"/>
  <c r="AS186" i="13"/>
  <c r="AT186" i="13"/>
  <c r="AL187" i="13"/>
  <c r="AM187" i="13"/>
  <c r="AN187" i="13"/>
  <c r="AO187" i="13"/>
  <c r="AP187" i="13"/>
  <c r="AQ187" i="13"/>
  <c r="AR187" i="13"/>
  <c r="AS187" i="13"/>
  <c r="AT187" i="13"/>
  <c r="AL188" i="13"/>
  <c r="AM188" i="13"/>
  <c r="AN188" i="13"/>
  <c r="AO188" i="13"/>
  <c r="AP188" i="13"/>
  <c r="AQ188" i="13"/>
  <c r="AR188" i="13"/>
  <c r="AS188" i="13"/>
  <c r="AT188" i="13"/>
  <c r="AL189" i="13"/>
  <c r="AM189" i="13"/>
  <c r="AN189" i="13"/>
  <c r="AO189" i="13"/>
  <c r="AP189" i="13"/>
  <c r="AQ189" i="13"/>
  <c r="AR189" i="13"/>
  <c r="AS189" i="13"/>
  <c r="AT189" i="13"/>
  <c r="AL190" i="13"/>
  <c r="AM190" i="13"/>
  <c r="AN190" i="13"/>
  <c r="AO190" i="13"/>
  <c r="AP190" i="13"/>
  <c r="AQ190" i="13"/>
  <c r="AR190" i="13"/>
  <c r="AS190" i="13"/>
  <c r="AT190" i="13"/>
  <c r="AL191" i="13"/>
  <c r="AM191" i="13"/>
  <c r="AN191" i="13"/>
  <c r="AO191" i="13"/>
  <c r="AP191" i="13"/>
  <c r="AQ191" i="13"/>
  <c r="AR191" i="13"/>
  <c r="AS191" i="13"/>
  <c r="AT191" i="13"/>
  <c r="AL192" i="13"/>
  <c r="AM192" i="13"/>
  <c r="AN192" i="13"/>
  <c r="AO192" i="13"/>
  <c r="AP192" i="13"/>
  <c r="AQ192" i="13"/>
  <c r="AR192" i="13"/>
  <c r="AS192" i="13"/>
  <c r="AT192" i="13"/>
  <c r="AL193" i="13"/>
  <c r="AM193" i="13"/>
  <c r="AN193" i="13"/>
  <c r="AO193" i="13"/>
  <c r="AP193" i="13"/>
  <c r="AQ193" i="13"/>
  <c r="AR193" i="13"/>
  <c r="AS193" i="13"/>
  <c r="AT193" i="13"/>
  <c r="AL194" i="13"/>
  <c r="AM194" i="13"/>
  <c r="AN194" i="13"/>
  <c r="AO194" i="13"/>
  <c r="AP194" i="13"/>
  <c r="AQ194" i="13"/>
  <c r="AR194" i="13"/>
  <c r="AS194" i="13"/>
  <c r="AT194" i="13"/>
  <c r="AL195" i="13"/>
  <c r="AM195" i="13"/>
  <c r="AN195" i="13"/>
  <c r="AO195" i="13"/>
  <c r="AP195" i="13"/>
  <c r="AQ195" i="13"/>
  <c r="AR195" i="13"/>
  <c r="AS195" i="13"/>
  <c r="AT195" i="13"/>
  <c r="AL196" i="13"/>
  <c r="AM196" i="13"/>
  <c r="AN196" i="13"/>
  <c r="AO196" i="13"/>
  <c r="AP196" i="13"/>
  <c r="AQ196" i="13"/>
  <c r="AR196" i="13"/>
  <c r="AS196" i="13"/>
  <c r="AT196" i="13"/>
  <c r="AL197" i="13"/>
  <c r="AM197" i="13"/>
  <c r="AN197" i="13"/>
  <c r="AO197" i="13"/>
  <c r="AP197" i="13"/>
  <c r="AQ197" i="13"/>
  <c r="AR197" i="13"/>
  <c r="AS197" i="13"/>
  <c r="AT197" i="13"/>
  <c r="AL198" i="13"/>
  <c r="AM198" i="13"/>
  <c r="AN198" i="13"/>
  <c r="AO198" i="13"/>
  <c r="AP198" i="13"/>
  <c r="AQ198" i="13"/>
  <c r="AR198" i="13"/>
  <c r="AS198" i="13"/>
  <c r="AT198" i="13"/>
  <c r="AL199" i="13"/>
  <c r="AM199" i="13"/>
  <c r="AN199" i="13"/>
  <c r="AO199" i="13"/>
  <c r="AP199" i="13"/>
  <c r="AQ199" i="13"/>
  <c r="AR199" i="13"/>
  <c r="AS199" i="13"/>
  <c r="AT199" i="13"/>
  <c r="AL200" i="13"/>
  <c r="AM200" i="13"/>
  <c r="AN200" i="13"/>
  <c r="AO200" i="13"/>
  <c r="AP200" i="13"/>
  <c r="AQ200" i="13"/>
  <c r="AR200" i="13"/>
  <c r="AS200" i="13"/>
  <c r="AT200" i="13"/>
  <c r="AL201" i="13"/>
  <c r="AM201" i="13"/>
  <c r="AN201" i="13"/>
  <c r="AO201" i="13"/>
  <c r="AP201" i="13"/>
  <c r="AQ201" i="13"/>
  <c r="AR201" i="13"/>
  <c r="AS201" i="13"/>
  <c r="AT201" i="13"/>
  <c r="AL202" i="13"/>
  <c r="AM202" i="13"/>
  <c r="AN202" i="13"/>
  <c r="AO202" i="13"/>
  <c r="AP202" i="13"/>
  <c r="AQ202" i="13"/>
  <c r="AR202" i="13"/>
  <c r="AS202" i="13"/>
  <c r="AT202" i="13"/>
  <c r="AL203" i="13"/>
  <c r="AM203" i="13"/>
  <c r="AN203" i="13"/>
  <c r="AO203" i="13"/>
  <c r="AP203" i="13"/>
  <c r="AQ203" i="13"/>
  <c r="AR203" i="13"/>
  <c r="AS203" i="13"/>
  <c r="AT203" i="13"/>
  <c r="AL204" i="13"/>
  <c r="AM204" i="13"/>
  <c r="AN204" i="13"/>
  <c r="AO204" i="13"/>
  <c r="AP204" i="13"/>
  <c r="AQ204" i="13"/>
  <c r="AR204" i="13"/>
  <c r="AS204" i="13"/>
  <c r="AT204" i="13"/>
  <c r="AL205" i="13"/>
  <c r="AM205" i="13"/>
  <c r="AN205" i="13"/>
  <c r="AO205" i="13"/>
  <c r="AP205" i="13"/>
  <c r="AQ205" i="13"/>
  <c r="AR205" i="13"/>
  <c r="AS205" i="13"/>
  <c r="AT205" i="13"/>
  <c r="AT55" i="18" l="1"/>
  <c r="AT35" i="18"/>
  <c r="AQ55" i="18"/>
  <c r="AQ40" i="18"/>
  <c r="AT50" i="18"/>
  <c r="AT45" i="18"/>
  <c r="AQ45" i="18"/>
  <c r="AQ35" i="18"/>
  <c r="AT60" i="18"/>
  <c r="AQ50" i="18"/>
  <c r="AQ60" i="18"/>
  <c r="AT40" i="18"/>
  <c r="AQ165" i="13"/>
  <c r="AS163" i="13"/>
  <c r="AQ157" i="13"/>
  <c r="AR163" i="13"/>
  <c r="AQ163" i="13"/>
  <c r="AR162" i="13"/>
  <c r="AS161" i="13"/>
  <c r="AS158" i="13"/>
  <c r="B83" i="19"/>
  <c r="B84" i="19" l="1"/>
  <c r="B85" i="19" l="1"/>
  <c r="E43" i="18"/>
  <c r="F43" i="18" s="1"/>
  <c r="E44" i="18"/>
  <c r="F44" i="18" s="1"/>
  <c r="E45" i="18"/>
  <c r="F45" i="18" s="1"/>
  <c r="E46" i="18"/>
  <c r="F46" i="18" s="1"/>
  <c r="G47" i="18" s="1"/>
  <c r="B86" i="19" l="1"/>
  <c r="G20" i="24"/>
  <c r="G19" i="24"/>
  <c r="F19" i="24"/>
  <c r="F20" i="24"/>
  <c r="B94" i="19"/>
  <c r="C91" i="19"/>
  <c r="C90" i="19"/>
  <c r="C89" i="19"/>
  <c r="C88" i="19"/>
  <c r="C87" i="19"/>
  <c r="C86" i="19"/>
  <c r="C85" i="19"/>
  <c r="C84" i="19"/>
  <c r="C82" i="19"/>
  <c r="C83" i="19"/>
  <c r="B87" i="19" l="1"/>
  <c r="B88" i="19" l="1"/>
  <c r="B89" i="19" l="1"/>
  <c r="B90" i="19" l="1"/>
  <c r="B91" i="19" l="1"/>
  <c r="G44" i="18" l="1"/>
  <c r="G46" i="18" l="1"/>
  <c r="G45" i="18"/>
  <c r="B53" i="27" l="1"/>
  <c r="B67" i="27"/>
  <c r="U4" i="27"/>
  <c r="X4" i="27"/>
  <c r="AA4" i="27"/>
  <c r="AD4" i="27"/>
  <c r="F94" i="18"/>
  <c r="F51" i="27" s="1"/>
  <c r="E94" i="18"/>
  <c r="B94" i="18"/>
  <c r="F50" i="27"/>
  <c r="E49" i="27"/>
  <c r="AB33" i="18"/>
  <c r="E48" i="27"/>
  <c r="F90" i="18"/>
  <c r="E90" i="18"/>
  <c r="B47" i="27"/>
  <c r="F89" i="18"/>
  <c r="E89" i="18"/>
  <c r="F88" i="18"/>
  <c r="AO50" i="18" s="1"/>
  <c r="AS50" i="18" s="1"/>
  <c r="E88" i="18"/>
  <c r="AN50" i="18" s="1"/>
  <c r="AR50" i="18" s="1"/>
  <c r="B45" i="27"/>
  <c r="F87" i="18"/>
  <c r="AO45" i="18" s="1"/>
  <c r="AS45" i="18" s="1"/>
  <c r="E87" i="18"/>
  <c r="F86" i="18"/>
  <c r="AO40" i="18" s="1"/>
  <c r="AS40" i="18" s="1"/>
  <c r="E86" i="18"/>
  <c r="B43" i="27"/>
  <c r="F85" i="18"/>
  <c r="E85" i="18"/>
  <c r="AN35" i="18" s="1"/>
  <c r="AR35" i="18" s="1"/>
  <c r="F84" i="18"/>
  <c r="E84" i="18"/>
  <c r="F83" i="18"/>
  <c r="E83" i="18"/>
  <c r="E40" i="27" s="1"/>
  <c r="F82" i="18"/>
  <c r="E82" i="18"/>
  <c r="U10" i="27"/>
  <c r="X10" i="27" s="1"/>
  <c r="AA10" i="27" s="1"/>
  <c r="AD10" i="27" s="1"/>
  <c r="X12" i="27"/>
  <c r="AA12" i="27" s="1"/>
  <c r="AD12" i="27" s="1"/>
  <c r="F10" i="13"/>
  <c r="F10" i="26"/>
  <c r="M9" i="26" s="1"/>
  <c r="F10" i="20"/>
  <c r="F13" i="19"/>
  <c r="F10" i="19"/>
  <c r="U22" i="27"/>
  <c r="B24" i="27"/>
  <c r="B25" i="27"/>
  <c r="B95" i="13"/>
  <c r="C82" i="13"/>
  <c r="C23" i="27" s="1"/>
  <c r="C83" i="13"/>
  <c r="C24" i="27"/>
  <c r="C84" i="13"/>
  <c r="C25" i="27" s="1"/>
  <c r="C85" i="13"/>
  <c r="C26" i="27"/>
  <c r="C86" i="13"/>
  <c r="C27" i="27" s="1"/>
  <c r="C87" i="13"/>
  <c r="C28" i="27" s="1"/>
  <c r="C88" i="13"/>
  <c r="C29" i="27" s="1"/>
  <c r="C89" i="13"/>
  <c r="C30" i="27" s="1"/>
  <c r="C90" i="13"/>
  <c r="C31" i="27" s="1"/>
  <c r="C91" i="13"/>
  <c r="C32" i="27" s="1"/>
  <c r="C92" i="13"/>
  <c r="C33" i="27" s="1"/>
  <c r="C93" i="13"/>
  <c r="C34" i="27" s="1"/>
  <c r="X5" i="27"/>
  <c r="L69" i="27" s="1"/>
  <c r="B69" i="27"/>
  <c r="B82" i="20"/>
  <c r="B71" i="27" s="1"/>
  <c r="B83" i="20"/>
  <c r="U5" i="27"/>
  <c r="L53" i="27" s="1"/>
  <c r="B84" i="20"/>
  <c r="B73" i="27" s="1"/>
  <c r="AD5" i="27"/>
  <c r="L101" i="27" s="1"/>
  <c r="B101" i="27"/>
  <c r="B85" i="20"/>
  <c r="B74" i="27" s="1"/>
  <c r="O5" i="27"/>
  <c r="B86" i="20"/>
  <c r="B75" i="27" s="1"/>
  <c r="R5" i="27"/>
  <c r="L37" i="27" s="1"/>
  <c r="B87" i="20"/>
  <c r="B76" i="27" s="1"/>
  <c r="AA5" i="27"/>
  <c r="L85" i="27" s="1"/>
  <c r="B85" i="27"/>
  <c r="H91" i="27" s="1"/>
  <c r="B87" i="27"/>
  <c r="B94" i="20"/>
  <c r="C94" i="20" s="1"/>
  <c r="C83" i="27" s="1"/>
  <c r="B83" i="27"/>
  <c r="H83" i="27" s="1"/>
  <c r="B88" i="27"/>
  <c r="B89" i="27"/>
  <c r="B90" i="27"/>
  <c r="B91" i="27"/>
  <c r="B92" i="27"/>
  <c r="B93" i="27"/>
  <c r="B94" i="27"/>
  <c r="B94" i="26"/>
  <c r="B99" i="27" s="1"/>
  <c r="B90" i="20"/>
  <c r="B79" i="27" s="1"/>
  <c r="B91" i="20"/>
  <c r="B92" i="20"/>
  <c r="B81" i="27" s="1"/>
  <c r="B93" i="20"/>
  <c r="B82" i="27" s="1"/>
  <c r="U6" i="27"/>
  <c r="X6" i="27" s="1"/>
  <c r="AA6" i="27" s="1"/>
  <c r="AD6" i="27" s="1"/>
  <c r="E24" i="24"/>
  <c r="G24" i="24"/>
  <c r="O4" i="27"/>
  <c r="U23" i="27"/>
  <c r="U24" i="27"/>
  <c r="U25" i="27"/>
  <c r="U26" i="27"/>
  <c r="AI205" i="13"/>
  <c r="AH205" i="13"/>
  <c r="AG205" i="13"/>
  <c r="AF205" i="13"/>
  <c r="AE205" i="13"/>
  <c r="AD205" i="13"/>
  <c r="AC205" i="13"/>
  <c r="AB205" i="13"/>
  <c r="AI204" i="13"/>
  <c r="AH204" i="13"/>
  <c r="AG204" i="13"/>
  <c r="AF204" i="13"/>
  <c r="AE204" i="13"/>
  <c r="AD204" i="13"/>
  <c r="AC204" i="13"/>
  <c r="AB204" i="13"/>
  <c r="AI203" i="13"/>
  <c r="AH203" i="13"/>
  <c r="AG203" i="13"/>
  <c r="AF203" i="13"/>
  <c r="AE203" i="13"/>
  <c r="AD203" i="13"/>
  <c r="AC203" i="13"/>
  <c r="AB203" i="13"/>
  <c r="AI202" i="13"/>
  <c r="AH202" i="13"/>
  <c r="AG202" i="13"/>
  <c r="AF202" i="13"/>
  <c r="AE202" i="13"/>
  <c r="AD202" i="13"/>
  <c r="AC202" i="13"/>
  <c r="AB202" i="13"/>
  <c r="AI201" i="13"/>
  <c r="AH201" i="13"/>
  <c r="AG201" i="13"/>
  <c r="AF201" i="13"/>
  <c r="AE201" i="13"/>
  <c r="AD201" i="13"/>
  <c r="AC201" i="13"/>
  <c r="AB201" i="13"/>
  <c r="AI200" i="13"/>
  <c r="AH200" i="13"/>
  <c r="AG200" i="13"/>
  <c r="AF200" i="13"/>
  <c r="AE200" i="13"/>
  <c r="AD200" i="13"/>
  <c r="AC200" i="13"/>
  <c r="AB200" i="13"/>
  <c r="AI199" i="13"/>
  <c r="AH199" i="13"/>
  <c r="AG199" i="13"/>
  <c r="AF199" i="13"/>
  <c r="AE199" i="13"/>
  <c r="AD199" i="13"/>
  <c r="AC199" i="13"/>
  <c r="AB199" i="13"/>
  <c r="AI198" i="13"/>
  <c r="AH198" i="13"/>
  <c r="AG198" i="13"/>
  <c r="AF198" i="13"/>
  <c r="AE198" i="13"/>
  <c r="AD198" i="13"/>
  <c r="AC198" i="13"/>
  <c r="AB198" i="13"/>
  <c r="AI197" i="13"/>
  <c r="AH197" i="13"/>
  <c r="AG197" i="13"/>
  <c r="AF197" i="13"/>
  <c r="AE197" i="13"/>
  <c r="AD197" i="13"/>
  <c r="AC197" i="13"/>
  <c r="AB197" i="13"/>
  <c r="AI196" i="13"/>
  <c r="AH196" i="13"/>
  <c r="AG196" i="13"/>
  <c r="AF196" i="13"/>
  <c r="AE196" i="13"/>
  <c r="AD196" i="13"/>
  <c r="AC196" i="13"/>
  <c r="AB196" i="13"/>
  <c r="AI195" i="13"/>
  <c r="AH195" i="13"/>
  <c r="AG195" i="13"/>
  <c r="AF195" i="13"/>
  <c r="AE195" i="13"/>
  <c r="AD195" i="13"/>
  <c r="AC195" i="13"/>
  <c r="AB195" i="13"/>
  <c r="AI194" i="13"/>
  <c r="AH194" i="13"/>
  <c r="AG194" i="13"/>
  <c r="AF194" i="13"/>
  <c r="AE194" i="13"/>
  <c r="AD194" i="13"/>
  <c r="AC194" i="13"/>
  <c r="AB194" i="13"/>
  <c r="AI193" i="13"/>
  <c r="AH193" i="13"/>
  <c r="AG193" i="13"/>
  <c r="AF193" i="13"/>
  <c r="AE193" i="13"/>
  <c r="AD193" i="13"/>
  <c r="AC193" i="13"/>
  <c r="AB193" i="13"/>
  <c r="AI192" i="13"/>
  <c r="AH192" i="13"/>
  <c r="AG192" i="13"/>
  <c r="AF192" i="13"/>
  <c r="AE192" i="13"/>
  <c r="AD192" i="13"/>
  <c r="AC192" i="13"/>
  <c r="AB192" i="13"/>
  <c r="AI191" i="13"/>
  <c r="AH191" i="13"/>
  <c r="AG191" i="13"/>
  <c r="AF191" i="13"/>
  <c r="AE191" i="13"/>
  <c r="AD191" i="13"/>
  <c r="AC191" i="13"/>
  <c r="AB191" i="13"/>
  <c r="AI190" i="13"/>
  <c r="AH190" i="13"/>
  <c r="AG190" i="13"/>
  <c r="AF190" i="13"/>
  <c r="AE190" i="13"/>
  <c r="AD190" i="13"/>
  <c r="AC190" i="13"/>
  <c r="AB190" i="13"/>
  <c r="AI189" i="13"/>
  <c r="AH189" i="13"/>
  <c r="AG189" i="13"/>
  <c r="AF189" i="13"/>
  <c r="AE189" i="13"/>
  <c r="AD189" i="13"/>
  <c r="AC189" i="13"/>
  <c r="AB189" i="13"/>
  <c r="AI188" i="13"/>
  <c r="AH188" i="13"/>
  <c r="AG188" i="13"/>
  <c r="AF188" i="13"/>
  <c r="AE188" i="13"/>
  <c r="AD188" i="13"/>
  <c r="AC188" i="13"/>
  <c r="AB188" i="13"/>
  <c r="AI187" i="13"/>
  <c r="AH187" i="13"/>
  <c r="AG187" i="13"/>
  <c r="AF187" i="13"/>
  <c r="AE187" i="13"/>
  <c r="AD187" i="13"/>
  <c r="AC187" i="13"/>
  <c r="AB187" i="13"/>
  <c r="AI186" i="13"/>
  <c r="AH186" i="13"/>
  <c r="AG186" i="13"/>
  <c r="AF186" i="13"/>
  <c r="AE186" i="13"/>
  <c r="AD186" i="13"/>
  <c r="AC186" i="13"/>
  <c r="AB186" i="13"/>
  <c r="AI185" i="13"/>
  <c r="AH185" i="13"/>
  <c r="AG185" i="13"/>
  <c r="AF185" i="13"/>
  <c r="AE185" i="13"/>
  <c r="AD185" i="13"/>
  <c r="AC185" i="13"/>
  <c r="AB185" i="13"/>
  <c r="AI184" i="13"/>
  <c r="AH184" i="13"/>
  <c r="AG184" i="13"/>
  <c r="AF184" i="13"/>
  <c r="AE184" i="13"/>
  <c r="AD184" i="13"/>
  <c r="AC184" i="13"/>
  <c r="AB184" i="13"/>
  <c r="AI183" i="13"/>
  <c r="AH183" i="13"/>
  <c r="AG183" i="13"/>
  <c r="AF183" i="13"/>
  <c r="AE183" i="13"/>
  <c r="AD183" i="13"/>
  <c r="AC183" i="13"/>
  <c r="AB183" i="13"/>
  <c r="AI182" i="13"/>
  <c r="AH182" i="13"/>
  <c r="AG182" i="13"/>
  <c r="AF182" i="13"/>
  <c r="AE182" i="13"/>
  <c r="AD182" i="13"/>
  <c r="AC182" i="13"/>
  <c r="AB182" i="13"/>
  <c r="AI181" i="13"/>
  <c r="AH181" i="13"/>
  <c r="AG181" i="13"/>
  <c r="AF181" i="13"/>
  <c r="AE181" i="13"/>
  <c r="AD181" i="13"/>
  <c r="AC181" i="13"/>
  <c r="AB181" i="13"/>
  <c r="AI180" i="13"/>
  <c r="AH180" i="13"/>
  <c r="AG180" i="13"/>
  <c r="AF180" i="13"/>
  <c r="AE180" i="13"/>
  <c r="AD180" i="13"/>
  <c r="AC180" i="13"/>
  <c r="AB180" i="13"/>
  <c r="AI179" i="13"/>
  <c r="AH179" i="13"/>
  <c r="AG179" i="13"/>
  <c r="AF179" i="13"/>
  <c r="AE179" i="13"/>
  <c r="AD179" i="13"/>
  <c r="AC179" i="13"/>
  <c r="AB179" i="13"/>
  <c r="AI178" i="13"/>
  <c r="AH178" i="13"/>
  <c r="AG178" i="13"/>
  <c r="AF178" i="13"/>
  <c r="AE178" i="13"/>
  <c r="AD178" i="13"/>
  <c r="AC178" i="13"/>
  <c r="AB178" i="13"/>
  <c r="AI177" i="13"/>
  <c r="AH177" i="13"/>
  <c r="AG177" i="13"/>
  <c r="AF177" i="13"/>
  <c r="AE177" i="13"/>
  <c r="AD177" i="13"/>
  <c r="AC177" i="13"/>
  <c r="AB177" i="13"/>
  <c r="AI176" i="13"/>
  <c r="AH176" i="13"/>
  <c r="AG176" i="13"/>
  <c r="AF176" i="13"/>
  <c r="AE176" i="13"/>
  <c r="AD176" i="13"/>
  <c r="AC176" i="13"/>
  <c r="AB176" i="13"/>
  <c r="AI175" i="13"/>
  <c r="AH175" i="13"/>
  <c r="AG175" i="13"/>
  <c r="AF175" i="13"/>
  <c r="AE175" i="13"/>
  <c r="AD175" i="13"/>
  <c r="AC175" i="13"/>
  <c r="AB175" i="13"/>
  <c r="AI174" i="13"/>
  <c r="AH174" i="13"/>
  <c r="AG174" i="13"/>
  <c r="AF174" i="13"/>
  <c r="AE174" i="13"/>
  <c r="AD174" i="13"/>
  <c r="AC174" i="13"/>
  <c r="AB174" i="13"/>
  <c r="AI173" i="13"/>
  <c r="AH173" i="13"/>
  <c r="AG173" i="13"/>
  <c r="AF173" i="13"/>
  <c r="AE173" i="13"/>
  <c r="AD173" i="13"/>
  <c r="AC173" i="13"/>
  <c r="AB173" i="13"/>
  <c r="AI172" i="13"/>
  <c r="AH172" i="13"/>
  <c r="AG172" i="13"/>
  <c r="AF172" i="13"/>
  <c r="AE172" i="13"/>
  <c r="AD172" i="13"/>
  <c r="AC172" i="13"/>
  <c r="AB172" i="13"/>
  <c r="AI171" i="13"/>
  <c r="AH171" i="13"/>
  <c r="AG171" i="13"/>
  <c r="AF171" i="13"/>
  <c r="AE171" i="13"/>
  <c r="AD171" i="13"/>
  <c r="AC171" i="13"/>
  <c r="AB171" i="13"/>
  <c r="AI170" i="13"/>
  <c r="AH170" i="13"/>
  <c r="AG170" i="13"/>
  <c r="AF170" i="13"/>
  <c r="AE170" i="13"/>
  <c r="AD170" i="13"/>
  <c r="AC170" i="13"/>
  <c r="AB170" i="13"/>
  <c r="AI169" i="13"/>
  <c r="AH169" i="13"/>
  <c r="AG169" i="13"/>
  <c r="AF169" i="13"/>
  <c r="AE169" i="13"/>
  <c r="AD169" i="13"/>
  <c r="AC169" i="13"/>
  <c r="AB169" i="13"/>
  <c r="AI168" i="13"/>
  <c r="AH168" i="13"/>
  <c r="AG168" i="13"/>
  <c r="AF168" i="13"/>
  <c r="AE168" i="13"/>
  <c r="AD168" i="13"/>
  <c r="AC168" i="13"/>
  <c r="AB168" i="13"/>
  <c r="AI167" i="13"/>
  <c r="AH167" i="13"/>
  <c r="AG167" i="13"/>
  <c r="AF167" i="13"/>
  <c r="AE167" i="13"/>
  <c r="AD167" i="13"/>
  <c r="AC167" i="13"/>
  <c r="AB167" i="13"/>
  <c r="AI166" i="13"/>
  <c r="AH166" i="13"/>
  <c r="AG166" i="13"/>
  <c r="AF166" i="13"/>
  <c r="AE166" i="13"/>
  <c r="AD166" i="13"/>
  <c r="AC166" i="13"/>
  <c r="AB166" i="13"/>
  <c r="AI5" i="13"/>
  <c r="AE205" i="18"/>
  <c r="AD205" i="18"/>
  <c r="AC205" i="18"/>
  <c r="AB205" i="18"/>
  <c r="AE204" i="18"/>
  <c r="AD204" i="18"/>
  <c r="AC204" i="18"/>
  <c r="AB204" i="18"/>
  <c r="AE203" i="18"/>
  <c r="AD203" i="18"/>
  <c r="AC203" i="18"/>
  <c r="AB203" i="18"/>
  <c r="AE202" i="18"/>
  <c r="AD202" i="18"/>
  <c r="AC202" i="18"/>
  <c r="AB202" i="18"/>
  <c r="AE201" i="18"/>
  <c r="AD201" i="18"/>
  <c r="AC201" i="18"/>
  <c r="AB201" i="18"/>
  <c r="AE200" i="18"/>
  <c r="AD200" i="18"/>
  <c r="AC200" i="18"/>
  <c r="AB200" i="18"/>
  <c r="AE199" i="18"/>
  <c r="AD199" i="18"/>
  <c r="AC199" i="18"/>
  <c r="AB199" i="18"/>
  <c r="AE198" i="18"/>
  <c r="AD198" i="18"/>
  <c r="AC198" i="18"/>
  <c r="AB198" i="18"/>
  <c r="AE197" i="18"/>
  <c r="AD197" i="18"/>
  <c r="AC197" i="18"/>
  <c r="AB197" i="18"/>
  <c r="AE196" i="18"/>
  <c r="AD196" i="18"/>
  <c r="AC196" i="18"/>
  <c r="AB196" i="18"/>
  <c r="AE195" i="18"/>
  <c r="AD195" i="18"/>
  <c r="AC195" i="18"/>
  <c r="AB195" i="18"/>
  <c r="AE194" i="18"/>
  <c r="AD194" i="18"/>
  <c r="AC194" i="18"/>
  <c r="AB194" i="18"/>
  <c r="AE193" i="18"/>
  <c r="AD193" i="18"/>
  <c r="AC193" i="18"/>
  <c r="AB193" i="18"/>
  <c r="AE192" i="18"/>
  <c r="AD192" i="18"/>
  <c r="AC192" i="18"/>
  <c r="AB192" i="18"/>
  <c r="AE191" i="18"/>
  <c r="AD191" i="18"/>
  <c r="AC191" i="18"/>
  <c r="AB191" i="18"/>
  <c r="AE190" i="18"/>
  <c r="AD190" i="18"/>
  <c r="AC190" i="18"/>
  <c r="AB190" i="18"/>
  <c r="AE189" i="18"/>
  <c r="AD189" i="18"/>
  <c r="AC189" i="18"/>
  <c r="AB189" i="18"/>
  <c r="AE188" i="18"/>
  <c r="AD188" i="18"/>
  <c r="AC188" i="18"/>
  <c r="AB188" i="18"/>
  <c r="AE187" i="18"/>
  <c r="AD187" i="18"/>
  <c r="AC187" i="18"/>
  <c r="AB187" i="18"/>
  <c r="AE186" i="18"/>
  <c r="AD186" i="18"/>
  <c r="AC186" i="18"/>
  <c r="AB186" i="18"/>
  <c r="AE185" i="18"/>
  <c r="AD185" i="18"/>
  <c r="AC185" i="18"/>
  <c r="AB185" i="18"/>
  <c r="AE184" i="18"/>
  <c r="AD184" i="18"/>
  <c r="AC184" i="18"/>
  <c r="AB184" i="18"/>
  <c r="AE183" i="18"/>
  <c r="AD183" i="18"/>
  <c r="AC183" i="18"/>
  <c r="AB183" i="18"/>
  <c r="AE182" i="18"/>
  <c r="AD182" i="18"/>
  <c r="AC182" i="18"/>
  <c r="AB182" i="18"/>
  <c r="AE181" i="18"/>
  <c r="AD181" i="18"/>
  <c r="AC181" i="18"/>
  <c r="AB181" i="18"/>
  <c r="AE180" i="18"/>
  <c r="AD180" i="18"/>
  <c r="AC180" i="18"/>
  <c r="AB180" i="18"/>
  <c r="AE179" i="18"/>
  <c r="AD179" i="18"/>
  <c r="AC179" i="18"/>
  <c r="AB179" i="18"/>
  <c r="AE178" i="18"/>
  <c r="AD178" i="18"/>
  <c r="AC178" i="18"/>
  <c r="AB178" i="18"/>
  <c r="AE177" i="18"/>
  <c r="AD177" i="18"/>
  <c r="AC177" i="18"/>
  <c r="AB177" i="18"/>
  <c r="AE176" i="18"/>
  <c r="AD176" i="18"/>
  <c r="AC176" i="18"/>
  <c r="AB176" i="18"/>
  <c r="AE175" i="18"/>
  <c r="AD175" i="18"/>
  <c r="AC175" i="18"/>
  <c r="AB175" i="18"/>
  <c r="AE174" i="18"/>
  <c r="AD174" i="18"/>
  <c r="AC174" i="18"/>
  <c r="AB174" i="18"/>
  <c r="AE173" i="18"/>
  <c r="AD173" i="18"/>
  <c r="AC173" i="18"/>
  <c r="AB173" i="18"/>
  <c r="AE172" i="18"/>
  <c r="AD172" i="18"/>
  <c r="AC172" i="18"/>
  <c r="AB172" i="18"/>
  <c r="AE171" i="18"/>
  <c r="AD171" i="18"/>
  <c r="AC171" i="18"/>
  <c r="AB171" i="18"/>
  <c r="AE170" i="18"/>
  <c r="AD170" i="18"/>
  <c r="AC170" i="18"/>
  <c r="AB170" i="18"/>
  <c r="AE169" i="18"/>
  <c r="AD169" i="18"/>
  <c r="AC169" i="18"/>
  <c r="AB169" i="18"/>
  <c r="AE168" i="18"/>
  <c r="AD168" i="18"/>
  <c r="AC168" i="18"/>
  <c r="AB168" i="18"/>
  <c r="AE167" i="18"/>
  <c r="AD167" i="18"/>
  <c r="AC167" i="18"/>
  <c r="AB167" i="18"/>
  <c r="AE166" i="18"/>
  <c r="AD166" i="18"/>
  <c r="AC166" i="18"/>
  <c r="AB166" i="18"/>
  <c r="AE165" i="18"/>
  <c r="AD165" i="18"/>
  <c r="AC165" i="18"/>
  <c r="AB165" i="18"/>
  <c r="AE164" i="18"/>
  <c r="AD164" i="18"/>
  <c r="AC164" i="18"/>
  <c r="AB164" i="18"/>
  <c r="AE163" i="18"/>
  <c r="AD163" i="18"/>
  <c r="AC163" i="18"/>
  <c r="AB163" i="18"/>
  <c r="AE162" i="18"/>
  <c r="AD162" i="18"/>
  <c r="AC162" i="18"/>
  <c r="AB162" i="18"/>
  <c r="AE161" i="18"/>
  <c r="AD161" i="18"/>
  <c r="AC161" i="18"/>
  <c r="AB161" i="18"/>
  <c r="AE160" i="18"/>
  <c r="AD160" i="18"/>
  <c r="AC160" i="18"/>
  <c r="AB160" i="18"/>
  <c r="AE159" i="18"/>
  <c r="AD159" i="18"/>
  <c r="AC159" i="18"/>
  <c r="AB159" i="18"/>
  <c r="AE158" i="18"/>
  <c r="AD158" i="18"/>
  <c r="AC158" i="18"/>
  <c r="AB158" i="18"/>
  <c r="AE157" i="18"/>
  <c r="AD157" i="18"/>
  <c r="AC157" i="18"/>
  <c r="AB157" i="18"/>
  <c r="AE156" i="18"/>
  <c r="AD156" i="18"/>
  <c r="AC156" i="18"/>
  <c r="AB156" i="18"/>
  <c r="AE155" i="18"/>
  <c r="AD155" i="18"/>
  <c r="AC155" i="18"/>
  <c r="AB155" i="18"/>
  <c r="AE154" i="18"/>
  <c r="AD154" i="18"/>
  <c r="AC154" i="18"/>
  <c r="AB154" i="18"/>
  <c r="AE153" i="18"/>
  <c r="AD153" i="18"/>
  <c r="AC153" i="18"/>
  <c r="AB153" i="18"/>
  <c r="AE152" i="18"/>
  <c r="AD152" i="18"/>
  <c r="AC152" i="18"/>
  <c r="AB152" i="18"/>
  <c r="AE151" i="18"/>
  <c r="AD151" i="18"/>
  <c r="AC151" i="18"/>
  <c r="AB151" i="18"/>
  <c r="AE150" i="18"/>
  <c r="AD150" i="18"/>
  <c r="AC150" i="18"/>
  <c r="AB150" i="18"/>
  <c r="AE149" i="18"/>
  <c r="AD149" i="18"/>
  <c r="AC149" i="18"/>
  <c r="AB149" i="18"/>
  <c r="AE148" i="18"/>
  <c r="AD148" i="18"/>
  <c r="AC148" i="18"/>
  <c r="AB148" i="18"/>
  <c r="AE147" i="18"/>
  <c r="AD147" i="18"/>
  <c r="AC147" i="18"/>
  <c r="AB147" i="18"/>
  <c r="AE146" i="18"/>
  <c r="AD146" i="18"/>
  <c r="AC146" i="18"/>
  <c r="AB146" i="18"/>
  <c r="AE145" i="18"/>
  <c r="AD145" i="18"/>
  <c r="AC145" i="18"/>
  <c r="AB145" i="18"/>
  <c r="AE144" i="18"/>
  <c r="AD144" i="18"/>
  <c r="AC144" i="18"/>
  <c r="AB144" i="18"/>
  <c r="AE143" i="18"/>
  <c r="AD143" i="18"/>
  <c r="AC143" i="18"/>
  <c r="AB143" i="18"/>
  <c r="AE142" i="18"/>
  <c r="AD142" i="18"/>
  <c r="AC142" i="18"/>
  <c r="AB142" i="18"/>
  <c r="AE141" i="18"/>
  <c r="AD141" i="18"/>
  <c r="AC141" i="18"/>
  <c r="AB141" i="18"/>
  <c r="AE140" i="18"/>
  <c r="AD140" i="18"/>
  <c r="AC140" i="18"/>
  <c r="AB140" i="18"/>
  <c r="AE139" i="18"/>
  <c r="AD139" i="18"/>
  <c r="AC139" i="18"/>
  <c r="AB139" i="18"/>
  <c r="AE138" i="18"/>
  <c r="AD138" i="18"/>
  <c r="AC138" i="18"/>
  <c r="AB138" i="18"/>
  <c r="AE137" i="18"/>
  <c r="AD137" i="18"/>
  <c r="AC137" i="18"/>
  <c r="AB137" i="18"/>
  <c r="AE136" i="18"/>
  <c r="AD136" i="18"/>
  <c r="AC136" i="18"/>
  <c r="AB136" i="18"/>
  <c r="AE135" i="18"/>
  <c r="AD135" i="18"/>
  <c r="AC135" i="18"/>
  <c r="AB135" i="18"/>
  <c r="AE134" i="18"/>
  <c r="AD134" i="18"/>
  <c r="AC134" i="18"/>
  <c r="AB134" i="18"/>
  <c r="AE133" i="18"/>
  <c r="AD133" i="18"/>
  <c r="AC133" i="18"/>
  <c r="AB133" i="18"/>
  <c r="AE132" i="18"/>
  <c r="AD132" i="18"/>
  <c r="AC132" i="18"/>
  <c r="AB132" i="18"/>
  <c r="AE131" i="18"/>
  <c r="AD131" i="18"/>
  <c r="AC131" i="18"/>
  <c r="AB131" i="18"/>
  <c r="AE130" i="18"/>
  <c r="AD130" i="18"/>
  <c r="AC130" i="18"/>
  <c r="AB130" i="18"/>
  <c r="AE129" i="18"/>
  <c r="AD129" i="18"/>
  <c r="AC129" i="18"/>
  <c r="AB129" i="18"/>
  <c r="AE128" i="18"/>
  <c r="AD128" i="18"/>
  <c r="AC128" i="18"/>
  <c r="AB128" i="18"/>
  <c r="AE127" i="18"/>
  <c r="AD127" i="18"/>
  <c r="AC127" i="18"/>
  <c r="AB127" i="18"/>
  <c r="AE126" i="18"/>
  <c r="AD126" i="18"/>
  <c r="AC126" i="18"/>
  <c r="AB126" i="18"/>
  <c r="AE125" i="18"/>
  <c r="AD125" i="18"/>
  <c r="AC125" i="18"/>
  <c r="AB125" i="18"/>
  <c r="AE124" i="18"/>
  <c r="AD124" i="18"/>
  <c r="AC124" i="18"/>
  <c r="AB124" i="18"/>
  <c r="AE123" i="18"/>
  <c r="AD123" i="18"/>
  <c r="AC123" i="18"/>
  <c r="AB123" i="18"/>
  <c r="AE122" i="18"/>
  <c r="AD122" i="18"/>
  <c r="AC122" i="18"/>
  <c r="AB122" i="18"/>
  <c r="AE121" i="18"/>
  <c r="AD121" i="18"/>
  <c r="AC121" i="18"/>
  <c r="AB121" i="18"/>
  <c r="AE120" i="18"/>
  <c r="AD120" i="18"/>
  <c r="AC120" i="18"/>
  <c r="AB120" i="18"/>
  <c r="AE119" i="18"/>
  <c r="AD119" i="18"/>
  <c r="AC119" i="18"/>
  <c r="AB119" i="18"/>
  <c r="AE118" i="18"/>
  <c r="AD118" i="18"/>
  <c r="AC118" i="18"/>
  <c r="AB118" i="18"/>
  <c r="AE117" i="18"/>
  <c r="AD117" i="18"/>
  <c r="AC117" i="18"/>
  <c r="AB117" i="18"/>
  <c r="AE116" i="18"/>
  <c r="AD116" i="18"/>
  <c r="AC116" i="18"/>
  <c r="AB116" i="18"/>
  <c r="AE115" i="18"/>
  <c r="AD115" i="18"/>
  <c r="AC115" i="18"/>
  <c r="AB115" i="18"/>
  <c r="AE114" i="18"/>
  <c r="AD114" i="18"/>
  <c r="AC114" i="18"/>
  <c r="AB114" i="18"/>
  <c r="AE113" i="18"/>
  <c r="AD113" i="18"/>
  <c r="AC113" i="18"/>
  <c r="AB113" i="18"/>
  <c r="AE112" i="18"/>
  <c r="AD112" i="18"/>
  <c r="AC112" i="18"/>
  <c r="AB112" i="18"/>
  <c r="AE111" i="18"/>
  <c r="AD111" i="18"/>
  <c r="AC111" i="18"/>
  <c r="AB111" i="18"/>
  <c r="AE110" i="18"/>
  <c r="AD110" i="18"/>
  <c r="AC110" i="18"/>
  <c r="AB110" i="18"/>
  <c r="AE109" i="18"/>
  <c r="AD109" i="18"/>
  <c r="AC109" i="18"/>
  <c r="AB109" i="18"/>
  <c r="AE108" i="18"/>
  <c r="AD108" i="18"/>
  <c r="AC108" i="18"/>
  <c r="AB108" i="18"/>
  <c r="AE107" i="18"/>
  <c r="AD107" i="18"/>
  <c r="AC107" i="18"/>
  <c r="AB107" i="18"/>
  <c r="AE106" i="18"/>
  <c r="AD106" i="18"/>
  <c r="AC106" i="18"/>
  <c r="AB106" i="18"/>
  <c r="AE105" i="18"/>
  <c r="AD105" i="18"/>
  <c r="AC105" i="18"/>
  <c r="AB105" i="18"/>
  <c r="AE104" i="18"/>
  <c r="AD104" i="18"/>
  <c r="AC104" i="18"/>
  <c r="AB104" i="18"/>
  <c r="AE103" i="18"/>
  <c r="AD103" i="18"/>
  <c r="AC103" i="18"/>
  <c r="AB103" i="18"/>
  <c r="AE102" i="18"/>
  <c r="AD102" i="18"/>
  <c r="AC102" i="18"/>
  <c r="AB102" i="18"/>
  <c r="AE101" i="18"/>
  <c r="AD101" i="18"/>
  <c r="AC101" i="18"/>
  <c r="AB101" i="18"/>
  <c r="AE100" i="18"/>
  <c r="AD100" i="18"/>
  <c r="AC100" i="18"/>
  <c r="AB100" i="18"/>
  <c r="AE99" i="18"/>
  <c r="AD99" i="18"/>
  <c r="AC99" i="18"/>
  <c r="AB99" i="18"/>
  <c r="AE98" i="18"/>
  <c r="AD98" i="18"/>
  <c r="AC98" i="18"/>
  <c r="AB98" i="18"/>
  <c r="AE97" i="18"/>
  <c r="AD97" i="18"/>
  <c r="AC97" i="18"/>
  <c r="AB97" i="18"/>
  <c r="AE96" i="18"/>
  <c r="AD96" i="18"/>
  <c r="AC96" i="18"/>
  <c r="AB96" i="18"/>
  <c r="AC20" i="18"/>
  <c r="AB66" i="18"/>
  <c r="AC66" i="18"/>
  <c r="AB67" i="18"/>
  <c r="AC67" i="18"/>
  <c r="AB68" i="18"/>
  <c r="AC68" i="18"/>
  <c r="AB69" i="18"/>
  <c r="AC69" i="18"/>
  <c r="AC70" i="18"/>
  <c r="AB71" i="18"/>
  <c r="AC71" i="18"/>
  <c r="AB72" i="18"/>
  <c r="AC72" i="18"/>
  <c r="AB73" i="18"/>
  <c r="AC73" i="18"/>
  <c r="AB74" i="18"/>
  <c r="AC74" i="18"/>
  <c r="AC75" i="18"/>
  <c r="AB76" i="18"/>
  <c r="AC76" i="18"/>
  <c r="AB77" i="18"/>
  <c r="AC77" i="18"/>
  <c r="AB78" i="18"/>
  <c r="AC78" i="18"/>
  <c r="AB79" i="18"/>
  <c r="AC79" i="18"/>
  <c r="AB80" i="18"/>
  <c r="AC80" i="18"/>
  <c r="AB81" i="18"/>
  <c r="AC81" i="18"/>
  <c r="AB82" i="18"/>
  <c r="AC82" i="18"/>
  <c r="AB83" i="18"/>
  <c r="AC83" i="18"/>
  <c r="AB84" i="18"/>
  <c r="AC84" i="18"/>
  <c r="AB85" i="18"/>
  <c r="AC85" i="18"/>
  <c r="AB86" i="18"/>
  <c r="AC86" i="18"/>
  <c r="AB87" i="18"/>
  <c r="AC87" i="18"/>
  <c r="AB88" i="18"/>
  <c r="AC88" i="18"/>
  <c r="AB89" i="18"/>
  <c r="AC89" i="18"/>
  <c r="AB90" i="18"/>
  <c r="AC90" i="18"/>
  <c r="AB91" i="18"/>
  <c r="AC91" i="18"/>
  <c r="AB92" i="18"/>
  <c r="AC92" i="18"/>
  <c r="AB93" i="18"/>
  <c r="AC93" i="18"/>
  <c r="AB94" i="18"/>
  <c r="AC94" i="18"/>
  <c r="AB95" i="18"/>
  <c r="AC95" i="18"/>
  <c r="AD66" i="18"/>
  <c r="AD67" i="18"/>
  <c r="AD68" i="18"/>
  <c r="AD69" i="18"/>
  <c r="AD70" i="18"/>
  <c r="AD71" i="18"/>
  <c r="AD72" i="18"/>
  <c r="AD73" i="18"/>
  <c r="AD74" i="18"/>
  <c r="AD75" i="18"/>
  <c r="AD76" i="18"/>
  <c r="AD77" i="18"/>
  <c r="AD78" i="18"/>
  <c r="AD79" i="18"/>
  <c r="AD80" i="18"/>
  <c r="AD81" i="18"/>
  <c r="AD82" i="18"/>
  <c r="AD83" i="18"/>
  <c r="AD84" i="18"/>
  <c r="AD85" i="18"/>
  <c r="AD86" i="18"/>
  <c r="AD87" i="18"/>
  <c r="AD88" i="18"/>
  <c r="AD89" i="18"/>
  <c r="AD90" i="18"/>
  <c r="AD91" i="18"/>
  <c r="AD92" i="18"/>
  <c r="AD93" i="18"/>
  <c r="AD94" i="18"/>
  <c r="AD95" i="18"/>
  <c r="AE45" i="18"/>
  <c r="AE66" i="18"/>
  <c r="AE67" i="18"/>
  <c r="AE68" i="18"/>
  <c r="AE69" i="18"/>
  <c r="AE70" i="18"/>
  <c r="AE71" i="18"/>
  <c r="AE72" i="18"/>
  <c r="AE73" i="18"/>
  <c r="AE74" i="18"/>
  <c r="AE75" i="18"/>
  <c r="AE76" i="18"/>
  <c r="AE77" i="18"/>
  <c r="AE78" i="18"/>
  <c r="AE79" i="18"/>
  <c r="AE80" i="18"/>
  <c r="AE81" i="18"/>
  <c r="AE82" i="18"/>
  <c r="AE83" i="18"/>
  <c r="AE84" i="18"/>
  <c r="AE85" i="18"/>
  <c r="AE86" i="18"/>
  <c r="AE87" i="18"/>
  <c r="AE88" i="18"/>
  <c r="AE89" i="18"/>
  <c r="AE90" i="18"/>
  <c r="AE91" i="18"/>
  <c r="AE92" i="18"/>
  <c r="AE93" i="18"/>
  <c r="AE94" i="18"/>
  <c r="AE95" i="18"/>
  <c r="AI5" i="18"/>
  <c r="AI205" i="19"/>
  <c r="AH205" i="19"/>
  <c r="AG205" i="19"/>
  <c r="AF205" i="19"/>
  <c r="AE205" i="19"/>
  <c r="AD205" i="19"/>
  <c r="AC205" i="19"/>
  <c r="AB205" i="19"/>
  <c r="AI204" i="19"/>
  <c r="AH204" i="19"/>
  <c r="AG204" i="19"/>
  <c r="AF204" i="19"/>
  <c r="AE204" i="19"/>
  <c r="AD204" i="19"/>
  <c r="AC204" i="19"/>
  <c r="AB204" i="19"/>
  <c r="AI203" i="19"/>
  <c r="AH203" i="19"/>
  <c r="AG203" i="19"/>
  <c r="AF203" i="19"/>
  <c r="AE203" i="19"/>
  <c r="AD203" i="19"/>
  <c r="AC203" i="19"/>
  <c r="AB203" i="19"/>
  <c r="AI202" i="19"/>
  <c r="AH202" i="19"/>
  <c r="AG202" i="19"/>
  <c r="AF202" i="19"/>
  <c r="AE202" i="19"/>
  <c r="AD202" i="19"/>
  <c r="AC202" i="19"/>
  <c r="AB202" i="19"/>
  <c r="AI201" i="19"/>
  <c r="AH201" i="19"/>
  <c r="AG201" i="19"/>
  <c r="AF201" i="19"/>
  <c r="AE201" i="19"/>
  <c r="AD201" i="19"/>
  <c r="AC201" i="19"/>
  <c r="AB201" i="19"/>
  <c r="AI200" i="19"/>
  <c r="AH200" i="19"/>
  <c r="AG200" i="19"/>
  <c r="AF200" i="19"/>
  <c r="AE200" i="19"/>
  <c r="AD200" i="19"/>
  <c r="AC200" i="19"/>
  <c r="AB200" i="19"/>
  <c r="AI199" i="19"/>
  <c r="AH199" i="19"/>
  <c r="AG199" i="19"/>
  <c r="AF199" i="19"/>
  <c r="AE199" i="19"/>
  <c r="AD199" i="19"/>
  <c r="AC199" i="19"/>
  <c r="AB199" i="19"/>
  <c r="AI198" i="19"/>
  <c r="AH198" i="19"/>
  <c r="AG198" i="19"/>
  <c r="AF198" i="19"/>
  <c r="AE198" i="19"/>
  <c r="AD198" i="19"/>
  <c r="AC198" i="19"/>
  <c r="AB198" i="19"/>
  <c r="AI197" i="19"/>
  <c r="AH197" i="19"/>
  <c r="AG197" i="19"/>
  <c r="AF197" i="19"/>
  <c r="AE197" i="19"/>
  <c r="AD197" i="19"/>
  <c r="AC197" i="19"/>
  <c r="AB197" i="19"/>
  <c r="AI196" i="19"/>
  <c r="AH196" i="19"/>
  <c r="AG196" i="19"/>
  <c r="AF196" i="19"/>
  <c r="AE196" i="19"/>
  <c r="AD196" i="19"/>
  <c r="AC196" i="19"/>
  <c r="AB196" i="19"/>
  <c r="AI195" i="19"/>
  <c r="AH195" i="19"/>
  <c r="AG195" i="19"/>
  <c r="AF195" i="19"/>
  <c r="AE195" i="19"/>
  <c r="AD195" i="19"/>
  <c r="AC195" i="19"/>
  <c r="AB195" i="19"/>
  <c r="AI194" i="19"/>
  <c r="AH194" i="19"/>
  <c r="AG194" i="19"/>
  <c r="AF194" i="19"/>
  <c r="AE194" i="19"/>
  <c r="AD194" i="19"/>
  <c r="AC194" i="19"/>
  <c r="AB194" i="19"/>
  <c r="AI193" i="19"/>
  <c r="AH193" i="19"/>
  <c r="AG193" i="19"/>
  <c r="AF193" i="19"/>
  <c r="AE193" i="19"/>
  <c r="AD193" i="19"/>
  <c r="AC193" i="19"/>
  <c r="AB193" i="19"/>
  <c r="AI192" i="19"/>
  <c r="AH192" i="19"/>
  <c r="AG192" i="19"/>
  <c r="AF192" i="19"/>
  <c r="AE192" i="19"/>
  <c r="AD192" i="19"/>
  <c r="AC192" i="19"/>
  <c r="AB192" i="19"/>
  <c r="AI191" i="19"/>
  <c r="AH191" i="19"/>
  <c r="AG191" i="19"/>
  <c r="AF191" i="19"/>
  <c r="AE191" i="19"/>
  <c r="AD191" i="19"/>
  <c r="AC191" i="19"/>
  <c r="AB191" i="19"/>
  <c r="AI190" i="19"/>
  <c r="AH190" i="19"/>
  <c r="AG190" i="19"/>
  <c r="AF190" i="19"/>
  <c r="AE190" i="19"/>
  <c r="AD190" i="19"/>
  <c r="AC190" i="19"/>
  <c r="AB190" i="19"/>
  <c r="AI189" i="19"/>
  <c r="AH189" i="19"/>
  <c r="AG189" i="19"/>
  <c r="AF189" i="19"/>
  <c r="AE189" i="19"/>
  <c r="AD189" i="19"/>
  <c r="AC189" i="19"/>
  <c r="AB189" i="19"/>
  <c r="AI188" i="19"/>
  <c r="AH188" i="19"/>
  <c r="AG188" i="19"/>
  <c r="AF188" i="19"/>
  <c r="AE188" i="19"/>
  <c r="AD188" i="19"/>
  <c r="AC188" i="19"/>
  <c r="AB188" i="19"/>
  <c r="AI187" i="19"/>
  <c r="AH187" i="19"/>
  <c r="AG187" i="19"/>
  <c r="AF187" i="19"/>
  <c r="AE187" i="19"/>
  <c r="AD187" i="19"/>
  <c r="AC187" i="19"/>
  <c r="AB187" i="19"/>
  <c r="AI186" i="19"/>
  <c r="AH186" i="19"/>
  <c r="AG186" i="19"/>
  <c r="AF186" i="19"/>
  <c r="AE186" i="19"/>
  <c r="AD186" i="19"/>
  <c r="AC186" i="19"/>
  <c r="AB186" i="19"/>
  <c r="AI185" i="19"/>
  <c r="AH185" i="19"/>
  <c r="AG185" i="19"/>
  <c r="AF185" i="19"/>
  <c r="AE185" i="19"/>
  <c r="AD185" i="19"/>
  <c r="AC185" i="19"/>
  <c r="AB185" i="19"/>
  <c r="AI184" i="19"/>
  <c r="AH184" i="19"/>
  <c r="AG184" i="19"/>
  <c r="AF184" i="19"/>
  <c r="AE184" i="19"/>
  <c r="AD184" i="19"/>
  <c r="AC184" i="19"/>
  <c r="AB184" i="19"/>
  <c r="AI183" i="19"/>
  <c r="AH183" i="19"/>
  <c r="AG183" i="19"/>
  <c r="AF183" i="19"/>
  <c r="AE183" i="19"/>
  <c r="AD183" i="19"/>
  <c r="AC183" i="19"/>
  <c r="AB183" i="19"/>
  <c r="AI182" i="19"/>
  <c r="AH182" i="19"/>
  <c r="AG182" i="19"/>
  <c r="AF182" i="19"/>
  <c r="AE182" i="19"/>
  <c r="AD182" i="19"/>
  <c r="AC182" i="19"/>
  <c r="AB182" i="19"/>
  <c r="AI181" i="19"/>
  <c r="AH181" i="19"/>
  <c r="AG181" i="19"/>
  <c r="AF181" i="19"/>
  <c r="AE181" i="19"/>
  <c r="AD181" i="19"/>
  <c r="AC181" i="19"/>
  <c r="AB181" i="19"/>
  <c r="AI180" i="19"/>
  <c r="AH180" i="19"/>
  <c r="AG180" i="19"/>
  <c r="AF180" i="19"/>
  <c r="AE180" i="19"/>
  <c r="AD180" i="19"/>
  <c r="AC180" i="19"/>
  <c r="AB180" i="19"/>
  <c r="AI179" i="19"/>
  <c r="AH179" i="19"/>
  <c r="AG179" i="19"/>
  <c r="AF179" i="19"/>
  <c r="AE179" i="19"/>
  <c r="AD179" i="19"/>
  <c r="AC179" i="19"/>
  <c r="AB179" i="19"/>
  <c r="AI178" i="19"/>
  <c r="AH178" i="19"/>
  <c r="AG178" i="19"/>
  <c r="AF178" i="19"/>
  <c r="AE178" i="19"/>
  <c r="AD178" i="19"/>
  <c r="AC178" i="19"/>
  <c r="AB178" i="19"/>
  <c r="AI177" i="19"/>
  <c r="AH177" i="19"/>
  <c r="AG177" i="19"/>
  <c r="AF177" i="19"/>
  <c r="AE177" i="19"/>
  <c r="AD177" i="19"/>
  <c r="AC177" i="19"/>
  <c r="AB177" i="19"/>
  <c r="AI176" i="19"/>
  <c r="AH176" i="19"/>
  <c r="AG176" i="19"/>
  <c r="AF176" i="19"/>
  <c r="AE176" i="19"/>
  <c r="AD176" i="19"/>
  <c r="AC176" i="19"/>
  <c r="AB176" i="19"/>
  <c r="AI175" i="19"/>
  <c r="AH175" i="19"/>
  <c r="AG175" i="19"/>
  <c r="AF175" i="19"/>
  <c r="AE175" i="19"/>
  <c r="AD175" i="19"/>
  <c r="AC175" i="19"/>
  <c r="AB175" i="19"/>
  <c r="AI174" i="19"/>
  <c r="AH174" i="19"/>
  <c r="AG174" i="19"/>
  <c r="AF174" i="19"/>
  <c r="AE174" i="19"/>
  <c r="AD174" i="19"/>
  <c r="AC174" i="19"/>
  <c r="AB174" i="19"/>
  <c r="AI173" i="19"/>
  <c r="AH173" i="19"/>
  <c r="AG173" i="19"/>
  <c r="AF173" i="19"/>
  <c r="AE173" i="19"/>
  <c r="AD173" i="19"/>
  <c r="AC173" i="19"/>
  <c r="AB173" i="19"/>
  <c r="AI172" i="19"/>
  <c r="AH172" i="19"/>
  <c r="AG172" i="19"/>
  <c r="AF172" i="19"/>
  <c r="AE172" i="19"/>
  <c r="AD172" i="19"/>
  <c r="AC172" i="19"/>
  <c r="AB172" i="19"/>
  <c r="AI171" i="19"/>
  <c r="AH171" i="19"/>
  <c r="AG171" i="19"/>
  <c r="AF171" i="19"/>
  <c r="AE171" i="19"/>
  <c r="AD171" i="19"/>
  <c r="AC171" i="19"/>
  <c r="AB171" i="19"/>
  <c r="AI170" i="19"/>
  <c r="AH170" i="19"/>
  <c r="AG170" i="19"/>
  <c r="AF170" i="19"/>
  <c r="AE170" i="19"/>
  <c r="AD170" i="19"/>
  <c r="AC170" i="19"/>
  <c r="AB170" i="19"/>
  <c r="AI169" i="19"/>
  <c r="AH169" i="19"/>
  <c r="AG169" i="19"/>
  <c r="AF169" i="19"/>
  <c r="AE169" i="19"/>
  <c r="AD169" i="19"/>
  <c r="AC169" i="19"/>
  <c r="AB169" i="19"/>
  <c r="AI168" i="19"/>
  <c r="AH168" i="19"/>
  <c r="AG168" i="19"/>
  <c r="AF168" i="19"/>
  <c r="AE168" i="19"/>
  <c r="AD168" i="19"/>
  <c r="AC168" i="19"/>
  <c r="AB168" i="19"/>
  <c r="AI167" i="19"/>
  <c r="AH167" i="19"/>
  <c r="AG167" i="19"/>
  <c r="AF167" i="19"/>
  <c r="AE167" i="19"/>
  <c r="AD167" i="19"/>
  <c r="AC167" i="19"/>
  <c r="AB167" i="19"/>
  <c r="AI166" i="19"/>
  <c r="AH166" i="19"/>
  <c r="AG166" i="19"/>
  <c r="AF166" i="19"/>
  <c r="AE166" i="19"/>
  <c r="AD166" i="19"/>
  <c r="AC166" i="19"/>
  <c r="AB166" i="19"/>
  <c r="AI165" i="19"/>
  <c r="AH165" i="19"/>
  <c r="AG165" i="19"/>
  <c r="AF165" i="19"/>
  <c r="AE165" i="19"/>
  <c r="AD165" i="19"/>
  <c r="AC165" i="19"/>
  <c r="AB165" i="19"/>
  <c r="AI164" i="19"/>
  <c r="AH164" i="19"/>
  <c r="AG164" i="19"/>
  <c r="AF164" i="19"/>
  <c r="AE164" i="19"/>
  <c r="AD164" i="19"/>
  <c r="AC164" i="19"/>
  <c r="AB164" i="19"/>
  <c r="AI163" i="19"/>
  <c r="AH163" i="19"/>
  <c r="AG163" i="19"/>
  <c r="AF163" i="19"/>
  <c r="AE163" i="19"/>
  <c r="AD163" i="19"/>
  <c r="AC163" i="19"/>
  <c r="AB163" i="19"/>
  <c r="AI162" i="19"/>
  <c r="AH162" i="19"/>
  <c r="AG162" i="19"/>
  <c r="AF162" i="19"/>
  <c r="AE162" i="19"/>
  <c r="AD162" i="19"/>
  <c r="AC162" i="19"/>
  <c r="AB162" i="19"/>
  <c r="AI161" i="19"/>
  <c r="AH161" i="19"/>
  <c r="AG161" i="19"/>
  <c r="AF161" i="19"/>
  <c r="AE161" i="19"/>
  <c r="AD161" i="19"/>
  <c r="AC161" i="19"/>
  <c r="AB161" i="19"/>
  <c r="AI160" i="19"/>
  <c r="AH160" i="19"/>
  <c r="AG160" i="19"/>
  <c r="AF160" i="19"/>
  <c r="AE160" i="19"/>
  <c r="AD160" i="19"/>
  <c r="AC160" i="19"/>
  <c r="AB160" i="19"/>
  <c r="AI159" i="19"/>
  <c r="AH159" i="19"/>
  <c r="AG159" i="19"/>
  <c r="AF159" i="19"/>
  <c r="AE159" i="19"/>
  <c r="AD159" i="19"/>
  <c r="AC159" i="19"/>
  <c r="AB159" i="19"/>
  <c r="AI158" i="19"/>
  <c r="AH158" i="19"/>
  <c r="AG158" i="19"/>
  <c r="AF158" i="19"/>
  <c r="AE158" i="19"/>
  <c r="AD158" i="19"/>
  <c r="AC158" i="19"/>
  <c r="AB158" i="19"/>
  <c r="AI157" i="19"/>
  <c r="AH157" i="19"/>
  <c r="AG157" i="19"/>
  <c r="AF157" i="19"/>
  <c r="AE157" i="19"/>
  <c r="AD157" i="19"/>
  <c r="AC157" i="19"/>
  <c r="AB157" i="19"/>
  <c r="AI156" i="19"/>
  <c r="AH156" i="19"/>
  <c r="AG156" i="19"/>
  <c r="AF156" i="19"/>
  <c r="AE156" i="19"/>
  <c r="AD156" i="19"/>
  <c r="AC156" i="19"/>
  <c r="AB156" i="19"/>
  <c r="AI155" i="19"/>
  <c r="AH155" i="19"/>
  <c r="AG155" i="19"/>
  <c r="AF155" i="19"/>
  <c r="AE155" i="19"/>
  <c r="AD155" i="19"/>
  <c r="AC155" i="19"/>
  <c r="AB155" i="19"/>
  <c r="AI154" i="19"/>
  <c r="AH154" i="19"/>
  <c r="AG154" i="19"/>
  <c r="AF154" i="19"/>
  <c r="AE154" i="19"/>
  <c r="AD154" i="19"/>
  <c r="AC154" i="19"/>
  <c r="AB154" i="19"/>
  <c r="AI153" i="19"/>
  <c r="AH153" i="19"/>
  <c r="AG153" i="19"/>
  <c r="AF153" i="19"/>
  <c r="AE153" i="19"/>
  <c r="AD153" i="19"/>
  <c r="AC153" i="19"/>
  <c r="AB153" i="19"/>
  <c r="AI152" i="19"/>
  <c r="AH152" i="19"/>
  <c r="AG152" i="19"/>
  <c r="AF152" i="19"/>
  <c r="AE152" i="19"/>
  <c r="AD152" i="19"/>
  <c r="AC152" i="19"/>
  <c r="AB152" i="19"/>
  <c r="AI151" i="19"/>
  <c r="AH151" i="19"/>
  <c r="AG151" i="19"/>
  <c r="AF151" i="19"/>
  <c r="AE151" i="19"/>
  <c r="AD151" i="19"/>
  <c r="AC151" i="19"/>
  <c r="AB151" i="19"/>
  <c r="AI150" i="19"/>
  <c r="AH150" i="19"/>
  <c r="AG150" i="19"/>
  <c r="AF150" i="19"/>
  <c r="AE150" i="19"/>
  <c r="AD150" i="19"/>
  <c r="AC150" i="19"/>
  <c r="AB150" i="19"/>
  <c r="AI149" i="19"/>
  <c r="AH149" i="19"/>
  <c r="AG149" i="19"/>
  <c r="AF149" i="19"/>
  <c r="AE149" i="19"/>
  <c r="AD149" i="19"/>
  <c r="AC149" i="19"/>
  <c r="AB149" i="19"/>
  <c r="AI148" i="19"/>
  <c r="AH148" i="19"/>
  <c r="AG148" i="19"/>
  <c r="AF148" i="19"/>
  <c r="AE148" i="19"/>
  <c r="AD148" i="19"/>
  <c r="AC148" i="19"/>
  <c r="AB148" i="19"/>
  <c r="AI147" i="19"/>
  <c r="AH147" i="19"/>
  <c r="AG147" i="19"/>
  <c r="AF147" i="19"/>
  <c r="AE147" i="19"/>
  <c r="AD147" i="19"/>
  <c r="AC147" i="19"/>
  <c r="AB147" i="19"/>
  <c r="AI146" i="19"/>
  <c r="AH146" i="19"/>
  <c r="AG146" i="19"/>
  <c r="AF146" i="19"/>
  <c r="AE146" i="19"/>
  <c r="AD146" i="19"/>
  <c r="AC146" i="19"/>
  <c r="AB146" i="19"/>
  <c r="AI145" i="19"/>
  <c r="AH145" i="19"/>
  <c r="AG145" i="19"/>
  <c r="AF145" i="19"/>
  <c r="AE145" i="19"/>
  <c r="AD145" i="19"/>
  <c r="AC145" i="19"/>
  <c r="AB145" i="19"/>
  <c r="AI144" i="19"/>
  <c r="AH144" i="19"/>
  <c r="AG144" i="19"/>
  <c r="AF144" i="19"/>
  <c r="AE144" i="19"/>
  <c r="AD144" i="19"/>
  <c r="AC144" i="19"/>
  <c r="AB144" i="19"/>
  <c r="AI143" i="19"/>
  <c r="AH143" i="19"/>
  <c r="AG143" i="19"/>
  <c r="AF143" i="19"/>
  <c r="AE143" i="19"/>
  <c r="AD143" i="19"/>
  <c r="AC143" i="19"/>
  <c r="AB143" i="19"/>
  <c r="AI142" i="19"/>
  <c r="AH142" i="19"/>
  <c r="AG142" i="19"/>
  <c r="AF142" i="19"/>
  <c r="AE142" i="19"/>
  <c r="AD142" i="19"/>
  <c r="AC142" i="19"/>
  <c r="AB142" i="19"/>
  <c r="AI141" i="19"/>
  <c r="AH141" i="19"/>
  <c r="AG141" i="19"/>
  <c r="AF141" i="19"/>
  <c r="AE141" i="19"/>
  <c r="AD141" i="19"/>
  <c r="AC141" i="19"/>
  <c r="AB141" i="19"/>
  <c r="AI140" i="19"/>
  <c r="AH140" i="19"/>
  <c r="AG140" i="19"/>
  <c r="AF140" i="19"/>
  <c r="AE140" i="19"/>
  <c r="AD140" i="19"/>
  <c r="AC140" i="19"/>
  <c r="AB140" i="19"/>
  <c r="AI139" i="19"/>
  <c r="AH139" i="19"/>
  <c r="AG139" i="19"/>
  <c r="AF139" i="19"/>
  <c r="AE139" i="19"/>
  <c r="AD139" i="19"/>
  <c r="AC139" i="19"/>
  <c r="AB139" i="19"/>
  <c r="AI138" i="19"/>
  <c r="AH138" i="19"/>
  <c r="AG138" i="19"/>
  <c r="AF138" i="19"/>
  <c r="AE138" i="19"/>
  <c r="AD138" i="19"/>
  <c r="AC138" i="19"/>
  <c r="AB138" i="19"/>
  <c r="AI137" i="19"/>
  <c r="AH137" i="19"/>
  <c r="AG137" i="19"/>
  <c r="AF137" i="19"/>
  <c r="AE137" i="19"/>
  <c r="AD137" i="19"/>
  <c r="AC137" i="19"/>
  <c r="AB137" i="19"/>
  <c r="AI136" i="19"/>
  <c r="AH136" i="19"/>
  <c r="AG136" i="19"/>
  <c r="AF136" i="19"/>
  <c r="AE136" i="19"/>
  <c r="AD136" i="19"/>
  <c r="AC136" i="19"/>
  <c r="AB136" i="19"/>
  <c r="AI135" i="19"/>
  <c r="AH135" i="19"/>
  <c r="AG135" i="19"/>
  <c r="AF135" i="19"/>
  <c r="AE135" i="19"/>
  <c r="AD135" i="19"/>
  <c r="AC135" i="19"/>
  <c r="AB135" i="19"/>
  <c r="AI134" i="19"/>
  <c r="AH134" i="19"/>
  <c r="AG134" i="19"/>
  <c r="AF134" i="19"/>
  <c r="AE134" i="19"/>
  <c r="AD134" i="19"/>
  <c r="AC134" i="19"/>
  <c r="AB134" i="19"/>
  <c r="AI133" i="19"/>
  <c r="AH133" i="19"/>
  <c r="AG133" i="19"/>
  <c r="AF133" i="19"/>
  <c r="AE133" i="19"/>
  <c r="AD133" i="19"/>
  <c r="AC133" i="19"/>
  <c r="AB133" i="19"/>
  <c r="AI132" i="19"/>
  <c r="AH132" i="19"/>
  <c r="AG132" i="19"/>
  <c r="AF132" i="19"/>
  <c r="AE132" i="19"/>
  <c r="AD132" i="19"/>
  <c r="AC132" i="19"/>
  <c r="AB132" i="19"/>
  <c r="AI131" i="19"/>
  <c r="AH131" i="19"/>
  <c r="AG131" i="19"/>
  <c r="AF131" i="19"/>
  <c r="AE131" i="19"/>
  <c r="AD131" i="19"/>
  <c r="AC131" i="19"/>
  <c r="AB131" i="19"/>
  <c r="AI130" i="19"/>
  <c r="AH130" i="19"/>
  <c r="AG130" i="19"/>
  <c r="AF130" i="19"/>
  <c r="AE130" i="19"/>
  <c r="AD130" i="19"/>
  <c r="AC130" i="19"/>
  <c r="AB130" i="19"/>
  <c r="AI129" i="19"/>
  <c r="AH129" i="19"/>
  <c r="AG129" i="19"/>
  <c r="AF129" i="19"/>
  <c r="AE129" i="19"/>
  <c r="AD129" i="19"/>
  <c r="AC129" i="19"/>
  <c r="AB129" i="19"/>
  <c r="AI128" i="19"/>
  <c r="AH128" i="19"/>
  <c r="AG128" i="19"/>
  <c r="AF128" i="19"/>
  <c r="AE128" i="19"/>
  <c r="AD128" i="19"/>
  <c r="AC128" i="19"/>
  <c r="AB128" i="19"/>
  <c r="AI127" i="19"/>
  <c r="AH127" i="19"/>
  <c r="AG127" i="19"/>
  <c r="AF127" i="19"/>
  <c r="AE127" i="19"/>
  <c r="AD127" i="19"/>
  <c r="AC127" i="19"/>
  <c r="AB127" i="19"/>
  <c r="AI126" i="19"/>
  <c r="AH126" i="19"/>
  <c r="AG126" i="19"/>
  <c r="AF126" i="19"/>
  <c r="AE126" i="19"/>
  <c r="AD126" i="19"/>
  <c r="AC126" i="19"/>
  <c r="AB126" i="19"/>
  <c r="AI125" i="19"/>
  <c r="AH125" i="19"/>
  <c r="AG125" i="19"/>
  <c r="AF125" i="19"/>
  <c r="AE125" i="19"/>
  <c r="AD125" i="19"/>
  <c r="AC125" i="19"/>
  <c r="AB125" i="19"/>
  <c r="AI124" i="19"/>
  <c r="AH124" i="19"/>
  <c r="AG124" i="19"/>
  <c r="AF124" i="19"/>
  <c r="AE124" i="19"/>
  <c r="AD124" i="19"/>
  <c r="AC124" i="19"/>
  <c r="AB124" i="19"/>
  <c r="AI123" i="19"/>
  <c r="AH123" i="19"/>
  <c r="AG123" i="19"/>
  <c r="AF123" i="19"/>
  <c r="AE123" i="19"/>
  <c r="AD123" i="19"/>
  <c r="AC123" i="19"/>
  <c r="AB123" i="19"/>
  <c r="AI122" i="19"/>
  <c r="AH122" i="19"/>
  <c r="AG122" i="19"/>
  <c r="AF122" i="19"/>
  <c r="AE122" i="19"/>
  <c r="AD122" i="19"/>
  <c r="AC122" i="19"/>
  <c r="AB122" i="19"/>
  <c r="AI121" i="19"/>
  <c r="AH121" i="19"/>
  <c r="AG121" i="19"/>
  <c r="AF121" i="19"/>
  <c r="AE121" i="19"/>
  <c r="AD121" i="19"/>
  <c r="AC121" i="19"/>
  <c r="AB121" i="19"/>
  <c r="AI120" i="19"/>
  <c r="AH120" i="19"/>
  <c r="AG120" i="19"/>
  <c r="AF120" i="19"/>
  <c r="AE120" i="19"/>
  <c r="AD120" i="19"/>
  <c r="AC120" i="19"/>
  <c r="AB120" i="19"/>
  <c r="AI119" i="19"/>
  <c r="AH119" i="19"/>
  <c r="AG119" i="19"/>
  <c r="AF119" i="19"/>
  <c r="AE119" i="19"/>
  <c r="AD119" i="19"/>
  <c r="AC119" i="19"/>
  <c r="AB119" i="19"/>
  <c r="AI118" i="19"/>
  <c r="AH118" i="19"/>
  <c r="AG118" i="19"/>
  <c r="AF118" i="19"/>
  <c r="AE118" i="19"/>
  <c r="AD118" i="19"/>
  <c r="AC118" i="19"/>
  <c r="AB118" i="19"/>
  <c r="AI117" i="19"/>
  <c r="AH117" i="19"/>
  <c r="AG117" i="19"/>
  <c r="AF117" i="19"/>
  <c r="AE117" i="19"/>
  <c r="AD117" i="19"/>
  <c r="AC117" i="19"/>
  <c r="AB117" i="19"/>
  <c r="AI116" i="19"/>
  <c r="AH116" i="19"/>
  <c r="AG116" i="19"/>
  <c r="AF116" i="19"/>
  <c r="AE116" i="19"/>
  <c r="AD116" i="19"/>
  <c r="AC116" i="19"/>
  <c r="AB116" i="19"/>
  <c r="AI115" i="19"/>
  <c r="AH115" i="19"/>
  <c r="AG115" i="19"/>
  <c r="AF115" i="19"/>
  <c r="AE115" i="19"/>
  <c r="AD115" i="19"/>
  <c r="AC115" i="19"/>
  <c r="AB115" i="19"/>
  <c r="AI114" i="19"/>
  <c r="AH114" i="19"/>
  <c r="AG114" i="19"/>
  <c r="AF114" i="19"/>
  <c r="AE114" i="19"/>
  <c r="AD114" i="19"/>
  <c r="AC114" i="19"/>
  <c r="AB114" i="19"/>
  <c r="AI113" i="19"/>
  <c r="AH113" i="19"/>
  <c r="AG113" i="19"/>
  <c r="AF113" i="19"/>
  <c r="AE113" i="19"/>
  <c r="AD113" i="19"/>
  <c r="AC113" i="19"/>
  <c r="AB113" i="19"/>
  <c r="AI112" i="19"/>
  <c r="AH112" i="19"/>
  <c r="AG112" i="19"/>
  <c r="AF112" i="19"/>
  <c r="AE112" i="19"/>
  <c r="AD112" i="19"/>
  <c r="AC112" i="19"/>
  <c r="AB112" i="19"/>
  <c r="AI111" i="19"/>
  <c r="AH111" i="19"/>
  <c r="AG111" i="19"/>
  <c r="AF111" i="19"/>
  <c r="AE111" i="19"/>
  <c r="AD111" i="19"/>
  <c r="AC111" i="19"/>
  <c r="AB111" i="19"/>
  <c r="AI110" i="19"/>
  <c r="AH110" i="19"/>
  <c r="AG110" i="19"/>
  <c r="AF110" i="19"/>
  <c r="AE110" i="19"/>
  <c r="AD110" i="19"/>
  <c r="AC110" i="19"/>
  <c r="AB110" i="19"/>
  <c r="AI109" i="19"/>
  <c r="AH109" i="19"/>
  <c r="AG109" i="19"/>
  <c r="AF109" i="19"/>
  <c r="AE109" i="19"/>
  <c r="AD109" i="19"/>
  <c r="AC109" i="19"/>
  <c r="AB109" i="19"/>
  <c r="AI108" i="19"/>
  <c r="AH108" i="19"/>
  <c r="AG108" i="19"/>
  <c r="AF108" i="19"/>
  <c r="AE108" i="19"/>
  <c r="AD108" i="19"/>
  <c r="AC108" i="19"/>
  <c r="AB108" i="19"/>
  <c r="AI107" i="19"/>
  <c r="AH107" i="19"/>
  <c r="AG107" i="19"/>
  <c r="AF107" i="19"/>
  <c r="AE107" i="19"/>
  <c r="AD107" i="19"/>
  <c r="AC107" i="19"/>
  <c r="AB107" i="19"/>
  <c r="AI106" i="19"/>
  <c r="AH106" i="19"/>
  <c r="AG106" i="19"/>
  <c r="AF106" i="19"/>
  <c r="AE106" i="19"/>
  <c r="AD106" i="19"/>
  <c r="AC106" i="19"/>
  <c r="AB106" i="19"/>
  <c r="AI105" i="19"/>
  <c r="AH105" i="19"/>
  <c r="AG105" i="19"/>
  <c r="AF105" i="19"/>
  <c r="AE105" i="19"/>
  <c r="AD105" i="19"/>
  <c r="AC105" i="19"/>
  <c r="AB105" i="19"/>
  <c r="AI104" i="19"/>
  <c r="AH104" i="19"/>
  <c r="AG104" i="19"/>
  <c r="AF104" i="19"/>
  <c r="AE104" i="19"/>
  <c r="AD104" i="19"/>
  <c r="AC104" i="19"/>
  <c r="AB104" i="19"/>
  <c r="AI103" i="19"/>
  <c r="AH103" i="19"/>
  <c r="AG103" i="19"/>
  <c r="AF103" i="19"/>
  <c r="AE103" i="19"/>
  <c r="AD103" i="19"/>
  <c r="AC103" i="19"/>
  <c r="AB103" i="19"/>
  <c r="AI102" i="19"/>
  <c r="AH102" i="19"/>
  <c r="AG102" i="19"/>
  <c r="AF102" i="19"/>
  <c r="AE102" i="19"/>
  <c r="AD102" i="19"/>
  <c r="AC102" i="19"/>
  <c r="AB102" i="19"/>
  <c r="AI101" i="19"/>
  <c r="AH101" i="19"/>
  <c r="AG101" i="19"/>
  <c r="AF101" i="19"/>
  <c r="AE101" i="19"/>
  <c r="AD101" i="19"/>
  <c r="AC101" i="19"/>
  <c r="AB101" i="19"/>
  <c r="AI100" i="19"/>
  <c r="AH100" i="19"/>
  <c r="AG100" i="19"/>
  <c r="AF100" i="19"/>
  <c r="AE100" i="19"/>
  <c r="AD100" i="19"/>
  <c r="AC100" i="19"/>
  <c r="AB100" i="19"/>
  <c r="AI99" i="19"/>
  <c r="AH99" i="19"/>
  <c r="AG99" i="19"/>
  <c r="AF99" i="19"/>
  <c r="AE99" i="19"/>
  <c r="AD99" i="19"/>
  <c r="AC99" i="19"/>
  <c r="AB99" i="19"/>
  <c r="AI98" i="19"/>
  <c r="AH98" i="19"/>
  <c r="AG98" i="19"/>
  <c r="AF98" i="19"/>
  <c r="AE98" i="19"/>
  <c r="AD98" i="19"/>
  <c r="AC98" i="19"/>
  <c r="AB98" i="19"/>
  <c r="AI97" i="19"/>
  <c r="AH97" i="19"/>
  <c r="AG97" i="19"/>
  <c r="AF97" i="19"/>
  <c r="AE97" i="19"/>
  <c r="AD97" i="19"/>
  <c r="AC97" i="19"/>
  <c r="AB97" i="19"/>
  <c r="AI96" i="19"/>
  <c r="AH96" i="19"/>
  <c r="AG96" i="19"/>
  <c r="AF96" i="19"/>
  <c r="AE96" i="19"/>
  <c r="AD96" i="19"/>
  <c r="AC96" i="19"/>
  <c r="AB96" i="19"/>
  <c r="F19" i="19"/>
  <c r="AI5" i="19"/>
  <c r="AI205" i="20"/>
  <c r="AH205" i="20"/>
  <c r="AG205" i="20"/>
  <c r="AF205" i="20"/>
  <c r="AE205" i="20"/>
  <c r="AD205" i="20"/>
  <c r="AC205" i="20"/>
  <c r="AB205" i="20"/>
  <c r="AI204" i="20"/>
  <c r="AH204" i="20"/>
  <c r="AG204" i="20"/>
  <c r="AF204" i="20"/>
  <c r="AE204" i="20"/>
  <c r="AD204" i="20"/>
  <c r="AC204" i="20"/>
  <c r="AB204" i="20"/>
  <c r="AI203" i="20"/>
  <c r="AH203" i="20"/>
  <c r="AG203" i="20"/>
  <c r="AF203" i="20"/>
  <c r="AE203" i="20"/>
  <c r="AD203" i="20"/>
  <c r="AC203" i="20"/>
  <c r="AB203" i="20"/>
  <c r="AI202" i="20"/>
  <c r="AH202" i="20"/>
  <c r="AG202" i="20"/>
  <c r="AF202" i="20"/>
  <c r="AE202" i="20"/>
  <c r="AD202" i="20"/>
  <c r="AC202" i="20"/>
  <c r="AB202" i="20"/>
  <c r="AI201" i="20"/>
  <c r="AH201" i="20"/>
  <c r="AG201" i="20"/>
  <c r="AF201" i="20"/>
  <c r="AE201" i="20"/>
  <c r="AD201" i="20"/>
  <c r="AC201" i="20"/>
  <c r="AB201" i="20"/>
  <c r="AI200" i="20"/>
  <c r="AH200" i="20"/>
  <c r="AG200" i="20"/>
  <c r="AF200" i="20"/>
  <c r="AE200" i="20"/>
  <c r="AD200" i="20"/>
  <c r="AC200" i="20"/>
  <c r="AB200" i="20"/>
  <c r="AI199" i="20"/>
  <c r="AH199" i="20"/>
  <c r="AG199" i="20"/>
  <c r="AF199" i="20"/>
  <c r="AE199" i="20"/>
  <c r="AD199" i="20"/>
  <c r="AC199" i="20"/>
  <c r="AB199" i="20"/>
  <c r="AI198" i="20"/>
  <c r="AH198" i="20"/>
  <c r="AG198" i="20"/>
  <c r="AF198" i="20"/>
  <c r="AE198" i="20"/>
  <c r="AD198" i="20"/>
  <c r="AC198" i="20"/>
  <c r="AB198" i="20"/>
  <c r="AI197" i="20"/>
  <c r="AH197" i="20"/>
  <c r="AG197" i="20"/>
  <c r="AF197" i="20"/>
  <c r="AE197" i="20"/>
  <c r="AD197" i="20"/>
  <c r="AC197" i="20"/>
  <c r="AB197" i="20"/>
  <c r="AI196" i="20"/>
  <c r="AH196" i="20"/>
  <c r="AG196" i="20"/>
  <c r="AF196" i="20"/>
  <c r="AE196" i="20"/>
  <c r="AD196" i="20"/>
  <c r="AC196" i="20"/>
  <c r="AB196" i="20"/>
  <c r="AI195" i="20"/>
  <c r="AH195" i="20"/>
  <c r="AG195" i="20"/>
  <c r="AF195" i="20"/>
  <c r="AE195" i="20"/>
  <c r="AD195" i="20"/>
  <c r="AC195" i="20"/>
  <c r="AB195" i="20"/>
  <c r="AI194" i="20"/>
  <c r="AH194" i="20"/>
  <c r="AG194" i="20"/>
  <c r="AF194" i="20"/>
  <c r="AE194" i="20"/>
  <c r="AD194" i="20"/>
  <c r="AC194" i="20"/>
  <c r="AB194" i="20"/>
  <c r="AI193" i="20"/>
  <c r="AH193" i="20"/>
  <c r="AG193" i="20"/>
  <c r="AF193" i="20"/>
  <c r="AE193" i="20"/>
  <c r="AD193" i="20"/>
  <c r="AC193" i="20"/>
  <c r="AB193" i="20"/>
  <c r="AI192" i="20"/>
  <c r="AH192" i="20"/>
  <c r="AG192" i="20"/>
  <c r="AF192" i="20"/>
  <c r="AE192" i="20"/>
  <c r="AD192" i="20"/>
  <c r="AC192" i="20"/>
  <c r="AB192" i="20"/>
  <c r="AI191" i="20"/>
  <c r="AH191" i="20"/>
  <c r="AG191" i="20"/>
  <c r="AF191" i="20"/>
  <c r="AE191" i="20"/>
  <c r="AD191" i="20"/>
  <c r="AC191" i="20"/>
  <c r="AB191" i="20"/>
  <c r="AI190" i="20"/>
  <c r="AH190" i="20"/>
  <c r="AG190" i="20"/>
  <c r="AF190" i="20"/>
  <c r="AE190" i="20"/>
  <c r="AD190" i="20"/>
  <c r="AC190" i="20"/>
  <c r="AB190" i="20"/>
  <c r="AI189" i="20"/>
  <c r="AH189" i="20"/>
  <c r="AG189" i="20"/>
  <c r="AF189" i="20"/>
  <c r="AE189" i="20"/>
  <c r="AD189" i="20"/>
  <c r="AC189" i="20"/>
  <c r="AB189" i="20"/>
  <c r="AI188" i="20"/>
  <c r="AH188" i="20"/>
  <c r="AG188" i="20"/>
  <c r="AF188" i="20"/>
  <c r="AE188" i="20"/>
  <c r="AD188" i="20"/>
  <c r="AC188" i="20"/>
  <c r="AB188" i="20"/>
  <c r="AI187" i="20"/>
  <c r="AH187" i="20"/>
  <c r="AG187" i="20"/>
  <c r="AF187" i="20"/>
  <c r="AE187" i="20"/>
  <c r="AD187" i="20"/>
  <c r="AC187" i="20"/>
  <c r="AB187" i="20"/>
  <c r="AI186" i="20"/>
  <c r="AH186" i="20"/>
  <c r="AG186" i="20"/>
  <c r="AF186" i="20"/>
  <c r="AE186" i="20"/>
  <c r="AD186" i="20"/>
  <c r="AC186" i="20"/>
  <c r="AB186" i="20"/>
  <c r="AI185" i="20"/>
  <c r="AH185" i="20"/>
  <c r="AG185" i="20"/>
  <c r="AF185" i="20"/>
  <c r="AE185" i="20"/>
  <c r="AD185" i="20"/>
  <c r="AC185" i="20"/>
  <c r="AB185" i="20"/>
  <c r="AI184" i="20"/>
  <c r="AH184" i="20"/>
  <c r="AG184" i="20"/>
  <c r="AF184" i="20"/>
  <c r="AE184" i="20"/>
  <c r="AD184" i="20"/>
  <c r="AC184" i="20"/>
  <c r="AB184" i="20"/>
  <c r="AI183" i="20"/>
  <c r="AH183" i="20"/>
  <c r="AG183" i="20"/>
  <c r="AF183" i="20"/>
  <c r="AE183" i="20"/>
  <c r="AD183" i="20"/>
  <c r="AC183" i="20"/>
  <c r="AB183" i="20"/>
  <c r="AI182" i="20"/>
  <c r="AH182" i="20"/>
  <c r="AG182" i="20"/>
  <c r="AF182" i="20"/>
  <c r="AE182" i="20"/>
  <c r="AD182" i="20"/>
  <c r="AC182" i="20"/>
  <c r="AB182" i="20"/>
  <c r="AI181" i="20"/>
  <c r="AH181" i="20"/>
  <c r="AG181" i="20"/>
  <c r="AF181" i="20"/>
  <c r="AE181" i="20"/>
  <c r="AD181" i="20"/>
  <c r="AC181" i="20"/>
  <c r="AB181" i="20"/>
  <c r="AI180" i="20"/>
  <c r="AH180" i="20"/>
  <c r="AG180" i="20"/>
  <c r="AF180" i="20"/>
  <c r="AE180" i="20"/>
  <c r="AD180" i="20"/>
  <c r="AC180" i="20"/>
  <c r="AB180" i="20"/>
  <c r="AI179" i="20"/>
  <c r="AH179" i="20"/>
  <c r="AG179" i="20"/>
  <c r="AF179" i="20"/>
  <c r="AE179" i="20"/>
  <c r="AD179" i="20"/>
  <c r="AC179" i="20"/>
  <c r="AB179" i="20"/>
  <c r="AI178" i="20"/>
  <c r="AH178" i="20"/>
  <c r="AG178" i="20"/>
  <c r="AF178" i="20"/>
  <c r="AE178" i="20"/>
  <c r="AD178" i="20"/>
  <c r="AC178" i="20"/>
  <c r="AB178" i="20"/>
  <c r="AI177" i="20"/>
  <c r="AH177" i="20"/>
  <c r="AG177" i="20"/>
  <c r="AF177" i="20"/>
  <c r="AE177" i="20"/>
  <c r="AD177" i="20"/>
  <c r="AC177" i="20"/>
  <c r="AB177" i="20"/>
  <c r="AI176" i="20"/>
  <c r="AH176" i="20"/>
  <c r="AG176" i="20"/>
  <c r="AF176" i="20"/>
  <c r="AE176" i="20"/>
  <c r="AD176" i="20"/>
  <c r="AC176" i="20"/>
  <c r="AB176" i="20"/>
  <c r="AI175" i="20"/>
  <c r="AH175" i="20"/>
  <c r="AG175" i="20"/>
  <c r="AF175" i="20"/>
  <c r="AE175" i="20"/>
  <c r="AD175" i="20"/>
  <c r="AC175" i="20"/>
  <c r="AB175" i="20"/>
  <c r="AI174" i="20"/>
  <c r="AH174" i="20"/>
  <c r="AG174" i="20"/>
  <c r="AF174" i="20"/>
  <c r="AE174" i="20"/>
  <c r="AD174" i="20"/>
  <c r="AC174" i="20"/>
  <c r="AB174" i="20"/>
  <c r="AI173" i="20"/>
  <c r="AH173" i="20"/>
  <c r="AG173" i="20"/>
  <c r="AF173" i="20"/>
  <c r="AE173" i="20"/>
  <c r="AD173" i="20"/>
  <c r="AC173" i="20"/>
  <c r="AB173" i="20"/>
  <c r="AI172" i="20"/>
  <c r="AH172" i="20"/>
  <c r="AG172" i="20"/>
  <c r="AF172" i="20"/>
  <c r="AE172" i="20"/>
  <c r="AD172" i="20"/>
  <c r="AC172" i="20"/>
  <c r="AB172" i="20"/>
  <c r="AI171" i="20"/>
  <c r="AH171" i="20"/>
  <c r="AG171" i="20"/>
  <c r="AF171" i="20"/>
  <c r="AE171" i="20"/>
  <c r="AD171" i="20"/>
  <c r="AC171" i="20"/>
  <c r="AB171" i="20"/>
  <c r="AI170" i="20"/>
  <c r="AH170" i="20"/>
  <c r="AG170" i="20"/>
  <c r="AF170" i="20"/>
  <c r="AE170" i="20"/>
  <c r="AD170" i="20"/>
  <c r="AC170" i="20"/>
  <c r="AB170" i="20"/>
  <c r="AI169" i="20"/>
  <c r="AH169" i="20"/>
  <c r="AG169" i="20"/>
  <c r="AF169" i="20"/>
  <c r="AE169" i="20"/>
  <c r="AD169" i="20"/>
  <c r="AC169" i="20"/>
  <c r="AB169" i="20"/>
  <c r="AI168" i="20"/>
  <c r="AH168" i="20"/>
  <c r="AG168" i="20"/>
  <c r="AF168" i="20"/>
  <c r="AE168" i="20"/>
  <c r="AD168" i="20"/>
  <c r="AC168" i="20"/>
  <c r="AB168" i="20"/>
  <c r="AI167" i="20"/>
  <c r="AH167" i="20"/>
  <c r="AG167" i="20"/>
  <c r="AF167" i="20"/>
  <c r="AE167" i="20"/>
  <c r="AD167" i="20"/>
  <c r="AC167" i="20"/>
  <c r="AB167" i="20"/>
  <c r="AI166" i="20"/>
  <c r="AH166" i="20"/>
  <c r="AG166" i="20"/>
  <c r="AF166" i="20"/>
  <c r="AE166" i="20"/>
  <c r="AD166" i="20"/>
  <c r="AC166" i="20"/>
  <c r="AB166" i="20"/>
  <c r="AI165" i="20"/>
  <c r="AH165" i="20"/>
  <c r="AG165" i="20"/>
  <c r="AF165" i="20"/>
  <c r="AE165" i="20"/>
  <c r="AD165" i="20"/>
  <c r="AC165" i="20"/>
  <c r="AB165" i="20"/>
  <c r="AI164" i="20"/>
  <c r="AH164" i="20"/>
  <c r="AG164" i="20"/>
  <c r="AF164" i="20"/>
  <c r="AE164" i="20"/>
  <c r="AD164" i="20"/>
  <c r="AC164" i="20"/>
  <c r="AB164" i="20"/>
  <c r="AI163" i="20"/>
  <c r="AH163" i="20"/>
  <c r="AG163" i="20"/>
  <c r="AF163" i="20"/>
  <c r="AE163" i="20"/>
  <c r="AD163" i="20"/>
  <c r="AC163" i="20"/>
  <c r="AB163" i="20"/>
  <c r="AI162" i="20"/>
  <c r="AH162" i="20"/>
  <c r="AG162" i="20"/>
  <c r="AF162" i="20"/>
  <c r="AE162" i="20"/>
  <c r="AD162" i="20"/>
  <c r="AC162" i="20"/>
  <c r="AB162" i="20"/>
  <c r="AI161" i="20"/>
  <c r="AH161" i="20"/>
  <c r="AG161" i="20"/>
  <c r="AF161" i="20"/>
  <c r="AE161" i="20"/>
  <c r="AD161" i="20"/>
  <c r="AC161" i="20"/>
  <c r="AB161" i="20"/>
  <c r="AI160" i="20"/>
  <c r="AH160" i="20"/>
  <c r="AG160" i="20"/>
  <c r="AF160" i="20"/>
  <c r="AE160" i="20"/>
  <c r="AD160" i="20"/>
  <c r="AC160" i="20"/>
  <c r="AB160" i="20"/>
  <c r="AI159" i="20"/>
  <c r="AH159" i="20"/>
  <c r="AG159" i="20"/>
  <c r="AF159" i="20"/>
  <c r="AE159" i="20"/>
  <c r="AD159" i="20"/>
  <c r="AC159" i="20"/>
  <c r="AB159" i="20"/>
  <c r="AI158" i="20"/>
  <c r="AH158" i="20"/>
  <c r="AG158" i="20"/>
  <c r="AF158" i="20"/>
  <c r="AE158" i="20"/>
  <c r="AD158" i="20"/>
  <c r="AC158" i="20"/>
  <c r="AB158" i="20"/>
  <c r="AI157" i="20"/>
  <c r="AH157" i="20"/>
  <c r="AG157" i="20"/>
  <c r="AF157" i="20"/>
  <c r="AE157" i="20"/>
  <c r="AD157" i="20"/>
  <c r="AC157" i="20"/>
  <c r="AB157" i="20"/>
  <c r="AI156" i="20"/>
  <c r="AH156" i="20"/>
  <c r="AG156" i="20"/>
  <c r="AF156" i="20"/>
  <c r="AE156" i="20"/>
  <c r="AD156" i="20"/>
  <c r="AC156" i="20"/>
  <c r="AB156" i="20"/>
  <c r="AI155" i="20"/>
  <c r="AH155" i="20"/>
  <c r="AG155" i="20"/>
  <c r="AF155" i="20"/>
  <c r="AE155" i="20"/>
  <c r="AD155" i="20"/>
  <c r="AC155" i="20"/>
  <c r="AB155" i="20"/>
  <c r="AI154" i="20"/>
  <c r="AH154" i="20"/>
  <c r="AG154" i="20"/>
  <c r="AF154" i="20"/>
  <c r="AE154" i="20"/>
  <c r="AD154" i="20"/>
  <c r="AC154" i="20"/>
  <c r="AB154" i="20"/>
  <c r="AI153" i="20"/>
  <c r="AH153" i="20"/>
  <c r="AG153" i="20"/>
  <c r="AF153" i="20"/>
  <c r="AE153" i="20"/>
  <c r="AD153" i="20"/>
  <c r="AC153" i="20"/>
  <c r="AB153" i="20"/>
  <c r="AI152" i="20"/>
  <c r="AH152" i="20"/>
  <c r="AG152" i="20"/>
  <c r="AF152" i="20"/>
  <c r="AE152" i="20"/>
  <c r="AD152" i="20"/>
  <c r="AC152" i="20"/>
  <c r="AB152" i="20"/>
  <c r="AI151" i="20"/>
  <c r="AH151" i="20"/>
  <c r="AG151" i="20"/>
  <c r="AF151" i="20"/>
  <c r="AE151" i="20"/>
  <c r="AD151" i="20"/>
  <c r="AC151" i="20"/>
  <c r="AB151" i="20"/>
  <c r="AI150" i="20"/>
  <c r="AH150" i="20"/>
  <c r="AG150" i="20"/>
  <c r="AF150" i="20"/>
  <c r="AE150" i="20"/>
  <c r="AD150" i="20"/>
  <c r="AC150" i="20"/>
  <c r="AB150" i="20"/>
  <c r="AI149" i="20"/>
  <c r="AH149" i="20"/>
  <c r="AG149" i="20"/>
  <c r="AF149" i="20"/>
  <c r="AE149" i="20"/>
  <c r="AD149" i="20"/>
  <c r="AC149" i="20"/>
  <c r="AB149" i="20"/>
  <c r="AI148" i="20"/>
  <c r="AH148" i="20"/>
  <c r="AG148" i="20"/>
  <c r="AF148" i="20"/>
  <c r="AE148" i="20"/>
  <c r="AD148" i="20"/>
  <c r="AC148" i="20"/>
  <c r="AB148" i="20"/>
  <c r="AI147" i="20"/>
  <c r="AH147" i="20"/>
  <c r="AG147" i="20"/>
  <c r="AF147" i="20"/>
  <c r="AE147" i="20"/>
  <c r="AD147" i="20"/>
  <c r="AC147" i="20"/>
  <c r="AB147" i="20"/>
  <c r="AI146" i="20"/>
  <c r="AH146" i="20"/>
  <c r="AG146" i="20"/>
  <c r="AF146" i="20"/>
  <c r="AE146" i="20"/>
  <c r="AD146" i="20"/>
  <c r="AC146" i="20"/>
  <c r="AB146" i="20"/>
  <c r="AI145" i="20"/>
  <c r="AH145" i="20"/>
  <c r="AG145" i="20"/>
  <c r="AF145" i="20"/>
  <c r="AE145" i="20"/>
  <c r="AD145" i="20"/>
  <c r="AC145" i="20"/>
  <c r="AB145" i="20"/>
  <c r="AI144" i="20"/>
  <c r="AH144" i="20"/>
  <c r="AG144" i="20"/>
  <c r="AF144" i="20"/>
  <c r="AE144" i="20"/>
  <c r="AD144" i="20"/>
  <c r="AC144" i="20"/>
  <c r="AB144" i="20"/>
  <c r="AI143" i="20"/>
  <c r="AH143" i="20"/>
  <c r="AG143" i="20"/>
  <c r="AF143" i="20"/>
  <c r="AE143" i="20"/>
  <c r="AD143" i="20"/>
  <c r="AC143" i="20"/>
  <c r="AB143" i="20"/>
  <c r="AI142" i="20"/>
  <c r="AH142" i="20"/>
  <c r="AG142" i="20"/>
  <c r="AF142" i="20"/>
  <c r="AE142" i="20"/>
  <c r="AD142" i="20"/>
  <c r="AC142" i="20"/>
  <c r="AB142" i="20"/>
  <c r="AI141" i="20"/>
  <c r="AH141" i="20"/>
  <c r="AG141" i="20"/>
  <c r="AF141" i="20"/>
  <c r="AE141" i="20"/>
  <c r="AD141" i="20"/>
  <c r="AC141" i="20"/>
  <c r="AB141" i="20"/>
  <c r="AI140" i="20"/>
  <c r="AH140" i="20"/>
  <c r="AG140" i="20"/>
  <c r="AF140" i="20"/>
  <c r="AE140" i="20"/>
  <c r="AD140" i="20"/>
  <c r="AC140" i="20"/>
  <c r="AB140" i="20"/>
  <c r="AI139" i="20"/>
  <c r="AH139" i="20"/>
  <c r="AG139" i="20"/>
  <c r="AF139" i="20"/>
  <c r="AE139" i="20"/>
  <c r="AD139" i="20"/>
  <c r="AC139" i="20"/>
  <c r="AB139" i="20"/>
  <c r="AI138" i="20"/>
  <c r="AH138" i="20"/>
  <c r="AG138" i="20"/>
  <c r="AF138" i="20"/>
  <c r="AE138" i="20"/>
  <c r="AD138" i="20"/>
  <c r="AC138" i="20"/>
  <c r="AB138" i="20"/>
  <c r="AI137" i="20"/>
  <c r="AH137" i="20"/>
  <c r="AG137" i="20"/>
  <c r="AF137" i="20"/>
  <c r="AE137" i="20"/>
  <c r="AD137" i="20"/>
  <c r="AC137" i="20"/>
  <c r="AB137" i="20"/>
  <c r="AI136" i="20"/>
  <c r="AH136" i="20"/>
  <c r="AG136" i="20"/>
  <c r="AF136" i="20"/>
  <c r="AE136" i="20"/>
  <c r="AD136" i="20"/>
  <c r="AC136" i="20"/>
  <c r="AB136" i="20"/>
  <c r="AI135" i="20"/>
  <c r="AH135" i="20"/>
  <c r="AG135" i="20"/>
  <c r="AF135" i="20"/>
  <c r="AE135" i="20"/>
  <c r="AD135" i="20"/>
  <c r="AC135" i="20"/>
  <c r="AB135" i="20"/>
  <c r="AI134" i="20"/>
  <c r="AH134" i="20"/>
  <c r="AG134" i="20"/>
  <c r="AF134" i="20"/>
  <c r="AE134" i="20"/>
  <c r="AD134" i="20"/>
  <c r="AC134" i="20"/>
  <c r="AB134" i="20"/>
  <c r="AI133" i="20"/>
  <c r="AH133" i="20"/>
  <c r="AG133" i="20"/>
  <c r="AF133" i="20"/>
  <c r="AE133" i="20"/>
  <c r="AD133" i="20"/>
  <c r="AC133" i="20"/>
  <c r="AB133" i="20"/>
  <c r="AI132" i="20"/>
  <c r="AH132" i="20"/>
  <c r="AG132" i="20"/>
  <c r="AF132" i="20"/>
  <c r="AE132" i="20"/>
  <c r="AD132" i="20"/>
  <c r="AC132" i="20"/>
  <c r="AB132" i="20"/>
  <c r="AI131" i="20"/>
  <c r="AH131" i="20"/>
  <c r="AG131" i="20"/>
  <c r="AF131" i="20"/>
  <c r="AE131" i="20"/>
  <c r="AD131" i="20"/>
  <c r="AC131" i="20"/>
  <c r="AB131" i="20"/>
  <c r="AI130" i="20"/>
  <c r="AH130" i="20"/>
  <c r="AG130" i="20"/>
  <c r="AF130" i="20"/>
  <c r="AE130" i="20"/>
  <c r="AD130" i="20"/>
  <c r="AC130" i="20"/>
  <c r="AB130" i="20"/>
  <c r="AI129" i="20"/>
  <c r="AH129" i="20"/>
  <c r="AG129" i="20"/>
  <c r="AF129" i="20"/>
  <c r="AE129" i="20"/>
  <c r="AD129" i="20"/>
  <c r="AC129" i="20"/>
  <c r="AB129" i="20"/>
  <c r="AI128" i="20"/>
  <c r="AH128" i="20"/>
  <c r="AG128" i="20"/>
  <c r="AF128" i="20"/>
  <c r="AE128" i="20"/>
  <c r="AD128" i="20"/>
  <c r="AC128" i="20"/>
  <c r="AB128" i="20"/>
  <c r="AI127" i="20"/>
  <c r="AH127" i="20"/>
  <c r="AG127" i="20"/>
  <c r="AF127" i="20"/>
  <c r="AE127" i="20"/>
  <c r="AD127" i="20"/>
  <c r="AC127" i="20"/>
  <c r="AB127" i="20"/>
  <c r="AI126" i="20"/>
  <c r="AH126" i="20"/>
  <c r="AG126" i="20"/>
  <c r="AF126" i="20"/>
  <c r="AE126" i="20"/>
  <c r="AD126" i="20"/>
  <c r="AC126" i="20"/>
  <c r="AB126" i="20"/>
  <c r="AI125" i="20"/>
  <c r="AH125" i="20"/>
  <c r="AG125" i="20"/>
  <c r="AF125" i="20"/>
  <c r="AE125" i="20"/>
  <c r="AD125" i="20"/>
  <c r="AC125" i="20"/>
  <c r="AB125" i="20"/>
  <c r="AI124" i="20"/>
  <c r="AH124" i="20"/>
  <c r="AG124" i="20"/>
  <c r="AF124" i="20"/>
  <c r="AE124" i="20"/>
  <c r="AD124" i="20"/>
  <c r="AC124" i="20"/>
  <c r="AB124" i="20"/>
  <c r="AI123" i="20"/>
  <c r="AH123" i="20"/>
  <c r="AG123" i="20"/>
  <c r="AF123" i="20"/>
  <c r="AE123" i="20"/>
  <c r="AD123" i="20"/>
  <c r="AC123" i="20"/>
  <c r="AB123" i="20"/>
  <c r="AI122" i="20"/>
  <c r="AH122" i="20"/>
  <c r="AG122" i="20"/>
  <c r="AF122" i="20"/>
  <c r="AE122" i="20"/>
  <c r="AD122" i="20"/>
  <c r="AC122" i="20"/>
  <c r="AB122" i="20"/>
  <c r="AI121" i="20"/>
  <c r="AH121" i="20"/>
  <c r="AG121" i="20"/>
  <c r="AF121" i="20"/>
  <c r="AE121" i="20"/>
  <c r="AD121" i="20"/>
  <c r="AC121" i="20"/>
  <c r="AB121" i="20"/>
  <c r="AI120" i="20"/>
  <c r="AH120" i="20"/>
  <c r="AG120" i="20"/>
  <c r="AF120" i="20"/>
  <c r="AE120" i="20"/>
  <c r="AD120" i="20"/>
  <c r="AC120" i="20"/>
  <c r="AB120" i="20"/>
  <c r="AI119" i="20"/>
  <c r="AH119" i="20"/>
  <c r="AG119" i="20"/>
  <c r="AF119" i="20"/>
  <c r="AE119" i="20"/>
  <c r="AD119" i="20"/>
  <c r="AC119" i="20"/>
  <c r="AB119" i="20"/>
  <c r="AI118" i="20"/>
  <c r="AH118" i="20"/>
  <c r="AG118" i="20"/>
  <c r="AF118" i="20"/>
  <c r="AE118" i="20"/>
  <c r="AD118" i="20"/>
  <c r="AC118" i="20"/>
  <c r="AB118" i="20"/>
  <c r="AI117" i="20"/>
  <c r="AH117" i="20"/>
  <c r="AG117" i="20"/>
  <c r="AF117" i="20"/>
  <c r="AE117" i="20"/>
  <c r="AD117" i="20"/>
  <c r="AC117" i="20"/>
  <c r="AB117" i="20"/>
  <c r="AI116" i="20"/>
  <c r="AH116" i="20"/>
  <c r="AG116" i="20"/>
  <c r="AF116" i="20"/>
  <c r="AE116" i="20"/>
  <c r="AD116" i="20"/>
  <c r="AC116" i="20"/>
  <c r="AB116" i="20"/>
  <c r="AI115" i="20"/>
  <c r="AH115" i="20"/>
  <c r="AG115" i="20"/>
  <c r="AF115" i="20"/>
  <c r="AE115" i="20"/>
  <c r="AD115" i="20"/>
  <c r="AC115" i="20"/>
  <c r="AB115" i="20"/>
  <c r="AI114" i="20"/>
  <c r="AH114" i="20"/>
  <c r="AG114" i="20"/>
  <c r="AF114" i="20"/>
  <c r="AE114" i="20"/>
  <c r="AD114" i="20"/>
  <c r="AC114" i="20"/>
  <c r="AB114" i="20"/>
  <c r="AI113" i="20"/>
  <c r="AH113" i="20"/>
  <c r="AG113" i="20"/>
  <c r="AF113" i="20"/>
  <c r="AE113" i="20"/>
  <c r="AD113" i="20"/>
  <c r="AC113" i="20"/>
  <c r="AB113" i="20"/>
  <c r="AI112" i="20"/>
  <c r="AH112" i="20"/>
  <c r="AG112" i="20"/>
  <c r="AF112" i="20"/>
  <c r="AE112" i="20"/>
  <c r="AD112" i="20"/>
  <c r="AC112" i="20"/>
  <c r="AB112" i="20"/>
  <c r="AI111" i="20"/>
  <c r="AH111" i="20"/>
  <c r="AG111" i="20"/>
  <c r="AF111" i="20"/>
  <c r="AE111" i="20"/>
  <c r="AD111" i="20"/>
  <c r="AC111" i="20"/>
  <c r="AB111" i="20"/>
  <c r="AI110" i="20"/>
  <c r="AH110" i="20"/>
  <c r="AG110" i="20"/>
  <c r="AF110" i="20"/>
  <c r="AE110" i="20"/>
  <c r="AD110" i="20"/>
  <c r="AC110" i="20"/>
  <c r="AB110" i="20"/>
  <c r="AI109" i="20"/>
  <c r="AH109" i="20"/>
  <c r="AG109" i="20"/>
  <c r="AF109" i="20"/>
  <c r="AE109" i="20"/>
  <c r="AD109" i="20"/>
  <c r="AC109" i="20"/>
  <c r="AB109" i="20"/>
  <c r="AI108" i="20"/>
  <c r="AH108" i="20"/>
  <c r="AG108" i="20"/>
  <c r="AF108" i="20"/>
  <c r="AE108" i="20"/>
  <c r="AD108" i="20"/>
  <c r="AC108" i="20"/>
  <c r="AB108" i="20"/>
  <c r="AI107" i="20"/>
  <c r="AH107" i="20"/>
  <c r="AG107" i="20"/>
  <c r="AF107" i="20"/>
  <c r="AE107" i="20"/>
  <c r="AD107" i="20"/>
  <c r="AC107" i="20"/>
  <c r="AB107" i="20"/>
  <c r="AI106" i="20"/>
  <c r="AH106" i="20"/>
  <c r="AG106" i="20"/>
  <c r="AF106" i="20"/>
  <c r="AE106" i="20"/>
  <c r="AD106" i="20"/>
  <c r="AC106" i="20"/>
  <c r="AB106" i="20"/>
  <c r="AI105" i="20"/>
  <c r="AH105" i="20"/>
  <c r="AG105" i="20"/>
  <c r="AF105" i="20"/>
  <c r="AE105" i="20"/>
  <c r="AD105" i="20"/>
  <c r="AC105" i="20"/>
  <c r="AB105" i="20"/>
  <c r="AI104" i="20"/>
  <c r="AH104" i="20"/>
  <c r="AG104" i="20"/>
  <c r="AF104" i="20"/>
  <c r="AE104" i="20"/>
  <c r="AD104" i="20"/>
  <c r="AC104" i="20"/>
  <c r="AB104" i="20"/>
  <c r="AI103" i="20"/>
  <c r="AH103" i="20"/>
  <c r="AG103" i="20"/>
  <c r="AF103" i="20"/>
  <c r="AE103" i="20"/>
  <c r="AD103" i="20"/>
  <c r="AC103" i="20"/>
  <c r="AB103" i="20"/>
  <c r="AI102" i="20"/>
  <c r="AH102" i="20"/>
  <c r="AG102" i="20"/>
  <c r="AF102" i="20"/>
  <c r="AE102" i="20"/>
  <c r="AD102" i="20"/>
  <c r="AC102" i="20"/>
  <c r="AB102" i="20"/>
  <c r="AI101" i="20"/>
  <c r="AH101" i="20"/>
  <c r="AG101" i="20"/>
  <c r="AF101" i="20"/>
  <c r="AE101" i="20"/>
  <c r="AD101" i="20"/>
  <c r="AC101" i="20"/>
  <c r="AB101" i="20"/>
  <c r="AI100" i="20"/>
  <c r="AH100" i="20"/>
  <c r="AG100" i="20"/>
  <c r="AF100" i="20"/>
  <c r="AE100" i="20"/>
  <c r="AD100" i="20"/>
  <c r="AC100" i="20"/>
  <c r="AB100" i="20"/>
  <c r="AI99" i="20"/>
  <c r="AH99" i="20"/>
  <c r="AG99" i="20"/>
  <c r="AF99" i="20"/>
  <c r="AE99" i="20"/>
  <c r="AD99" i="20"/>
  <c r="AC99" i="20"/>
  <c r="AB99" i="20"/>
  <c r="AI98" i="20"/>
  <c r="AH98" i="20"/>
  <c r="AG98" i="20"/>
  <c r="AF98" i="20"/>
  <c r="AE98" i="20"/>
  <c r="AD98" i="20"/>
  <c r="AC98" i="20"/>
  <c r="AB98" i="20"/>
  <c r="AI97" i="20"/>
  <c r="AH97" i="20"/>
  <c r="AG97" i="20"/>
  <c r="AF97" i="20"/>
  <c r="AE97" i="20"/>
  <c r="AD97" i="20"/>
  <c r="AC97" i="20"/>
  <c r="AB97" i="20"/>
  <c r="AI96" i="20"/>
  <c r="AH96" i="20"/>
  <c r="AG96" i="20"/>
  <c r="AF96" i="20"/>
  <c r="AE96" i="20"/>
  <c r="AD96" i="20"/>
  <c r="AC96" i="20"/>
  <c r="AB96" i="20"/>
  <c r="F19" i="20"/>
  <c r="AD20" i="20"/>
  <c r="AD35" i="20"/>
  <c r="AI5" i="20"/>
  <c r="B88" i="20"/>
  <c r="AB86" i="20" s="1"/>
  <c r="B89" i="20"/>
  <c r="AP7" i="20" s="1"/>
  <c r="AI205" i="26"/>
  <c r="AH205" i="26"/>
  <c r="AG205" i="26"/>
  <c r="AF205" i="26"/>
  <c r="AE205" i="26"/>
  <c r="AD205" i="26"/>
  <c r="AC205" i="26"/>
  <c r="AB205" i="26"/>
  <c r="AI204" i="26"/>
  <c r="AH204" i="26"/>
  <c r="AG204" i="26"/>
  <c r="AF204" i="26"/>
  <c r="AE204" i="26"/>
  <c r="AD204" i="26"/>
  <c r="AC204" i="26"/>
  <c r="AB204" i="26"/>
  <c r="AI203" i="26"/>
  <c r="AH203" i="26"/>
  <c r="AG203" i="26"/>
  <c r="AF203" i="26"/>
  <c r="AE203" i="26"/>
  <c r="AD203" i="26"/>
  <c r="AC203" i="26"/>
  <c r="AB203" i="26"/>
  <c r="AI202" i="26"/>
  <c r="AH202" i="26"/>
  <c r="AG202" i="26"/>
  <c r="AF202" i="26"/>
  <c r="AE202" i="26"/>
  <c r="AD202" i="26"/>
  <c r="AC202" i="26"/>
  <c r="AB202" i="26"/>
  <c r="AI201" i="26"/>
  <c r="AH201" i="26"/>
  <c r="AG201" i="26"/>
  <c r="AF201" i="26"/>
  <c r="AE201" i="26"/>
  <c r="AD201" i="26"/>
  <c r="AC201" i="26"/>
  <c r="AB201" i="26"/>
  <c r="AI200" i="26"/>
  <c r="AH200" i="26"/>
  <c r="AG200" i="26"/>
  <c r="AF200" i="26"/>
  <c r="AE200" i="26"/>
  <c r="AD200" i="26"/>
  <c r="AC200" i="26"/>
  <c r="AB200" i="26"/>
  <c r="AI199" i="26"/>
  <c r="AH199" i="26"/>
  <c r="AG199" i="26"/>
  <c r="AF199" i="26"/>
  <c r="AE199" i="26"/>
  <c r="AD199" i="26"/>
  <c r="AC199" i="26"/>
  <c r="AB199" i="26"/>
  <c r="AI198" i="26"/>
  <c r="AH198" i="26"/>
  <c r="AG198" i="26"/>
  <c r="AF198" i="26"/>
  <c r="AE198" i="26"/>
  <c r="AD198" i="26"/>
  <c r="AC198" i="26"/>
  <c r="AB198" i="26"/>
  <c r="AI197" i="26"/>
  <c r="AH197" i="26"/>
  <c r="AG197" i="26"/>
  <c r="AF197" i="26"/>
  <c r="AE197" i="26"/>
  <c r="AD197" i="26"/>
  <c r="AC197" i="26"/>
  <c r="AB197" i="26"/>
  <c r="AI196" i="26"/>
  <c r="AH196" i="26"/>
  <c r="AG196" i="26"/>
  <c r="AF196" i="26"/>
  <c r="AE196" i="26"/>
  <c r="AD196" i="26"/>
  <c r="AC196" i="26"/>
  <c r="AB196" i="26"/>
  <c r="AI195" i="26"/>
  <c r="AH195" i="26"/>
  <c r="AG195" i="26"/>
  <c r="AF195" i="26"/>
  <c r="AE195" i="26"/>
  <c r="AD195" i="26"/>
  <c r="AC195" i="26"/>
  <c r="AB195" i="26"/>
  <c r="AI194" i="26"/>
  <c r="AH194" i="26"/>
  <c r="AG194" i="26"/>
  <c r="AF194" i="26"/>
  <c r="AE194" i="26"/>
  <c r="AD194" i="26"/>
  <c r="AC194" i="26"/>
  <c r="AB194" i="26"/>
  <c r="AI193" i="26"/>
  <c r="AH193" i="26"/>
  <c r="AG193" i="26"/>
  <c r="AF193" i="26"/>
  <c r="AE193" i="26"/>
  <c r="AD193" i="26"/>
  <c r="AC193" i="26"/>
  <c r="AB193" i="26"/>
  <c r="AI192" i="26"/>
  <c r="AH192" i="26"/>
  <c r="AG192" i="26"/>
  <c r="AF192" i="26"/>
  <c r="AE192" i="26"/>
  <c r="AD192" i="26"/>
  <c r="AC192" i="26"/>
  <c r="AB192" i="26"/>
  <c r="AI191" i="26"/>
  <c r="AH191" i="26"/>
  <c r="AG191" i="26"/>
  <c r="AF191" i="26"/>
  <c r="AE191" i="26"/>
  <c r="AD191" i="26"/>
  <c r="AC191" i="26"/>
  <c r="AB191" i="26"/>
  <c r="AI190" i="26"/>
  <c r="AH190" i="26"/>
  <c r="AG190" i="26"/>
  <c r="AF190" i="26"/>
  <c r="AE190" i="26"/>
  <c r="AD190" i="26"/>
  <c r="AC190" i="26"/>
  <c r="AB190" i="26"/>
  <c r="AI189" i="26"/>
  <c r="AH189" i="26"/>
  <c r="AG189" i="26"/>
  <c r="AF189" i="26"/>
  <c r="AE189" i="26"/>
  <c r="AD189" i="26"/>
  <c r="AC189" i="26"/>
  <c r="AB189" i="26"/>
  <c r="AI188" i="26"/>
  <c r="AH188" i="26"/>
  <c r="AG188" i="26"/>
  <c r="AF188" i="26"/>
  <c r="AE188" i="26"/>
  <c r="AD188" i="26"/>
  <c r="AC188" i="26"/>
  <c r="AB188" i="26"/>
  <c r="AI187" i="26"/>
  <c r="AH187" i="26"/>
  <c r="AG187" i="26"/>
  <c r="AF187" i="26"/>
  <c r="AE187" i="26"/>
  <c r="AD187" i="26"/>
  <c r="AC187" i="26"/>
  <c r="AB187" i="26"/>
  <c r="AI186" i="26"/>
  <c r="AH186" i="26"/>
  <c r="AG186" i="26"/>
  <c r="AF186" i="26"/>
  <c r="AE186" i="26"/>
  <c r="AD186" i="26"/>
  <c r="AC186" i="26"/>
  <c r="AB186" i="26"/>
  <c r="AI185" i="26"/>
  <c r="AH185" i="26"/>
  <c r="AG185" i="26"/>
  <c r="AF185" i="26"/>
  <c r="AE185" i="26"/>
  <c r="AD185" i="26"/>
  <c r="AC185" i="26"/>
  <c r="AB185" i="26"/>
  <c r="AI184" i="26"/>
  <c r="AH184" i="26"/>
  <c r="AG184" i="26"/>
  <c r="AF184" i="26"/>
  <c r="AE184" i="26"/>
  <c r="AD184" i="26"/>
  <c r="AC184" i="26"/>
  <c r="AB184" i="26"/>
  <c r="AI183" i="26"/>
  <c r="AH183" i="26"/>
  <c r="AG183" i="26"/>
  <c r="AF183" i="26"/>
  <c r="AE183" i="26"/>
  <c r="AD183" i="26"/>
  <c r="AC183" i="26"/>
  <c r="AB183" i="26"/>
  <c r="AI182" i="26"/>
  <c r="AH182" i="26"/>
  <c r="AG182" i="26"/>
  <c r="AF182" i="26"/>
  <c r="AE182" i="26"/>
  <c r="AD182" i="26"/>
  <c r="AC182" i="26"/>
  <c r="AB182" i="26"/>
  <c r="AI181" i="26"/>
  <c r="AH181" i="26"/>
  <c r="AG181" i="26"/>
  <c r="AF181" i="26"/>
  <c r="AE181" i="26"/>
  <c r="AD181" i="26"/>
  <c r="AC181" i="26"/>
  <c r="AB181" i="26"/>
  <c r="AI180" i="26"/>
  <c r="AH180" i="26"/>
  <c r="AG180" i="26"/>
  <c r="AF180" i="26"/>
  <c r="AE180" i="26"/>
  <c r="AD180" i="26"/>
  <c r="AC180" i="26"/>
  <c r="AB180" i="26"/>
  <c r="AI179" i="26"/>
  <c r="AH179" i="26"/>
  <c r="AG179" i="26"/>
  <c r="AF179" i="26"/>
  <c r="AE179" i="26"/>
  <c r="AD179" i="26"/>
  <c r="AC179" i="26"/>
  <c r="AB179" i="26"/>
  <c r="AI178" i="26"/>
  <c r="AH178" i="26"/>
  <c r="AG178" i="26"/>
  <c r="AF178" i="26"/>
  <c r="AE178" i="26"/>
  <c r="AD178" i="26"/>
  <c r="AC178" i="26"/>
  <c r="AB178" i="26"/>
  <c r="AI177" i="26"/>
  <c r="AH177" i="26"/>
  <c r="AG177" i="26"/>
  <c r="AF177" i="26"/>
  <c r="AE177" i="26"/>
  <c r="AD177" i="26"/>
  <c r="AC177" i="26"/>
  <c r="AB177" i="26"/>
  <c r="AI176" i="26"/>
  <c r="AH176" i="26"/>
  <c r="AG176" i="26"/>
  <c r="AF176" i="26"/>
  <c r="AE176" i="26"/>
  <c r="AD176" i="26"/>
  <c r="AC176" i="26"/>
  <c r="AB176" i="26"/>
  <c r="AI175" i="26"/>
  <c r="AH175" i="26"/>
  <c r="AG175" i="26"/>
  <c r="AF175" i="26"/>
  <c r="AE175" i="26"/>
  <c r="AD175" i="26"/>
  <c r="AC175" i="26"/>
  <c r="AB175" i="26"/>
  <c r="AI174" i="26"/>
  <c r="AH174" i="26"/>
  <c r="AG174" i="26"/>
  <c r="AF174" i="26"/>
  <c r="AE174" i="26"/>
  <c r="AD174" i="26"/>
  <c r="AC174" i="26"/>
  <c r="AB174" i="26"/>
  <c r="AI173" i="26"/>
  <c r="AH173" i="26"/>
  <c r="AG173" i="26"/>
  <c r="AF173" i="26"/>
  <c r="AE173" i="26"/>
  <c r="AD173" i="26"/>
  <c r="AC173" i="26"/>
  <c r="AB173" i="26"/>
  <c r="AI172" i="26"/>
  <c r="AH172" i="26"/>
  <c r="AG172" i="26"/>
  <c r="AF172" i="26"/>
  <c r="AE172" i="26"/>
  <c r="AD172" i="26"/>
  <c r="AC172" i="26"/>
  <c r="AB172" i="26"/>
  <c r="AI171" i="26"/>
  <c r="AH171" i="26"/>
  <c r="AG171" i="26"/>
  <c r="AF171" i="26"/>
  <c r="AE171" i="26"/>
  <c r="AD171" i="26"/>
  <c r="AC171" i="26"/>
  <c r="AB171" i="26"/>
  <c r="AI170" i="26"/>
  <c r="AH170" i="26"/>
  <c r="AG170" i="26"/>
  <c r="AF170" i="26"/>
  <c r="AE170" i="26"/>
  <c r="AD170" i="26"/>
  <c r="AC170" i="26"/>
  <c r="AB170" i="26"/>
  <c r="AI169" i="26"/>
  <c r="AH169" i="26"/>
  <c r="AG169" i="26"/>
  <c r="AF169" i="26"/>
  <c r="AE169" i="26"/>
  <c r="AD169" i="26"/>
  <c r="AC169" i="26"/>
  <c r="AB169" i="26"/>
  <c r="AI168" i="26"/>
  <c r="AH168" i="26"/>
  <c r="AG168" i="26"/>
  <c r="AF168" i="26"/>
  <c r="AE168" i="26"/>
  <c r="AD168" i="26"/>
  <c r="AC168" i="26"/>
  <c r="AB168" i="26"/>
  <c r="AI167" i="26"/>
  <c r="AH167" i="26"/>
  <c r="AG167" i="26"/>
  <c r="AF167" i="26"/>
  <c r="AE167" i="26"/>
  <c r="AD167" i="26"/>
  <c r="AC167" i="26"/>
  <c r="AB167" i="26"/>
  <c r="AI166" i="26"/>
  <c r="AH166" i="26"/>
  <c r="AG166" i="26"/>
  <c r="AF166" i="26"/>
  <c r="AE166" i="26"/>
  <c r="AD166" i="26"/>
  <c r="AC166" i="26"/>
  <c r="AB166" i="26"/>
  <c r="AI165" i="26"/>
  <c r="AH165" i="26"/>
  <c r="AG165" i="26"/>
  <c r="AF165" i="26"/>
  <c r="AE165" i="26"/>
  <c r="AD165" i="26"/>
  <c r="AC165" i="26"/>
  <c r="AB165" i="26"/>
  <c r="AI164" i="26"/>
  <c r="AH164" i="26"/>
  <c r="AG164" i="26"/>
  <c r="AF164" i="26"/>
  <c r="AE164" i="26"/>
  <c r="AD164" i="26"/>
  <c r="AC164" i="26"/>
  <c r="AB164" i="26"/>
  <c r="AI163" i="26"/>
  <c r="AH163" i="26"/>
  <c r="AG163" i="26"/>
  <c r="AF163" i="26"/>
  <c r="AE163" i="26"/>
  <c r="AD163" i="26"/>
  <c r="AC163" i="26"/>
  <c r="AB163" i="26"/>
  <c r="AI162" i="26"/>
  <c r="AH162" i="26"/>
  <c r="AG162" i="26"/>
  <c r="AF162" i="26"/>
  <c r="AE162" i="26"/>
  <c r="AD162" i="26"/>
  <c r="AC162" i="26"/>
  <c r="AB162" i="26"/>
  <c r="AI161" i="26"/>
  <c r="AH161" i="26"/>
  <c r="AG161" i="26"/>
  <c r="AF161" i="26"/>
  <c r="AE161" i="26"/>
  <c r="AD161" i="26"/>
  <c r="AC161" i="26"/>
  <c r="AB161" i="26"/>
  <c r="AI160" i="26"/>
  <c r="AH160" i="26"/>
  <c r="AG160" i="26"/>
  <c r="AF160" i="26"/>
  <c r="AE160" i="26"/>
  <c r="AD160" i="26"/>
  <c r="AC160" i="26"/>
  <c r="AB160" i="26"/>
  <c r="AI159" i="26"/>
  <c r="AH159" i="26"/>
  <c r="AG159" i="26"/>
  <c r="AF159" i="26"/>
  <c r="AE159" i="26"/>
  <c r="AD159" i="26"/>
  <c r="AC159" i="26"/>
  <c r="AB159" i="26"/>
  <c r="AI158" i="26"/>
  <c r="AH158" i="26"/>
  <c r="AG158" i="26"/>
  <c r="AF158" i="26"/>
  <c r="AE158" i="26"/>
  <c r="AD158" i="26"/>
  <c r="AC158" i="26"/>
  <c r="AB158" i="26"/>
  <c r="AI157" i="26"/>
  <c r="AH157" i="26"/>
  <c r="AG157" i="26"/>
  <c r="AF157" i="26"/>
  <c r="AE157" i="26"/>
  <c r="AD157" i="26"/>
  <c r="AC157" i="26"/>
  <c r="AB157" i="26"/>
  <c r="AI156" i="26"/>
  <c r="AH156" i="26"/>
  <c r="AG156" i="26"/>
  <c r="AF156" i="26"/>
  <c r="AE156" i="26"/>
  <c r="AD156" i="26"/>
  <c r="AC156" i="26"/>
  <c r="AB156" i="26"/>
  <c r="F19" i="26"/>
  <c r="AB23" i="26"/>
  <c r="AC23" i="26"/>
  <c r="AB26" i="26"/>
  <c r="AC26" i="26"/>
  <c r="AB29" i="26"/>
  <c r="AC29" i="26"/>
  <c r="AB35" i="26"/>
  <c r="AC35" i="26"/>
  <c r="AB41" i="26"/>
  <c r="AC41" i="26"/>
  <c r="AB47" i="26"/>
  <c r="AC47" i="26"/>
  <c r="AB53" i="26"/>
  <c r="AC53" i="26"/>
  <c r="AB65" i="26"/>
  <c r="AC65" i="26"/>
  <c r="AB66" i="26"/>
  <c r="AC66" i="26"/>
  <c r="AF66" i="26"/>
  <c r="AB67" i="26"/>
  <c r="AC67" i="26"/>
  <c r="AF67" i="26"/>
  <c r="AB68" i="26"/>
  <c r="AC68" i="26"/>
  <c r="AF68" i="26"/>
  <c r="AB69" i="26"/>
  <c r="AC69" i="26"/>
  <c r="AF69" i="26"/>
  <c r="AB70" i="26"/>
  <c r="AC70" i="26"/>
  <c r="AF70" i="26"/>
  <c r="AB71" i="26"/>
  <c r="AC71" i="26"/>
  <c r="AF71" i="26"/>
  <c r="AB72" i="26"/>
  <c r="AC72" i="26"/>
  <c r="AF72" i="26"/>
  <c r="AB73" i="26"/>
  <c r="AC73" i="26"/>
  <c r="AF73" i="26"/>
  <c r="AB74" i="26"/>
  <c r="AC74" i="26"/>
  <c r="AF74" i="26"/>
  <c r="AB75" i="26"/>
  <c r="AC75" i="26"/>
  <c r="AF75" i="26"/>
  <c r="AB76" i="26"/>
  <c r="AC76" i="26"/>
  <c r="AF76" i="26"/>
  <c r="AB77" i="26"/>
  <c r="AC77" i="26"/>
  <c r="AF77" i="26"/>
  <c r="AB78" i="26"/>
  <c r="AC78" i="26"/>
  <c r="AF78" i="26"/>
  <c r="AB79" i="26"/>
  <c r="AC79" i="26"/>
  <c r="AF79" i="26"/>
  <c r="AB80" i="26"/>
  <c r="AC80" i="26"/>
  <c r="AF80" i="26"/>
  <c r="AB81" i="26"/>
  <c r="AC81" i="26"/>
  <c r="AF81" i="26"/>
  <c r="AB82" i="26"/>
  <c r="AC82" i="26"/>
  <c r="AF82" i="26"/>
  <c r="AB83" i="26"/>
  <c r="AC83" i="26"/>
  <c r="AF83" i="26"/>
  <c r="AB84" i="26"/>
  <c r="AC84" i="26"/>
  <c r="AF84" i="26"/>
  <c r="AB85" i="26"/>
  <c r="AC85" i="26"/>
  <c r="AF85" i="26"/>
  <c r="AB86" i="26"/>
  <c r="AC86" i="26"/>
  <c r="AF86" i="26"/>
  <c r="AB87" i="26"/>
  <c r="AC87" i="26"/>
  <c r="AF87" i="26"/>
  <c r="AB88" i="26"/>
  <c r="AC88" i="26"/>
  <c r="AF88" i="26"/>
  <c r="AB89" i="26"/>
  <c r="AC89" i="26"/>
  <c r="AF89" i="26"/>
  <c r="AB90" i="26"/>
  <c r="AC90" i="26"/>
  <c r="AF90" i="26"/>
  <c r="AB91" i="26"/>
  <c r="AC91" i="26"/>
  <c r="AF91" i="26"/>
  <c r="AB92" i="26"/>
  <c r="AC92" i="26"/>
  <c r="AF92" i="26"/>
  <c r="AB93" i="26"/>
  <c r="AC93" i="26"/>
  <c r="AF93" i="26"/>
  <c r="AB94" i="26"/>
  <c r="AC94" i="26"/>
  <c r="AF94" i="26"/>
  <c r="AB95" i="26"/>
  <c r="AC95" i="26"/>
  <c r="AF95" i="26"/>
  <c r="AB96" i="26"/>
  <c r="AC96" i="26"/>
  <c r="AF96" i="26"/>
  <c r="AB97" i="26"/>
  <c r="AC97" i="26"/>
  <c r="AF97" i="26"/>
  <c r="AB98" i="26"/>
  <c r="AC98" i="26"/>
  <c r="AF98" i="26"/>
  <c r="AB99" i="26"/>
  <c r="AC99" i="26"/>
  <c r="AF99" i="26"/>
  <c r="AB100" i="26"/>
  <c r="AC100" i="26"/>
  <c r="AF100" i="26"/>
  <c r="AB101" i="26"/>
  <c r="AC101" i="26"/>
  <c r="AF101" i="26"/>
  <c r="AB102" i="26"/>
  <c r="AC102" i="26"/>
  <c r="AF102" i="26"/>
  <c r="AB103" i="26"/>
  <c r="AC103" i="26"/>
  <c r="AF103" i="26"/>
  <c r="AB104" i="26"/>
  <c r="AC104" i="26"/>
  <c r="AF104" i="26"/>
  <c r="AB105" i="26"/>
  <c r="AC105" i="26"/>
  <c r="AF105" i="26"/>
  <c r="AB106" i="26"/>
  <c r="AC106" i="26"/>
  <c r="AF106" i="26"/>
  <c r="AB107" i="26"/>
  <c r="AC107" i="26"/>
  <c r="AF107" i="26"/>
  <c r="AB108" i="26"/>
  <c r="AC108" i="26"/>
  <c r="AF108" i="26"/>
  <c r="AB109" i="26"/>
  <c r="AC109" i="26"/>
  <c r="AF109" i="26"/>
  <c r="AB110" i="26"/>
  <c r="AC110" i="26"/>
  <c r="AF110" i="26"/>
  <c r="AB111" i="26"/>
  <c r="AC111" i="26"/>
  <c r="AF111" i="26"/>
  <c r="AB112" i="26"/>
  <c r="AC112" i="26"/>
  <c r="AF112" i="26"/>
  <c r="AB113" i="26"/>
  <c r="AC113" i="26"/>
  <c r="AF113" i="26"/>
  <c r="AB114" i="26"/>
  <c r="AC114" i="26"/>
  <c r="AF114" i="26"/>
  <c r="AB115" i="26"/>
  <c r="AC115" i="26"/>
  <c r="AF115" i="26"/>
  <c r="AB116" i="26"/>
  <c r="AC116" i="26"/>
  <c r="AF116" i="26"/>
  <c r="AB117" i="26"/>
  <c r="AC117" i="26"/>
  <c r="AF117" i="26"/>
  <c r="AB118" i="26"/>
  <c r="AC118" i="26"/>
  <c r="AF118" i="26"/>
  <c r="AB119" i="26"/>
  <c r="AC119" i="26"/>
  <c r="AF119" i="26"/>
  <c r="AB120" i="26"/>
  <c r="AC120" i="26"/>
  <c r="AF120" i="26"/>
  <c r="AB121" i="26"/>
  <c r="AC121" i="26"/>
  <c r="AF121" i="26"/>
  <c r="AB122" i="26"/>
  <c r="AC122" i="26"/>
  <c r="AF122" i="26"/>
  <c r="AB123" i="26"/>
  <c r="AC123" i="26"/>
  <c r="AF123" i="26"/>
  <c r="AB124" i="26"/>
  <c r="AC124" i="26"/>
  <c r="AF124" i="26"/>
  <c r="AB125" i="26"/>
  <c r="AC125" i="26"/>
  <c r="AF125" i="26"/>
  <c r="AB126" i="26"/>
  <c r="AC126" i="26"/>
  <c r="AF126" i="26"/>
  <c r="AB127" i="26"/>
  <c r="AC127" i="26"/>
  <c r="AF127" i="26"/>
  <c r="AB128" i="26"/>
  <c r="AC128" i="26"/>
  <c r="AF128" i="26"/>
  <c r="AB129" i="26"/>
  <c r="AC129" i="26"/>
  <c r="AF129" i="26"/>
  <c r="AB130" i="26"/>
  <c r="AC130" i="26"/>
  <c r="AF130" i="26"/>
  <c r="AB131" i="26"/>
  <c r="AC131" i="26"/>
  <c r="AF131" i="26"/>
  <c r="AB132" i="26"/>
  <c r="AC132" i="26"/>
  <c r="AF132" i="26"/>
  <c r="AB133" i="26"/>
  <c r="AC133" i="26"/>
  <c r="AF133" i="26"/>
  <c r="AB134" i="26"/>
  <c r="AC134" i="26"/>
  <c r="AF134" i="26"/>
  <c r="AB135" i="26"/>
  <c r="AC135" i="26"/>
  <c r="AF135" i="26"/>
  <c r="AB136" i="26"/>
  <c r="AC136" i="26"/>
  <c r="AF136" i="26"/>
  <c r="AB137" i="26"/>
  <c r="AC137" i="26"/>
  <c r="AF137" i="26"/>
  <c r="AB138" i="26"/>
  <c r="AC138" i="26"/>
  <c r="AF138" i="26"/>
  <c r="AB139" i="26"/>
  <c r="AC139" i="26"/>
  <c r="AF139" i="26"/>
  <c r="AB140" i="26"/>
  <c r="AC140" i="26"/>
  <c r="AF140" i="26"/>
  <c r="AB141" i="26"/>
  <c r="AC141" i="26"/>
  <c r="AF141" i="26"/>
  <c r="AB142" i="26"/>
  <c r="AC142" i="26"/>
  <c r="AF142" i="26"/>
  <c r="AB143" i="26"/>
  <c r="AC143" i="26"/>
  <c r="AF143" i="26"/>
  <c r="AB144" i="26"/>
  <c r="AC144" i="26"/>
  <c r="AF144" i="26"/>
  <c r="AB145" i="26"/>
  <c r="AC145" i="26"/>
  <c r="AF145" i="26"/>
  <c r="AB146" i="26"/>
  <c r="AC146" i="26"/>
  <c r="AF146" i="26"/>
  <c r="AB147" i="26"/>
  <c r="AC147" i="26"/>
  <c r="AF147" i="26"/>
  <c r="AB148" i="26"/>
  <c r="AC148" i="26"/>
  <c r="AF148" i="26"/>
  <c r="AB149" i="26"/>
  <c r="AC149" i="26"/>
  <c r="AF149" i="26"/>
  <c r="AB150" i="26"/>
  <c r="AC150" i="26"/>
  <c r="AF150" i="26"/>
  <c r="AB151" i="26"/>
  <c r="AC151" i="26"/>
  <c r="AF151" i="26"/>
  <c r="AB152" i="26"/>
  <c r="AC152" i="26"/>
  <c r="AF152" i="26"/>
  <c r="AB153" i="26"/>
  <c r="AC153" i="26"/>
  <c r="AF153" i="26"/>
  <c r="AB154" i="26"/>
  <c r="AC154" i="26"/>
  <c r="AF154" i="26"/>
  <c r="AB155" i="26"/>
  <c r="AC155" i="26"/>
  <c r="AF155" i="26"/>
  <c r="AD47" i="26"/>
  <c r="AD53" i="26"/>
  <c r="AD65" i="26"/>
  <c r="AD66" i="26"/>
  <c r="AG66" i="26"/>
  <c r="AD67" i="26"/>
  <c r="AG67" i="26"/>
  <c r="AD68" i="26"/>
  <c r="AG68" i="26"/>
  <c r="AD69" i="26"/>
  <c r="AG69" i="26"/>
  <c r="AD70" i="26"/>
  <c r="AG70" i="26"/>
  <c r="AD71" i="26"/>
  <c r="AG71" i="26"/>
  <c r="AD72" i="26"/>
  <c r="AG72" i="26"/>
  <c r="AD73" i="26"/>
  <c r="AG73" i="26"/>
  <c r="AD74" i="26"/>
  <c r="AG74" i="26"/>
  <c r="AD75" i="26"/>
  <c r="AG75" i="26"/>
  <c r="AD76" i="26"/>
  <c r="AG76" i="26"/>
  <c r="AD77" i="26"/>
  <c r="AG77" i="26"/>
  <c r="AD78" i="26"/>
  <c r="AG78" i="26"/>
  <c r="AD79" i="26"/>
  <c r="AG79" i="26"/>
  <c r="AD80" i="26"/>
  <c r="AG80" i="26"/>
  <c r="AD81" i="26"/>
  <c r="AG81" i="26"/>
  <c r="AD82" i="26"/>
  <c r="AG82" i="26"/>
  <c r="AD83" i="26"/>
  <c r="AG83" i="26"/>
  <c r="AD84" i="26"/>
  <c r="AG84" i="26"/>
  <c r="AD85" i="26"/>
  <c r="AG85" i="26"/>
  <c r="AD86" i="26"/>
  <c r="AG86" i="26"/>
  <c r="AD87" i="26"/>
  <c r="AG87" i="26"/>
  <c r="AD88" i="26"/>
  <c r="AG88" i="26"/>
  <c r="AD89" i="26"/>
  <c r="AG89" i="26"/>
  <c r="AD90" i="26"/>
  <c r="AG90" i="26"/>
  <c r="AD91" i="26"/>
  <c r="AG91" i="26"/>
  <c r="AD92" i="26"/>
  <c r="AG92" i="26"/>
  <c r="AD93" i="26"/>
  <c r="AG93" i="26"/>
  <c r="AD94" i="26"/>
  <c r="AG94" i="26"/>
  <c r="AD95" i="26"/>
  <c r="AG95" i="26"/>
  <c r="AD96" i="26"/>
  <c r="AG96" i="26"/>
  <c r="AD97" i="26"/>
  <c r="AG97" i="26"/>
  <c r="AD98" i="26"/>
  <c r="AG98" i="26"/>
  <c r="AD99" i="26"/>
  <c r="AG99" i="26"/>
  <c r="AD100" i="26"/>
  <c r="AG100" i="26"/>
  <c r="AD101" i="26"/>
  <c r="AG101" i="26"/>
  <c r="AD102" i="26"/>
  <c r="AG102" i="26"/>
  <c r="AD103" i="26"/>
  <c r="AG103" i="26"/>
  <c r="AD104" i="26"/>
  <c r="AG104" i="26"/>
  <c r="AD105" i="26"/>
  <c r="AG105" i="26"/>
  <c r="AD106" i="26"/>
  <c r="AG106" i="26"/>
  <c r="AD107" i="26"/>
  <c r="AG107" i="26"/>
  <c r="AD108" i="26"/>
  <c r="AG108" i="26"/>
  <c r="AD109" i="26"/>
  <c r="AG109" i="26"/>
  <c r="AD110" i="26"/>
  <c r="AG110" i="26"/>
  <c r="AD111" i="26"/>
  <c r="AG111" i="26"/>
  <c r="AD112" i="26"/>
  <c r="AG112" i="26"/>
  <c r="AD113" i="26"/>
  <c r="AG113" i="26"/>
  <c r="AD114" i="26"/>
  <c r="AG114" i="26"/>
  <c r="AD115" i="26"/>
  <c r="AG115" i="26"/>
  <c r="AD116" i="26"/>
  <c r="AG116" i="26"/>
  <c r="AD117" i="26"/>
  <c r="AG117" i="26"/>
  <c r="AD118" i="26"/>
  <c r="AG118" i="26"/>
  <c r="AD119" i="26"/>
  <c r="AG119" i="26"/>
  <c r="AD120" i="26"/>
  <c r="AG120" i="26"/>
  <c r="AD121" i="26"/>
  <c r="AG121" i="26"/>
  <c r="AD122" i="26"/>
  <c r="AG122" i="26"/>
  <c r="AD123" i="26"/>
  <c r="AG123" i="26"/>
  <c r="AD124" i="26"/>
  <c r="AG124" i="26"/>
  <c r="AD125" i="26"/>
  <c r="AG125" i="26"/>
  <c r="AD126" i="26"/>
  <c r="AG126" i="26"/>
  <c r="AD127" i="26"/>
  <c r="AG127" i="26"/>
  <c r="AD128" i="26"/>
  <c r="AG128" i="26"/>
  <c r="AD129" i="26"/>
  <c r="AG129" i="26"/>
  <c r="AD130" i="26"/>
  <c r="AG130" i="26"/>
  <c r="AD131" i="26"/>
  <c r="AG131" i="26"/>
  <c r="AD132" i="26"/>
  <c r="AG132" i="26"/>
  <c r="AD133" i="26"/>
  <c r="AG133" i="26"/>
  <c r="AD134" i="26"/>
  <c r="AG134" i="26"/>
  <c r="AD135" i="26"/>
  <c r="AG135" i="26"/>
  <c r="AD136" i="26"/>
  <c r="AG136" i="26"/>
  <c r="AD137" i="26"/>
  <c r="AG137" i="26"/>
  <c r="AD138" i="26"/>
  <c r="AG138" i="26"/>
  <c r="AD139" i="26"/>
  <c r="AG139" i="26"/>
  <c r="AD140" i="26"/>
  <c r="AG140" i="26"/>
  <c r="AD141" i="26"/>
  <c r="AG141" i="26"/>
  <c r="AD142" i="26"/>
  <c r="AG142" i="26"/>
  <c r="AD143" i="26"/>
  <c r="AG143" i="26"/>
  <c r="AD144" i="26"/>
  <c r="AG144" i="26"/>
  <c r="AD145" i="26"/>
  <c r="AG145" i="26"/>
  <c r="AD146" i="26"/>
  <c r="AG146" i="26"/>
  <c r="AD147" i="26"/>
  <c r="AG147" i="26"/>
  <c r="AD148" i="26"/>
  <c r="AG148" i="26"/>
  <c r="AD149" i="26"/>
  <c r="AG149" i="26"/>
  <c r="AD150" i="26"/>
  <c r="AG150" i="26"/>
  <c r="AD151" i="26"/>
  <c r="AG151" i="26"/>
  <c r="AD152" i="26"/>
  <c r="AG152" i="26"/>
  <c r="AD153" i="26"/>
  <c r="AG153" i="26"/>
  <c r="AD154" i="26"/>
  <c r="AG154" i="26"/>
  <c r="AD155" i="26"/>
  <c r="AG155" i="26"/>
  <c r="AE47" i="26"/>
  <c r="AE53" i="26"/>
  <c r="AE65" i="26"/>
  <c r="AE66" i="26"/>
  <c r="AH66" i="26"/>
  <c r="AE67" i="26"/>
  <c r="AH67" i="26"/>
  <c r="AE68" i="26"/>
  <c r="AH68" i="26"/>
  <c r="AE69" i="26"/>
  <c r="AH69" i="26"/>
  <c r="AE70" i="26"/>
  <c r="AH70" i="26"/>
  <c r="AE71" i="26"/>
  <c r="AH71" i="26"/>
  <c r="AE72" i="26"/>
  <c r="AH72" i="26"/>
  <c r="AE73" i="26"/>
  <c r="AH73" i="26"/>
  <c r="AE74" i="26"/>
  <c r="AH74" i="26"/>
  <c r="AE75" i="26"/>
  <c r="AH75" i="26"/>
  <c r="AE76" i="26"/>
  <c r="AH76" i="26"/>
  <c r="AE77" i="26"/>
  <c r="AH77" i="26"/>
  <c r="AE78" i="26"/>
  <c r="AH78" i="26"/>
  <c r="AE79" i="26"/>
  <c r="AH79" i="26"/>
  <c r="AE80" i="26"/>
  <c r="AH80" i="26"/>
  <c r="AE81" i="26"/>
  <c r="AH81" i="26"/>
  <c r="AE82" i="26"/>
  <c r="AH82" i="26"/>
  <c r="AE83" i="26"/>
  <c r="AH83" i="26"/>
  <c r="AE84" i="26"/>
  <c r="AH84" i="26"/>
  <c r="AE85" i="26"/>
  <c r="AH85" i="26"/>
  <c r="AE86" i="26"/>
  <c r="AH86" i="26"/>
  <c r="AE87" i="26"/>
  <c r="AH87" i="26"/>
  <c r="AE88" i="26"/>
  <c r="AH88" i="26"/>
  <c r="AE89" i="26"/>
  <c r="AH89" i="26"/>
  <c r="AE90" i="26"/>
  <c r="AH90" i="26"/>
  <c r="AE91" i="26"/>
  <c r="AH91" i="26"/>
  <c r="AE92" i="26"/>
  <c r="AH92" i="26"/>
  <c r="AE93" i="26"/>
  <c r="AH93" i="26"/>
  <c r="AE94" i="26"/>
  <c r="AH94" i="26"/>
  <c r="AE95" i="26"/>
  <c r="AH95" i="26"/>
  <c r="AE96" i="26"/>
  <c r="AH96" i="26"/>
  <c r="AE97" i="26"/>
  <c r="AH97" i="26"/>
  <c r="AE98" i="26"/>
  <c r="AH98" i="26"/>
  <c r="AE99" i="26"/>
  <c r="AH99" i="26"/>
  <c r="AE100" i="26"/>
  <c r="AH100" i="26"/>
  <c r="AE101" i="26"/>
  <c r="AH101" i="26"/>
  <c r="AE102" i="26"/>
  <c r="AH102" i="26"/>
  <c r="AE103" i="26"/>
  <c r="AH103" i="26"/>
  <c r="AE104" i="26"/>
  <c r="AH104" i="26"/>
  <c r="AE105" i="26"/>
  <c r="AH105" i="26"/>
  <c r="AE106" i="26"/>
  <c r="AH106" i="26"/>
  <c r="AE107" i="26"/>
  <c r="AH107" i="26"/>
  <c r="AE108" i="26"/>
  <c r="AH108" i="26"/>
  <c r="AE109" i="26"/>
  <c r="AH109" i="26"/>
  <c r="AE110" i="26"/>
  <c r="AH110" i="26"/>
  <c r="AE111" i="26"/>
  <c r="AH111" i="26"/>
  <c r="AE112" i="26"/>
  <c r="AH112" i="26"/>
  <c r="AE113" i="26"/>
  <c r="AH113" i="26"/>
  <c r="AE114" i="26"/>
  <c r="AH114" i="26"/>
  <c r="AE115" i="26"/>
  <c r="AH115" i="26"/>
  <c r="AE116" i="26"/>
  <c r="AH116" i="26"/>
  <c r="AE117" i="26"/>
  <c r="AH117" i="26"/>
  <c r="AE118" i="26"/>
  <c r="AH118" i="26"/>
  <c r="AE119" i="26"/>
  <c r="AH119" i="26"/>
  <c r="AE120" i="26"/>
  <c r="AH120" i="26"/>
  <c r="AE121" i="26"/>
  <c r="AH121" i="26"/>
  <c r="AE122" i="26"/>
  <c r="AH122" i="26"/>
  <c r="AE123" i="26"/>
  <c r="AH123" i="26"/>
  <c r="AE124" i="26"/>
  <c r="AH124" i="26"/>
  <c r="AE125" i="26"/>
  <c r="AH125" i="26"/>
  <c r="AE126" i="26"/>
  <c r="AH126" i="26"/>
  <c r="AE127" i="26"/>
  <c r="AH127" i="26"/>
  <c r="AE128" i="26"/>
  <c r="AH128" i="26"/>
  <c r="AE129" i="26"/>
  <c r="AH129" i="26"/>
  <c r="AE130" i="26"/>
  <c r="AH130" i="26"/>
  <c r="AE131" i="26"/>
  <c r="AH131" i="26"/>
  <c r="AE132" i="26"/>
  <c r="AH132" i="26"/>
  <c r="AE133" i="26"/>
  <c r="AH133" i="26"/>
  <c r="AE134" i="26"/>
  <c r="AH134" i="26"/>
  <c r="AE135" i="26"/>
  <c r="AH135" i="26"/>
  <c r="AE136" i="26"/>
  <c r="AH136" i="26"/>
  <c r="AE137" i="26"/>
  <c r="AH137" i="26"/>
  <c r="AE138" i="26"/>
  <c r="AH138" i="26"/>
  <c r="AE139" i="26"/>
  <c r="AH139" i="26"/>
  <c r="AE140" i="26"/>
  <c r="AH140" i="26"/>
  <c r="AE141" i="26"/>
  <c r="AH141" i="26"/>
  <c r="AE142" i="26"/>
  <c r="AH142" i="26"/>
  <c r="AE143" i="26"/>
  <c r="AH143" i="26"/>
  <c r="AE144" i="26"/>
  <c r="AH144" i="26"/>
  <c r="AE145" i="26"/>
  <c r="AH145" i="26"/>
  <c r="AE146" i="26"/>
  <c r="AH146" i="26"/>
  <c r="AE147" i="26"/>
  <c r="AH147" i="26"/>
  <c r="AE148" i="26"/>
  <c r="AH148" i="26"/>
  <c r="AE149" i="26"/>
  <c r="AH149" i="26"/>
  <c r="AE150" i="26"/>
  <c r="AH150" i="26"/>
  <c r="AE151" i="26"/>
  <c r="AH151" i="26"/>
  <c r="AE152" i="26"/>
  <c r="AH152" i="26"/>
  <c r="AE153" i="26"/>
  <c r="AH153" i="26"/>
  <c r="AE154" i="26"/>
  <c r="AH154" i="26"/>
  <c r="AE155" i="26"/>
  <c r="AH155" i="26"/>
  <c r="AI155" i="26"/>
  <c r="AI154" i="26"/>
  <c r="AI153" i="26"/>
  <c r="AI152" i="26"/>
  <c r="AI151" i="26"/>
  <c r="AI150" i="26"/>
  <c r="AI149" i="26"/>
  <c r="AI148" i="26"/>
  <c r="AI147" i="26"/>
  <c r="AI146" i="26"/>
  <c r="AI145" i="26"/>
  <c r="AI144" i="26"/>
  <c r="AI143" i="26"/>
  <c r="AI142" i="26"/>
  <c r="AI141" i="26"/>
  <c r="AI140" i="26"/>
  <c r="AI139" i="26"/>
  <c r="AI138" i="26"/>
  <c r="AI137" i="26"/>
  <c r="AI136" i="26"/>
  <c r="AI135" i="26"/>
  <c r="AI134" i="26"/>
  <c r="AI133" i="26"/>
  <c r="AI132" i="26"/>
  <c r="AI131" i="26"/>
  <c r="AI130" i="26"/>
  <c r="AI129" i="26"/>
  <c r="AI128" i="26"/>
  <c r="AI127" i="26"/>
  <c r="AI126" i="26"/>
  <c r="AI125" i="26"/>
  <c r="AI124" i="26"/>
  <c r="AI123" i="26"/>
  <c r="AI122" i="26"/>
  <c r="AI121" i="26"/>
  <c r="AI120" i="26"/>
  <c r="AI119" i="26"/>
  <c r="AI118" i="26"/>
  <c r="AI117" i="26"/>
  <c r="AI116" i="26"/>
  <c r="AI115" i="26"/>
  <c r="AI114" i="26"/>
  <c r="AI113" i="26"/>
  <c r="AI112" i="26"/>
  <c r="AI111" i="26"/>
  <c r="AI110" i="26"/>
  <c r="AI109" i="26"/>
  <c r="AI108" i="26"/>
  <c r="AI107" i="26"/>
  <c r="AI106" i="26"/>
  <c r="AI105" i="26"/>
  <c r="AI104" i="26"/>
  <c r="AI103" i="26"/>
  <c r="AI102" i="26"/>
  <c r="AI101" i="26"/>
  <c r="AI100" i="26"/>
  <c r="AI99" i="26"/>
  <c r="AI98" i="26"/>
  <c r="AI97" i="26"/>
  <c r="AI96" i="26"/>
  <c r="AI95" i="26"/>
  <c r="AI94" i="26"/>
  <c r="AI93" i="26"/>
  <c r="AI92" i="26"/>
  <c r="AI91" i="26"/>
  <c r="AI90" i="26"/>
  <c r="AI89" i="26"/>
  <c r="AI88" i="26"/>
  <c r="AI87" i="26"/>
  <c r="AI86" i="26"/>
  <c r="AI85" i="26"/>
  <c r="AI84" i="26"/>
  <c r="AI83" i="26"/>
  <c r="AI82" i="26"/>
  <c r="AI81" i="26"/>
  <c r="AI80" i="26"/>
  <c r="AI79" i="26"/>
  <c r="AI78" i="26"/>
  <c r="AI77" i="26"/>
  <c r="AI76" i="26"/>
  <c r="AI75" i="26"/>
  <c r="AI74" i="26"/>
  <c r="AI73" i="26"/>
  <c r="AI72" i="26"/>
  <c r="AI71" i="26"/>
  <c r="AI70" i="26"/>
  <c r="AI69" i="26"/>
  <c r="AI68" i="26"/>
  <c r="AI67" i="26"/>
  <c r="AI66" i="26"/>
  <c r="AI5" i="26"/>
  <c r="D123" i="20"/>
  <c r="F11" i="19"/>
  <c r="J6" i="20"/>
  <c r="F11" i="13"/>
  <c r="N3" i="27"/>
  <c r="R4" i="27"/>
  <c r="B37" i="27"/>
  <c r="B38" i="27"/>
  <c r="B40" i="27"/>
  <c r="B41" i="27"/>
  <c r="B42" i="27"/>
  <c r="B44" i="27"/>
  <c r="B46" i="27"/>
  <c r="B48" i="27"/>
  <c r="B50" i="27"/>
  <c r="J50" i="27" s="1"/>
  <c r="B51" i="27"/>
  <c r="B54" i="27"/>
  <c r="B55" i="27"/>
  <c r="B56" i="27"/>
  <c r="B66" i="27"/>
  <c r="B70" i="27"/>
  <c r="B86" i="27"/>
  <c r="B102" i="27"/>
  <c r="B103" i="27"/>
  <c r="B104" i="27"/>
  <c r="B105" i="27"/>
  <c r="B106" i="27"/>
  <c r="B107" i="27"/>
  <c r="B108" i="27"/>
  <c r="B109" i="27"/>
  <c r="B110" i="27"/>
  <c r="B111" i="27"/>
  <c r="B112" i="27"/>
  <c r="B113" i="27"/>
  <c r="B114" i="27"/>
  <c r="B115" i="27"/>
  <c r="D23" i="27"/>
  <c r="B21" i="27"/>
  <c r="E82" i="13"/>
  <c r="E23" i="27" s="1"/>
  <c r="F133" i="27"/>
  <c r="F82" i="13"/>
  <c r="F23" i="27" s="1"/>
  <c r="G23" i="27"/>
  <c r="D24" i="27"/>
  <c r="E83" i="13"/>
  <c r="E24" i="27" s="1"/>
  <c r="F83" i="13"/>
  <c r="F24" i="27"/>
  <c r="G24" i="27"/>
  <c r="D25" i="27"/>
  <c r="E84" i="13"/>
  <c r="E25" i="27" s="1"/>
  <c r="F84" i="13"/>
  <c r="F25" i="27" s="1"/>
  <c r="G25" i="27"/>
  <c r="D26" i="27"/>
  <c r="E85" i="13"/>
  <c r="E26" i="27" s="1"/>
  <c r="F85" i="13"/>
  <c r="F26" i="27" s="1"/>
  <c r="G26" i="27"/>
  <c r="D27" i="27"/>
  <c r="E86" i="13"/>
  <c r="E27" i="27" s="1"/>
  <c r="F86" i="13"/>
  <c r="F27" i="27" s="1"/>
  <c r="G27" i="27"/>
  <c r="D28" i="27"/>
  <c r="E87" i="13"/>
  <c r="E28" i="27" s="1"/>
  <c r="F87" i="13"/>
  <c r="F28" i="27" s="1"/>
  <c r="G28" i="27"/>
  <c r="D29" i="27"/>
  <c r="E88" i="13"/>
  <c r="E29" i="27" s="1"/>
  <c r="F88" i="13"/>
  <c r="F29" i="27" s="1"/>
  <c r="G29" i="27"/>
  <c r="D30" i="27"/>
  <c r="E89" i="13"/>
  <c r="E30" i="27" s="1"/>
  <c r="F89" i="13"/>
  <c r="F30" i="27" s="1"/>
  <c r="G30" i="27"/>
  <c r="D31" i="27"/>
  <c r="E90" i="13"/>
  <c r="E31" i="27"/>
  <c r="F90" i="13"/>
  <c r="F31" i="27" s="1"/>
  <c r="G31" i="27"/>
  <c r="D32" i="27"/>
  <c r="E91" i="13"/>
  <c r="E32" i="27" s="1"/>
  <c r="F91" i="13"/>
  <c r="F32" i="27" s="1"/>
  <c r="G32" i="27"/>
  <c r="D33" i="27"/>
  <c r="E92" i="13"/>
  <c r="E33" i="27" s="1"/>
  <c r="F92" i="13"/>
  <c r="F33" i="27" s="1"/>
  <c r="G33" i="27"/>
  <c r="D34" i="27"/>
  <c r="E93" i="13"/>
  <c r="E34" i="27" s="1"/>
  <c r="F93" i="13"/>
  <c r="F34" i="27" s="1"/>
  <c r="G34" i="27"/>
  <c r="D35" i="27"/>
  <c r="E95" i="13"/>
  <c r="E35" i="27" s="1"/>
  <c r="F95" i="13"/>
  <c r="F35" i="27" s="1"/>
  <c r="G35" i="27"/>
  <c r="C39" i="27"/>
  <c r="D39" i="27"/>
  <c r="E39" i="27"/>
  <c r="F183" i="27"/>
  <c r="G39" i="27"/>
  <c r="C40" i="27"/>
  <c r="D40" i="27"/>
  <c r="F40" i="27"/>
  <c r="G40" i="27"/>
  <c r="C41" i="27"/>
  <c r="D41" i="27"/>
  <c r="F41" i="27"/>
  <c r="G41" i="27"/>
  <c r="C42" i="27"/>
  <c r="D42" i="27"/>
  <c r="E42" i="27"/>
  <c r="G42" i="27"/>
  <c r="C43" i="27"/>
  <c r="D43" i="27"/>
  <c r="G43" i="27"/>
  <c r="C44" i="27"/>
  <c r="D44" i="27"/>
  <c r="F44" i="27"/>
  <c r="G44" i="27"/>
  <c r="C45" i="27"/>
  <c r="D45" i="27"/>
  <c r="F45" i="27"/>
  <c r="G45" i="27"/>
  <c r="C46" i="27"/>
  <c r="D46" i="27"/>
  <c r="E46" i="27"/>
  <c r="G46" i="27"/>
  <c r="C47" i="27"/>
  <c r="D47" i="27"/>
  <c r="G47" i="27"/>
  <c r="C48" i="27"/>
  <c r="D48" i="27"/>
  <c r="F48" i="27"/>
  <c r="G48" i="27"/>
  <c r="C49" i="27"/>
  <c r="D49" i="27"/>
  <c r="F49" i="27"/>
  <c r="G49" i="27"/>
  <c r="C50" i="27"/>
  <c r="D50" i="27"/>
  <c r="E50" i="27"/>
  <c r="G50" i="27"/>
  <c r="D51" i="27"/>
  <c r="E51" i="27"/>
  <c r="G51" i="27"/>
  <c r="C55" i="27"/>
  <c r="D55" i="27"/>
  <c r="E82" i="19"/>
  <c r="E55" i="27" s="1"/>
  <c r="F140" i="27"/>
  <c r="F82" i="19"/>
  <c r="F55" i="27" s="1"/>
  <c r="G55" i="27"/>
  <c r="C56" i="27"/>
  <c r="D56" i="27"/>
  <c r="E83" i="19"/>
  <c r="E56" i="27" s="1"/>
  <c r="F83" i="19"/>
  <c r="F56" i="27" s="1"/>
  <c r="G56" i="27"/>
  <c r="C57" i="27"/>
  <c r="D57" i="27"/>
  <c r="E84" i="19"/>
  <c r="E57" i="27" s="1"/>
  <c r="F84" i="19"/>
  <c r="F57" i="27" s="1"/>
  <c r="G57" i="27"/>
  <c r="C58" i="27"/>
  <c r="D58" i="27"/>
  <c r="E85" i="19"/>
  <c r="F85" i="19"/>
  <c r="F58" i="27" s="1"/>
  <c r="G58" i="27"/>
  <c r="C59" i="27"/>
  <c r="D59" i="27"/>
  <c r="E86" i="19"/>
  <c r="E59" i="27" s="1"/>
  <c r="F86" i="19"/>
  <c r="F59" i="27" s="1"/>
  <c r="G59" i="27"/>
  <c r="C60" i="27"/>
  <c r="D60" i="27"/>
  <c r="E87" i="19"/>
  <c r="E60" i="27" s="1"/>
  <c r="F87" i="19"/>
  <c r="F60" i="27"/>
  <c r="G60" i="27"/>
  <c r="C61" i="27"/>
  <c r="D61" i="27"/>
  <c r="E88" i="19"/>
  <c r="F88" i="19"/>
  <c r="F61" i="27"/>
  <c r="G61" i="27"/>
  <c r="C62" i="27"/>
  <c r="D62" i="27"/>
  <c r="E89" i="19"/>
  <c r="E62" i="27" s="1"/>
  <c r="F89" i="19"/>
  <c r="F62" i="27" s="1"/>
  <c r="G62" i="27"/>
  <c r="C63" i="27"/>
  <c r="D63" i="27"/>
  <c r="E90" i="19"/>
  <c r="E63" i="27" s="1"/>
  <c r="F90" i="19"/>
  <c r="F63" i="27" s="1"/>
  <c r="G63" i="27"/>
  <c r="C64" i="27"/>
  <c r="D64" i="27"/>
  <c r="E91" i="19"/>
  <c r="E64" i="27" s="1"/>
  <c r="F91" i="19"/>
  <c r="F64" i="27"/>
  <c r="G64" i="27"/>
  <c r="C65" i="27"/>
  <c r="D65" i="27"/>
  <c r="E65" i="27"/>
  <c r="F65" i="27"/>
  <c r="G65" i="27"/>
  <c r="C66" i="27"/>
  <c r="D66" i="27"/>
  <c r="E66" i="27"/>
  <c r="G66" i="27"/>
  <c r="D67" i="27"/>
  <c r="E94" i="19"/>
  <c r="E67" i="27" s="1"/>
  <c r="F94" i="19"/>
  <c r="F67" i="27" s="1"/>
  <c r="G67" i="27"/>
  <c r="C82" i="20"/>
  <c r="C71" i="27" s="1"/>
  <c r="D71" i="27"/>
  <c r="E82" i="20"/>
  <c r="E71" i="27" s="1"/>
  <c r="F151" i="27"/>
  <c r="F82" i="20"/>
  <c r="F71" i="27"/>
  <c r="G71" i="27"/>
  <c r="C83" i="20"/>
  <c r="C72" i="27" s="1"/>
  <c r="D72" i="27"/>
  <c r="E83" i="20"/>
  <c r="E72" i="27" s="1"/>
  <c r="F83" i="20"/>
  <c r="F72" i="27" s="1"/>
  <c r="G72" i="27"/>
  <c r="C84" i="20"/>
  <c r="C73" i="27" s="1"/>
  <c r="D73" i="27"/>
  <c r="E84" i="20"/>
  <c r="E73" i="27"/>
  <c r="F84" i="20"/>
  <c r="F73" i="27" s="1"/>
  <c r="G73" i="27"/>
  <c r="C85" i="20"/>
  <c r="C74" i="27" s="1"/>
  <c r="D74" i="27"/>
  <c r="E85" i="20"/>
  <c r="E74" i="27" s="1"/>
  <c r="F85" i="20"/>
  <c r="F74" i="27" s="1"/>
  <c r="G74" i="27"/>
  <c r="C86" i="20"/>
  <c r="C75" i="27" s="1"/>
  <c r="D75" i="27"/>
  <c r="E86" i="20"/>
  <c r="E75" i="27"/>
  <c r="F86" i="20"/>
  <c r="F75" i="27"/>
  <c r="G75" i="27"/>
  <c r="C87" i="20"/>
  <c r="C76" i="27" s="1"/>
  <c r="D76" i="27"/>
  <c r="E87" i="20"/>
  <c r="E76" i="27" s="1"/>
  <c r="F87" i="20"/>
  <c r="F76" i="27" s="1"/>
  <c r="G76" i="27"/>
  <c r="C88" i="20"/>
  <c r="C77" i="27" s="1"/>
  <c r="D77" i="27"/>
  <c r="E88" i="20"/>
  <c r="E77" i="27" s="1"/>
  <c r="F88" i="20"/>
  <c r="F77" i="27" s="1"/>
  <c r="G77" i="27"/>
  <c r="C89" i="20"/>
  <c r="C78" i="27" s="1"/>
  <c r="D78" i="27"/>
  <c r="E89" i="20"/>
  <c r="E78" i="27" s="1"/>
  <c r="F89" i="20"/>
  <c r="F78" i="27" s="1"/>
  <c r="G78" i="27"/>
  <c r="C90" i="20"/>
  <c r="C79" i="27" s="1"/>
  <c r="D79" i="27"/>
  <c r="E90" i="20"/>
  <c r="E79" i="27" s="1"/>
  <c r="F90" i="20"/>
  <c r="F79" i="27" s="1"/>
  <c r="G79" i="27"/>
  <c r="C91" i="20"/>
  <c r="C80" i="27" s="1"/>
  <c r="D80" i="27"/>
  <c r="E91" i="20"/>
  <c r="E80" i="27" s="1"/>
  <c r="F91" i="20"/>
  <c r="F80" i="27" s="1"/>
  <c r="G80" i="27"/>
  <c r="C92" i="20"/>
  <c r="C81" i="27" s="1"/>
  <c r="D81" i="27"/>
  <c r="E92" i="20"/>
  <c r="E81" i="27" s="1"/>
  <c r="F92" i="20"/>
  <c r="F81" i="27" s="1"/>
  <c r="G81" i="27"/>
  <c r="C93" i="20"/>
  <c r="C82" i="27" s="1"/>
  <c r="D82" i="27"/>
  <c r="E93" i="20"/>
  <c r="E82" i="27" s="1"/>
  <c r="F93" i="20"/>
  <c r="F82" i="27" s="1"/>
  <c r="G82" i="27"/>
  <c r="D83" i="27"/>
  <c r="E94" i="20"/>
  <c r="E83" i="27"/>
  <c r="F94" i="20"/>
  <c r="F83" i="27" s="1"/>
  <c r="G83" i="27"/>
  <c r="C87" i="27"/>
  <c r="D87" i="27"/>
  <c r="E82" i="26"/>
  <c r="E87" i="27" s="1"/>
  <c r="F82" i="26"/>
  <c r="F87" i="27" s="1"/>
  <c r="G87" i="27"/>
  <c r="C88" i="27"/>
  <c r="D88" i="27"/>
  <c r="E83" i="26"/>
  <c r="AD26" i="26" s="1"/>
  <c r="F83" i="26"/>
  <c r="F88" i="27" s="1"/>
  <c r="G88" i="27"/>
  <c r="C89" i="27"/>
  <c r="D89" i="27"/>
  <c r="E84" i="26"/>
  <c r="AD29" i="26" s="1"/>
  <c r="F84" i="26"/>
  <c r="F89" i="27" s="1"/>
  <c r="G89" i="27"/>
  <c r="C90" i="27"/>
  <c r="D90" i="27"/>
  <c r="E85" i="26"/>
  <c r="E90" i="27" s="1"/>
  <c r="F85" i="26"/>
  <c r="F90" i="27" s="1"/>
  <c r="G90" i="27"/>
  <c r="C91" i="27"/>
  <c r="D91" i="27"/>
  <c r="E86" i="26"/>
  <c r="AD41" i="26" s="1"/>
  <c r="F86" i="26"/>
  <c r="AE41" i="26" s="1"/>
  <c r="G91" i="27"/>
  <c r="C92" i="27"/>
  <c r="D92" i="27"/>
  <c r="E87" i="26"/>
  <c r="E92" i="27" s="1"/>
  <c r="F87" i="26"/>
  <c r="F92" i="27" s="1"/>
  <c r="G92" i="27"/>
  <c r="C93" i="27"/>
  <c r="D93" i="27"/>
  <c r="E88" i="26"/>
  <c r="E93" i="27" s="1"/>
  <c r="F88" i="26"/>
  <c r="F93" i="27"/>
  <c r="G93" i="27"/>
  <c r="C94" i="27"/>
  <c r="D94" i="27"/>
  <c r="E89" i="26"/>
  <c r="E94" i="27" s="1"/>
  <c r="F89" i="26"/>
  <c r="F94" i="27" s="1"/>
  <c r="G94" i="27"/>
  <c r="C90" i="26"/>
  <c r="C95" i="27"/>
  <c r="D95" i="27"/>
  <c r="E90" i="26"/>
  <c r="E95" i="27" s="1"/>
  <c r="F90" i="26"/>
  <c r="F95" i="27" s="1"/>
  <c r="G95" i="27"/>
  <c r="C91" i="26"/>
  <c r="C96" i="27"/>
  <c r="D96" i="27"/>
  <c r="E91" i="26"/>
  <c r="E96" i="27" s="1"/>
  <c r="F91" i="26"/>
  <c r="F96" i="27" s="1"/>
  <c r="G96" i="27"/>
  <c r="C92" i="26"/>
  <c r="C97" i="27"/>
  <c r="D97" i="27"/>
  <c r="E92" i="26"/>
  <c r="E97" i="27" s="1"/>
  <c r="F92" i="26"/>
  <c r="F97" i="27" s="1"/>
  <c r="G97" i="27"/>
  <c r="C93" i="26"/>
  <c r="C98" i="27" s="1"/>
  <c r="D98" i="27"/>
  <c r="E93" i="26"/>
  <c r="E98" i="27" s="1"/>
  <c r="F93" i="26"/>
  <c r="F98" i="27" s="1"/>
  <c r="G98" i="27"/>
  <c r="D99" i="27"/>
  <c r="E94" i="26"/>
  <c r="E99" i="27" s="1"/>
  <c r="F94" i="26"/>
  <c r="F99" i="27" s="1"/>
  <c r="G99" i="27"/>
  <c r="C103" i="27"/>
  <c r="D103" i="27"/>
  <c r="E103" i="27"/>
  <c r="F160" i="27"/>
  <c r="F103" i="27"/>
  <c r="G103" i="27"/>
  <c r="C104" i="27"/>
  <c r="D104" i="27"/>
  <c r="E104" i="27"/>
  <c r="F104" i="27"/>
  <c r="G104" i="27"/>
  <c r="C105" i="27"/>
  <c r="D105" i="27"/>
  <c r="E105" i="27"/>
  <c r="F105" i="27"/>
  <c r="G105" i="27"/>
  <c r="C106" i="27"/>
  <c r="D106" i="27"/>
  <c r="E106" i="27"/>
  <c r="F106" i="27"/>
  <c r="G106" i="27"/>
  <c r="C107" i="27"/>
  <c r="D107" i="27"/>
  <c r="E107" i="27"/>
  <c r="F107" i="27"/>
  <c r="G107" i="27"/>
  <c r="C108" i="27"/>
  <c r="D108" i="27"/>
  <c r="E108" i="27"/>
  <c r="F108" i="27"/>
  <c r="G108" i="27"/>
  <c r="C109" i="27"/>
  <c r="D109" i="27"/>
  <c r="E109" i="27"/>
  <c r="F109" i="27"/>
  <c r="G109" i="27"/>
  <c r="C110" i="27"/>
  <c r="D110" i="27"/>
  <c r="E110" i="27"/>
  <c r="F110" i="27"/>
  <c r="G110" i="27"/>
  <c r="C111" i="27"/>
  <c r="D111" i="27"/>
  <c r="E111" i="27"/>
  <c r="F111" i="27"/>
  <c r="G111" i="27"/>
  <c r="C112" i="27"/>
  <c r="D112" i="27"/>
  <c r="E112" i="27"/>
  <c r="F112" i="27"/>
  <c r="G112" i="27"/>
  <c r="C113" i="27"/>
  <c r="D113" i="27"/>
  <c r="E113" i="27"/>
  <c r="F113" i="27"/>
  <c r="G113" i="27"/>
  <c r="C114" i="27"/>
  <c r="D114" i="27"/>
  <c r="E114" i="27"/>
  <c r="F114" i="27"/>
  <c r="G114" i="27"/>
  <c r="C115" i="27"/>
  <c r="D115" i="27"/>
  <c r="E115" i="27"/>
  <c r="F115" i="27"/>
  <c r="G115" i="27"/>
  <c r="K24" i="24"/>
  <c r="L24" i="24"/>
  <c r="M24" i="24"/>
  <c r="N24" i="24"/>
  <c r="O24" i="24"/>
  <c r="P24" i="24"/>
  <c r="Q24" i="24"/>
  <c r="U11" i="27"/>
  <c r="X11" i="27" s="1"/>
  <c r="AA11" i="27" s="1"/>
  <c r="AD11" i="27" s="1"/>
  <c r="R13" i="27"/>
  <c r="U13" i="27" s="1"/>
  <c r="X13" i="27" s="1"/>
  <c r="AA13" i="27" s="1"/>
  <c r="AD13" i="27" s="1"/>
  <c r="G108" i="26"/>
  <c r="G108" i="20"/>
  <c r="G108" i="19"/>
  <c r="G108" i="13"/>
  <c r="G108" i="18"/>
  <c r="G22" i="27"/>
  <c r="F22" i="27"/>
  <c r="E22" i="27"/>
  <c r="D22" i="27"/>
  <c r="C37" i="27"/>
  <c r="C38" i="27"/>
  <c r="C53" i="27"/>
  <c r="C54" i="27"/>
  <c r="C69" i="27"/>
  <c r="C70" i="27"/>
  <c r="C85" i="27"/>
  <c r="C86" i="27"/>
  <c r="C101" i="27"/>
  <c r="C102" i="27"/>
  <c r="AC3" i="27"/>
  <c r="Z3" i="27"/>
  <c r="W3" i="27"/>
  <c r="T3" i="27"/>
  <c r="Q3" i="27"/>
  <c r="F120" i="27"/>
  <c r="F121" i="27"/>
  <c r="F122" i="27"/>
  <c r="F123" i="27"/>
  <c r="F124" i="27"/>
  <c r="F125" i="27"/>
  <c r="F126" i="27"/>
  <c r="F127" i="27"/>
  <c r="F128" i="27"/>
  <c r="F129" i="27"/>
  <c r="F130" i="27"/>
  <c r="F131" i="27"/>
  <c r="F132" i="27"/>
  <c r="F134" i="27"/>
  <c r="F135" i="27"/>
  <c r="F136" i="27"/>
  <c r="F137" i="27"/>
  <c r="F138" i="27"/>
  <c r="F139" i="27"/>
  <c r="F141" i="27"/>
  <c r="F142" i="27"/>
  <c r="F143" i="27"/>
  <c r="F144" i="27"/>
  <c r="F145" i="27"/>
  <c r="F146" i="27"/>
  <c r="F147" i="27"/>
  <c r="F148" i="27"/>
  <c r="F149" i="27"/>
  <c r="F150" i="27"/>
  <c r="F152" i="27"/>
  <c r="F153" i="27"/>
  <c r="F154" i="27"/>
  <c r="F155" i="27"/>
  <c r="F156" i="27"/>
  <c r="F157" i="27"/>
  <c r="F158" i="27"/>
  <c r="F159" i="27"/>
  <c r="F161" i="27"/>
  <c r="F162" i="27"/>
  <c r="F163" i="27"/>
  <c r="F164" i="27"/>
  <c r="F165" i="27"/>
  <c r="F166" i="27"/>
  <c r="F167" i="27"/>
  <c r="F168" i="27"/>
  <c r="F169" i="27"/>
  <c r="F170" i="27"/>
  <c r="F171" i="27"/>
  <c r="F172" i="27"/>
  <c r="F173" i="27"/>
  <c r="F174" i="27"/>
  <c r="F175" i="27"/>
  <c r="F176" i="27"/>
  <c r="F177" i="27"/>
  <c r="F178" i="27"/>
  <c r="F179" i="27"/>
  <c r="F180" i="27"/>
  <c r="F181" i="27"/>
  <c r="F182" i="27"/>
  <c r="F119" i="27"/>
  <c r="E25" i="26"/>
  <c r="F25" i="26" s="1"/>
  <c r="G25" i="26" s="1"/>
  <c r="E26" i="26"/>
  <c r="F26" i="26" s="1"/>
  <c r="E27" i="26"/>
  <c r="F27" i="26" s="1"/>
  <c r="G27" i="26" s="1"/>
  <c r="E28" i="26"/>
  <c r="F28" i="26" s="1"/>
  <c r="E29" i="26"/>
  <c r="F29" i="26" s="1"/>
  <c r="E30" i="26"/>
  <c r="F30" i="26" s="1"/>
  <c r="E31" i="26"/>
  <c r="F31" i="26" s="1"/>
  <c r="E32" i="26"/>
  <c r="F32" i="26" s="1"/>
  <c r="E33" i="26"/>
  <c r="F33" i="26" s="1"/>
  <c r="E34" i="26"/>
  <c r="F34" i="26" s="1"/>
  <c r="E35" i="26"/>
  <c r="F35" i="26" s="1"/>
  <c r="E36" i="26"/>
  <c r="F36" i="26" s="1"/>
  <c r="E37" i="26"/>
  <c r="F37" i="26" s="1"/>
  <c r="E38" i="26"/>
  <c r="F38" i="26" s="1"/>
  <c r="E39" i="26"/>
  <c r="F39" i="26" s="1"/>
  <c r="E40" i="26"/>
  <c r="F40" i="26" s="1"/>
  <c r="Q6" i="26"/>
  <c r="R6" i="26" s="1"/>
  <c r="S6" i="26" s="1"/>
  <c r="F5" i="26"/>
  <c r="F15" i="26"/>
  <c r="U6" i="26"/>
  <c r="F6" i="26"/>
  <c r="V6" i="26"/>
  <c r="Q7" i="26"/>
  <c r="U7" i="26"/>
  <c r="V7" i="26"/>
  <c r="Q8" i="26"/>
  <c r="U8" i="26"/>
  <c r="V8" i="26"/>
  <c r="Q9" i="26"/>
  <c r="U9" i="26"/>
  <c r="V9" i="26"/>
  <c r="Q10" i="26"/>
  <c r="U10" i="26"/>
  <c r="V10" i="26"/>
  <c r="Q11" i="26"/>
  <c r="U11" i="26"/>
  <c r="V11" i="26"/>
  <c r="Q12" i="26"/>
  <c r="U12" i="26"/>
  <c r="V12" i="26"/>
  <c r="Q13" i="26"/>
  <c r="U13" i="26"/>
  <c r="V13" i="26"/>
  <c r="Q14" i="26"/>
  <c r="U14" i="26"/>
  <c r="V14" i="26"/>
  <c r="Q15" i="26"/>
  <c r="U15" i="26"/>
  <c r="V15" i="26"/>
  <c r="Q16" i="26"/>
  <c r="U16" i="26"/>
  <c r="V16" i="26"/>
  <c r="Q17" i="26"/>
  <c r="U17" i="26"/>
  <c r="V17" i="26"/>
  <c r="Q18" i="26"/>
  <c r="U18" i="26"/>
  <c r="V18" i="26"/>
  <c r="Q19" i="26"/>
  <c r="U19" i="26"/>
  <c r="V19" i="26"/>
  <c r="Q20" i="26"/>
  <c r="U20" i="26"/>
  <c r="V20" i="26"/>
  <c r="Q21" i="26"/>
  <c r="U21" i="26"/>
  <c r="V21" i="26"/>
  <c r="Q22" i="26"/>
  <c r="U22" i="26"/>
  <c r="V22" i="26"/>
  <c r="Q23" i="26"/>
  <c r="U23" i="26"/>
  <c r="V23" i="26"/>
  <c r="Q24" i="26"/>
  <c r="U24" i="26"/>
  <c r="V24" i="26"/>
  <c r="Q25" i="26"/>
  <c r="U25" i="26"/>
  <c r="V25" i="26"/>
  <c r="Q26" i="26"/>
  <c r="U26" i="26"/>
  <c r="V26" i="26"/>
  <c r="Q27" i="26"/>
  <c r="U27" i="26"/>
  <c r="V27" i="26"/>
  <c r="Q28" i="26"/>
  <c r="U28" i="26"/>
  <c r="V28" i="26"/>
  <c r="Q29" i="26"/>
  <c r="U29" i="26"/>
  <c r="V29" i="26"/>
  <c r="Q30" i="26"/>
  <c r="U30" i="26"/>
  <c r="V30" i="26"/>
  <c r="Q31" i="26"/>
  <c r="U31" i="26"/>
  <c r="V31" i="26"/>
  <c r="Q32" i="26"/>
  <c r="U32" i="26"/>
  <c r="V32" i="26"/>
  <c r="Q33" i="26"/>
  <c r="U33" i="26"/>
  <c r="V33" i="26"/>
  <c r="Q34" i="26"/>
  <c r="U34" i="26"/>
  <c r="V34" i="26"/>
  <c r="Q35" i="26"/>
  <c r="U35" i="26"/>
  <c r="V35" i="26"/>
  <c r="Q36" i="26"/>
  <c r="U36" i="26"/>
  <c r="V36" i="26"/>
  <c r="Q37" i="26"/>
  <c r="U37" i="26"/>
  <c r="V37" i="26"/>
  <c r="Q38" i="26"/>
  <c r="U38" i="26"/>
  <c r="V38" i="26"/>
  <c r="Q39" i="26"/>
  <c r="U39" i="26"/>
  <c r="V39" i="26"/>
  <c r="Q40" i="26"/>
  <c r="U40" i="26"/>
  <c r="V40" i="26"/>
  <c r="Q41" i="26"/>
  <c r="U41" i="26"/>
  <c r="V41" i="26"/>
  <c r="Q42" i="26"/>
  <c r="U42" i="26"/>
  <c r="V42" i="26"/>
  <c r="Q43" i="26"/>
  <c r="U43" i="26"/>
  <c r="V43" i="26"/>
  <c r="Q44" i="26"/>
  <c r="U44" i="26"/>
  <c r="V44" i="26"/>
  <c r="Q45" i="26"/>
  <c r="U45" i="26"/>
  <c r="V45" i="26"/>
  <c r="Q46" i="26"/>
  <c r="U46" i="26"/>
  <c r="V46" i="26"/>
  <c r="Q47" i="26"/>
  <c r="U47" i="26"/>
  <c r="V47" i="26"/>
  <c r="Q48" i="26"/>
  <c r="U48" i="26"/>
  <c r="V48" i="26"/>
  <c r="Q49" i="26"/>
  <c r="U49" i="26"/>
  <c r="V49" i="26"/>
  <c r="Q50" i="26"/>
  <c r="U50" i="26"/>
  <c r="V50" i="26"/>
  <c r="Q51" i="26"/>
  <c r="U51" i="26"/>
  <c r="V51" i="26"/>
  <c r="Q52" i="26"/>
  <c r="U52" i="26"/>
  <c r="V52" i="26"/>
  <c r="Q53" i="26"/>
  <c r="U53" i="26"/>
  <c r="V53" i="26"/>
  <c r="Q54" i="26"/>
  <c r="U54" i="26"/>
  <c r="V54" i="26"/>
  <c r="Q55" i="26"/>
  <c r="U55" i="26"/>
  <c r="V55" i="26"/>
  <c r="Q56" i="26"/>
  <c r="U56" i="26"/>
  <c r="V56" i="26"/>
  <c r="Q57" i="26"/>
  <c r="U57" i="26"/>
  <c r="V57" i="26"/>
  <c r="Q58" i="26"/>
  <c r="U58" i="26"/>
  <c r="V58" i="26"/>
  <c r="Q59" i="26"/>
  <c r="U59" i="26"/>
  <c r="V59" i="26"/>
  <c r="Q60" i="26"/>
  <c r="U60" i="26"/>
  <c r="V60" i="26"/>
  <c r="Q61" i="26"/>
  <c r="U61" i="26"/>
  <c r="V61" i="26"/>
  <c r="Q62" i="26"/>
  <c r="U62" i="26"/>
  <c r="V62" i="26"/>
  <c r="Q63" i="26"/>
  <c r="U63" i="26"/>
  <c r="V63" i="26"/>
  <c r="Q64" i="26"/>
  <c r="U64" i="26"/>
  <c r="V64" i="26"/>
  <c r="Q65" i="26"/>
  <c r="U65" i="26"/>
  <c r="V65" i="26"/>
  <c r="Q66" i="26"/>
  <c r="U66" i="26"/>
  <c r="V66" i="26"/>
  <c r="Q67" i="26"/>
  <c r="U67" i="26"/>
  <c r="V67" i="26"/>
  <c r="Q68" i="26"/>
  <c r="U68" i="26"/>
  <c r="V68" i="26"/>
  <c r="Q69" i="26"/>
  <c r="U69" i="26"/>
  <c r="V69" i="26"/>
  <c r="Q70" i="26"/>
  <c r="U70" i="26"/>
  <c r="V70" i="26"/>
  <c r="Q71" i="26"/>
  <c r="U71" i="26"/>
  <c r="V71" i="26"/>
  <c r="Q72" i="26"/>
  <c r="U72" i="26"/>
  <c r="V72" i="26"/>
  <c r="Q73" i="26"/>
  <c r="U73" i="26"/>
  <c r="V73" i="26"/>
  <c r="Q74" i="26"/>
  <c r="U74" i="26"/>
  <c r="V74" i="26"/>
  <c r="Q75" i="26"/>
  <c r="U75" i="26"/>
  <c r="V75" i="26"/>
  <c r="Q76" i="26"/>
  <c r="U76" i="26"/>
  <c r="V76" i="26"/>
  <c r="Q77" i="26"/>
  <c r="U77" i="26"/>
  <c r="V77" i="26"/>
  <c r="Q78" i="26"/>
  <c r="U78" i="26"/>
  <c r="V78" i="26"/>
  <c r="Q79" i="26"/>
  <c r="U79" i="26"/>
  <c r="V79" i="26"/>
  <c r="Q80" i="26"/>
  <c r="U80" i="26"/>
  <c r="V80" i="26"/>
  <c r="Q81" i="26"/>
  <c r="U81" i="26"/>
  <c r="V81" i="26"/>
  <c r="Q82" i="26"/>
  <c r="U82" i="26"/>
  <c r="V82" i="26"/>
  <c r="Q83" i="26"/>
  <c r="U83" i="26"/>
  <c r="V83" i="26"/>
  <c r="Q84" i="26"/>
  <c r="U84" i="26"/>
  <c r="V84" i="26"/>
  <c r="Q85" i="26"/>
  <c r="U85" i="26"/>
  <c r="V85" i="26"/>
  <c r="Q86" i="26"/>
  <c r="U86" i="26"/>
  <c r="V86" i="26"/>
  <c r="Q87" i="26"/>
  <c r="U87" i="26"/>
  <c r="V87" i="26"/>
  <c r="Q88" i="26"/>
  <c r="U88" i="26"/>
  <c r="V88" i="26"/>
  <c r="Q89" i="26"/>
  <c r="U89" i="26"/>
  <c r="V89" i="26"/>
  <c r="Q90" i="26"/>
  <c r="U90" i="26"/>
  <c r="V90" i="26"/>
  <c r="Q91" i="26"/>
  <c r="U91" i="26"/>
  <c r="V91" i="26"/>
  <c r="Q92" i="26"/>
  <c r="U92" i="26"/>
  <c r="V92" i="26"/>
  <c r="Q93" i="26"/>
  <c r="U93" i="26"/>
  <c r="V93" i="26"/>
  <c r="Q94" i="26"/>
  <c r="U94" i="26"/>
  <c r="V94" i="26"/>
  <c r="Q95" i="26"/>
  <c r="U95" i="26"/>
  <c r="V95" i="26"/>
  <c r="Q96" i="26"/>
  <c r="U96" i="26"/>
  <c r="V96" i="26"/>
  <c r="Q97" i="26"/>
  <c r="U97" i="26"/>
  <c r="V97" i="26"/>
  <c r="Q98" i="26"/>
  <c r="U98" i="26"/>
  <c r="V98" i="26"/>
  <c r="Q99" i="26"/>
  <c r="U99" i="26"/>
  <c r="V99" i="26"/>
  <c r="Q100" i="26"/>
  <c r="U100" i="26"/>
  <c r="V100" i="26"/>
  <c r="Q101" i="26"/>
  <c r="U101" i="26"/>
  <c r="V101" i="26"/>
  <c r="Q102" i="26"/>
  <c r="U102" i="26"/>
  <c r="V102" i="26"/>
  <c r="Q103" i="26"/>
  <c r="U103" i="26"/>
  <c r="V103" i="26"/>
  <c r="Q104" i="26"/>
  <c r="U104" i="26"/>
  <c r="V104" i="26"/>
  <c r="Q105" i="26"/>
  <c r="U105" i="26"/>
  <c r="V105" i="26"/>
  <c r="Q106" i="26"/>
  <c r="U106" i="26"/>
  <c r="V106" i="26"/>
  <c r="Q107" i="26"/>
  <c r="U107" i="26"/>
  <c r="V107" i="26"/>
  <c r="Q108" i="26"/>
  <c r="U108" i="26"/>
  <c r="V108" i="26"/>
  <c r="Q109" i="26"/>
  <c r="U109" i="26"/>
  <c r="V109" i="26"/>
  <c r="Q110" i="26"/>
  <c r="U110" i="26"/>
  <c r="V110" i="26"/>
  <c r="Q111" i="26"/>
  <c r="U111" i="26"/>
  <c r="V111" i="26"/>
  <c r="Q112" i="26"/>
  <c r="U112" i="26"/>
  <c r="V112" i="26"/>
  <c r="Q113" i="26"/>
  <c r="U113" i="26"/>
  <c r="V113" i="26"/>
  <c r="Q114" i="26"/>
  <c r="U114" i="26"/>
  <c r="V114" i="26"/>
  <c r="Q115" i="26"/>
  <c r="U115" i="26"/>
  <c r="V115" i="26"/>
  <c r="Q116" i="26"/>
  <c r="U116" i="26"/>
  <c r="V116" i="26"/>
  <c r="Q117" i="26"/>
  <c r="U117" i="26"/>
  <c r="V117" i="26"/>
  <c r="Q118" i="26"/>
  <c r="U118" i="26"/>
  <c r="V118" i="26"/>
  <c r="Q119" i="26"/>
  <c r="U119" i="26"/>
  <c r="V119" i="26"/>
  <c r="Q120" i="26"/>
  <c r="U120" i="26"/>
  <c r="V120" i="26"/>
  <c r="Q121" i="26"/>
  <c r="U121" i="26"/>
  <c r="V121" i="26"/>
  <c r="Q122" i="26"/>
  <c r="U122" i="26"/>
  <c r="V122" i="26"/>
  <c r="Q123" i="26"/>
  <c r="U123" i="26"/>
  <c r="V123" i="26"/>
  <c r="Q124" i="26"/>
  <c r="U124" i="26"/>
  <c r="V124" i="26"/>
  <c r="Q125" i="26"/>
  <c r="U125" i="26"/>
  <c r="V125" i="26"/>
  <c r="Q126" i="26"/>
  <c r="U126" i="26"/>
  <c r="V126" i="26"/>
  <c r="Q127" i="26"/>
  <c r="U127" i="26"/>
  <c r="V127" i="26"/>
  <c r="Q128" i="26"/>
  <c r="U128" i="26"/>
  <c r="V128" i="26"/>
  <c r="Q129" i="26"/>
  <c r="U129" i="26"/>
  <c r="V129" i="26"/>
  <c r="Q130" i="26"/>
  <c r="U130" i="26"/>
  <c r="V130" i="26"/>
  <c r="Q131" i="26"/>
  <c r="U131" i="26"/>
  <c r="V131" i="26"/>
  <c r="Q132" i="26"/>
  <c r="U132" i="26"/>
  <c r="V132" i="26"/>
  <c r="Q133" i="26"/>
  <c r="U133" i="26"/>
  <c r="V133" i="26"/>
  <c r="Q134" i="26"/>
  <c r="U134" i="26"/>
  <c r="V134" i="26"/>
  <c r="Q135" i="26"/>
  <c r="U135" i="26"/>
  <c r="V135" i="26"/>
  <c r="Q136" i="26"/>
  <c r="U136" i="26"/>
  <c r="V136" i="26"/>
  <c r="Q137" i="26"/>
  <c r="U137" i="26"/>
  <c r="V137" i="26"/>
  <c r="Q138" i="26"/>
  <c r="U138" i="26"/>
  <c r="V138" i="26"/>
  <c r="Q139" i="26"/>
  <c r="U139" i="26"/>
  <c r="V139" i="26"/>
  <c r="Q140" i="26"/>
  <c r="U140" i="26"/>
  <c r="V140" i="26"/>
  <c r="Q141" i="26"/>
  <c r="U141" i="26"/>
  <c r="V141" i="26"/>
  <c r="Q142" i="26"/>
  <c r="U142" i="26"/>
  <c r="V142" i="26"/>
  <c r="Q143" i="26"/>
  <c r="U143" i="26"/>
  <c r="V143" i="26"/>
  <c r="Q144" i="26"/>
  <c r="U144" i="26"/>
  <c r="V144" i="26"/>
  <c r="Q145" i="26"/>
  <c r="U145" i="26"/>
  <c r="V145" i="26"/>
  <c r="Q146" i="26"/>
  <c r="U146" i="26"/>
  <c r="V146" i="26"/>
  <c r="Q147" i="26"/>
  <c r="U147" i="26"/>
  <c r="V147" i="26"/>
  <c r="Q148" i="26"/>
  <c r="U148" i="26"/>
  <c r="V148" i="26"/>
  <c r="Q149" i="26"/>
  <c r="U149" i="26"/>
  <c r="V149" i="26"/>
  <c r="Q150" i="26"/>
  <c r="U150" i="26"/>
  <c r="V150" i="26"/>
  <c r="Q151" i="26"/>
  <c r="U151" i="26"/>
  <c r="V151" i="26"/>
  <c r="Q152" i="26"/>
  <c r="U152" i="26"/>
  <c r="V152" i="26"/>
  <c r="Q153" i="26"/>
  <c r="U153" i="26"/>
  <c r="V153" i="26"/>
  <c r="Q154" i="26"/>
  <c r="U154" i="26"/>
  <c r="V154" i="26"/>
  <c r="Q155" i="26"/>
  <c r="U155" i="26"/>
  <c r="V155" i="26"/>
  <c r="R156" i="26"/>
  <c r="S156" i="26" s="1"/>
  <c r="U156" i="26"/>
  <c r="V156" i="26"/>
  <c r="R157" i="26"/>
  <c r="S157" i="26" s="1"/>
  <c r="U157" i="26"/>
  <c r="V157" i="26"/>
  <c r="R158" i="26"/>
  <c r="S158" i="26" s="1"/>
  <c r="U158" i="26"/>
  <c r="V158" i="26"/>
  <c r="R159" i="26"/>
  <c r="S159" i="26" s="1"/>
  <c r="U159" i="26"/>
  <c r="V159" i="26"/>
  <c r="R160" i="26"/>
  <c r="S160" i="26" s="1"/>
  <c r="U160" i="26"/>
  <c r="V160" i="26"/>
  <c r="R161" i="26"/>
  <c r="S161" i="26" s="1"/>
  <c r="U161" i="26"/>
  <c r="V161" i="26"/>
  <c r="R162" i="26"/>
  <c r="S162" i="26" s="1"/>
  <c r="U162" i="26"/>
  <c r="V162" i="26"/>
  <c r="R163" i="26"/>
  <c r="S163" i="26" s="1"/>
  <c r="T163" i="26" s="1"/>
  <c r="U163" i="26"/>
  <c r="V163" i="26"/>
  <c r="R164" i="26"/>
  <c r="S164" i="26" s="1"/>
  <c r="T164" i="26" s="1"/>
  <c r="U164" i="26"/>
  <c r="V164" i="26"/>
  <c r="R165" i="26"/>
  <c r="S165" i="26" s="1"/>
  <c r="U165" i="26"/>
  <c r="V165" i="26"/>
  <c r="R166" i="26"/>
  <c r="S166" i="26" s="1"/>
  <c r="T166" i="26" s="1"/>
  <c r="U166" i="26"/>
  <c r="V166" i="26"/>
  <c r="R167" i="26"/>
  <c r="S167" i="26" s="1"/>
  <c r="U167" i="26"/>
  <c r="V167" i="26"/>
  <c r="R168" i="26"/>
  <c r="S168" i="26" s="1"/>
  <c r="U168" i="26"/>
  <c r="V168" i="26"/>
  <c r="R169" i="26"/>
  <c r="S169" i="26" s="1"/>
  <c r="T169" i="26" s="1"/>
  <c r="X169" i="26" s="1"/>
  <c r="U169" i="26"/>
  <c r="V169" i="26"/>
  <c r="R170" i="26"/>
  <c r="S170" i="26" s="1"/>
  <c r="U170" i="26"/>
  <c r="V170" i="26"/>
  <c r="R171" i="26"/>
  <c r="S171" i="26" s="1"/>
  <c r="T171" i="26" s="1"/>
  <c r="U171" i="26"/>
  <c r="V171" i="26"/>
  <c r="R172" i="26"/>
  <c r="S172" i="26" s="1"/>
  <c r="U172" i="26"/>
  <c r="V172" i="26"/>
  <c r="R173" i="26"/>
  <c r="S173" i="26" s="1"/>
  <c r="U173" i="26"/>
  <c r="V173" i="26"/>
  <c r="R174" i="26"/>
  <c r="S174" i="26" s="1"/>
  <c r="U174" i="26"/>
  <c r="V174" i="26"/>
  <c r="R175" i="26"/>
  <c r="S175" i="26" s="1"/>
  <c r="U175" i="26"/>
  <c r="V175" i="26"/>
  <c r="R176" i="26"/>
  <c r="S176" i="26" s="1"/>
  <c r="U176" i="26"/>
  <c r="V176" i="26"/>
  <c r="R177" i="26"/>
  <c r="S177" i="26" s="1"/>
  <c r="U177" i="26"/>
  <c r="V177" i="26"/>
  <c r="R178" i="26"/>
  <c r="S178" i="26" s="1"/>
  <c r="U178" i="26"/>
  <c r="V178" i="26"/>
  <c r="R179" i="26"/>
  <c r="S179" i="26" s="1"/>
  <c r="T179" i="26" s="1"/>
  <c r="U179" i="26"/>
  <c r="V179" i="26"/>
  <c r="R180" i="26"/>
  <c r="S180" i="26" s="1"/>
  <c r="U180" i="26"/>
  <c r="V180" i="26"/>
  <c r="R181" i="26"/>
  <c r="S181" i="26" s="1"/>
  <c r="T181" i="26" s="1"/>
  <c r="U181" i="26"/>
  <c r="V181" i="26"/>
  <c r="R182" i="26"/>
  <c r="S182" i="26" s="1"/>
  <c r="T182" i="26" s="1"/>
  <c r="U182" i="26"/>
  <c r="V182" i="26"/>
  <c r="R183" i="26"/>
  <c r="S183" i="26" s="1"/>
  <c r="T183" i="26" s="1"/>
  <c r="U183" i="26"/>
  <c r="V183" i="26"/>
  <c r="R184" i="26"/>
  <c r="S184" i="26" s="1"/>
  <c r="U184" i="26"/>
  <c r="V184" i="26"/>
  <c r="R185" i="26"/>
  <c r="S185" i="26" s="1"/>
  <c r="T185" i="26" s="1"/>
  <c r="U185" i="26"/>
  <c r="V185" i="26"/>
  <c r="R186" i="26"/>
  <c r="S186" i="26" s="1"/>
  <c r="U186" i="26"/>
  <c r="V186" i="26"/>
  <c r="R187" i="26"/>
  <c r="S187" i="26" s="1"/>
  <c r="T187" i="26" s="1"/>
  <c r="U187" i="26"/>
  <c r="V187" i="26"/>
  <c r="R188" i="26"/>
  <c r="S188" i="26" s="1"/>
  <c r="U188" i="26"/>
  <c r="V188" i="26"/>
  <c r="R189" i="26"/>
  <c r="S189" i="26" s="1"/>
  <c r="U189" i="26"/>
  <c r="V189" i="26"/>
  <c r="R190" i="26"/>
  <c r="S190" i="26" s="1"/>
  <c r="T190" i="26" s="1"/>
  <c r="U190" i="26"/>
  <c r="V190" i="26"/>
  <c r="R191" i="26"/>
  <c r="S191" i="26" s="1"/>
  <c r="T191" i="26" s="1"/>
  <c r="U191" i="26"/>
  <c r="V191" i="26"/>
  <c r="R192" i="26"/>
  <c r="S192" i="26" s="1"/>
  <c r="U192" i="26"/>
  <c r="V192" i="26"/>
  <c r="R193" i="26"/>
  <c r="S193" i="26" s="1"/>
  <c r="U193" i="26"/>
  <c r="V193" i="26"/>
  <c r="R194" i="26"/>
  <c r="S194" i="26" s="1"/>
  <c r="U194" i="26"/>
  <c r="V194" i="26"/>
  <c r="R195" i="26"/>
  <c r="S195" i="26" s="1"/>
  <c r="T195" i="26" s="1"/>
  <c r="U195" i="26"/>
  <c r="V195" i="26"/>
  <c r="R196" i="26"/>
  <c r="S196" i="26" s="1"/>
  <c r="U196" i="26"/>
  <c r="V196" i="26"/>
  <c r="R197" i="26"/>
  <c r="S197" i="26" s="1"/>
  <c r="U197" i="26"/>
  <c r="V197" i="26"/>
  <c r="R198" i="26"/>
  <c r="S198" i="26" s="1"/>
  <c r="U198" i="26"/>
  <c r="V198" i="26"/>
  <c r="R199" i="26"/>
  <c r="S199" i="26" s="1"/>
  <c r="U199" i="26"/>
  <c r="V199" i="26"/>
  <c r="R200" i="26"/>
  <c r="S200" i="26" s="1"/>
  <c r="T200" i="26" s="1"/>
  <c r="U200" i="26"/>
  <c r="V200" i="26"/>
  <c r="R201" i="26"/>
  <c r="S201" i="26" s="1"/>
  <c r="U201" i="26"/>
  <c r="V201" i="26"/>
  <c r="R202" i="26"/>
  <c r="S202" i="26" s="1"/>
  <c r="T202" i="26" s="1"/>
  <c r="U202" i="26"/>
  <c r="V202" i="26"/>
  <c r="R203" i="26"/>
  <c r="S203" i="26" s="1"/>
  <c r="U203" i="26"/>
  <c r="V203" i="26"/>
  <c r="R204" i="26"/>
  <c r="S204" i="26" s="1"/>
  <c r="T204" i="26" s="1"/>
  <c r="U204" i="26"/>
  <c r="V204" i="26"/>
  <c r="R205" i="26"/>
  <c r="S205" i="26" s="1"/>
  <c r="T205" i="26" s="1"/>
  <c r="U205" i="26"/>
  <c r="V205" i="26"/>
  <c r="F11" i="26"/>
  <c r="F13" i="26"/>
  <c r="F8" i="26"/>
  <c r="L6" i="26"/>
  <c r="F9" i="26"/>
  <c r="N6" i="26"/>
  <c r="N7" i="26"/>
  <c r="M8" i="26"/>
  <c r="N8" i="26"/>
  <c r="N9" i="26"/>
  <c r="N10" i="26"/>
  <c r="L11" i="26"/>
  <c r="N11" i="26"/>
  <c r="N12" i="26"/>
  <c r="N13" i="26"/>
  <c r="N14" i="26"/>
  <c r="N15" i="26"/>
  <c r="M16" i="26"/>
  <c r="N16" i="26"/>
  <c r="N17" i="26"/>
  <c r="N18" i="26"/>
  <c r="L19" i="26"/>
  <c r="N19" i="26"/>
  <c r="N20" i="26"/>
  <c r="N21" i="26"/>
  <c r="N22" i="26"/>
  <c r="N23" i="26"/>
  <c r="M24" i="26"/>
  <c r="N24" i="26"/>
  <c r="N25" i="26"/>
  <c r="N26" i="26"/>
  <c r="L27" i="26"/>
  <c r="N27" i="26"/>
  <c r="N28" i="26"/>
  <c r="N29" i="26"/>
  <c r="N30" i="26"/>
  <c r="N31" i="26"/>
  <c r="M32" i="26"/>
  <c r="N32" i="26"/>
  <c r="N33" i="26"/>
  <c r="N34" i="26"/>
  <c r="L35" i="26"/>
  <c r="N35" i="26"/>
  <c r="N36" i="26"/>
  <c r="N37" i="26"/>
  <c r="N38" i="26"/>
  <c r="N39" i="26"/>
  <c r="M40" i="26"/>
  <c r="N40" i="26"/>
  <c r="N41" i="26"/>
  <c r="N42" i="26"/>
  <c r="L43" i="26"/>
  <c r="N43" i="26"/>
  <c r="N44" i="26"/>
  <c r="N45" i="26"/>
  <c r="N46" i="26"/>
  <c r="N47" i="26"/>
  <c r="M48" i="26"/>
  <c r="N48" i="26"/>
  <c r="N49" i="26"/>
  <c r="N50" i="26"/>
  <c r="L51" i="26"/>
  <c r="N51" i="26"/>
  <c r="N52" i="26"/>
  <c r="N53" i="26"/>
  <c r="N54" i="26"/>
  <c r="N55" i="26"/>
  <c r="M56" i="26"/>
  <c r="N56" i="26"/>
  <c r="N57" i="26"/>
  <c r="N58" i="26"/>
  <c r="L59" i="26"/>
  <c r="N59" i="26"/>
  <c r="N60" i="26"/>
  <c r="N61" i="26"/>
  <c r="N62" i="26"/>
  <c r="N63" i="26"/>
  <c r="M64" i="26"/>
  <c r="N64" i="26"/>
  <c r="N65" i="26"/>
  <c r="N66" i="26"/>
  <c r="N67" i="26"/>
  <c r="N68" i="26"/>
  <c r="N69" i="26"/>
  <c r="N70" i="26"/>
  <c r="N71" i="26"/>
  <c r="N72" i="26"/>
  <c r="N73" i="26"/>
  <c r="N74" i="26"/>
  <c r="N75" i="26"/>
  <c r="N76" i="26"/>
  <c r="N77" i="26"/>
  <c r="N78" i="26"/>
  <c r="N79" i="26"/>
  <c r="N80" i="26"/>
  <c r="N81" i="26"/>
  <c r="N82" i="26"/>
  <c r="N83" i="26"/>
  <c r="N84" i="26"/>
  <c r="N85" i="26"/>
  <c r="N86" i="26"/>
  <c r="N87" i="26"/>
  <c r="N88" i="26"/>
  <c r="N89" i="26"/>
  <c r="N90" i="26"/>
  <c r="N91" i="26"/>
  <c r="N92" i="26"/>
  <c r="N93" i="26"/>
  <c r="N94" i="26"/>
  <c r="N95" i="26"/>
  <c r="N96" i="26"/>
  <c r="N97" i="26"/>
  <c r="N98" i="26"/>
  <c r="N99" i="26"/>
  <c r="N100" i="26"/>
  <c r="N101" i="26"/>
  <c r="M102" i="26"/>
  <c r="N102" i="26"/>
  <c r="N103" i="26"/>
  <c r="M104" i="26"/>
  <c r="N104" i="26"/>
  <c r="N105" i="26"/>
  <c r="M106" i="26"/>
  <c r="N106" i="26"/>
  <c r="N107" i="26"/>
  <c r="M108" i="26"/>
  <c r="N108" i="26"/>
  <c r="N109" i="26"/>
  <c r="M110" i="26"/>
  <c r="N110" i="26"/>
  <c r="N111" i="26"/>
  <c r="M112" i="26"/>
  <c r="N112" i="26"/>
  <c r="N113" i="26"/>
  <c r="M114" i="26"/>
  <c r="N114" i="26"/>
  <c r="N115" i="26"/>
  <c r="M116" i="26"/>
  <c r="N116" i="26"/>
  <c r="N117" i="26"/>
  <c r="M118" i="26"/>
  <c r="N118" i="26"/>
  <c r="N119" i="26"/>
  <c r="M120" i="26"/>
  <c r="N120" i="26"/>
  <c r="N121" i="26"/>
  <c r="M122" i="26"/>
  <c r="N122" i="26"/>
  <c r="N123" i="26"/>
  <c r="M124" i="26"/>
  <c r="N124" i="26"/>
  <c r="N125" i="26"/>
  <c r="M126" i="26"/>
  <c r="N126" i="26"/>
  <c r="N127" i="26"/>
  <c r="M128" i="26"/>
  <c r="N128" i="26"/>
  <c r="N129" i="26"/>
  <c r="M130" i="26"/>
  <c r="N130" i="26"/>
  <c r="N131" i="26"/>
  <c r="L132" i="26"/>
  <c r="N132" i="26"/>
  <c r="N133" i="26"/>
  <c r="L134" i="26"/>
  <c r="N134" i="26"/>
  <c r="N135" i="26"/>
  <c r="L136" i="26"/>
  <c r="N136" i="26"/>
  <c r="N137" i="26"/>
  <c r="L138" i="26"/>
  <c r="N138" i="26"/>
  <c r="N139" i="26"/>
  <c r="L140" i="26"/>
  <c r="N140" i="26"/>
  <c r="N141" i="26"/>
  <c r="L142" i="26"/>
  <c r="N142" i="26"/>
  <c r="N143" i="26"/>
  <c r="L144" i="26"/>
  <c r="N144" i="26"/>
  <c r="N145" i="26"/>
  <c r="L146" i="26"/>
  <c r="N146" i="26"/>
  <c r="N147" i="26"/>
  <c r="L148" i="26"/>
  <c r="N148" i="26"/>
  <c r="N149" i="26"/>
  <c r="L150" i="26"/>
  <c r="N150" i="26"/>
  <c r="N151" i="26"/>
  <c r="J152" i="26"/>
  <c r="K152" i="26" s="1"/>
  <c r="N152" i="26"/>
  <c r="N153" i="26"/>
  <c r="J154" i="26"/>
  <c r="N154" i="26"/>
  <c r="N155" i="26"/>
  <c r="J156" i="26"/>
  <c r="K156" i="26" s="1"/>
  <c r="N156" i="26"/>
  <c r="N157" i="26"/>
  <c r="J158" i="26"/>
  <c r="N158" i="26"/>
  <c r="N159" i="26"/>
  <c r="J160" i="26"/>
  <c r="K160" i="26" s="1"/>
  <c r="N160" i="26"/>
  <c r="N161" i="26"/>
  <c r="J162" i="26"/>
  <c r="N162" i="26"/>
  <c r="N163" i="26"/>
  <c r="J164" i="26"/>
  <c r="K164" i="26" s="1"/>
  <c r="N164" i="26"/>
  <c r="N165" i="26"/>
  <c r="J166" i="26"/>
  <c r="N166" i="26"/>
  <c r="N167" i="26"/>
  <c r="J168" i="26"/>
  <c r="K168" i="26" s="1"/>
  <c r="N168" i="26"/>
  <c r="N169" i="26"/>
  <c r="J170" i="26"/>
  <c r="N170" i="26"/>
  <c r="N171" i="26"/>
  <c r="J172" i="26"/>
  <c r="K172" i="26" s="1"/>
  <c r="N172" i="26"/>
  <c r="N173" i="26"/>
  <c r="J174" i="26"/>
  <c r="N174" i="26"/>
  <c r="N175" i="26"/>
  <c r="N176" i="26"/>
  <c r="N177" i="26"/>
  <c r="N178" i="26"/>
  <c r="N179" i="26"/>
  <c r="N180" i="26"/>
  <c r="N181" i="26"/>
  <c r="N182" i="26"/>
  <c r="M183" i="26"/>
  <c r="N183" i="26"/>
  <c r="N184" i="26"/>
  <c r="M185" i="26"/>
  <c r="N185" i="26"/>
  <c r="N186" i="26"/>
  <c r="M187" i="26"/>
  <c r="N187" i="26"/>
  <c r="N188" i="26"/>
  <c r="M189" i="26"/>
  <c r="N189" i="26"/>
  <c r="N190" i="26"/>
  <c r="M191" i="26"/>
  <c r="N191" i="26"/>
  <c r="N192" i="26"/>
  <c r="M193" i="26"/>
  <c r="N193" i="26"/>
  <c r="N194" i="26"/>
  <c r="M195" i="26"/>
  <c r="N195" i="26"/>
  <c r="N196" i="26"/>
  <c r="M197" i="26"/>
  <c r="N197" i="26"/>
  <c r="N198" i="26"/>
  <c r="M199" i="26"/>
  <c r="N199" i="26"/>
  <c r="N200" i="26"/>
  <c r="M201" i="26"/>
  <c r="N201" i="26"/>
  <c r="N202" i="26"/>
  <c r="M203" i="26"/>
  <c r="N203" i="26"/>
  <c r="N204" i="26"/>
  <c r="M205" i="26"/>
  <c r="N205" i="26"/>
  <c r="E25" i="20"/>
  <c r="F25" i="20" s="1"/>
  <c r="G25" i="20" s="1"/>
  <c r="Q6" i="20"/>
  <c r="R6" i="20" s="1"/>
  <c r="F5" i="20"/>
  <c r="F15" i="20"/>
  <c r="U6" i="20"/>
  <c r="F6" i="20"/>
  <c r="V6" i="20"/>
  <c r="Q7" i="20"/>
  <c r="U7" i="20"/>
  <c r="V7" i="20"/>
  <c r="Q8" i="20"/>
  <c r="U8" i="20"/>
  <c r="V8" i="20"/>
  <c r="Q9" i="20"/>
  <c r="U9" i="20"/>
  <c r="V9" i="20"/>
  <c r="Q10" i="20"/>
  <c r="U10" i="20"/>
  <c r="V10" i="20"/>
  <c r="Q11" i="20"/>
  <c r="U11" i="20"/>
  <c r="V11" i="20"/>
  <c r="Q12" i="20"/>
  <c r="U12" i="20"/>
  <c r="V12" i="20"/>
  <c r="Q13" i="20"/>
  <c r="U13" i="20"/>
  <c r="V13" i="20"/>
  <c r="Q14" i="20"/>
  <c r="U14" i="20"/>
  <c r="V14" i="20"/>
  <c r="Q15" i="20"/>
  <c r="U15" i="20"/>
  <c r="V15" i="20"/>
  <c r="Q16" i="20"/>
  <c r="U16" i="20"/>
  <c r="V16" i="20"/>
  <c r="Q17" i="20"/>
  <c r="U17" i="20"/>
  <c r="V17" i="20"/>
  <c r="Q18" i="20"/>
  <c r="U18" i="20"/>
  <c r="V18" i="20"/>
  <c r="Q19" i="20"/>
  <c r="U19" i="20"/>
  <c r="V19" i="20"/>
  <c r="Q20" i="20"/>
  <c r="U20" i="20"/>
  <c r="V20" i="20"/>
  <c r="U21" i="20"/>
  <c r="V21" i="20"/>
  <c r="U22" i="20"/>
  <c r="V22" i="20"/>
  <c r="Q23" i="20"/>
  <c r="U23" i="20"/>
  <c r="V23" i="20"/>
  <c r="E26" i="20"/>
  <c r="F26" i="20" s="1"/>
  <c r="G26" i="20" s="1"/>
  <c r="Q21" i="20" s="1"/>
  <c r="U24" i="20"/>
  <c r="V24" i="20"/>
  <c r="E27" i="20"/>
  <c r="F27" i="20" s="1"/>
  <c r="G27" i="20" s="1"/>
  <c r="Q25" i="20" s="1"/>
  <c r="U25" i="20"/>
  <c r="V25" i="20"/>
  <c r="U26" i="20"/>
  <c r="V26" i="20"/>
  <c r="E28" i="20"/>
  <c r="F28" i="20" s="1"/>
  <c r="U27" i="20"/>
  <c r="V27" i="20"/>
  <c r="E29" i="20"/>
  <c r="F29" i="20" s="1"/>
  <c r="U28" i="20"/>
  <c r="V28" i="20"/>
  <c r="U29" i="20"/>
  <c r="V29" i="20"/>
  <c r="E30" i="20"/>
  <c r="F30" i="20" s="1"/>
  <c r="U30" i="20"/>
  <c r="V30" i="20"/>
  <c r="E31" i="20"/>
  <c r="F31" i="20" s="1"/>
  <c r="G31" i="20" s="1"/>
  <c r="U31" i="20"/>
  <c r="V31" i="20"/>
  <c r="Q32" i="20"/>
  <c r="U32" i="20"/>
  <c r="V32" i="20"/>
  <c r="Q33" i="20"/>
  <c r="U33" i="20"/>
  <c r="V33" i="20"/>
  <c r="Q34" i="20"/>
  <c r="U34" i="20"/>
  <c r="V34" i="20"/>
  <c r="Q35" i="20"/>
  <c r="U35" i="20"/>
  <c r="V35" i="20"/>
  <c r="E32" i="20"/>
  <c r="F32" i="20" s="1"/>
  <c r="U36" i="20"/>
  <c r="V36" i="20"/>
  <c r="E33" i="20"/>
  <c r="F33" i="20" s="1"/>
  <c r="U37" i="20"/>
  <c r="V37" i="20"/>
  <c r="U38" i="20"/>
  <c r="V38" i="20"/>
  <c r="U39" i="20"/>
  <c r="V39" i="20"/>
  <c r="U40" i="20"/>
  <c r="V40" i="20"/>
  <c r="U41" i="20"/>
  <c r="V41" i="20"/>
  <c r="E34" i="20"/>
  <c r="F34" i="20" s="1"/>
  <c r="U42" i="20"/>
  <c r="V42" i="20"/>
  <c r="E35" i="20"/>
  <c r="F35" i="20" s="1"/>
  <c r="U43" i="20"/>
  <c r="V43" i="20"/>
  <c r="U44" i="20"/>
  <c r="V44" i="20"/>
  <c r="Q45" i="20"/>
  <c r="U45" i="20"/>
  <c r="V45" i="20"/>
  <c r="U46" i="20"/>
  <c r="V46" i="20"/>
  <c r="U47" i="20"/>
  <c r="V47" i="20"/>
  <c r="E36" i="20"/>
  <c r="F36" i="20" s="1"/>
  <c r="G36" i="20" s="1"/>
  <c r="Q46" i="20" s="1"/>
  <c r="U48" i="20"/>
  <c r="V48" i="20"/>
  <c r="E37" i="20"/>
  <c r="F37" i="20" s="1"/>
  <c r="U49" i="20"/>
  <c r="V49" i="20"/>
  <c r="U50" i="20"/>
  <c r="V50" i="20"/>
  <c r="U51" i="20"/>
  <c r="V51" i="20"/>
  <c r="U52" i="20"/>
  <c r="V52" i="20"/>
  <c r="U53" i="20"/>
  <c r="V53" i="20"/>
  <c r="U54" i="20"/>
  <c r="V54" i="20"/>
  <c r="U55" i="20"/>
  <c r="V55" i="20"/>
  <c r="U56" i="20"/>
  <c r="V56" i="20"/>
  <c r="U57" i="20"/>
  <c r="V57" i="20"/>
  <c r="U58" i="20"/>
  <c r="V58" i="20"/>
  <c r="U59" i="20"/>
  <c r="V59" i="20"/>
  <c r="U60" i="20"/>
  <c r="V60" i="20"/>
  <c r="U61" i="20"/>
  <c r="V61" i="20"/>
  <c r="U62" i="20"/>
  <c r="V62" i="20"/>
  <c r="U63" i="20"/>
  <c r="V63" i="20"/>
  <c r="U64" i="20"/>
  <c r="V64" i="20"/>
  <c r="U65" i="20"/>
  <c r="V65" i="20"/>
  <c r="U66" i="20"/>
  <c r="V66" i="20"/>
  <c r="U67" i="20"/>
  <c r="V67" i="20"/>
  <c r="U68" i="20"/>
  <c r="V68" i="20"/>
  <c r="U69" i="20"/>
  <c r="V69" i="20"/>
  <c r="U70" i="20"/>
  <c r="V70" i="20"/>
  <c r="U71" i="20"/>
  <c r="V71" i="20"/>
  <c r="U72" i="20"/>
  <c r="V72" i="20"/>
  <c r="U73" i="20"/>
  <c r="V73" i="20"/>
  <c r="U74" i="20"/>
  <c r="V74" i="20"/>
  <c r="U75" i="20"/>
  <c r="V75" i="20"/>
  <c r="U76" i="20"/>
  <c r="V76" i="20"/>
  <c r="U77" i="20"/>
  <c r="V77" i="20"/>
  <c r="U78" i="20"/>
  <c r="V78" i="20"/>
  <c r="U79" i="20"/>
  <c r="V79" i="20"/>
  <c r="U80" i="20"/>
  <c r="V80" i="20"/>
  <c r="U81" i="20"/>
  <c r="V81" i="20"/>
  <c r="U82" i="20"/>
  <c r="V82" i="20"/>
  <c r="U83" i="20"/>
  <c r="V83" i="20"/>
  <c r="U84" i="20"/>
  <c r="V84" i="20"/>
  <c r="U85" i="20"/>
  <c r="V85" i="20"/>
  <c r="U86" i="20"/>
  <c r="V86" i="20"/>
  <c r="U87" i="20"/>
  <c r="V87" i="20"/>
  <c r="U88" i="20"/>
  <c r="V88" i="20"/>
  <c r="U89" i="20"/>
  <c r="V89" i="20"/>
  <c r="U90" i="20"/>
  <c r="V90" i="20"/>
  <c r="U91" i="20"/>
  <c r="V91" i="20"/>
  <c r="U92" i="20"/>
  <c r="V92" i="20"/>
  <c r="U93" i="20"/>
  <c r="V93" i="20"/>
  <c r="U94" i="20"/>
  <c r="V94" i="20"/>
  <c r="U95" i="20"/>
  <c r="V95" i="20"/>
  <c r="R96" i="20"/>
  <c r="S96" i="20" s="1"/>
  <c r="U96" i="20"/>
  <c r="V96" i="20"/>
  <c r="R97" i="20"/>
  <c r="S97" i="20" s="1"/>
  <c r="U97" i="20"/>
  <c r="V97" i="20"/>
  <c r="R98" i="20"/>
  <c r="S98" i="20" s="1"/>
  <c r="U98" i="20"/>
  <c r="V98" i="20"/>
  <c r="R99" i="20"/>
  <c r="S99" i="20" s="1"/>
  <c r="U99" i="20"/>
  <c r="V99" i="20"/>
  <c r="R100" i="20"/>
  <c r="S100" i="20" s="1"/>
  <c r="U100" i="20"/>
  <c r="V100" i="20"/>
  <c r="R101" i="20"/>
  <c r="S101" i="20" s="1"/>
  <c r="U101" i="20"/>
  <c r="V101" i="20"/>
  <c r="R102" i="20"/>
  <c r="S102" i="20" s="1"/>
  <c r="U102" i="20"/>
  <c r="V102" i="20"/>
  <c r="R103" i="20"/>
  <c r="S103" i="20" s="1"/>
  <c r="U103" i="20"/>
  <c r="V103" i="20"/>
  <c r="R104" i="20"/>
  <c r="S104" i="20" s="1"/>
  <c r="U104" i="20"/>
  <c r="V104" i="20"/>
  <c r="R105" i="20"/>
  <c r="S105" i="20" s="1"/>
  <c r="U105" i="20"/>
  <c r="V105" i="20"/>
  <c r="R106" i="20"/>
  <c r="S106" i="20" s="1"/>
  <c r="U106" i="20"/>
  <c r="V106" i="20"/>
  <c r="R107" i="20"/>
  <c r="S107" i="20" s="1"/>
  <c r="U107" i="20"/>
  <c r="V107" i="20"/>
  <c r="R108" i="20"/>
  <c r="S108" i="20" s="1"/>
  <c r="U108" i="20"/>
  <c r="V108" i="20"/>
  <c r="R109" i="20"/>
  <c r="S109" i="20" s="1"/>
  <c r="U109" i="20"/>
  <c r="V109" i="20"/>
  <c r="R110" i="20"/>
  <c r="S110" i="20" s="1"/>
  <c r="T110" i="20" s="1"/>
  <c r="U110" i="20"/>
  <c r="V110" i="20"/>
  <c r="R111" i="20"/>
  <c r="S111" i="20" s="1"/>
  <c r="U111" i="20"/>
  <c r="V111" i="20"/>
  <c r="R112" i="20"/>
  <c r="S112" i="20" s="1"/>
  <c r="U112" i="20"/>
  <c r="V112" i="20"/>
  <c r="R113" i="20"/>
  <c r="S113" i="20" s="1"/>
  <c r="U113" i="20"/>
  <c r="V113" i="20"/>
  <c r="R114" i="20"/>
  <c r="S114" i="20" s="1"/>
  <c r="T114" i="20" s="1"/>
  <c r="U114" i="20"/>
  <c r="V114" i="20"/>
  <c r="R115" i="20"/>
  <c r="S115" i="20" s="1"/>
  <c r="U115" i="20"/>
  <c r="V115" i="20"/>
  <c r="R116" i="20"/>
  <c r="S116" i="20" s="1"/>
  <c r="U116" i="20"/>
  <c r="V116" i="20"/>
  <c r="R117" i="20"/>
  <c r="S117" i="20" s="1"/>
  <c r="U117" i="20"/>
  <c r="V117" i="20"/>
  <c r="R118" i="20"/>
  <c r="S118" i="20" s="1"/>
  <c r="T118" i="20" s="1"/>
  <c r="U118" i="20"/>
  <c r="V118" i="20"/>
  <c r="R119" i="20"/>
  <c r="S119" i="20" s="1"/>
  <c r="U119" i="20"/>
  <c r="V119" i="20"/>
  <c r="R120" i="20"/>
  <c r="S120" i="20" s="1"/>
  <c r="U120" i="20"/>
  <c r="V120" i="20"/>
  <c r="R121" i="20"/>
  <c r="S121" i="20" s="1"/>
  <c r="U121" i="20"/>
  <c r="V121" i="20"/>
  <c r="R122" i="20"/>
  <c r="S122" i="20" s="1"/>
  <c r="U122" i="20"/>
  <c r="V122" i="20"/>
  <c r="R123" i="20"/>
  <c r="S123" i="20" s="1"/>
  <c r="U123" i="20"/>
  <c r="V123" i="20"/>
  <c r="R124" i="20"/>
  <c r="S124" i="20" s="1"/>
  <c r="U124" i="20"/>
  <c r="V124" i="20"/>
  <c r="R125" i="20"/>
  <c r="S125" i="20" s="1"/>
  <c r="U125" i="20"/>
  <c r="V125" i="20"/>
  <c r="R126" i="20"/>
  <c r="S126" i="20" s="1"/>
  <c r="T126" i="20" s="1"/>
  <c r="U126" i="20"/>
  <c r="V126" i="20"/>
  <c r="R127" i="20"/>
  <c r="S127" i="20" s="1"/>
  <c r="U127" i="20"/>
  <c r="V127" i="20"/>
  <c r="R128" i="20"/>
  <c r="S128" i="20" s="1"/>
  <c r="U128" i="20"/>
  <c r="V128" i="20"/>
  <c r="R129" i="20"/>
  <c r="S129" i="20" s="1"/>
  <c r="U129" i="20"/>
  <c r="V129" i="20"/>
  <c r="R130" i="20"/>
  <c r="S130" i="20" s="1"/>
  <c r="T130" i="20" s="1"/>
  <c r="U130" i="20"/>
  <c r="V130" i="20"/>
  <c r="R131" i="20"/>
  <c r="S131" i="20" s="1"/>
  <c r="U131" i="20"/>
  <c r="V131" i="20"/>
  <c r="R132" i="20"/>
  <c r="S132" i="20" s="1"/>
  <c r="U132" i="20"/>
  <c r="V132" i="20"/>
  <c r="R133" i="20"/>
  <c r="S133" i="20" s="1"/>
  <c r="U133" i="20"/>
  <c r="V133" i="20"/>
  <c r="R134" i="20"/>
  <c r="S134" i="20" s="1"/>
  <c r="T134" i="20" s="1"/>
  <c r="U134" i="20"/>
  <c r="V134" i="20"/>
  <c r="R135" i="20"/>
  <c r="S135" i="20" s="1"/>
  <c r="U135" i="20"/>
  <c r="V135" i="20"/>
  <c r="R136" i="20"/>
  <c r="S136" i="20" s="1"/>
  <c r="U136" i="20"/>
  <c r="V136" i="20"/>
  <c r="R137" i="20"/>
  <c r="S137" i="20" s="1"/>
  <c r="U137" i="20"/>
  <c r="V137" i="20"/>
  <c r="R138" i="20"/>
  <c r="S138" i="20" s="1"/>
  <c r="T138" i="20" s="1"/>
  <c r="U138" i="20"/>
  <c r="V138" i="20"/>
  <c r="R139" i="20"/>
  <c r="S139" i="20" s="1"/>
  <c r="U139" i="20"/>
  <c r="V139" i="20"/>
  <c r="R140" i="20"/>
  <c r="S140" i="20" s="1"/>
  <c r="U140" i="20"/>
  <c r="V140" i="20"/>
  <c r="R141" i="20"/>
  <c r="S141" i="20" s="1"/>
  <c r="U141" i="20"/>
  <c r="V141" i="20"/>
  <c r="R142" i="20"/>
  <c r="S142" i="20" s="1"/>
  <c r="T142" i="20" s="1"/>
  <c r="U142" i="20"/>
  <c r="V142" i="20"/>
  <c r="R143" i="20"/>
  <c r="S143" i="20" s="1"/>
  <c r="U143" i="20"/>
  <c r="V143" i="20"/>
  <c r="R144" i="20"/>
  <c r="S144" i="20" s="1"/>
  <c r="U144" i="20"/>
  <c r="V144" i="20"/>
  <c r="R145" i="20"/>
  <c r="S145" i="20" s="1"/>
  <c r="U145" i="20"/>
  <c r="V145" i="20"/>
  <c r="R146" i="20"/>
  <c r="S146" i="20" s="1"/>
  <c r="T146" i="20" s="1"/>
  <c r="U146" i="20"/>
  <c r="V146" i="20"/>
  <c r="R147" i="20"/>
  <c r="S147" i="20" s="1"/>
  <c r="U147" i="20"/>
  <c r="V147" i="20"/>
  <c r="R148" i="20"/>
  <c r="S148" i="20" s="1"/>
  <c r="U148" i="20"/>
  <c r="V148" i="20"/>
  <c r="R149" i="20"/>
  <c r="S149" i="20" s="1"/>
  <c r="U149" i="20"/>
  <c r="V149" i="20"/>
  <c r="R150" i="20"/>
  <c r="S150" i="20" s="1"/>
  <c r="U150" i="20"/>
  <c r="V150" i="20"/>
  <c r="R151" i="20"/>
  <c r="S151" i="20" s="1"/>
  <c r="U151" i="20"/>
  <c r="V151" i="20"/>
  <c r="R152" i="20"/>
  <c r="S152" i="20" s="1"/>
  <c r="U152" i="20"/>
  <c r="V152" i="20"/>
  <c r="R153" i="20"/>
  <c r="S153" i="20" s="1"/>
  <c r="U153" i="20"/>
  <c r="V153" i="20"/>
  <c r="R154" i="20"/>
  <c r="S154" i="20" s="1"/>
  <c r="T154" i="20" s="1"/>
  <c r="U154" i="20"/>
  <c r="V154" i="20"/>
  <c r="R155" i="20"/>
  <c r="S155" i="20" s="1"/>
  <c r="U155" i="20"/>
  <c r="V155" i="20"/>
  <c r="R156" i="20"/>
  <c r="S156" i="20" s="1"/>
  <c r="U156" i="20"/>
  <c r="V156" i="20"/>
  <c r="R157" i="20"/>
  <c r="S157" i="20" s="1"/>
  <c r="U157" i="20"/>
  <c r="V157" i="20"/>
  <c r="R158" i="20"/>
  <c r="S158" i="20" s="1"/>
  <c r="T158" i="20" s="1"/>
  <c r="U158" i="20"/>
  <c r="V158" i="20"/>
  <c r="R159" i="20"/>
  <c r="S159" i="20" s="1"/>
  <c r="U159" i="20"/>
  <c r="V159" i="20"/>
  <c r="R160" i="20"/>
  <c r="S160" i="20" s="1"/>
  <c r="U160" i="20"/>
  <c r="V160" i="20"/>
  <c r="R161" i="20"/>
  <c r="S161" i="20" s="1"/>
  <c r="U161" i="20"/>
  <c r="V161" i="20"/>
  <c r="R162" i="20"/>
  <c r="S162" i="20" s="1"/>
  <c r="T162" i="20" s="1"/>
  <c r="U162" i="20"/>
  <c r="V162" i="20"/>
  <c r="R163" i="20"/>
  <c r="S163" i="20" s="1"/>
  <c r="U163" i="20"/>
  <c r="V163" i="20"/>
  <c r="R164" i="20"/>
  <c r="S164" i="20" s="1"/>
  <c r="U164" i="20"/>
  <c r="V164" i="20"/>
  <c r="R165" i="20"/>
  <c r="S165" i="20" s="1"/>
  <c r="U165" i="20"/>
  <c r="V165" i="20"/>
  <c r="R166" i="20"/>
  <c r="S166" i="20" s="1"/>
  <c r="T166" i="20" s="1"/>
  <c r="U166" i="20"/>
  <c r="V166" i="20"/>
  <c r="R167" i="20"/>
  <c r="S167" i="20" s="1"/>
  <c r="U167" i="20"/>
  <c r="V167" i="20"/>
  <c r="R168" i="20"/>
  <c r="S168" i="20" s="1"/>
  <c r="U168" i="20"/>
  <c r="V168" i="20"/>
  <c r="R169" i="20"/>
  <c r="S169" i="20" s="1"/>
  <c r="U169" i="20"/>
  <c r="V169" i="20"/>
  <c r="R170" i="20"/>
  <c r="S170" i="20" s="1"/>
  <c r="T170" i="20" s="1"/>
  <c r="U170" i="20"/>
  <c r="V170" i="20"/>
  <c r="R171" i="20"/>
  <c r="S171" i="20" s="1"/>
  <c r="U171" i="20"/>
  <c r="V171" i="20"/>
  <c r="R172" i="20"/>
  <c r="S172" i="20" s="1"/>
  <c r="U172" i="20"/>
  <c r="V172" i="20"/>
  <c r="R173" i="20"/>
  <c r="S173" i="20" s="1"/>
  <c r="U173" i="20"/>
  <c r="V173" i="20"/>
  <c r="R174" i="20"/>
  <c r="S174" i="20" s="1"/>
  <c r="T174" i="20" s="1"/>
  <c r="U174" i="20"/>
  <c r="V174" i="20"/>
  <c r="R175" i="20"/>
  <c r="S175" i="20" s="1"/>
  <c r="T175" i="20" s="1"/>
  <c r="U175" i="20"/>
  <c r="V175" i="20"/>
  <c r="R176" i="20"/>
  <c r="S176" i="20" s="1"/>
  <c r="U176" i="20"/>
  <c r="V176" i="20"/>
  <c r="R177" i="20"/>
  <c r="S177" i="20" s="1"/>
  <c r="T177" i="20" s="1"/>
  <c r="U177" i="20"/>
  <c r="V177" i="20"/>
  <c r="R178" i="20"/>
  <c r="S178" i="20" s="1"/>
  <c r="U178" i="20"/>
  <c r="V178" i="20"/>
  <c r="R179" i="20"/>
  <c r="S179" i="20" s="1"/>
  <c r="U179" i="20"/>
  <c r="V179" i="20"/>
  <c r="R180" i="20"/>
  <c r="S180" i="20" s="1"/>
  <c r="T180" i="20" s="1"/>
  <c r="U180" i="20"/>
  <c r="V180" i="20"/>
  <c r="R181" i="20"/>
  <c r="S181" i="20" s="1"/>
  <c r="U181" i="20"/>
  <c r="V181" i="20"/>
  <c r="R182" i="20"/>
  <c r="S182" i="20" s="1"/>
  <c r="U182" i="20"/>
  <c r="V182" i="20"/>
  <c r="R183" i="20"/>
  <c r="S183" i="20" s="1"/>
  <c r="U183" i="20"/>
  <c r="V183" i="20"/>
  <c r="R184" i="20"/>
  <c r="S184" i="20"/>
  <c r="T184" i="20" s="1"/>
  <c r="U184" i="20"/>
  <c r="V184" i="20"/>
  <c r="R185" i="20"/>
  <c r="S185" i="20" s="1"/>
  <c r="U185" i="20"/>
  <c r="V185" i="20"/>
  <c r="R186" i="20"/>
  <c r="S186" i="20" s="1"/>
  <c r="U186" i="20"/>
  <c r="V186" i="20"/>
  <c r="R187" i="20"/>
  <c r="S187" i="20" s="1"/>
  <c r="U187" i="20"/>
  <c r="V187" i="20"/>
  <c r="R188" i="20"/>
  <c r="S188" i="20" s="1"/>
  <c r="T188" i="20" s="1"/>
  <c r="U188" i="20"/>
  <c r="V188" i="20"/>
  <c r="R189" i="20"/>
  <c r="S189" i="20" s="1"/>
  <c r="U189" i="20"/>
  <c r="V189" i="20"/>
  <c r="R190" i="20"/>
  <c r="S190" i="20" s="1"/>
  <c r="U190" i="20"/>
  <c r="V190" i="20"/>
  <c r="R191" i="20"/>
  <c r="S191" i="20" s="1"/>
  <c r="U191" i="20"/>
  <c r="V191" i="20"/>
  <c r="R192" i="20"/>
  <c r="S192" i="20" s="1"/>
  <c r="T192" i="20" s="1"/>
  <c r="U192" i="20"/>
  <c r="V192" i="20"/>
  <c r="R193" i="20"/>
  <c r="S193" i="20" s="1"/>
  <c r="U193" i="20"/>
  <c r="V193" i="20"/>
  <c r="R194" i="20"/>
  <c r="S194" i="20" s="1"/>
  <c r="U194" i="20"/>
  <c r="V194" i="20"/>
  <c r="R195" i="20"/>
  <c r="S195" i="20" s="1"/>
  <c r="U195" i="20"/>
  <c r="V195" i="20"/>
  <c r="R196" i="20"/>
  <c r="S196" i="20" s="1"/>
  <c r="T196" i="20" s="1"/>
  <c r="U196" i="20"/>
  <c r="V196" i="20"/>
  <c r="R197" i="20"/>
  <c r="S197" i="20" s="1"/>
  <c r="U197" i="20"/>
  <c r="V197" i="20"/>
  <c r="R198" i="20"/>
  <c r="S198" i="20" s="1"/>
  <c r="U198" i="20"/>
  <c r="V198" i="20"/>
  <c r="R199" i="20"/>
  <c r="S199" i="20" s="1"/>
  <c r="U199" i="20"/>
  <c r="V199" i="20"/>
  <c r="R200" i="20"/>
  <c r="S200" i="20" s="1"/>
  <c r="T200" i="20" s="1"/>
  <c r="U200" i="20"/>
  <c r="V200" i="20"/>
  <c r="R201" i="20"/>
  <c r="S201" i="20" s="1"/>
  <c r="U201" i="20"/>
  <c r="V201" i="20"/>
  <c r="R202" i="20"/>
  <c r="S202" i="20" s="1"/>
  <c r="U202" i="20"/>
  <c r="V202" i="20"/>
  <c r="R203" i="20"/>
  <c r="S203" i="20" s="1"/>
  <c r="U203" i="20"/>
  <c r="V203" i="20"/>
  <c r="R204" i="20"/>
  <c r="S204" i="20" s="1"/>
  <c r="T204" i="20" s="1"/>
  <c r="U204" i="20"/>
  <c r="V204" i="20"/>
  <c r="R205" i="20"/>
  <c r="S205" i="20" s="1"/>
  <c r="U205" i="20"/>
  <c r="V205" i="20"/>
  <c r="F11" i="20"/>
  <c r="F13" i="20"/>
  <c r="K6" i="20"/>
  <c r="F8" i="20"/>
  <c r="L6" i="20"/>
  <c r="F9" i="20"/>
  <c r="M6" i="20"/>
  <c r="N6" i="20"/>
  <c r="J7" i="20"/>
  <c r="K7" i="20" s="1"/>
  <c r="L7" i="20"/>
  <c r="M7" i="20"/>
  <c r="N7" i="20"/>
  <c r="J8" i="20"/>
  <c r="J9" i="20" s="1"/>
  <c r="K9" i="20" s="1"/>
  <c r="L8" i="20"/>
  <c r="M8" i="20"/>
  <c r="N8" i="20"/>
  <c r="L9" i="20"/>
  <c r="M9" i="20"/>
  <c r="N9" i="20"/>
  <c r="L10" i="20"/>
  <c r="M10" i="20"/>
  <c r="N10" i="20"/>
  <c r="L11" i="20"/>
  <c r="M11" i="20"/>
  <c r="N11" i="20"/>
  <c r="L12" i="20"/>
  <c r="M12" i="20"/>
  <c r="N12" i="20"/>
  <c r="L13" i="20"/>
  <c r="M13" i="20"/>
  <c r="N13" i="20"/>
  <c r="L14" i="20"/>
  <c r="M14" i="20"/>
  <c r="N14" i="20"/>
  <c r="L15" i="20"/>
  <c r="M15" i="20"/>
  <c r="N15" i="20"/>
  <c r="L16" i="20"/>
  <c r="M16" i="20"/>
  <c r="N16" i="20"/>
  <c r="L17" i="20"/>
  <c r="M17" i="20"/>
  <c r="N17" i="20"/>
  <c r="L18" i="20"/>
  <c r="M18" i="20"/>
  <c r="N18" i="20"/>
  <c r="L19" i="20"/>
  <c r="M19" i="20"/>
  <c r="N19" i="20"/>
  <c r="L20" i="20"/>
  <c r="M20" i="20"/>
  <c r="N20" i="20"/>
  <c r="L21" i="20"/>
  <c r="M21" i="20"/>
  <c r="N21" i="20"/>
  <c r="L22" i="20"/>
  <c r="M22" i="20"/>
  <c r="N22" i="20"/>
  <c r="L23" i="20"/>
  <c r="M23" i="20"/>
  <c r="N23" i="20"/>
  <c r="L24" i="20"/>
  <c r="M24" i="20"/>
  <c r="N24" i="20"/>
  <c r="L25" i="20"/>
  <c r="M25" i="20"/>
  <c r="N25" i="20"/>
  <c r="L26" i="20"/>
  <c r="M26" i="20"/>
  <c r="N26" i="20"/>
  <c r="L27" i="20"/>
  <c r="M27" i="20"/>
  <c r="N27" i="20"/>
  <c r="L28" i="20"/>
  <c r="M28" i="20"/>
  <c r="N28" i="20"/>
  <c r="L29" i="20"/>
  <c r="M29" i="20"/>
  <c r="N29" i="20"/>
  <c r="L30" i="20"/>
  <c r="M30" i="20"/>
  <c r="N30" i="20"/>
  <c r="L31" i="20"/>
  <c r="M31" i="20"/>
  <c r="N31" i="20"/>
  <c r="L32" i="20"/>
  <c r="M32" i="20"/>
  <c r="N32" i="20"/>
  <c r="L33" i="20"/>
  <c r="M33" i="20"/>
  <c r="N33" i="20"/>
  <c r="L34" i="20"/>
  <c r="M34" i="20"/>
  <c r="N34" i="20"/>
  <c r="L35" i="20"/>
  <c r="M35" i="20"/>
  <c r="N35" i="20"/>
  <c r="L36" i="20"/>
  <c r="M36" i="20"/>
  <c r="N36" i="20"/>
  <c r="L37" i="20"/>
  <c r="M37" i="20"/>
  <c r="N37" i="20"/>
  <c r="L38" i="20"/>
  <c r="M38" i="20"/>
  <c r="N38" i="20"/>
  <c r="L39" i="20"/>
  <c r="M39" i="20"/>
  <c r="N39" i="20"/>
  <c r="L40" i="20"/>
  <c r="M40" i="20"/>
  <c r="N40" i="20"/>
  <c r="L41" i="20"/>
  <c r="M41" i="20"/>
  <c r="N41" i="20"/>
  <c r="L42" i="20"/>
  <c r="M42" i="20"/>
  <c r="N42" i="20"/>
  <c r="L43" i="20"/>
  <c r="M43" i="20"/>
  <c r="N43" i="20"/>
  <c r="L44" i="20"/>
  <c r="M44" i="20"/>
  <c r="N44" i="20"/>
  <c r="L45" i="20"/>
  <c r="M45" i="20"/>
  <c r="N45" i="20"/>
  <c r="L46" i="20"/>
  <c r="M46" i="20"/>
  <c r="N46" i="20"/>
  <c r="L47" i="20"/>
  <c r="M47" i="20"/>
  <c r="N47" i="20"/>
  <c r="L48" i="20"/>
  <c r="M48" i="20"/>
  <c r="N48" i="20"/>
  <c r="L49" i="20"/>
  <c r="M49" i="20"/>
  <c r="N49" i="20"/>
  <c r="L50" i="20"/>
  <c r="M50" i="20"/>
  <c r="N50" i="20"/>
  <c r="L51" i="20"/>
  <c r="M51" i="20"/>
  <c r="N51" i="20"/>
  <c r="L52" i="20"/>
  <c r="M52" i="20"/>
  <c r="N52" i="20"/>
  <c r="L53" i="20"/>
  <c r="M53" i="20"/>
  <c r="N53" i="20"/>
  <c r="L54" i="20"/>
  <c r="M54" i="20"/>
  <c r="N54" i="20"/>
  <c r="L55" i="20"/>
  <c r="M55" i="20"/>
  <c r="N55" i="20"/>
  <c r="L56" i="20"/>
  <c r="M56" i="20"/>
  <c r="N56" i="20"/>
  <c r="L57" i="20"/>
  <c r="M57" i="20"/>
  <c r="N57" i="20"/>
  <c r="L58" i="20"/>
  <c r="M58" i="20"/>
  <c r="N58" i="20"/>
  <c r="L59" i="20"/>
  <c r="M59" i="20"/>
  <c r="N59" i="20"/>
  <c r="L60" i="20"/>
  <c r="M60" i="20"/>
  <c r="N60" i="20"/>
  <c r="L61" i="20"/>
  <c r="M61" i="20"/>
  <c r="N61" i="20"/>
  <c r="L62" i="20"/>
  <c r="M62" i="20"/>
  <c r="N62" i="20"/>
  <c r="L63" i="20"/>
  <c r="M63" i="20"/>
  <c r="N63" i="20"/>
  <c r="L64" i="20"/>
  <c r="M64" i="20"/>
  <c r="N64" i="20"/>
  <c r="L65" i="20"/>
  <c r="M65" i="20"/>
  <c r="N65" i="20"/>
  <c r="L66" i="20"/>
  <c r="M66" i="20"/>
  <c r="N66" i="20"/>
  <c r="L67" i="20"/>
  <c r="M67" i="20"/>
  <c r="N67" i="20"/>
  <c r="L68" i="20"/>
  <c r="M68" i="20"/>
  <c r="N68" i="20"/>
  <c r="L69" i="20"/>
  <c r="M69" i="20"/>
  <c r="N69" i="20"/>
  <c r="L70" i="20"/>
  <c r="M70" i="20"/>
  <c r="N70" i="20"/>
  <c r="L71" i="20"/>
  <c r="M71" i="20"/>
  <c r="N71" i="20"/>
  <c r="L72" i="20"/>
  <c r="M72" i="20"/>
  <c r="N72" i="20"/>
  <c r="L73" i="20"/>
  <c r="M73" i="20"/>
  <c r="N73" i="20"/>
  <c r="L74" i="20"/>
  <c r="M74" i="20"/>
  <c r="N74" i="20"/>
  <c r="L75" i="20"/>
  <c r="M75" i="20"/>
  <c r="N75" i="20"/>
  <c r="L76" i="20"/>
  <c r="M76" i="20"/>
  <c r="N76" i="20"/>
  <c r="L77" i="20"/>
  <c r="M77" i="20"/>
  <c r="N77" i="20"/>
  <c r="L78" i="20"/>
  <c r="M78" i="20"/>
  <c r="N78" i="20"/>
  <c r="L79" i="20"/>
  <c r="M79" i="20"/>
  <c r="N79" i="20"/>
  <c r="L80" i="20"/>
  <c r="M80" i="20"/>
  <c r="N80" i="20"/>
  <c r="L81" i="20"/>
  <c r="M81" i="20"/>
  <c r="N81" i="20"/>
  <c r="L82" i="20"/>
  <c r="M82" i="20"/>
  <c r="N82" i="20"/>
  <c r="L83" i="20"/>
  <c r="M83" i="20"/>
  <c r="N83" i="20"/>
  <c r="L84" i="20"/>
  <c r="M84" i="20"/>
  <c r="N84" i="20"/>
  <c r="L85" i="20"/>
  <c r="M85" i="20"/>
  <c r="N85" i="20"/>
  <c r="L86" i="20"/>
  <c r="M86" i="20"/>
  <c r="N86" i="20"/>
  <c r="L87" i="20"/>
  <c r="M87" i="20"/>
  <c r="N87" i="20"/>
  <c r="L88" i="20"/>
  <c r="M88" i="20"/>
  <c r="N88" i="20"/>
  <c r="L89" i="20"/>
  <c r="M89" i="20"/>
  <c r="N89" i="20"/>
  <c r="L90" i="20"/>
  <c r="M90" i="20"/>
  <c r="N90" i="20"/>
  <c r="L91" i="20"/>
  <c r="M91" i="20"/>
  <c r="N91" i="20"/>
  <c r="L92" i="20"/>
  <c r="M92" i="20"/>
  <c r="N92" i="20"/>
  <c r="L93" i="20"/>
  <c r="M93" i="20"/>
  <c r="N93" i="20"/>
  <c r="L94" i="20"/>
  <c r="M94" i="20"/>
  <c r="N94" i="20"/>
  <c r="L95" i="20"/>
  <c r="M95" i="20"/>
  <c r="N95" i="20"/>
  <c r="J96" i="20"/>
  <c r="K96" i="20" s="1"/>
  <c r="L96" i="20"/>
  <c r="M96" i="20"/>
  <c r="N96" i="20"/>
  <c r="J97" i="20"/>
  <c r="L97" i="20"/>
  <c r="M97" i="20"/>
  <c r="N97" i="20"/>
  <c r="J98" i="20"/>
  <c r="K98" i="20" s="1"/>
  <c r="L98" i="20"/>
  <c r="M98" i="20"/>
  <c r="N98" i="20"/>
  <c r="J99" i="20"/>
  <c r="L99" i="20"/>
  <c r="M99" i="20"/>
  <c r="N99" i="20"/>
  <c r="J100" i="20"/>
  <c r="K100" i="20" s="1"/>
  <c r="L100" i="20"/>
  <c r="M100" i="20"/>
  <c r="N100" i="20"/>
  <c r="J101" i="20"/>
  <c r="L101" i="20"/>
  <c r="M101" i="20"/>
  <c r="N101" i="20"/>
  <c r="J102" i="20"/>
  <c r="L102" i="20"/>
  <c r="M102" i="20"/>
  <c r="N102" i="20"/>
  <c r="J103" i="20"/>
  <c r="L103" i="20"/>
  <c r="M103" i="20"/>
  <c r="N103" i="20"/>
  <c r="J104" i="20"/>
  <c r="K104" i="20" s="1"/>
  <c r="L104" i="20"/>
  <c r="M104" i="20"/>
  <c r="N104" i="20"/>
  <c r="J105" i="20"/>
  <c r="L105" i="20"/>
  <c r="M105" i="20"/>
  <c r="N105" i="20"/>
  <c r="J106" i="20"/>
  <c r="K106" i="20" s="1"/>
  <c r="L106" i="20"/>
  <c r="M106" i="20"/>
  <c r="N106" i="20"/>
  <c r="J107" i="20"/>
  <c r="L107" i="20"/>
  <c r="M107" i="20"/>
  <c r="N107" i="20"/>
  <c r="J108" i="20"/>
  <c r="K108" i="20" s="1"/>
  <c r="L108" i="20"/>
  <c r="M108" i="20"/>
  <c r="N108" i="20"/>
  <c r="J109" i="20"/>
  <c r="L109" i="20"/>
  <c r="M109" i="20"/>
  <c r="N109" i="20"/>
  <c r="J110" i="20"/>
  <c r="L110" i="20"/>
  <c r="M110" i="20"/>
  <c r="N110" i="20"/>
  <c r="J111" i="20"/>
  <c r="L111" i="20"/>
  <c r="M111" i="20"/>
  <c r="N111" i="20"/>
  <c r="J112" i="20"/>
  <c r="K112" i="20" s="1"/>
  <c r="L112" i="20"/>
  <c r="M112" i="20"/>
  <c r="N112" i="20"/>
  <c r="J113" i="20"/>
  <c r="L113" i="20"/>
  <c r="M113" i="20"/>
  <c r="N113" i="20"/>
  <c r="J114" i="20"/>
  <c r="K114" i="20" s="1"/>
  <c r="L114" i="20"/>
  <c r="M114" i="20"/>
  <c r="N114" i="20"/>
  <c r="J115" i="20"/>
  <c r="L115" i="20"/>
  <c r="M115" i="20"/>
  <c r="N115" i="20"/>
  <c r="J116" i="20"/>
  <c r="K116" i="20" s="1"/>
  <c r="L116" i="20"/>
  <c r="M116" i="20"/>
  <c r="N116" i="20"/>
  <c r="J117" i="20"/>
  <c r="K117" i="20" s="1"/>
  <c r="L117" i="20"/>
  <c r="M117" i="20"/>
  <c r="N117" i="20"/>
  <c r="J118" i="20"/>
  <c r="K118" i="20" s="1"/>
  <c r="L118" i="20"/>
  <c r="M118" i="20"/>
  <c r="N118" i="20"/>
  <c r="J119" i="20"/>
  <c r="L119" i="20"/>
  <c r="M119" i="20"/>
  <c r="N119" i="20"/>
  <c r="J120" i="20"/>
  <c r="K120" i="20" s="1"/>
  <c r="L120" i="20"/>
  <c r="M120" i="20"/>
  <c r="N120" i="20"/>
  <c r="J121" i="20"/>
  <c r="K121" i="20" s="1"/>
  <c r="L121" i="20"/>
  <c r="M121" i="20"/>
  <c r="N121" i="20"/>
  <c r="J122" i="20"/>
  <c r="K122" i="20" s="1"/>
  <c r="L122" i="20"/>
  <c r="M122" i="20"/>
  <c r="N122" i="20"/>
  <c r="J123" i="20"/>
  <c r="L123" i="20"/>
  <c r="M123" i="20"/>
  <c r="N123" i="20"/>
  <c r="J124" i="20"/>
  <c r="K124" i="20" s="1"/>
  <c r="L124" i="20"/>
  <c r="M124" i="20"/>
  <c r="N124" i="20"/>
  <c r="J125" i="20"/>
  <c r="K125" i="20" s="1"/>
  <c r="L125" i="20"/>
  <c r="M125" i="20"/>
  <c r="N125" i="20"/>
  <c r="J126" i="20"/>
  <c r="K126" i="20" s="1"/>
  <c r="L126" i="20"/>
  <c r="M126" i="20"/>
  <c r="N126" i="20"/>
  <c r="J127" i="20"/>
  <c r="L127" i="20"/>
  <c r="M127" i="20"/>
  <c r="N127" i="20"/>
  <c r="J128" i="20"/>
  <c r="K128" i="20" s="1"/>
  <c r="L128" i="20"/>
  <c r="M128" i="20"/>
  <c r="N128" i="20"/>
  <c r="J129" i="20"/>
  <c r="K129" i="20" s="1"/>
  <c r="L129" i="20"/>
  <c r="M129" i="20"/>
  <c r="N129" i="20"/>
  <c r="J130" i="20"/>
  <c r="K130" i="20" s="1"/>
  <c r="L130" i="20"/>
  <c r="M130" i="20"/>
  <c r="N130" i="20"/>
  <c r="J131" i="20"/>
  <c r="L131" i="20"/>
  <c r="M131" i="20"/>
  <c r="N131" i="20"/>
  <c r="J132" i="20"/>
  <c r="K132" i="20" s="1"/>
  <c r="L132" i="20"/>
  <c r="M132" i="20"/>
  <c r="N132" i="20"/>
  <c r="J133" i="20"/>
  <c r="K133" i="20" s="1"/>
  <c r="L133" i="20"/>
  <c r="M133" i="20"/>
  <c r="N133" i="20"/>
  <c r="J134" i="20"/>
  <c r="K134" i="20" s="1"/>
  <c r="L134" i="20"/>
  <c r="M134" i="20"/>
  <c r="N134" i="20"/>
  <c r="J135" i="20"/>
  <c r="L135" i="20"/>
  <c r="M135" i="20"/>
  <c r="N135" i="20"/>
  <c r="J136" i="20"/>
  <c r="K136" i="20" s="1"/>
  <c r="L136" i="20"/>
  <c r="M136" i="20"/>
  <c r="N136" i="20"/>
  <c r="J137" i="20"/>
  <c r="K137" i="20" s="1"/>
  <c r="L137" i="20"/>
  <c r="M137" i="20"/>
  <c r="N137" i="20"/>
  <c r="J138" i="20"/>
  <c r="K138" i="20" s="1"/>
  <c r="L138" i="20"/>
  <c r="M138" i="20"/>
  <c r="N138" i="20"/>
  <c r="J139" i="20"/>
  <c r="L139" i="20"/>
  <c r="M139" i="20"/>
  <c r="N139" i="20"/>
  <c r="J140" i="20"/>
  <c r="K140" i="20" s="1"/>
  <c r="L140" i="20"/>
  <c r="M140" i="20"/>
  <c r="N140" i="20"/>
  <c r="J141" i="20"/>
  <c r="K141" i="20" s="1"/>
  <c r="L141" i="20"/>
  <c r="M141" i="20"/>
  <c r="N141" i="20"/>
  <c r="J142" i="20"/>
  <c r="K142" i="20" s="1"/>
  <c r="L142" i="20"/>
  <c r="M142" i="20"/>
  <c r="N142" i="20"/>
  <c r="J143" i="20"/>
  <c r="L143" i="20"/>
  <c r="M143" i="20"/>
  <c r="N143" i="20"/>
  <c r="J144" i="20"/>
  <c r="K144" i="20" s="1"/>
  <c r="L144" i="20"/>
  <c r="O144" i="20" s="1"/>
  <c r="M144" i="20"/>
  <c r="N144" i="20"/>
  <c r="J145" i="20"/>
  <c r="K145" i="20" s="1"/>
  <c r="L145" i="20"/>
  <c r="M145" i="20"/>
  <c r="N145" i="20"/>
  <c r="J146" i="20"/>
  <c r="K146" i="20" s="1"/>
  <c r="L146" i="20"/>
  <c r="M146" i="20"/>
  <c r="N146" i="20"/>
  <c r="J147" i="20"/>
  <c r="L147" i="20"/>
  <c r="M147" i="20"/>
  <c r="N147" i="20"/>
  <c r="J148" i="20"/>
  <c r="K148" i="20" s="1"/>
  <c r="L148" i="20"/>
  <c r="M148" i="20"/>
  <c r="N148" i="20"/>
  <c r="J149" i="20"/>
  <c r="K149" i="20" s="1"/>
  <c r="L149" i="20"/>
  <c r="M149" i="20"/>
  <c r="N149" i="20"/>
  <c r="J150" i="20"/>
  <c r="K150" i="20" s="1"/>
  <c r="L150" i="20"/>
  <c r="M150" i="20"/>
  <c r="N150" i="20"/>
  <c r="J151" i="20"/>
  <c r="L151" i="20"/>
  <c r="M151" i="20"/>
  <c r="N151" i="20"/>
  <c r="J152" i="20"/>
  <c r="K152" i="20" s="1"/>
  <c r="L152" i="20"/>
  <c r="M152" i="20"/>
  <c r="N152" i="20"/>
  <c r="J153" i="20"/>
  <c r="K153" i="20" s="1"/>
  <c r="L153" i="20"/>
  <c r="M153" i="20"/>
  <c r="N153" i="20"/>
  <c r="J154" i="20"/>
  <c r="K154" i="20" s="1"/>
  <c r="L154" i="20"/>
  <c r="M154" i="20"/>
  <c r="N154" i="20"/>
  <c r="J155" i="20"/>
  <c r="L155" i="20"/>
  <c r="M155" i="20"/>
  <c r="N155" i="20"/>
  <c r="J156" i="20"/>
  <c r="K156" i="20" s="1"/>
  <c r="L156" i="20"/>
  <c r="M156" i="20"/>
  <c r="N156" i="20"/>
  <c r="J157" i="20"/>
  <c r="K157" i="20" s="1"/>
  <c r="L157" i="20"/>
  <c r="M157" i="20"/>
  <c r="N157" i="20"/>
  <c r="J158" i="20"/>
  <c r="K158" i="20" s="1"/>
  <c r="L158" i="20"/>
  <c r="M158" i="20"/>
  <c r="N158" i="20"/>
  <c r="J159" i="20"/>
  <c r="L159" i="20"/>
  <c r="M159" i="20"/>
  <c r="N159" i="20"/>
  <c r="J160" i="20"/>
  <c r="K160" i="20" s="1"/>
  <c r="L160" i="20"/>
  <c r="O160" i="20" s="1"/>
  <c r="M160" i="20"/>
  <c r="N160" i="20"/>
  <c r="J161" i="20"/>
  <c r="K161" i="20" s="1"/>
  <c r="L161" i="20"/>
  <c r="M161" i="20"/>
  <c r="N161" i="20"/>
  <c r="J162" i="20"/>
  <c r="K162" i="20" s="1"/>
  <c r="L162" i="20"/>
  <c r="M162" i="20"/>
  <c r="N162" i="20"/>
  <c r="J163" i="20"/>
  <c r="L163" i="20"/>
  <c r="M163" i="20"/>
  <c r="N163" i="20"/>
  <c r="J164" i="20"/>
  <c r="K164" i="20" s="1"/>
  <c r="L164" i="20"/>
  <c r="M164" i="20"/>
  <c r="N164" i="20"/>
  <c r="J165" i="20"/>
  <c r="K165" i="20" s="1"/>
  <c r="L165" i="20"/>
  <c r="M165" i="20"/>
  <c r="N165" i="20"/>
  <c r="J166" i="20"/>
  <c r="K166" i="20" s="1"/>
  <c r="L166" i="20"/>
  <c r="M166" i="20"/>
  <c r="N166" i="20"/>
  <c r="J167" i="20"/>
  <c r="L167" i="20"/>
  <c r="M167" i="20"/>
  <c r="N167" i="20"/>
  <c r="J168" i="20"/>
  <c r="K168" i="20" s="1"/>
  <c r="L168" i="20"/>
  <c r="M168" i="20"/>
  <c r="N168" i="20"/>
  <c r="J169" i="20"/>
  <c r="K169" i="20" s="1"/>
  <c r="L169" i="20"/>
  <c r="M169" i="20"/>
  <c r="N169" i="20"/>
  <c r="J170" i="20"/>
  <c r="K170" i="20" s="1"/>
  <c r="L170" i="20"/>
  <c r="M170" i="20"/>
  <c r="N170" i="20"/>
  <c r="J171" i="20"/>
  <c r="L171" i="20"/>
  <c r="M171" i="20"/>
  <c r="N171" i="20"/>
  <c r="J172" i="20"/>
  <c r="K172" i="20" s="1"/>
  <c r="L172" i="20"/>
  <c r="M172" i="20"/>
  <c r="N172" i="20"/>
  <c r="J173" i="20"/>
  <c r="K173" i="20" s="1"/>
  <c r="L173" i="20"/>
  <c r="M173" i="20"/>
  <c r="N173" i="20"/>
  <c r="J174" i="20"/>
  <c r="K174" i="20" s="1"/>
  <c r="L174" i="20"/>
  <c r="M174" i="20"/>
  <c r="N174" i="20"/>
  <c r="J175" i="20"/>
  <c r="L175" i="20"/>
  <c r="M175" i="20"/>
  <c r="N175" i="20"/>
  <c r="J176" i="20"/>
  <c r="K176" i="20" s="1"/>
  <c r="L176" i="20"/>
  <c r="M176" i="20"/>
  <c r="N176" i="20"/>
  <c r="J177" i="20"/>
  <c r="K177" i="20" s="1"/>
  <c r="L177" i="20"/>
  <c r="M177" i="20"/>
  <c r="N177" i="20"/>
  <c r="J178" i="20"/>
  <c r="K178" i="20" s="1"/>
  <c r="L178" i="20"/>
  <c r="M178" i="20"/>
  <c r="N178" i="20"/>
  <c r="J179" i="20"/>
  <c r="L179" i="20"/>
  <c r="M179" i="20"/>
  <c r="N179" i="20"/>
  <c r="J180" i="20"/>
  <c r="K180" i="20" s="1"/>
  <c r="L180" i="20"/>
  <c r="M180" i="20"/>
  <c r="N180" i="20"/>
  <c r="J181" i="20"/>
  <c r="K181" i="20" s="1"/>
  <c r="L181" i="20"/>
  <c r="M181" i="20"/>
  <c r="N181" i="20"/>
  <c r="J182" i="20"/>
  <c r="K182" i="20" s="1"/>
  <c r="L182" i="20"/>
  <c r="M182" i="20"/>
  <c r="N182" i="20"/>
  <c r="J183" i="20"/>
  <c r="L183" i="20"/>
  <c r="M183" i="20"/>
  <c r="N183" i="20"/>
  <c r="J184" i="20"/>
  <c r="K184" i="20" s="1"/>
  <c r="L184" i="20"/>
  <c r="M184" i="20"/>
  <c r="N184" i="20"/>
  <c r="J185" i="20"/>
  <c r="K185" i="20" s="1"/>
  <c r="L185" i="20"/>
  <c r="M185" i="20"/>
  <c r="N185" i="20"/>
  <c r="J186" i="20"/>
  <c r="K186" i="20" s="1"/>
  <c r="L186" i="20"/>
  <c r="M186" i="20"/>
  <c r="N186" i="20"/>
  <c r="J187" i="20"/>
  <c r="L187" i="20"/>
  <c r="M187" i="20"/>
  <c r="N187" i="20"/>
  <c r="J188" i="20"/>
  <c r="K188" i="20" s="1"/>
  <c r="L188" i="20"/>
  <c r="M188" i="20"/>
  <c r="N188" i="20"/>
  <c r="J189" i="20"/>
  <c r="K189" i="20" s="1"/>
  <c r="L189" i="20"/>
  <c r="M189" i="20"/>
  <c r="N189" i="20"/>
  <c r="J190" i="20"/>
  <c r="K190" i="20" s="1"/>
  <c r="L190" i="20"/>
  <c r="M190" i="20"/>
  <c r="N190" i="20"/>
  <c r="J191" i="20"/>
  <c r="L191" i="20"/>
  <c r="M191" i="20"/>
  <c r="N191" i="20"/>
  <c r="J192" i="20"/>
  <c r="K192" i="20" s="1"/>
  <c r="L192" i="20"/>
  <c r="M192" i="20"/>
  <c r="N192" i="20"/>
  <c r="J193" i="20"/>
  <c r="K193" i="20" s="1"/>
  <c r="L193" i="20"/>
  <c r="M193" i="20"/>
  <c r="N193" i="20"/>
  <c r="J194" i="20"/>
  <c r="K194" i="20" s="1"/>
  <c r="L194" i="20"/>
  <c r="M194" i="20"/>
  <c r="N194" i="20"/>
  <c r="J195" i="20"/>
  <c r="L195" i="20"/>
  <c r="M195" i="20"/>
  <c r="N195" i="20"/>
  <c r="J196" i="20"/>
  <c r="K196" i="20" s="1"/>
  <c r="L196" i="20"/>
  <c r="M196" i="20"/>
  <c r="N196" i="20"/>
  <c r="J197" i="20"/>
  <c r="K197" i="20" s="1"/>
  <c r="L197" i="20"/>
  <c r="M197" i="20"/>
  <c r="N197" i="20"/>
  <c r="J198" i="20"/>
  <c r="K198" i="20" s="1"/>
  <c r="L198" i="20"/>
  <c r="M198" i="20"/>
  <c r="N198" i="20"/>
  <c r="J199" i="20"/>
  <c r="L199" i="20"/>
  <c r="M199" i="20"/>
  <c r="N199" i="20"/>
  <c r="J200" i="20"/>
  <c r="K200" i="20" s="1"/>
  <c r="L200" i="20"/>
  <c r="M200" i="20"/>
  <c r="N200" i="20"/>
  <c r="J201" i="20"/>
  <c r="K201" i="20" s="1"/>
  <c r="L201" i="20"/>
  <c r="M201" i="20"/>
  <c r="N201" i="20"/>
  <c r="J202" i="20"/>
  <c r="K202" i="20" s="1"/>
  <c r="L202" i="20"/>
  <c r="M202" i="20"/>
  <c r="N202" i="20"/>
  <c r="J203" i="20"/>
  <c r="L203" i="20"/>
  <c r="M203" i="20"/>
  <c r="N203" i="20"/>
  <c r="J204" i="20"/>
  <c r="K204" i="20" s="1"/>
  <c r="L204" i="20"/>
  <c r="M204" i="20"/>
  <c r="N204" i="20"/>
  <c r="J205" i="20"/>
  <c r="K205" i="20" s="1"/>
  <c r="L205" i="20"/>
  <c r="M205" i="20"/>
  <c r="N205" i="20"/>
  <c r="F5" i="19"/>
  <c r="U8" i="19" s="1"/>
  <c r="F15" i="19"/>
  <c r="U28" i="19" s="1"/>
  <c r="F6" i="19"/>
  <c r="V9" i="19" s="1"/>
  <c r="V6" i="19"/>
  <c r="V7" i="19"/>
  <c r="V8" i="19"/>
  <c r="U9" i="19"/>
  <c r="V10" i="19"/>
  <c r="V11" i="19"/>
  <c r="V12" i="19"/>
  <c r="U13" i="19"/>
  <c r="V14" i="19"/>
  <c r="V15" i="19"/>
  <c r="V16" i="19"/>
  <c r="U17" i="19"/>
  <c r="V18" i="19"/>
  <c r="V19" i="19"/>
  <c r="V20" i="19"/>
  <c r="U21" i="19"/>
  <c r="V22" i="19"/>
  <c r="V23" i="19"/>
  <c r="V24" i="19"/>
  <c r="U25" i="19"/>
  <c r="V26" i="19"/>
  <c r="V27" i="19"/>
  <c r="V28" i="19"/>
  <c r="U29" i="19"/>
  <c r="V30" i="19"/>
  <c r="V31" i="19"/>
  <c r="V32" i="19"/>
  <c r="U33" i="19"/>
  <c r="V34" i="19"/>
  <c r="V35" i="19"/>
  <c r="V36" i="19"/>
  <c r="U37" i="19"/>
  <c r="V37" i="19"/>
  <c r="V38" i="19"/>
  <c r="V39" i="19"/>
  <c r="V40" i="19"/>
  <c r="U41" i="19"/>
  <c r="V41" i="19"/>
  <c r="V42" i="19"/>
  <c r="V43" i="19"/>
  <c r="V44" i="19"/>
  <c r="U45" i="19"/>
  <c r="V45" i="19"/>
  <c r="V46" i="19"/>
  <c r="V47" i="19"/>
  <c r="V48" i="19"/>
  <c r="U49" i="19"/>
  <c r="V49" i="19"/>
  <c r="V50" i="19"/>
  <c r="V51" i="19"/>
  <c r="V52" i="19"/>
  <c r="U53" i="19"/>
  <c r="V53" i="19"/>
  <c r="V54" i="19"/>
  <c r="V55" i="19"/>
  <c r="V56" i="19"/>
  <c r="U57" i="19"/>
  <c r="V57" i="19"/>
  <c r="V58" i="19"/>
  <c r="V59" i="19"/>
  <c r="V60" i="19"/>
  <c r="U61" i="19"/>
  <c r="V61" i="19"/>
  <c r="V62" i="19"/>
  <c r="V63" i="19"/>
  <c r="V64" i="19"/>
  <c r="U65" i="19"/>
  <c r="V65" i="19"/>
  <c r="V66" i="19"/>
  <c r="V67" i="19"/>
  <c r="V68" i="19"/>
  <c r="U69" i="19"/>
  <c r="V69" i="19"/>
  <c r="V70" i="19"/>
  <c r="V71" i="19"/>
  <c r="V72" i="19"/>
  <c r="U73" i="19"/>
  <c r="V73" i="19"/>
  <c r="V74" i="19"/>
  <c r="V75" i="19"/>
  <c r="U76" i="19"/>
  <c r="V76" i="19"/>
  <c r="U77" i="19"/>
  <c r="V77" i="19"/>
  <c r="U78" i="19"/>
  <c r="V78" i="19"/>
  <c r="U79" i="19"/>
  <c r="V79" i="19"/>
  <c r="U80" i="19"/>
  <c r="V80" i="19"/>
  <c r="U81" i="19"/>
  <c r="V81" i="19"/>
  <c r="U82" i="19"/>
  <c r="V82" i="19"/>
  <c r="U83" i="19"/>
  <c r="V83" i="19"/>
  <c r="U84" i="19"/>
  <c r="V84" i="19"/>
  <c r="U85" i="19"/>
  <c r="V85" i="19"/>
  <c r="U86" i="19"/>
  <c r="V86" i="19"/>
  <c r="U87" i="19"/>
  <c r="V87" i="19"/>
  <c r="U88" i="19"/>
  <c r="V88" i="19"/>
  <c r="U89" i="19"/>
  <c r="V89" i="19"/>
  <c r="U90" i="19"/>
  <c r="V90" i="19"/>
  <c r="U91" i="19"/>
  <c r="V91" i="19"/>
  <c r="U92" i="19"/>
  <c r="V92" i="19"/>
  <c r="U93" i="19"/>
  <c r="V93" i="19"/>
  <c r="U94" i="19"/>
  <c r="V94" i="19"/>
  <c r="U95" i="19"/>
  <c r="V95" i="19"/>
  <c r="R96" i="19"/>
  <c r="S96" i="19" s="1"/>
  <c r="T96" i="19" s="1"/>
  <c r="U96" i="19"/>
  <c r="V96" i="19"/>
  <c r="R97" i="19"/>
  <c r="S97" i="19" s="1"/>
  <c r="T97" i="19" s="1"/>
  <c r="U97" i="19"/>
  <c r="V97" i="19"/>
  <c r="R98" i="19"/>
  <c r="S98" i="19" s="1"/>
  <c r="T98" i="19" s="1"/>
  <c r="U98" i="19"/>
  <c r="V98" i="19"/>
  <c r="R99" i="19"/>
  <c r="S99" i="19" s="1"/>
  <c r="T99" i="19" s="1"/>
  <c r="U99" i="19"/>
  <c r="V99" i="19"/>
  <c r="R100" i="19"/>
  <c r="S100" i="19" s="1"/>
  <c r="T100" i="19" s="1"/>
  <c r="U100" i="19"/>
  <c r="V100" i="19"/>
  <c r="R101" i="19"/>
  <c r="S101" i="19" s="1"/>
  <c r="T101" i="19" s="1"/>
  <c r="U101" i="19"/>
  <c r="V101" i="19"/>
  <c r="R102" i="19"/>
  <c r="S102" i="19" s="1"/>
  <c r="T102" i="19" s="1"/>
  <c r="U102" i="19"/>
  <c r="V102" i="19"/>
  <c r="R103" i="19"/>
  <c r="S103" i="19" s="1"/>
  <c r="T103" i="19" s="1"/>
  <c r="U103" i="19"/>
  <c r="V103" i="19"/>
  <c r="R104" i="19"/>
  <c r="S104" i="19" s="1"/>
  <c r="T104" i="19" s="1"/>
  <c r="U104" i="19"/>
  <c r="V104" i="19"/>
  <c r="R105" i="19"/>
  <c r="S105" i="19" s="1"/>
  <c r="T105" i="19" s="1"/>
  <c r="U105" i="19"/>
  <c r="V105" i="19"/>
  <c r="R106" i="19"/>
  <c r="S106" i="19" s="1"/>
  <c r="T106" i="19" s="1"/>
  <c r="U106" i="19"/>
  <c r="V106" i="19"/>
  <c r="R107" i="19"/>
  <c r="S107" i="19" s="1"/>
  <c r="T107" i="19" s="1"/>
  <c r="U107" i="19"/>
  <c r="V107" i="19"/>
  <c r="R108" i="19"/>
  <c r="S108" i="19" s="1"/>
  <c r="T108" i="19" s="1"/>
  <c r="U108" i="19"/>
  <c r="V108" i="19"/>
  <c r="R109" i="19"/>
  <c r="S109" i="19" s="1"/>
  <c r="T109" i="19" s="1"/>
  <c r="U109" i="19"/>
  <c r="V109" i="19"/>
  <c r="R110" i="19"/>
  <c r="S110" i="19" s="1"/>
  <c r="T110" i="19" s="1"/>
  <c r="U110" i="19"/>
  <c r="V110" i="19"/>
  <c r="R111" i="19"/>
  <c r="S111" i="19" s="1"/>
  <c r="T111" i="19" s="1"/>
  <c r="U111" i="19"/>
  <c r="V111" i="19"/>
  <c r="R112" i="19"/>
  <c r="S112" i="19" s="1"/>
  <c r="T112" i="19" s="1"/>
  <c r="U112" i="19"/>
  <c r="V112" i="19"/>
  <c r="R113" i="19"/>
  <c r="S113" i="19" s="1"/>
  <c r="T113" i="19" s="1"/>
  <c r="U113" i="19"/>
  <c r="V113" i="19"/>
  <c r="R114" i="19"/>
  <c r="S114" i="19" s="1"/>
  <c r="T114" i="19" s="1"/>
  <c r="U114" i="19"/>
  <c r="V114" i="19"/>
  <c r="R115" i="19"/>
  <c r="S115" i="19" s="1"/>
  <c r="T115" i="19" s="1"/>
  <c r="U115" i="19"/>
  <c r="V115" i="19"/>
  <c r="R116" i="19"/>
  <c r="S116" i="19" s="1"/>
  <c r="T116" i="19" s="1"/>
  <c r="U116" i="19"/>
  <c r="V116" i="19"/>
  <c r="R117" i="19"/>
  <c r="S117" i="19" s="1"/>
  <c r="T117" i="19" s="1"/>
  <c r="U117" i="19"/>
  <c r="V117" i="19"/>
  <c r="R118" i="19"/>
  <c r="S118" i="19" s="1"/>
  <c r="T118" i="19" s="1"/>
  <c r="U118" i="19"/>
  <c r="V118" i="19"/>
  <c r="R119" i="19"/>
  <c r="S119" i="19" s="1"/>
  <c r="T119" i="19" s="1"/>
  <c r="U119" i="19"/>
  <c r="V119" i="19"/>
  <c r="R120" i="19"/>
  <c r="S120" i="19" s="1"/>
  <c r="T120" i="19" s="1"/>
  <c r="U120" i="19"/>
  <c r="V120" i="19"/>
  <c r="R121" i="19"/>
  <c r="S121" i="19" s="1"/>
  <c r="T121" i="19" s="1"/>
  <c r="U121" i="19"/>
  <c r="V121" i="19"/>
  <c r="R122" i="19"/>
  <c r="S122" i="19" s="1"/>
  <c r="T122" i="19" s="1"/>
  <c r="U122" i="19"/>
  <c r="V122" i="19"/>
  <c r="R123" i="19"/>
  <c r="S123" i="19" s="1"/>
  <c r="T123" i="19" s="1"/>
  <c r="U123" i="19"/>
  <c r="V123" i="19"/>
  <c r="R124" i="19"/>
  <c r="S124" i="19" s="1"/>
  <c r="T124" i="19" s="1"/>
  <c r="U124" i="19"/>
  <c r="V124" i="19"/>
  <c r="R125" i="19"/>
  <c r="S125" i="19" s="1"/>
  <c r="T125" i="19" s="1"/>
  <c r="U125" i="19"/>
  <c r="V125" i="19"/>
  <c r="R126" i="19"/>
  <c r="S126" i="19" s="1"/>
  <c r="T126" i="19" s="1"/>
  <c r="U126" i="19"/>
  <c r="V126" i="19"/>
  <c r="R127" i="19"/>
  <c r="S127" i="19" s="1"/>
  <c r="T127" i="19" s="1"/>
  <c r="U127" i="19"/>
  <c r="V127" i="19"/>
  <c r="R128" i="19"/>
  <c r="S128" i="19" s="1"/>
  <c r="T128" i="19" s="1"/>
  <c r="U128" i="19"/>
  <c r="V128" i="19"/>
  <c r="R129" i="19"/>
  <c r="S129" i="19" s="1"/>
  <c r="T129" i="19" s="1"/>
  <c r="U129" i="19"/>
  <c r="V129" i="19"/>
  <c r="R130" i="19"/>
  <c r="S130" i="19" s="1"/>
  <c r="T130" i="19" s="1"/>
  <c r="U130" i="19"/>
  <c r="V130" i="19"/>
  <c r="R131" i="19"/>
  <c r="S131" i="19" s="1"/>
  <c r="T131" i="19" s="1"/>
  <c r="U131" i="19"/>
  <c r="V131" i="19"/>
  <c r="R132" i="19"/>
  <c r="S132" i="19" s="1"/>
  <c r="U132" i="19"/>
  <c r="V132" i="19"/>
  <c r="R133" i="19"/>
  <c r="S133" i="19" s="1"/>
  <c r="T133" i="19" s="1"/>
  <c r="U133" i="19"/>
  <c r="V133" i="19"/>
  <c r="R134" i="19"/>
  <c r="S134" i="19" s="1"/>
  <c r="T134" i="19" s="1"/>
  <c r="U134" i="19"/>
  <c r="V134" i="19"/>
  <c r="R135" i="19"/>
  <c r="S135" i="19" s="1"/>
  <c r="T135" i="19" s="1"/>
  <c r="U135" i="19"/>
  <c r="V135" i="19"/>
  <c r="R136" i="19"/>
  <c r="S136" i="19" s="1"/>
  <c r="T136" i="19" s="1"/>
  <c r="U136" i="19"/>
  <c r="V136" i="19"/>
  <c r="R137" i="19"/>
  <c r="S137" i="19" s="1"/>
  <c r="T137" i="19" s="1"/>
  <c r="U137" i="19"/>
  <c r="V137" i="19"/>
  <c r="R138" i="19"/>
  <c r="S138" i="19" s="1"/>
  <c r="T138" i="19" s="1"/>
  <c r="U138" i="19"/>
  <c r="V138" i="19"/>
  <c r="R139" i="19"/>
  <c r="S139" i="19" s="1"/>
  <c r="T139" i="19" s="1"/>
  <c r="U139" i="19"/>
  <c r="V139" i="19"/>
  <c r="R140" i="19"/>
  <c r="S140" i="19" s="1"/>
  <c r="T140" i="19" s="1"/>
  <c r="U140" i="19"/>
  <c r="V140" i="19"/>
  <c r="R141" i="19"/>
  <c r="S141" i="19" s="1"/>
  <c r="T141" i="19" s="1"/>
  <c r="U141" i="19"/>
  <c r="V141" i="19"/>
  <c r="R142" i="19"/>
  <c r="S142" i="19" s="1"/>
  <c r="T142" i="19" s="1"/>
  <c r="U142" i="19"/>
  <c r="V142" i="19"/>
  <c r="R143" i="19"/>
  <c r="S143" i="19" s="1"/>
  <c r="T143" i="19" s="1"/>
  <c r="U143" i="19"/>
  <c r="V143" i="19"/>
  <c r="R144" i="19"/>
  <c r="S144" i="19" s="1"/>
  <c r="T144" i="19" s="1"/>
  <c r="U144" i="19"/>
  <c r="V144" i="19"/>
  <c r="R145" i="19"/>
  <c r="S145" i="19" s="1"/>
  <c r="T145" i="19" s="1"/>
  <c r="U145" i="19"/>
  <c r="V145" i="19"/>
  <c r="R146" i="19"/>
  <c r="S146" i="19" s="1"/>
  <c r="T146" i="19" s="1"/>
  <c r="U146" i="19"/>
  <c r="V146" i="19"/>
  <c r="R147" i="19"/>
  <c r="S147" i="19" s="1"/>
  <c r="T147" i="19" s="1"/>
  <c r="U147" i="19"/>
  <c r="V147" i="19"/>
  <c r="R148" i="19"/>
  <c r="S148" i="19" s="1"/>
  <c r="T148" i="19" s="1"/>
  <c r="U148" i="19"/>
  <c r="V148" i="19"/>
  <c r="R149" i="19"/>
  <c r="S149" i="19" s="1"/>
  <c r="T149" i="19" s="1"/>
  <c r="U149" i="19"/>
  <c r="V149" i="19"/>
  <c r="R150" i="19"/>
  <c r="S150" i="19" s="1"/>
  <c r="T150" i="19" s="1"/>
  <c r="U150" i="19"/>
  <c r="V150" i="19"/>
  <c r="R151" i="19"/>
  <c r="S151" i="19" s="1"/>
  <c r="T151" i="19" s="1"/>
  <c r="U151" i="19"/>
  <c r="V151" i="19"/>
  <c r="R152" i="19"/>
  <c r="S152" i="19" s="1"/>
  <c r="T152" i="19" s="1"/>
  <c r="U152" i="19"/>
  <c r="V152" i="19"/>
  <c r="R153" i="19"/>
  <c r="S153" i="19" s="1"/>
  <c r="T153" i="19" s="1"/>
  <c r="U153" i="19"/>
  <c r="V153" i="19"/>
  <c r="R154" i="19"/>
  <c r="S154" i="19" s="1"/>
  <c r="T154" i="19" s="1"/>
  <c r="U154" i="19"/>
  <c r="V154" i="19"/>
  <c r="R155" i="19"/>
  <c r="S155" i="19" s="1"/>
  <c r="T155" i="19" s="1"/>
  <c r="U155" i="19"/>
  <c r="V155" i="19"/>
  <c r="R156" i="19"/>
  <c r="S156" i="19" s="1"/>
  <c r="T156" i="19" s="1"/>
  <c r="U156" i="19"/>
  <c r="V156" i="19"/>
  <c r="R157" i="19"/>
  <c r="S157" i="19" s="1"/>
  <c r="T157" i="19" s="1"/>
  <c r="U157" i="19"/>
  <c r="V157" i="19"/>
  <c r="R158" i="19"/>
  <c r="S158" i="19" s="1"/>
  <c r="T158" i="19" s="1"/>
  <c r="U158" i="19"/>
  <c r="V158" i="19"/>
  <c r="R159" i="19"/>
  <c r="S159" i="19" s="1"/>
  <c r="T159" i="19" s="1"/>
  <c r="U159" i="19"/>
  <c r="V159" i="19"/>
  <c r="R160" i="19"/>
  <c r="S160" i="19" s="1"/>
  <c r="T160" i="19" s="1"/>
  <c r="U160" i="19"/>
  <c r="V160" i="19"/>
  <c r="R161" i="19"/>
  <c r="S161" i="19" s="1"/>
  <c r="T161" i="19" s="1"/>
  <c r="U161" i="19"/>
  <c r="V161" i="19"/>
  <c r="R162" i="19"/>
  <c r="S162" i="19" s="1"/>
  <c r="T162" i="19" s="1"/>
  <c r="U162" i="19"/>
  <c r="V162" i="19"/>
  <c r="R163" i="19"/>
  <c r="S163" i="19" s="1"/>
  <c r="T163" i="19" s="1"/>
  <c r="U163" i="19"/>
  <c r="V163" i="19"/>
  <c r="R164" i="19"/>
  <c r="S164" i="19" s="1"/>
  <c r="T164" i="19" s="1"/>
  <c r="U164" i="19"/>
  <c r="V164" i="19"/>
  <c r="R165" i="19"/>
  <c r="S165" i="19" s="1"/>
  <c r="T165" i="19" s="1"/>
  <c r="U165" i="19"/>
  <c r="V165" i="19"/>
  <c r="R166" i="19"/>
  <c r="S166" i="19" s="1"/>
  <c r="T166" i="19" s="1"/>
  <c r="U166" i="19"/>
  <c r="V166" i="19"/>
  <c r="R167" i="19"/>
  <c r="S167" i="19" s="1"/>
  <c r="T167" i="19" s="1"/>
  <c r="U167" i="19"/>
  <c r="V167" i="19"/>
  <c r="R168" i="19"/>
  <c r="S168" i="19" s="1"/>
  <c r="T168" i="19" s="1"/>
  <c r="U168" i="19"/>
  <c r="V168" i="19"/>
  <c r="R169" i="19"/>
  <c r="S169" i="19" s="1"/>
  <c r="T169" i="19" s="1"/>
  <c r="U169" i="19"/>
  <c r="V169" i="19"/>
  <c r="R170" i="19"/>
  <c r="S170" i="19" s="1"/>
  <c r="T170" i="19" s="1"/>
  <c r="U170" i="19"/>
  <c r="V170" i="19"/>
  <c r="R171" i="19"/>
  <c r="S171" i="19" s="1"/>
  <c r="T171" i="19" s="1"/>
  <c r="U171" i="19"/>
  <c r="V171" i="19"/>
  <c r="R172" i="19"/>
  <c r="S172" i="19" s="1"/>
  <c r="T172" i="19" s="1"/>
  <c r="U172" i="19"/>
  <c r="V172" i="19"/>
  <c r="R173" i="19"/>
  <c r="S173" i="19" s="1"/>
  <c r="T173" i="19" s="1"/>
  <c r="U173" i="19"/>
  <c r="V173" i="19"/>
  <c r="R174" i="19"/>
  <c r="S174" i="19" s="1"/>
  <c r="T174" i="19" s="1"/>
  <c r="U174" i="19"/>
  <c r="V174" i="19"/>
  <c r="R175" i="19"/>
  <c r="S175" i="19" s="1"/>
  <c r="T175" i="19" s="1"/>
  <c r="U175" i="19"/>
  <c r="V175" i="19"/>
  <c r="R176" i="19"/>
  <c r="S176" i="19" s="1"/>
  <c r="T176" i="19" s="1"/>
  <c r="U176" i="19"/>
  <c r="V176" i="19"/>
  <c r="R177" i="19"/>
  <c r="S177" i="19" s="1"/>
  <c r="T177" i="19" s="1"/>
  <c r="U177" i="19"/>
  <c r="V177" i="19"/>
  <c r="R178" i="19"/>
  <c r="S178" i="19" s="1"/>
  <c r="T178" i="19" s="1"/>
  <c r="U178" i="19"/>
  <c r="V178" i="19"/>
  <c r="R179" i="19"/>
  <c r="S179" i="19" s="1"/>
  <c r="T179" i="19" s="1"/>
  <c r="U179" i="19"/>
  <c r="V179" i="19"/>
  <c r="R180" i="19"/>
  <c r="S180" i="19" s="1"/>
  <c r="U180" i="19"/>
  <c r="V180" i="19"/>
  <c r="R181" i="19"/>
  <c r="S181" i="19" s="1"/>
  <c r="T181" i="19" s="1"/>
  <c r="U181" i="19"/>
  <c r="V181" i="19"/>
  <c r="R182" i="19"/>
  <c r="S182" i="19" s="1"/>
  <c r="T182" i="19" s="1"/>
  <c r="U182" i="19"/>
  <c r="V182" i="19"/>
  <c r="R183" i="19"/>
  <c r="S183" i="19" s="1"/>
  <c r="T183" i="19" s="1"/>
  <c r="U183" i="19"/>
  <c r="V183" i="19"/>
  <c r="R184" i="19"/>
  <c r="S184" i="19" s="1"/>
  <c r="T184" i="19" s="1"/>
  <c r="U184" i="19"/>
  <c r="V184" i="19"/>
  <c r="R185" i="19"/>
  <c r="S185" i="19" s="1"/>
  <c r="T185" i="19" s="1"/>
  <c r="U185" i="19"/>
  <c r="V185" i="19"/>
  <c r="R186" i="19"/>
  <c r="S186" i="19" s="1"/>
  <c r="T186" i="19" s="1"/>
  <c r="U186" i="19"/>
  <c r="V186" i="19"/>
  <c r="R187" i="19"/>
  <c r="S187" i="19" s="1"/>
  <c r="T187" i="19" s="1"/>
  <c r="U187" i="19"/>
  <c r="V187" i="19"/>
  <c r="R188" i="19"/>
  <c r="S188" i="19" s="1"/>
  <c r="T188" i="19" s="1"/>
  <c r="U188" i="19"/>
  <c r="V188" i="19"/>
  <c r="R189" i="19"/>
  <c r="S189" i="19" s="1"/>
  <c r="T189" i="19" s="1"/>
  <c r="U189" i="19"/>
  <c r="V189" i="19"/>
  <c r="R190" i="19"/>
  <c r="S190" i="19" s="1"/>
  <c r="T190" i="19" s="1"/>
  <c r="U190" i="19"/>
  <c r="V190" i="19"/>
  <c r="R191" i="19"/>
  <c r="S191" i="19" s="1"/>
  <c r="T191" i="19" s="1"/>
  <c r="U191" i="19"/>
  <c r="V191" i="19"/>
  <c r="R192" i="19"/>
  <c r="S192" i="19" s="1"/>
  <c r="U192" i="19"/>
  <c r="V192" i="19"/>
  <c r="R193" i="19"/>
  <c r="S193" i="19" s="1"/>
  <c r="T193" i="19" s="1"/>
  <c r="U193" i="19"/>
  <c r="V193" i="19"/>
  <c r="R194" i="19"/>
  <c r="S194" i="19" s="1"/>
  <c r="T194" i="19" s="1"/>
  <c r="U194" i="19"/>
  <c r="V194" i="19"/>
  <c r="R195" i="19"/>
  <c r="S195" i="19" s="1"/>
  <c r="T195" i="19" s="1"/>
  <c r="U195" i="19"/>
  <c r="V195" i="19"/>
  <c r="R196" i="19"/>
  <c r="S196" i="19" s="1"/>
  <c r="T196" i="19" s="1"/>
  <c r="U196" i="19"/>
  <c r="V196" i="19"/>
  <c r="R197" i="19"/>
  <c r="S197" i="19" s="1"/>
  <c r="T197" i="19" s="1"/>
  <c r="U197" i="19"/>
  <c r="V197" i="19"/>
  <c r="R198" i="19"/>
  <c r="S198" i="19" s="1"/>
  <c r="T198" i="19" s="1"/>
  <c r="U198" i="19"/>
  <c r="V198" i="19"/>
  <c r="R199" i="19"/>
  <c r="S199" i="19" s="1"/>
  <c r="T199" i="19" s="1"/>
  <c r="U199" i="19"/>
  <c r="V199" i="19"/>
  <c r="R200" i="19"/>
  <c r="S200" i="19" s="1"/>
  <c r="T200" i="19" s="1"/>
  <c r="U200" i="19"/>
  <c r="V200" i="19"/>
  <c r="R201" i="19"/>
  <c r="S201" i="19" s="1"/>
  <c r="T201" i="19" s="1"/>
  <c r="U201" i="19"/>
  <c r="V201" i="19"/>
  <c r="R202" i="19"/>
  <c r="S202" i="19" s="1"/>
  <c r="T202" i="19" s="1"/>
  <c r="U202" i="19"/>
  <c r="V202" i="19"/>
  <c r="R203" i="19"/>
  <c r="S203" i="19" s="1"/>
  <c r="T203" i="19" s="1"/>
  <c r="U203" i="19"/>
  <c r="V203" i="19"/>
  <c r="R204" i="19"/>
  <c r="S204" i="19" s="1"/>
  <c r="T204" i="19" s="1"/>
  <c r="U204" i="19"/>
  <c r="V204" i="19"/>
  <c r="R205" i="19"/>
  <c r="S205" i="19" s="1"/>
  <c r="T205" i="19" s="1"/>
  <c r="U205" i="19"/>
  <c r="V205" i="19"/>
  <c r="F8" i="19"/>
  <c r="L10" i="19" s="1"/>
  <c r="F9" i="19"/>
  <c r="M8" i="19" s="1"/>
  <c r="M6" i="19"/>
  <c r="N6" i="19"/>
  <c r="M7" i="19"/>
  <c r="N7" i="19"/>
  <c r="L8" i="19"/>
  <c r="N8" i="19"/>
  <c r="M9" i="19"/>
  <c r="N9" i="19"/>
  <c r="M10" i="19"/>
  <c r="N10" i="19"/>
  <c r="M11" i="19"/>
  <c r="N11" i="19"/>
  <c r="M12" i="19"/>
  <c r="N12" i="19"/>
  <c r="M13" i="19"/>
  <c r="N13" i="19"/>
  <c r="M14" i="19"/>
  <c r="N14" i="19"/>
  <c r="M15" i="19"/>
  <c r="N15" i="19"/>
  <c r="L16" i="19"/>
  <c r="M16" i="19"/>
  <c r="N16" i="19"/>
  <c r="M17" i="19"/>
  <c r="N17" i="19"/>
  <c r="M18" i="19"/>
  <c r="N18" i="19"/>
  <c r="M19" i="19"/>
  <c r="N19" i="19"/>
  <c r="M20" i="19"/>
  <c r="N20" i="19"/>
  <c r="M21" i="19"/>
  <c r="N21" i="19"/>
  <c r="M22" i="19"/>
  <c r="N22" i="19"/>
  <c r="M23" i="19"/>
  <c r="N23" i="19"/>
  <c r="L24" i="19"/>
  <c r="M24" i="19"/>
  <c r="N24" i="19"/>
  <c r="M25" i="19"/>
  <c r="N25" i="19"/>
  <c r="M26" i="19"/>
  <c r="N26" i="19"/>
  <c r="M27" i="19"/>
  <c r="N27" i="19"/>
  <c r="M28" i="19"/>
  <c r="N28" i="19"/>
  <c r="M29" i="19"/>
  <c r="N29" i="19"/>
  <c r="M30" i="19"/>
  <c r="N30" i="19"/>
  <c r="M31" i="19"/>
  <c r="N31" i="19"/>
  <c r="L32" i="19"/>
  <c r="M32" i="19"/>
  <c r="N32" i="19"/>
  <c r="M33" i="19"/>
  <c r="N33" i="19"/>
  <c r="M34" i="19"/>
  <c r="N34" i="19"/>
  <c r="M35" i="19"/>
  <c r="N35" i="19"/>
  <c r="M36" i="19"/>
  <c r="N36" i="19"/>
  <c r="M37" i="19"/>
  <c r="N37" i="19"/>
  <c r="M38" i="19"/>
  <c r="N38" i="19"/>
  <c r="M39" i="19"/>
  <c r="N39" i="19"/>
  <c r="L40" i="19"/>
  <c r="M40" i="19"/>
  <c r="N40" i="19"/>
  <c r="M41" i="19"/>
  <c r="N41" i="19"/>
  <c r="M42" i="19"/>
  <c r="N42" i="19"/>
  <c r="M43" i="19"/>
  <c r="N43" i="19"/>
  <c r="M44" i="19"/>
  <c r="N44" i="19"/>
  <c r="M45" i="19"/>
  <c r="N45" i="19"/>
  <c r="M46" i="19"/>
  <c r="N46" i="19"/>
  <c r="M47" i="19"/>
  <c r="N47" i="19"/>
  <c r="L48" i="19"/>
  <c r="M48" i="19"/>
  <c r="N48" i="19"/>
  <c r="M49" i="19"/>
  <c r="N49" i="19"/>
  <c r="M50" i="19"/>
  <c r="N50" i="19"/>
  <c r="M51" i="19"/>
  <c r="N51" i="19"/>
  <c r="M52" i="19"/>
  <c r="N52" i="19"/>
  <c r="M53" i="19"/>
  <c r="N53" i="19"/>
  <c r="M54" i="19"/>
  <c r="N54" i="19"/>
  <c r="M55" i="19"/>
  <c r="N55" i="19"/>
  <c r="L56" i="19"/>
  <c r="M56" i="19"/>
  <c r="N56" i="19"/>
  <c r="M57" i="19"/>
  <c r="N57" i="19"/>
  <c r="M58" i="19"/>
  <c r="N58" i="19"/>
  <c r="M59" i="19"/>
  <c r="N59" i="19"/>
  <c r="M60" i="19"/>
  <c r="N60" i="19"/>
  <c r="M61" i="19"/>
  <c r="N61" i="19"/>
  <c r="M62" i="19"/>
  <c r="N62" i="19"/>
  <c r="M63" i="19"/>
  <c r="N63" i="19"/>
  <c r="L64" i="19"/>
  <c r="M64" i="19"/>
  <c r="N64" i="19"/>
  <c r="M65" i="19"/>
  <c r="N65" i="19"/>
  <c r="M66" i="19"/>
  <c r="N66" i="19"/>
  <c r="M67" i="19"/>
  <c r="N67" i="19"/>
  <c r="M68" i="19"/>
  <c r="N68" i="19"/>
  <c r="M69" i="19"/>
  <c r="N69" i="19"/>
  <c r="M70" i="19"/>
  <c r="N70" i="19"/>
  <c r="M71" i="19"/>
  <c r="N71" i="19"/>
  <c r="L72" i="19"/>
  <c r="M72" i="19"/>
  <c r="N72" i="19"/>
  <c r="M73" i="19"/>
  <c r="N73" i="19"/>
  <c r="M74" i="19"/>
  <c r="N74" i="19"/>
  <c r="M75" i="19"/>
  <c r="N75" i="19"/>
  <c r="L76" i="19"/>
  <c r="M76" i="19"/>
  <c r="N76" i="19"/>
  <c r="L77" i="19"/>
  <c r="M77" i="19"/>
  <c r="N77" i="19"/>
  <c r="L78" i="19"/>
  <c r="M78" i="19"/>
  <c r="N78" i="19"/>
  <c r="L79" i="19"/>
  <c r="M79" i="19"/>
  <c r="N79" i="19"/>
  <c r="L80" i="19"/>
  <c r="M80" i="19"/>
  <c r="N80" i="19"/>
  <c r="L81" i="19"/>
  <c r="M81" i="19"/>
  <c r="N81" i="19"/>
  <c r="L82" i="19"/>
  <c r="M82" i="19"/>
  <c r="N82" i="19"/>
  <c r="L83" i="19"/>
  <c r="M83" i="19"/>
  <c r="N83" i="19"/>
  <c r="L84" i="19"/>
  <c r="M84" i="19"/>
  <c r="N84" i="19"/>
  <c r="L85" i="19"/>
  <c r="M85" i="19"/>
  <c r="N85" i="19"/>
  <c r="L86" i="19"/>
  <c r="M86" i="19"/>
  <c r="N86" i="19"/>
  <c r="L87" i="19"/>
  <c r="M87" i="19"/>
  <c r="N87" i="19"/>
  <c r="L88" i="19"/>
  <c r="M88" i="19"/>
  <c r="N88" i="19"/>
  <c r="L89" i="19"/>
  <c r="M89" i="19"/>
  <c r="N89" i="19"/>
  <c r="L90" i="19"/>
  <c r="M90" i="19"/>
  <c r="N90" i="19"/>
  <c r="L91" i="19"/>
  <c r="M91" i="19"/>
  <c r="N91" i="19"/>
  <c r="L92" i="19"/>
  <c r="M92" i="19"/>
  <c r="N92" i="19"/>
  <c r="L93" i="19"/>
  <c r="M93" i="19"/>
  <c r="N93" i="19"/>
  <c r="L94" i="19"/>
  <c r="M94" i="19"/>
  <c r="N94" i="19"/>
  <c r="L95" i="19"/>
  <c r="M95" i="19"/>
  <c r="N95" i="19"/>
  <c r="J96" i="19"/>
  <c r="L96" i="19"/>
  <c r="M96" i="19"/>
  <c r="N96" i="19"/>
  <c r="J97" i="19"/>
  <c r="L97" i="19"/>
  <c r="M97" i="19"/>
  <c r="N97" i="19"/>
  <c r="J98" i="19"/>
  <c r="L98" i="19"/>
  <c r="M98" i="19"/>
  <c r="N98" i="19"/>
  <c r="J99" i="19"/>
  <c r="K99" i="19" s="1"/>
  <c r="L99" i="19"/>
  <c r="M99" i="19"/>
  <c r="N99" i="19"/>
  <c r="J100" i="19"/>
  <c r="L100" i="19"/>
  <c r="M100" i="19"/>
  <c r="N100" i="19"/>
  <c r="J101" i="19"/>
  <c r="L101" i="19"/>
  <c r="M101" i="19"/>
  <c r="N101" i="19"/>
  <c r="J102" i="19"/>
  <c r="L102" i="19"/>
  <c r="M102" i="19"/>
  <c r="N102" i="19"/>
  <c r="J103" i="19"/>
  <c r="K103" i="19" s="1"/>
  <c r="L103" i="19"/>
  <c r="M103" i="19"/>
  <c r="N103" i="19"/>
  <c r="J104" i="19"/>
  <c r="L104" i="19"/>
  <c r="M104" i="19"/>
  <c r="N104" i="19"/>
  <c r="J105" i="19"/>
  <c r="L105" i="19"/>
  <c r="M105" i="19"/>
  <c r="N105" i="19"/>
  <c r="J106" i="19"/>
  <c r="L106" i="19"/>
  <c r="M106" i="19"/>
  <c r="N106" i="19"/>
  <c r="J107" i="19"/>
  <c r="K107" i="19" s="1"/>
  <c r="L107" i="19"/>
  <c r="M107" i="19"/>
  <c r="N107" i="19"/>
  <c r="J108" i="19"/>
  <c r="L108" i="19"/>
  <c r="M108" i="19"/>
  <c r="N108" i="19"/>
  <c r="J109" i="19"/>
  <c r="L109" i="19"/>
  <c r="M109" i="19"/>
  <c r="N109" i="19"/>
  <c r="J110" i="19"/>
  <c r="L110" i="19"/>
  <c r="M110" i="19"/>
  <c r="N110" i="19"/>
  <c r="J111" i="19"/>
  <c r="K111" i="19" s="1"/>
  <c r="L111" i="19"/>
  <c r="M111" i="19"/>
  <c r="N111" i="19"/>
  <c r="J112" i="19"/>
  <c r="L112" i="19"/>
  <c r="M112" i="19"/>
  <c r="N112" i="19"/>
  <c r="J113" i="19"/>
  <c r="L113" i="19"/>
  <c r="M113" i="19"/>
  <c r="N113" i="19"/>
  <c r="J114" i="19"/>
  <c r="L114" i="19"/>
  <c r="M114" i="19"/>
  <c r="N114" i="19"/>
  <c r="J115" i="19"/>
  <c r="K115" i="19" s="1"/>
  <c r="L115" i="19"/>
  <c r="M115" i="19"/>
  <c r="N115" i="19"/>
  <c r="J116" i="19"/>
  <c r="L116" i="19"/>
  <c r="M116" i="19"/>
  <c r="N116" i="19"/>
  <c r="J117" i="19"/>
  <c r="L117" i="19"/>
  <c r="M117" i="19"/>
  <c r="N117" i="19"/>
  <c r="J118" i="19"/>
  <c r="L118" i="19"/>
  <c r="M118" i="19"/>
  <c r="N118" i="19"/>
  <c r="J119" i="19"/>
  <c r="K119" i="19" s="1"/>
  <c r="L119" i="19"/>
  <c r="M119" i="19"/>
  <c r="N119" i="19"/>
  <c r="J120" i="19"/>
  <c r="L120" i="19"/>
  <c r="M120" i="19"/>
  <c r="N120" i="19"/>
  <c r="J121" i="19"/>
  <c r="L121" i="19"/>
  <c r="M121" i="19"/>
  <c r="N121" i="19"/>
  <c r="J122" i="19"/>
  <c r="L122" i="19"/>
  <c r="M122" i="19"/>
  <c r="N122" i="19"/>
  <c r="J123" i="19"/>
  <c r="K123" i="19" s="1"/>
  <c r="L123" i="19"/>
  <c r="M123" i="19"/>
  <c r="N123" i="19"/>
  <c r="J124" i="19"/>
  <c r="L124" i="19"/>
  <c r="M124" i="19"/>
  <c r="N124" i="19"/>
  <c r="J125" i="19"/>
  <c r="L125" i="19"/>
  <c r="M125" i="19"/>
  <c r="N125" i="19"/>
  <c r="J126" i="19"/>
  <c r="L126" i="19"/>
  <c r="M126" i="19"/>
  <c r="N126" i="19"/>
  <c r="J127" i="19"/>
  <c r="K127" i="19" s="1"/>
  <c r="L127" i="19"/>
  <c r="M127" i="19"/>
  <c r="N127" i="19"/>
  <c r="J128" i="19"/>
  <c r="L128" i="19"/>
  <c r="M128" i="19"/>
  <c r="N128" i="19"/>
  <c r="J129" i="19"/>
  <c r="L129" i="19"/>
  <c r="M129" i="19"/>
  <c r="N129" i="19"/>
  <c r="J130" i="19"/>
  <c r="L130" i="19"/>
  <c r="M130" i="19"/>
  <c r="N130" i="19"/>
  <c r="J131" i="19"/>
  <c r="K131" i="19" s="1"/>
  <c r="L131" i="19"/>
  <c r="M131" i="19"/>
  <c r="N131" i="19"/>
  <c r="J132" i="19"/>
  <c r="L132" i="19"/>
  <c r="M132" i="19"/>
  <c r="N132" i="19"/>
  <c r="J133" i="19"/>
  <c r="L133" i="19"/>
  <c r="M133" i="19"/>
  <c r="N133" i="19"/>
  <c r="J134" i="19"/>
  <c r="L134" i="19"/>
  <c r="M134" i="19"/>
  <c r="N134" i="19"/>
  <c r="J135" i="19"/>
  <c r="K135" i="19" s="1"/>
  <c r="L135" i="19"/>
  <c r="M135" i="19"/>
  <c r="N135" i="19"/>
  <c r="J136" i="19"/>
  <c r="L136" i="19"/>
  <c r="M136" i="19"/>
  <c r="N136" i="19"/>
  <c r="J137" i="19"/>
  <c r="L137" i="19"/>
  <c r="M137" i="19"/>
  <c r="N137" i="19"/>
  <c r="J138" i="19"/>
  <c r="L138" i="19"/>
  <c r="M138" i="19"/>
  <c r="N138" i="19"/>
  <c r="J139" i="19"/>
  <c r="K139" i="19" s="1"/>
  <c r="L139" i="19"/>
  <c r="M139" i="19"/>
  <c r="N139" i="19"/>
  <c r="J140" i="19"/>
  <c r="K140" i="19" s="1"/>
  <c r="L140" i="19"/>
  <c r="M140" i="19"/>
  <c r="N140" i="19"/>
  <c r="J141" i="19"/>
  <c r="K141" i="19" s="1"/>
  <c r="L141" i="19"/>
  <c r="M141" i="19"/>
  <c r="N141" i="19"/>
  <c r="J142" i="19"/>
  <c r="K142" i="19" s="1"/>
  <c r="L142" i="19"/>
  <c r="M142" i="19"/>
  <c r="N142" i="19"/>
  <c r="J143" i="19"/>
  <c r="K143" i="19" s="1"/>
  <c r="L143" i="19"/>
  <c r="M143" i="19"/>
  <c r="N143" i="19"/>
  <c r="J144" i="19"/>
  <c r="K144" i="19" s="1"/>
  <c r="L144" i="19"/>
  <c r="M144" i="19"/>
  <c r="N144" i="19"/>
  <c r="J145" i="19"/>
  <c r="K145" i="19" s="1"/>
  <c r="L145" i="19"/>
  <c r="M145" i="19"/>
  <c r="N145" i="19"/>
  <c r="J146" i="19"/>
  <c r="K146" i="19" s="1"/>
  <c r="L146" i="19"/>
  <c r="M146" i="19"/>
  <c r="N146" i="19"/>
  <c r="J147" i="19"/>
  <c r="K147" i="19" s="1"/>
  <c r="L147" i="19"/>
  <c r="M147" i="19"/>
  <c r="N147" i="19"/>
  <c r="J148" i="19"/>
  <c r="K148" i="19" s="1"/>
  <c r="L148" i="19"/>
  <c r="M148" i="19"/>
  <c r="N148" i="19"/>
  <c r="J149" i="19"/>
  <c r="K149" i="19" s="1"/>
  <c r="L149" i="19"/>
  <c r="M149" i="19"/>
  <c r="N149" i="19"/>
  <c r="J150" i="19"/>
  <c r="K150" i="19" s="1"/>
  <c r="L150" i="19"/>
  <c r="M150" i="19"/>
  <c r="N150" i="19"/>
  <c r="J151" i="19"/>
  <c r="K151" i="19" s="1"/>
  <c r="L151" i="19"/>
  <c r="M151" i="19"/>
  <c r="N151" i="19"/>
  <c r="J152" i="19"/>
  <c r="K152" i="19" s="1"/>
  <c r="L152" i="19"/>
  <c r="M152" i="19"/>
  <c r="N152" i="19"/>
  <c r="J153" i="19"/>
  <c r="K153" i="19" s="1"/>
  <c r="L153" i="19"/>
  <c r="M153" i="19"/>
  <c r="N153" i="19"/>
  <c r="J154" i="19"/>
  <c r="K154" i="19" s="1"/>
  <c r="L154" i="19"/>
  <c r="M154" i="19"/>
  <c r="N154" i="19"/>
  <c r="J155" i="19"/>
  <c r="K155" i="19" s="1"/>
  <c r="L155" i="19"/>
  <c r="M155" i="19"/>
  <c r="N155" i="19"/>
  <c r="J156" i="19"/>
  <c r="K156" i="19" s="1"/>
  <c r="L156" i="19"/>
  <c r="M156" i="19"/>
  <c r="N156" i="19"/>
  <c r="J157" i="19"/>
  <c r="K157" i="19" s="1"/>
  <c r="L157" i="19"/>
  <c r="M157" i="19"/>
  <c r="N157" i="19"/>
  <c r="J158" i="19"/>
  <c r="K158" i="19" s="1"/>
  <c r="L158" i="19"/>
  <c r="M158" i="19"/>
  <c r="N158" i="19"/>
  <c r="J159" i="19"/>
  <c r="K159" i="19" s="1"/>
  <c r="L159" i="19"/>
  <c r="M159" i="19"/>
  <c r="N159" i="19"/>
  <c r="J160" i="19"/>
  <c r="K160" i="19" s="1"/>
  <c r="L160" i="19"/>
  <c r="M160" i="19"/>
  <c r="N160" i="19"/>
  <c r="J161" i="19"/>
  <c r="K161" i="19" s="1"/>
  <c r="L161" i="19"/>
  <c r="M161" i="19"/>
  <c r="N161" i="19"/>
  <c r="J162" i="19"/>
  <c r="K162" i="19" s="1"/>
  <c r="L162" i="19"/>
  <c r="M162" i="19"/>
  <c r="N162" i="19"/>
  <c r="J163" i="19"/>
  <c r="K163" i="19" s="1"/>
  <c r="L163" i="19"/>
  <c r="M163" i="19"/>
  <c r="N163" i="19"/>
  <c r="J164" i="19"/>
  <c r="K164" i="19" s="1"/>
  <c r="L164" i="19"/>
  <c r="M164" i="19"/>
  <c r="N164" i="19"/>
  <c r="J165" i="19"/>
  <c r="K165" i="19" s="1"/>
  <c r="L165" i="19"/>
  <c r="M165" i="19"/>
  <c r="N165" i="19"/>
  <c r="J166" i="19"/>
  <c r="K166" i="19" s="1"/>
  <c r="L166" i="19"/>
  <c r="M166" i="19"/>
  <c r="N166" i="19"/>
  <c r="J167" i="19"/>
  <c r="K167" i="19" s="1"/>
  <c r="L167" i="19"/>
  <c r="M167" i="19"/>
  <c r="N167" i="19"/>
  <c r="J168" i="19"/>
  <c r="K168" i="19" s="1"/>
  <c r="L168" i="19"/>
  <c r="M168" i="19"/>
  <c r="N168" i="19"/>
  <c r="J169" i="19"/>
  <c r="K169" i="19" s="1"/>
  <c r="L169" i="19"/>
  <c r="M169" i="19"/>
  <c r="N169" i="19"/>
  <c r="J170" i="19"/>
  <c r="K170" i="19" s="1"/>
  <c r="L170" i="19"/>
  <c r="M170" i="19"/>
  <c r="N170" i="19"/>
  <c r="J171" i="19"/>
  <c r="K171" i="19" s="1"/>
  <c r="L171" i="19"/>
  <c r="M171" i="19"/>
  <c r="N171" i="19"/>
  <c r="J172" i="19"/>
  <c r="K172" i="19" s="1"/>
  <c r="L172" i="19"/>
  <c r="M172" i="19"/>
  <c r="N172" i="19"/>
  <c r="J173" i="19"/>
  <c r="K173" i="19" s="1"/>
  <c r="L173" i="19"/>
  <c r="M173" i="19"/>
  <c r="N173" i="19"/>
  <c r="J174" i="19"/>
  <c r="K174" i="19" s="1"/>
  <c r="L174" i="19"/>
  <c r="M174" i="19"/>
  <c r="N174" i="19"/>
  <c r="J175" i="19"/>
  <c r="K175" i="19" s="1"/>
  <c r="L175" i="19"/>
  <c r="M175" i="19"/>
  <c r="N175" i="19"/>
  <c r="J176" i="19"/>
  <c r="K176" i="19" s="1"/>
  <c r="L176" i="19"/>
  <c r="M176" i="19"/>
  <c r="N176" i="19"/>
  <c r="J177" i="19"/>
  <c r="K177" i="19" s="1"/>
  <c r="L177" i="19"/>
  <c r="M177" i="19"/>
  <c r="N177" i="19"/>
  <c r="J178" i="19"/>
  <c r="K178" i="19" s="1"/>
  <c r="L178" i="19"/>
  <c r="M178" i="19"/>
  <c r="N178" i="19"/>
  <c r="J179" i="19"/>
  <c r="K179" i="19" s="1"/>
  <c r="L179" i="19"/>
  <c r="M179" i="19"/>
  <c r="N179" i="19"/>
  <c r="J180" i="19"/>
  <c r="K180" i="19" s="1"/>
  <c r="L180" i="19"/>
  <c r="M180" i="19"/>
  <c r="N180" i="19"/>
  <c r="J181" i="19"/>
  <c r="K181" i="19" s="1"/>
  <c r="L181" i="19"/>
  <c r="M181" i="19"/>
  <c r="N181" i="19"/>
  <c r="J182" i="19"/>
  <c r="K182" i="19" s="1"/>
  <c r="L182" i="19"/>
  <c r="M182" i="19"/>
  <c r="N182" i="19"/>
  <c r="J183" i="19"/>
  <c r="K183" i="19" s="1"/>
  <c r="L183" i="19"/>
  <c r="M183" i="19"/>
  <c r="N183" i="19"/>
  <c r="J184" i="19"/>
  <c r="K184" i="19" s="1"/>
  <c r="L184" i="19"/>
  <c r="M184" i="19"/>
  <c r="N184" i="19"/>
  <c r="J185" i="19"/>
  <c r="K185" i="19" s="1"/>
  <c r="L185" i="19"/>
  <c r="M185" i="19"/>
  <c r="N185" i="19"/>
  <c r="J186" i="19"/>
  <c r="K186" i="19" s="1"/>
  <c r="L186" i="19"/>
  <c r="M186" i="19"/>
  <c r="N186" i="19"/>
  <c r="J187" i="19"/>
  <c r="K187" i="19" s="1"/>
  <c r="L187" i="19"/>
  <c r="M187" i="19"/>
  <c r="N187" i="19"/>
  <c r="J188" i="19"/>
  <c r="K188" i="19" s="1"/>
  <c r="L188" i="19"/>
  <c r="M188" i="19"/>
  <c r="N188" i="19"/>
  <c r="J189" i="19"/>
  <c r="K189" i="19" s="1"/>
  <c r="L189" i="19"/>
  <c r="M189" i="19"/>
  <c r="N189" i="19"/>
  <c r="J190" i="19"/>
  <c r="K190" i="19" s="1"/>
  <c r="L190" i="19"/>
  <c r="M190" i="19"/>
  <c r="N190" i="19"/>
  <c r="J191" i="19"/>
  <c r="K191" i="19" s="1"/>
  <c r="L191" i="19"/>
  <c r="M191" i="19"/>
  <c r="N191" i="19"/>
  <c r="J192" i="19"/>
  <c r="K192" i="19" s="1"/>
  <c r="L192" i="19"/>
  <c r="M192" i="19"/>
  <c r="N192" i="19"/>
  <c r="J193" i="19"/>
  <c r="K193" i="19" s="1"/>
  <c r="L193" i="19"/>
  <c r="M193" i="19"/>
  <c r="N193" i="19"/>
  <c r="J194" i="19"/>
  <c r="K194" i="19" s="1"/>
  <c r="L194" i="19"/>
  <c r="M194" i="19"/>
  <c r="N194" i="19"/>
  <c r="J195" i="19"/>
  <c r="K195" i="19" s="1"/>
  <c r="L195" i="19"/>
  <c r="M195" i="19"/>
  <c r="N195" i="19"/>
  <c r="J196" i="19"/>
  <c r="K196" i="19" s="1"/>
  <c r="L196" i="19"/>
  <c r="M196" i="19"/>
  <c r="N196" i="19"/>
  <c r="J197" i="19"/>
  <c r="K197" i="19" s="1"/>
  <c r="L197" i="19"/>
  <c r="M197" i="19"/>
  <c r="N197" i="19"/>
  <c r="J198" i="19"/>
  <c r="K198" i="19" s="1"/>
  <c r="L198" i="19"/>
  <c r="M198" i="19"/>
  <c r="N198" i="19"/>
  <c r="J199" i="19"/>
  <c r="K199" i="19" s="1"/>
  <c r="L199" i="19"/>
  <c r="M199" i="19"/>
  <c r="N199" i="19"/>
  <c r="J200" i="19"/>
  <c r="K200" i="19" s="1"/>
  <c r="L200" i="19"/>
  <c r="M200" i="19"/>
  <c r="N200" i="19"/>
  <c r="J201" i="19"/>
  <c r="K201" i="19" s="1"/>
  <c r="L201" i="19"/>
  <c r="M201" i="19"/>
  <c r="N201" i="19"/>
  <c r="J202" i="19"/>
  <c r="K202" i="19" s="1"/>
  <c r="L202" i="19"/>
  <c r="M202" i="19"/>
  <c r="N202" i="19"/>
  <c r="J203" i="19"/>
  <c r="K203" i="19" s="1"/>
  <c r="L203" i="19"/>
  <c r="M203" i="19"/>
  <c r="N203" i="19"/>
  <c r="J204" i="19"/>
  <c r="K204" i="19" s="1"/>
  <c r="L204" i="19"/>
  <c r="M204" i="19"/>
  <c r="N204" i="19"/>
  <c r="J205" i="19"/>
  <c r="K205" i="19" s="1"/>
  <c r="L205" i="19"/>
  <c r="M205" i="19"/>
  <c r="N205" i="19"/>
  <c r="F19" i="18"/>
  <c r="S5" i="18" s="1"/>
  <c r="T5" i="18" s="1"/>
  <c r="E25" i="18"/>
  <c r="F25" i="18" s="1"/>
  <c r="G25" i="18" s="1"/>
  <c r="E26" i="18"/>
  <c r="F26" i="18" s="1"/>
  <c r="E27" i="18"/>
  <c r="F27" i="18" s="1"/>
  <c r="E28" i="18"/>
  <c r="F28" i="18" s="1"/>
  <c r="E29" i="18"/>
  <c r="F29" i="18" s="1"/>
  <c r="E30" i="18"/>
  <c r="F30" i="18" s="1"/>
  <c r="E31" i="18"/>
  <c r="F31" i="18" s="1"/>
  <c r="E32" i="18"/>
  <c r="F32" i="18" s="1"/>
  <c r="E33" i="18"/>
  <c r="F33" i="18" s="1"/>
  <c r="E34" i="18"/>
  <c r="F34" i="18"/>
  <c r="E35" i="18"/>
  <c r="F35" i="18" s="1"/>
  <c r="E36" i="18"/>
  <c r="F36" i="18" s="1"/>
  <c r="E37" i="18"/>
  <c r="F37" i="18" s="1"/>
  <c r="E38" i="18"/>
  <c r="F38" i="18" s="1"/>
  <c r="E39" i="18"/>
  <c r="F39" i="18" s="1"/>
  <c r="E40" i="18"/>
  <c r="F40" i="18" s="1"/>
  <c r="E41" i="18"/>
  <c r="F41" i="18" s="1"/>
  <c r="E42" i="18"/>
  <c r="F42" i="18" s="1"/>
  <c r="G43" i="18" s="1"/>
  <c r="F5" i="18"/>
  <c r="U9" i="18" s="1"/>
  <c r="F15" i="18"/>
  <c r="F6" i="18"/>
  <c r="V70" i="18" s="1"/>
  <c r="U8" i="18"/>
  <c r="U10" i="18"/>
  <c r="U12" i="18"/>
  <c r="U14" i="18"/>
  <c r="U16" i="18"/>
  <c r="U18" i="18"/>
  <c r="U20" i="18"/>
  <c r="U22" i="18"/>
  <c r="U24" i="18"/>
  <c r="U26" i="18"/>
  <c r="U28" i="18"/>
  <c r="U30" i="18"/>
  <c r="U32" i="18"/>
  <c r="U34" i="18"/>
  <c r="U36" i="18"/>
  <c r="U38" i="18"/>
  <c r="U40" i="18"/>
  <c r="U42" i="18"/>
  <c r="U44" i="18"/>
  <c r="U46" i="18"/>
  <c r="U48" i="18"/>
  <c r="U50" i="18"/>
  <c r="U52" i="18"/>
  <c r="U54" i="18"/>
  <c r="U56" i="18"/>
  <c r="U58" i="18"/>
  <c r="U60" i="18"/>
  <c r="U62" i="18"/>
  <c r="U64" i="18"/>
  <c r="Q66" i="18"/>
  <c r="Q67" i="18"/>
  <c r="U67" i="18"/>
  <c r="Q68" i="18"/>
  <c r="V68" i="18"/>
  <c r="Q69" i="18"/>
  <c r="Q70" i="18"/>
  <c r="U70" i="18"/>
  <c r="Q71" i="18"/>
  <c r="U71" i="18"/>
  <c r="Q72" i="18"/>
  <c r="U72" i="18"/>
  <c r="Q73" i="18"/>
  <c r="U73" i="18"/>
  <c r="Q74" i="18"/>
  <c r="U74" i="18"/>
  <c r="Q75" i="18"/>
  <c r="U75" i="18"/>
  <c r="Q76" i="18"/>
  <c r="U76" i="18"/>
  <c r="V76" i="18"/>
  <c r="Q77" i="18"/>
  <c r="U77" i="18"/>
  <c r="V77" i="18"/>
  <c r="Q78" i="18"/>
  <c r="U78" i="18"/>
  <c r="V78" i="18"/>
  <c r="Q79" i="18"/>
  <c r="U79" i="18"/>
  <c r="V79" i="18"/>
  <c r="Q80" i="18"/>
  <c r="U80" i="18"/>
  <c r="V80" i="18"/>
  <c r="Q81" i="18"/>
  <c r="U81" i="18"/>
  <c r="V81" i="18"/>
  <c r="Q82" i="18"/>
  <c r="U82" i="18"/>
  <c r="V82" i="18"/>
  <c r="Q83" i="18"/>
  <c r="U83" i="18"/>
  <c r="V83" i="18"/>
  <c r="Q84" i="18"/>
  <c r="U84" i="18"/>
  <c r="V84" i="18"/>
  <c r="Q85" i="18"/>
  <c r="U85" i="18"/>
  <c r="V85" i="18"/>
  <c r="Q86" i="18"/>
  <c r="U86" i="18"/>
  <c r="V86" i="18"/>
  <c r="Q87" i="18"/>
  <c r="U87" i="18"/>
  <c r="V87" i="18"/>
  <c r="Q88" i="18"/>
  <c r="U88" i="18"/>
  <c r="V88" i="18"/>
  <c r="Q89" i="18"/>
  <c r="U89" i="18"/>
  <c r="V89" i="18"/>
  <c r="Q90" i="18"/>
  <c r="U90" i="18"/>
  <c r="V90" i="18"/>
  <c r="Q91" i="18"/>
  <c r="U91" i="18"/>
  <c r="V91" i="18"/>
  <c r="Q92" i="18"/>
  <c r="U92" i="18"/>
  <c r="V92" i="18"/>
  <c r="Q93" i="18"/>
  <c r="U93" i="18"/>
  <c r="V93" i="18"/>
  <c r="Q94" i="18"/>
  <c r="U94" i="18"/>
  <c r="V94" i="18"/>
  <c r="Q95" i="18"/>
  <c r="U95" i="18"/>
  <c r="V95" i="18"/>
  <c r="U96" i="18"/>
  <c r="V96" i="18"/>
  <c r="U97" i="18"/>
  <c r="V97" i="18"/>
  <c r="U98" i="18"/>
  <c r="V98" i="18"/>
  <c r="U99" i="18"/>
  <c r="V99" i="18"/>
  <c r="U100" i="18"/>
  <c r="V100" i="18"/>
  <c r="U101" i="18"/>
  <c r="V101" i="18"/>
  <c r="U102" i="18"/>
  <c r="V102" i="18"/>
  <c r="U103" i="18"/>
  <c r="V103" i="18"/>
  <c r="U104" i="18"/>
  <c r="V104" i="18"/>
  <c r="U105" i="18"/>
  <c r="V105" i="18"/>
  <c r="U106" i="18"/>
  <c r="V106" i="18"/>
  <c r="U107" i="18"/>
  <c r="V107" i="18"/>
  <c r="U108" i="18"/>
  <c r="V108" i="18"/>
  <c r="U109" i="18"/>
  <c r="V109" i="18"/>
  <c r="U110" i="18"/>
  <c r="V110" i="18"/>
  <c r="U111" i="18"/>
  <c r="V111" i="18"/>
  <c r="U112" i="18"/>
  <c r="V112" i="18"/>
  <c r="U113" i="18"/>
  <c r="V113" i="18"/>
  <c r="U114" i="18"/>
  <c r="V114" i="18"/>
  <c r="U115" i="18"/>
  <c r="V115" i="18"/>
  <c r="U116" i="18"/>
  <c r="V116" i="18"/>
  <c r="U117" i="18"/>
  <c r="V117" i="18"/>
  <c r="U118" i="18"/>
  <c r="V118" i="18"/>
  <c r="U119" i="18"/>
  <c r="V119" i="18"/>
  <c r="U120" i="18"/>
  <c r="V120" i="18"/>
  <c r="U121" i="18"/>
  <c r="V121" i="18"/>
  <c r="U122" i="18"/>
  <c r="V122" i="18"/>
  <c r="U123" i="18"/>
  <c r="V123" i="18"/>
  <c r="U124" i="18"/>
  <c r="V124" i="18"/>
  <c r="U125" i="18"/>
  <c r="V125" i="18"/>
  <c r="U126" i="18"/>
  <c r="V126" i="18"/>
  <c r="U127" i="18"/>
  <c r="V127" i="18"/>
  <c r="U128" i="18"/>
  <c r="V128" i="18"/>
  <c r="U129" i="18"/>
  <c r="V129" i="18"/>
  <c r="U130" i="18"/>
  <c r="V130" i="18"/>
  <c r="U131" i="18"/>
  <c r="V131" i="18"/>
  <c r="U132" i="18"/>
  <c r="V132" i="18"/>
  <c r="U133" i="18"/>
  <c r="V133" i="18"/>
  <c r="U134" i="18"/>
  <c r="V134" i="18"/>
  <c r="U135" i="18"/>
  <c r="V135" i="18"/>
  <c r="U136" i="18"/>
  <c r="V136" i="18"/>
  <c r="U137" i="18"/>
  <c r="V137" i="18"/>
  <c r="U138" i="18"/>
  <c r="V138" i="18"/>
  <c r="U139" i="18"/>
  <c r="V139" i="18"/>
  <c r="U140" i="18"/>
  <c r="V140" i="18"/>
  <c r="U141" i="18"/>
  <c r="V141" i="18"/>
  <c r="U142" i="18"/>
  <c r="V142" i="18"/>
  <c r="U143" i="18"/>
  <c r="V143" i="18"/>
  <c r="U144" i="18"/>
  <c r="V144" i="18"/>
  <c r="U145" i="18"/>
  <c r="V145" i="18"/>
  <c r="U146" i="18"/>
  <c r="V146" i="18"/>
  <c r="U147" i="18"/>
  <c r="V147" i="18"/>
  <c r="U148" i="18"/>
  <c r="V148" i="18"/>
  <c r="U149" i="18"/>
  <c r="V149" i="18"/>
  <c r="U150" i="18"/>
  <c r="V150" i="18"/>
  <c r="U151" i="18"/>
  <c r="V151" i="18"/>
  <c r="U152" i="18"/>
  <c r="V152" i="18"/>
  <c r="U153" i="18"/>
  <c r="V153" i="18"/>
  <c r="U154" i="18"/>
  <c r="V154" i="18"/>
  <c r="U155" i="18"/>
  <c r="V155" i="18"/>
  <c r="U156" i="18"/>
  <c r="V156" i="18"/>
  <c r="U157" i="18"/>
  <c r="V157" i="18"/>
  <c r="U158" i="18"/>
  <c r="V158" i="18"/>
  <c r="U159" i="18"/>
  <c r="V159" i="18"/>
  <c r="U160" i="18"/>
  <c r="V160" i="18"/>
  <c r="U161" i="18"/>
  <c r="V161" i="18"/>
  <c r="U162" i="18"/>
  <c r="V162" i="18"/>
  <c r="U163" i="18"/>
  <c r="V163" i="18"/>
  <c r="U164" i="18"/>
  <c r="V164" i="18"/>
  <c r="U165" i="18"/>
  <c r="V165" i="18"/>
  <c r="U166" i="18"/>
  <c r="V166" i="18"/>
  <c r="U167" i="18"/>
  <c r="V167" i="18"/>
  <c r="U168" i="18"/>
  <c r="V168" i="18"/>
  <c r="U169" i="18"/>
  <c r="V169" i="18"/>
  <c r="U170" i="18"/>
  <c r="V170" i="18"/>
  <c r="U171" i="18"/>
  <c r="V171" i="18"/>
  <c r="U172" i="18"/>
  <c r="V172" i="18"/>
  <c r="U173" i="18"/>
  <c r="V173" i="18"/>
  <c r="U174" i="18"/>
  <c r="V174" i="18"/>
  <c r="U175" i="18"/>
  <c r="V175" i="18"/>
  <c r="U176" i="18"/>
  <c r="V176" i="18"/>
  <c r="U177" i="18"/>
  <c r="V177" i="18"/>
  <c r="U178" i="18"/>
  <c r="V178" i="18"/>
  <c r="U179" i="18"/>
  <c r="V179" i="18"/>
  <c r="U180" i="18"/>
  <c r="V180" i="18"/>
  <c r="U181" i="18"/>
  <c r="V181" i="18"/>
  <c r="U182" i="18"/>
  <c r="V182" i="18"/>
  <c r="U183" i="18"/>
  <c r="V183" i="18"/>
  <c r="U184" i="18"/>
  <c r="V184" i="18"/>
  <c r="U185" i="18"/>
  <c r="V185" i="18"/>
  <c r="U186" i="18"/>
  <c r="V186" i="18"/>
  <c r="U187" i="18"/>
  <c r="V187" i="18"/>
  <c r="U188" i="18"/>
  <c r="V188" i="18"/>
  <c r="U189" i="18"/>
  <c r="V189" i="18"/>
  <c r="U190" i="18"/>
  <c r="V190" i="18"/>
  <c r="U191" i="18"/>
  <c r="V191" i="18"/>
  <c r="U192" i="18"/>
  <c r="V192" i="18"/>
  <c r="U193" i="18"/>
  <c r="V193" i="18"/>
  <c r="U194" i="18"/>
  <c r="V194" i="18"/>
  <c r="U195" i="18"/>
  <c r="V195" i="18"/>
  <c r="U196" i="18"/>
  <c r="V196" i="18"/>
  <c r="U197" i="18"/>
  <c r="V197" i="18"/>
  <c r="U198" i="18"/>
  <c r="V198" i="18"/>
  <c r="U199" i="18"/>
  <c r="V199" i="18"/>
  <c r="U200" i="18"/>
  <c r="V200" i="18"/>
  <c r="U201" i="18"/>
  <c r="V201" i="18"/>
  <c r="U202" i="18"/>
  <c r="V202" i="18"/>
  <c r="U203" i="18"/>
  <c r="V203" i="18"/>
  <c r="U204" i="18"/>
  <c r="V204" i="18"/>
  <c r="U205" i="18"/>
  <c r="V205" i="18"/>
  <c r="F10" i="18"/>
  <c r="L97" i="18" s="1"/>
  <c r="F11" i="18"/>
  <c r="F13" i="18"/>
  <c r="F8" i="18"/>
  <c r="F9" i="18"/>
  <c r="N6" i="18"/>
  <c r="N7" i="18"/>
  <c r="N8" i="18"/>
  <c r="N9" i="18"/>
  <c r="N10" i="18"/>
  <c r="N11" i="18"/>
  <c r="N12" i="18"/>
  <c r="N13" i="18"/>
  <c r="N14" i="18"/>
  <c r="N15" i="18"/>
  <c r="N16" i="18"/>
  <c r="N17" i="18"/>
  <c r="N18" i="18"/>
  <c r="N19" i="18"/>
  <c r="N20" i="18"/>
  <c r="N21" i="18"/>
  <c r="N22" i="18"/>
  <c r="N23" i="18"/>
  <c r="N24" i="18"/>
  <c r="N25" i="18"/>
  <c r="N26" i="18"/>
  <c r="N27" i="18"/>
  <c r="N28" i="18"/>
  <c r="N29" i="18"/>
  <c r="N30" i="18"/>
  <c r="N31" i="18"/>
  <c r="N32" i="18"/>
  <c r="N33" i="18"/>
  <c r="N34" i="18"/>
  <c r="N35" i="18"/>
  <c r="N36" i="18"/>
  <c r="N37" i="18"/>
  <c r="N38" i="18"/>
  <c r="N39" i="18"/>
  <c r="N40" i="18"/>
  <c r="N41" i="18"/>
  <c r="N42" i="18"/>
  <c r="N43" i="18"/>
  <c r="N44" i="18"/>
  <c r="N45" i="18"/>
  <c r="N46" i="18"/>
  <c r="N47" i="18"/>
  <c r="N48" i="18"/>
  <c r="N49" i="18"/>
  <c r="N50" i="18"/>
  <c r="N51" i="18"/>
  <c r="N52" i="18"/>
  <c r="N53" i="18"/>
  <c r="N54" i="18"/>
  <c r="N55" i="18"/>
  <c r="N56" i="18"/>
  <c r="N57" i="18"/>
  <c r="N58" i="18"/>
  <c r="N59" i="18"/>
  <c r="N60" i="18"/>
  <c r="N61" i="18"/>
  <c r="N62" i="18"/>
  <c r="N63" i="18"/>
  <c r="N64" i="18"/>
  <c r="N65" i="18"/>
  <c r="N66" i="18"/>
  <c r="N67" i="18"/>
  <c r="N68" i="18"/>
  <c r="N69" i="18"/>
  <c r="N70" i="18"/>
  <c r="N71" i="18"/>
  <c r="N72" i="18"/>
  <c r="N73" i="18"/>
  <c r="N74" i="18"/>
  <c r="N75" i="18"/>
  <c r="N76" i="18"/>
  <c r="N77" i="18"/>
  <c r="N78" i="18"/>
  <c r="N79" i="18"/>
  <c r="N80" i="18"/>
  <c r="N81" i="18"/>
  <c r="N82" i="18"/>
  <c r="N83" i="18"/>
  <c r="N84" i="18"/>
  <c r="N85" i="18"/>
  <c r="N86" i="18"/>
  <c r="N87" i="18"/>
  <c r="N88" i="18"/>
  <c r="N89" i="18"/>
  <c r="N90" i="18"/>
  <c r="N91" i="18"/>
  <c r="N92" i="18"/>
  <c r="N93" i="18"/>
  <c r="N94" i="18"/>
  <c r="N95" i="18"/>
  <c r="N96" i="18"/>
  <c r="N97" i="18"/>
  <c r="N98" i="18"/>
  <c r="N99" i="18"/>
  <c r="N100" i="18"/>
  <c r="N101" i="18"/>
  <c r="N102" i="18"/>
  <c r="N103" i="18"/>
  <c r="N104" i="18"/>
  <c r="N105" i="18"/>
  <c r="N106" i="18"/>
  <c r="N107" i="18"/>
  <c r="N108" i="18"/>
  <c r="N109" i="18"/>
  <c r="N110" i="18"/>
  <c r="N111" i="18"/>
  <c r="N112" i="18"/>
  <c r="N113" i="18"/>
  <c r="N114" i="18"/>
  <c r="N115" i="18"/>
  <c r="N116" i="18"/>
  <c r="N117" i="18"/>
  <c r="N118" i="18"/>
  <c r="N119" i="18"/>
  <c r="N120" i="18"/>
  <c r="N121" i="18"/>
  <c r="N122" i="18"/>
  <c r="N123" i="18"/>
  <c r="N124" i="18"/>
  <c r="N125" i="18"/>
  <c r="N126" i="18"/>
  <c r="N127" i="18"/>
  <c r="N128" i="18"/>
  <c r="N129" i="18"/>
  <c r="N130" i="18"/>
  <c r="N131" i="18"/>
  <c r="N132" i="18"/>
  <c r="N133" i="18"/>
  <c r="N134" i="18"/>
  <c r="N135" i="18"/>
  <c r="N136" i="18"/>
  <c r="N137" i="18"/>
  <c r="N138" i="18"/>
  <c r="N139" i="18"/>
  <c r="N140" i="18"/>
  <c r="N141" i="18"/>
  <c r="N142" i="18"/>
  <c r="N143" i="18"/>
  <c r="N144" i="18"/>
  <c r="N145" i="18"/>
  <c r="N146" i="18"/>
  <c r="N147" i="18"/>
  <c r="N148" i="18"/>
  <c r="N149" i="18"/>
  <c r="N150" i="18"/>
  <c r="N151" i="18"/>
  <c r="N152" i="18"/>
  <c r="N153" i="18"/>
  <c r="N154" i="18"/>
  <c r="N155" i="18"/>
  <c r="N156" i="18"/>
  <c r="N157" i="18"/>
  <c r="N158" i="18"/>
  <c r="N159" i="18"/>
  <c r="N160" i="18"/>
  <c r="N161" i="18"/>
  <c r="N162" i="18"/>
  <c r="N163" i="18"/>
  <c r="N164" i="18"/>
  <c r="N165" i="18"/>
  <c r="N166" i="18"/>
  <c r="N167" i="18"/>
  <c r="N168" i="18"/>
  <c r="N169" i="18"/>
  <c r="N170" i="18"/>
  <c r="N171" i="18"/>
  <c r="N172" i="18"/>
  <c r="N173" i="18"/>
  <c r="N174" i="18"/>
  <c r="N175" i="18"/>
  <c r="N176" i="18"/>
  <c r="N177" i="18"/>
  <c r="N178" i="18"/>
  <c r="N179" i="18"/>
  <c r="N180" i="18"/>
  <c r="N181" i="18"/>
  <c r="N182" i="18"/>
  <c r="N183" i="18"/>
  <c r="N184" i="18"/>
  <c r="N185" i="18"/>
  <c r="N186" i="18"/>
  <c r="N187" i="18"/>
  <c r="N188" i="18"/>
  <c r="N189" i="18"/>
  <c r="N190" i="18"/>
  <c r="N191" i="18"/>
  <c r="N192" i="18"/>
  <c r="N193" i="18"/>
  <c r="N194" i="18"/>
  <c r="N195" i="18"/>
  <c r="N196" i="18"/>
  <c r="N197" i="18"/>
  <c r="N198" i="18"/>
  <c r="N199" i="18"/>
  <c r="N200" i="18"/>
  <c r="N201" i="18"/>
  <c r="N202" i="18"/>
  <c r="N203" i="18"/>
  <c r="N204" i="18"/>
  <c r="N205" i="18"/>
  <c r="F19" i="13"/>
  <c r="S5" i="13" s="1"/>
  <c r="E25" i="13"/>
  <c r="F25" i="13" s="1"/>
  <c r="G25" i="13" s="1"/>
  <c r="E26" i="13"/>
  <c r="F26" i="13" s="1"/>
  <c r="E27" i="13"/>
  <c r="F27" i="13" s="1"/>
  <c r="E28" i="13"/>
  <c r="F28" i="13" s="1"/>
  <c r="E29" i="13"/>
  <c r="F29" i="13" s="1"/>
  <c r="E30" i="13"/>
  <c r="F30" i="13" s="1"/>
  <c r="E31" i="13"/>
  <c r="F31" i="13" s="1"/>
  <c r="E32" i="13"/>
  <c r="F32" i="13"/>
  <c r="E33" i="13"/>
  <c r="F33" i="13" s="1"/>
  <c r="E34" i="13"/>
  <c r="F34" i="13" s="1"/>
  <c r="E35" i="13"/>
  <c r="F35" i="13" s="1"/>
  <c r="E36" i="13"/>
  <c r="F36" i="13" s="1"/>
  <c r="E37" i="13"/>
  <c r="F37" i="13" s="1"/>
  <c r="E38" i="13"/>
  <c r="F38" i="13"/>
  <c r="E39" i="13"/>
  <c r="F39" i="13" s="1"/>
  <c r="E40" i="13"/>
  <c r="F40" i="13" s="1"/>
  <c r="E41" i="13"/>
  <c r="F41" i="13"/>
  <c r="E42" i="13"/>
  <c r="F42" i="13" s="1"/>
  <c r="E43" i="13"/>
  <c r="F43" i="13" s="1"/>
  <c r="E44" i="13"/>
  <c r="F44" i="13" s="1"/>
  <c r="E45" i="13"/>
  <c r="F45" i="13" s="1"/>
  <c r="E46" i="13"/>
  <c r="F46" i="13" s="1"/>
  <c r="E47" i="13"/>
  <c r="F47" i="13" s="1"/>
  <c r="G48" i="13" s="1"/>
  <c r="F5" i="13"/>
  <c r="F15" i="13"/>
  <c r="F6" i="13"/>
  <c r="V9" i="13" s="1"/>
  <c r="U156" i="13"/>
  <c r="V156" i="13"/>
  <c r="U157" i="13"/>
  <c r="V157" i="13"/>
  <c r="U158" i="13"/>
  <c r="V158" i="13"/>
  <c r="U159" i="13"/>
  <c r="V159" i="13"/>
  <c r="U160" i="13"/>
  <c r="V160" i="13"/>
  <c r="U161" i="13"/>
  <c r="V161" i="13"/>
  <c r="U162" i="13"/>
  <c r="V162" i="13"/>
  <c r="U163" i="13"/>
  <c r="V163" i="13"/>
  <c r="U164" i="13"/>
  <c r="V164" i="13"/>
  <c r="U165" i="13"/>
  <c r="V165" i="13"/>
  <c r="R166" i="13"/>
  <c r="U166" i="13"/>
  <c r="V166" i="13"/>
  <c r="R167" i="13"/>
  <c r="U167" i="13"/>
  <c r="V167" i="13"/>
  <c r="R168" i="13"/>
  <c r="U168" i="13"/>
  <c r="V168" i="13"/>
  <c r="R169" i="13"/>
  <c r="U169" i="13"/>
  <c r="V169" i="13"/>
  <c r="R170" i="13"/>
  <c r="U170" i="13"/>
  <c r="V170" i="13"/>
  <c r="R171" i="13"/>
  <c r="U171" i="13"/>
  <c r="V171" i="13"/>
  <c r="R172" i="13"/>
  <c r="U172" i="13"/>
  <c r="V172" i="13"/>
  <c r="R173" i="13"/>
  <c r="U173" i="13"/>
  <c r="V173" i="13"/>
  <c r="R174" i="13"/>
  <c r="U174" i="13"/>
  <c r="V174" i="13"/>
  <c r="R175" i="13"/>
  <c r="U175" i="13"/>
  <c r="V175" i="13"/>
  <c r="R176" i="13"/>
  <c r="U176" i="13"/>
  <c r="V176" i="13"/>
  <c r="R177" i="13"/>
  <c r="U177" i="13"/>
  <c r="V177" i="13"/>
  <c r="R178" i="13"/>
  <c r="U178" i="13"/>
  <c r="V178" i="13"/>
  <c r="R179" i="13"/>
  <c r="U179" i="13"/>
  <c r="V179" i="13"/>
  <c r="R180" i="13"/>
  <c r="U180" i="13"/>
  <c r="V180" i="13"/>
  <c r="R181" i="13"/>
  <c r="U181" i="13"/>
  <c r="V181" i="13"/>
  <c r="R182" i="13"/>
  <c r="U182" i="13"/>
  <c r="V182" i="13"/>
  <c r="R183" i="13"/>
  <c r="U183" i="13"/>
  <c r="V183" i="13"/>
  <c r="R184" i="13"/>
  <c r="U184" i="13"/>
  <c r="V184" i="13"/>
  <c r="R185" i="13"/>
  <c r="U185" i="13"/>
  <c r="V185" i="13"/>
  <c r="R186" i="13"/>
  <c r="U186" i="13"/>
  <c r="V186" i="13"/>
  <c r="R187" i="13"/>
  <c r="U187" i="13"/>
  <c r="V187" i="13"/>
  <c r="R188" i="13"/>
  <c r="U188" i="13"/>
  <c r="V188" i="13"/>
  <c r="R189" i="13"/>
  <c r="U189" i="13"/>
  <c r="V189" i="13"/>
  <c r="R190" i="13"/>
  <c r="U190" i="13"/>
  <c r="V190" i="13"/>
  <c r="R191" i="13"/>
  <c r="U191" i="13"/>
  <c r="V191" i="13"/>
  <c r="R192" i="13"/>
  <c r="U192" i="13"/>
  <c r="V192" i="13"/>
  <c r="R193" i="13"/>
  <c r="U193" i="13"/>
  <c r="V193" i="13"/>
  <c r="R194" i="13"/>
  <c r="U194" i="13"/>
  <c r="V194" i="13"/>
  <c r="R195" i="13"/>
  <c r="U195" i="13"/>
  <c r="V195" i="13"/>
  <c r="R196" i="13"/>
  <c r="U196" i="13"/>
  <c r="V196" i="13"/>
  <c r="R197" i="13"/>
  <c r="U197" i="13"/>
  <c r="V197" i="13"/>
  <c r="R198" i="13"/>
  <c r="U198" i="13"/>
  <c r="V198" i="13"/>
  <c r="R199" i="13"/>
  <c r="U199" i="13"/>
  <c r="V199" i="13"/>
  <c r="R200" i="13"/>
  <c r="U200" i="13"/>
  <c r="V200" i="13"/>
  <c r="R201" i="13"/>
  <c r="U201" i="13"/>
  <c r="V201" i="13"/>
  <c r="R202" i="13"/>
  <c r="U202" i="13"/>
  <c r="V202" i="13"/>
  <c r="R203" i="13"/>
  <c r="U203" i="13"/>
  <c r="V203" i="13"/>
  <c r="R204" i="13"/>
  <c r="U204" i="13"/>
  <c r="V204" i="13"/>
  <c r="R205" i="13"/>
  <c r="U205" i="13"/>
  <c r="V205" i="13"/>
  <c r="F13" i="13"/>
  <c r="F8" i="13"/>
  <c r="L61" i="13" s="1"/>
  <c r="F9" i="13"/>
  <c r="N6" i="13"/>
  <c r="N7" i="13"/>
  <c r="N8" i="13"/>
  <c r="N9" i="13"/>
  <c r="N10" i="13"/>
  <c r="N11" i="13"/>
  <c r="N12" i="13"/>
  <c r="N13" i="13"/>
  <c r="N14" i="13"/>
  <c r="N15" i="13"/>
  <c r="N16" i="13"/>
  <c r="N17" i="13"/>
  <c r="N18" i="13"/>
  <c r="N19" i="13"/>
  <c r="N20" i="13"/>
  <c r="N21" i="13"/>
  <c r="N22" i="13"/>
  <c r="N23" i="13"/>
  <c r="N24" i="13"/>
  <c r="N25" i="13"/>
  <c r="N26" i="13"/>
  <c r="N27" i="13"/>
  <c r="N28" i="13"/>
  <c r="N29" i="13"/>
  <c r="N30" i="13"/>
  <c r="N31" i="13"/>
  <c r="N32" i="13"/>
  <c r="N33" i="13"/>
  <c r="N34" i="13"/>
  <c r="N35" i="13"/>
  <c r="N36" i="13"/>
  <c r="N37" i="13"/>
  <c r="N38" i="13"/>
  <c r="N39" i="13"/>
  <c r="N40" i="13"/>
  <c r="N41" i="13"/>
  <c r="N42" i="13"/>
  <c r="N43" i="13"/>
  <c r="N44" i="13"/>
  <c r="N45" i="13"/>
  <c r="N46" i="13"/>
  <c r="N47" i="13"/>
  <c r="N48" i="13"/>
  <c r="N49" i="13"/>
  <c r="N50" i="13"/>
  <c r="N51" i="13"/>
  <c r="N52" i="13"/>
  <c r="N53" i="13"/>
  <c r="N54" i="13"/>
  <c r="N55" i="13"/>
  <c r="N56" i="13"/>
  <c r="N57" i="13"/>
  <c r="N58" i="13"/>
  <c r="N59" i="13"/>
  <c r="N60" i="13"/>
  <c r="N61" i="13"/>
  <c r="N62" i="13"/>
  <c r="N63" i="13"/>
  <c r="N64" i="13"/>
  <c r="N65" i="13"/>
  <c r="N66" i="13"/>
  <c r="N67" i="13"/>
  <c r="N68" i="13"/>
  <c r="N69" i="13"/>
  <c r="N70" i="13"/>
  <c r="N71" i="13"/>
  <c r="N72" i="13"/>
  <c r="N73" i="13"/>
  <c r="N74" i="13"/>
  <c r="N75" i="13"/>
  <c r="N76" i="13"/>
  <c r="N77" i="13"/>
  <c r="N78" i="13"/>
  <c r="N79" i="13"/>
  <c r="N80" i="13"/>
  <c r="N81" i="13"/>
  <c r="N82" i="13"/>
  <c r="N83" i="13"/>
  <c r="N84" i="13"/>
  <c r="N85" i="13"/>
  <c r="N86" i="13"/>
  <c r="N87" i="13"/>
  <c r="N88" i="13"/>
  <c r="N89" i="13"/>
  <c r="N90" i="13"/>
  <c r="N91" i="13"/>
  <c r="N92" i="13"/>
  <c r="N93" i="13"/>
  <c r="N94" i="13"/>
  <c r="N95" i="13"/>
  <c r="N96" i="13"/>
  <c r="N97" i="13"/>
  <c r="N98" i="13"/>
  <c r="N99" i="13"/>
  <c r="N100" i="13"/>
  <c r="N101" i="13"/>
  <c r="N102" i="13"/>
  <c r="N103" i="13"/>
  <c r="N104" i="13"/>
  <c r="N105" i="13"/>
  <c r="N106" i="13"/>
  <c r="N107" i="13"/>
  <c r="N108" i="13"/>
  <c r="N109" i="13"/>
  <c r="N110" i="13"/>
  <c r="N111" i="13"/>
  <c r="N112" i="13"/>
  <c r="N113" i="13"/>
  <c r="N114" i="13"/>
  <c r="N115" i="13"/>
  <c r="N116" i="13"/>
  <c r="N117" i="13"/>
  <c r="N118" i="13"/>
  <c r="N119" i="13"/>
  <c r="N120" i="13"/>
  <c r="N121" i="13"/>
  <c r="N122" i="13"/>
  <c r="N123" i="13"/>
  <c r="N124" i="13"/>
  <c r="N125" i="13"/>
  <c r="N126" i="13"/>
  <c r="N127" i="13"/>
  <c r="N128" i="13"/>
  <c r="N129" i="13"/>
  <c r="N130" i="13"/>
  <c r="N131" i="13"/>
  <c r="N132" i="13"/>
  <c r="N133" i="13"/>
  <c r="N134" i="13"/>
  <c r="N135" i="13"/>
  <c r="N136" i="13"/>
  <c r="N137" i="13"/>
  <c r="N138" i="13"/>
  <c r="N139" i="13"/>
  <c r="N140" i="13"/>
  <c r="N141" i="13"/>
  <c r="N142" i="13"/>
  <c r="N143" i="13"/>
  <c r="N144" i="13"/>
  <c r="N145" i="13"/>
  <c r="N146" i="13"/>
  <c r="N147" i="13"/>
  <c r="N148" i="13"/>
  <c r="N149" i="13"/>
  <c r="N150" i="13"/>
  <c r="N151" i="13"/>
  <c r="N152" i="13"/>
  <c r="N153" i="13"/>
  <c r="N154" i="13"/>
  <c r="N155" i="13"/>
  <c r="L156" i="13"/>
  <c r="M156" i="13"/>
  <c r="N156" i="13"/>
  <c r="L157" i="13"/>
  <c r="M157" i="13"/>
  <c r="N157" i="13"/>
  <c r="L158" i="13"/>
  <c r="M158" i="13"/>
  <c r="N158" i="13"/>
  <c r="L159" i="13"/>
  <c r="M159" i="13"/>
  <c r="N159" i="13"/>
  <c r="L160" i="13"/>
  <c r="M160" i="13"/>
  <c r="N160" i="13"/>
  <c r="L161" i="13"/>
  <c r="M161" i="13"/>
  <c r="N161" i="13"/>
  <c r="L162" i="13"/>
  <c r="M162" i="13"/>
  <c r="N162" i="13"/>
  <c r="L163" i="13"/>
  <c r="M163" i="13"/>
  <c r="N163" i="13"/>
  <c r="L164" i="13"/>
  <c r="M164" i="13"/>
  <c r="N164" i="13"/>
  <c r="L165" i="13"/>
  <c r="M165" i="13"/>
  <c r="N165" i="13"/>
  <c r="J166" i="13"/>
  <c r="L166" i="13"/>
  <c r="M166" i="13"/>
  <c r="N166" i="13"/>
  <c r="J167" i="13"/>
  <c r="L167" i="13"/>
  <c r="M167" i="13"/>
  <c r="N167" i="13"/>
  <c r="J168" i="13"/>
  <c r="L168" i="13"/>
  <c r="M168" i="13"/>
  <c r="N168" i="13"/>
  <c r="J169" i="13"/>
  <c r="L169" i="13"/>
  <c r="M169" i="13"/>
  <c r="N169" i="13"/>
  <c r="J170" i="13"/>
  <c r="L170" i="13"/>
  <c r="M170" i="13"/>
  <c r="N170" i="13"/>
  <c r="J171" i="13"/>
  <c r="L171" i="13"/>
  <c r="M171" i="13"/>
  <c r="N171" i="13"/>
  <c r="J172" i="13"/>
  <c r="L172" i="13"/>
  <c r="M172" i="13"/>
  <c r="N172" i="13"/>
  <c r="J173" i="13"/>
  <c r="L173" i="13"/>
  <c r="M173" i="13"/>
  <c r="N173" i="13"/>
  <c r="J174" i="13"/>
  <c r="L174" i="13"/>
  <c r="M174" i="13"/>
  <c r="N174" i="13"/>
  <c r="J175" i="13"/>
  <c r="L175" i="13"/>
  <c r="M175" i="13"/>
  <c r="N175" i="13"/>
  <c r="J176" i="13"/>
  <c r="L176" i="13"/>
  <c r="M176" i="13"/>
  <c r="N176" i="13"/>
  <c r="J177" i="13"/>
  <c r="L177" i="13"/>
  <c r="M177" i="13"/>
  <c r="N177" i="13"/>
  <c r="J178" i="13"/>
  <c r="L178" i="13"/>
  <c r="M178" i="13"/>
  <c r="N178" i="13"/>
  <c r="J179" i="13"/>
  <c r="L179" i="13"/>
  <c r="M179" i="13"/>
  <c r="N179" i="13"/>
  <c r="J180" i="13"/>
  <c r="L180" i="13"/>
  <c r="M180" i="13"/>
  <c r="N180" i="13"/>
  <c r="J181" i="13"/>
  <c r="L181" i="13"/>
  <c r="M181" i="13"/>
  <c r="N181" i="13"/>
  <c r="J182" i="13"/>
  <c r="L182" i="13"/>
  <c r="M182" i="13"/>
  <c r="N182" i="13"/>
  <c r="J183" i="13"/>
  <c r="L183" i="13"/>
  <c r="M183" i="13"/>
  <c r="N183" i="13"/>
  <c r="J184" i="13"/>
  <c r="L184" i="13"/>
  <c r="M184" i="13"/>
  <c r="N184" i="13"/>
  <c r="J185" i="13"/>
  <c r="L185" i="13"/>
  <c r="M185" i="13"/>
  <c r="N185" i="13"/>
  <c r="J186" i="13"/>
  <c r="L186" i="13"/>
  <c r="M186" i="13"/>
  <c r="N186" i="13"/>
  <c r="J187" i="13"/>
  <c r="L187" i="13"/>
  <c r="M187" i="13"/>
  <c r="N187" i="13"/>
  <c r="J188" i="13"/>
  <c r="L188" i="13"/>
  <c r="M188" i="13"/>
  <c r="N188" i="13"/>
  <c r="J189" i="13"/>
  <c r="L189" i="13"/>
  <c r="M189" i="13"/>
  <c r="N189" i="13"/>
  <c r="J190" i="13"/>
  <c r="L190" i="13"/>
  <c r="M190" i="13"/>
  <c r="N190" i="13"/>
  <c r="J191" i="13"/>
  <c r="L191" i="13"/>
  <c r="M191" i="13"/>
  <c r="N191" i="13"/>
  <c r="J192" i="13"/>
  <c r="L192" i="13"/>
  <c r="M192" i="13"/>
  <c r="N192" i="13"/>
  <c r="J193" i="13"/>
  <c r="L193" i="13"/>
  <c r="M193" i="13"/>
  <c r="N193" i="13"/>
  <c r="J194" i="13"/>
  <c r="L194" i="13"/>
  <c r="M194" i="13"/>
  <c r="N194" i="13"/>
  <c r="J195" i="13"/>
  <c r="L195" i="13"/>
  <c r="M195" i="13"/>
  <c r="N195" i="13"/>
  <c r="J196" i="13"/>
  <c r="L196" i="13"/>
  <c r="M196" i="13"/>
  <c r="N196" i="13"/>
  <c r="J197" i="13"/>
  <c r="L197" i="13"/>
  <c r="M197" i="13"/>
  <c r="N197" i="13"/>
  <c r="J198" i="13"/>
  <c r="L198" i="13"/>
  <c r="M198" i="13"/>
  <c r="N198" i="13"/>
  <c r="J199" i="13"/>
  <c r="L199" i="13"/>
  <c r="M199" i="13"/>
  <c r="N199" i="13"/>
  <c r="J200" i="13"/>
  <c r="L200" i="13"/>
  <c r="M200" i="13"/>
  <c r="N200" i="13"/>
  <c r="J201" i="13"/>
  <c r="L201" i="13"/>
  <c r="M201" i="13"/>
  <c r="N201" i="13"/>
  <c r="J202" i="13"/>
  <c r="L202" i="13"/>
  <c r="M202" i="13"/>
  <c r="N202" i="13"/>
  <c r="J203" i="13"/>
  <c r="L203" i="13"/>
  <c r="M203" i="13"/>
  <c r="N203" i="13"/>
  <c r="J204" i="13"/>
  <c r="L204" i="13"/>
  <c r="M204" i="13"/>
  <c r="N204" i="13"/>
  <c r="J205" i="13"/>
  <c r="L205" i="13"/>
  <c r="M205" i="13"/>
  <c r="N205" i="13"/>
  <c r="AL23" i="18"/>
  <c r="AL7" i="20"/>
  <c r="AP10" i="20"/>
  <c r="AL14" i="20"/>
  <c r="AL17" i="20"/>
  <c r="AL20" i="20"/>
  <c r="AP20" i="20"/>
  <c r="AL25" i="20"/>
  <c r="AP25" i="20"/>
  <c r="AL27" i="20"/>
  <c r="AL30" i="20"/>
  <c r="AP30" i="20"/>
  <c r="AL33" i="20"/>
  <c r="AL35" i="20"/>
  <c r="AP35" i="20"/>
  <c r="AT35" i="20" s="1"/>
  <c r="AL35" i="26"/>
  <c r="AL29" i="26"/>
  <c r="AL26" i="26"/>
  <c r="AL23" i="26"/>
  <c r="AP35" i="26"/>
  <c r="AN35" i="26"/>
  <c r="AM35" i="26"/>
  <c r="AP29" i="26"/>
  <c r="AO29" i="26"/>
  <c r="AN29" i="26"/>
  <c r="AM29" i="26"/>
  <c r="AP26" i="26"/>
  <c r="AO26" i="26"/>
  <c r="AN26" i="26"/>
  <c r="AM26" i="26"/>
  <c r="AP23" i="26"/>
  <c r="AO23" i="26"/>
  <c r="AN23" i="26"/>
  <c r="AM23" i="26"/>
  <c r="AO35" i="20"/>
  <c r="AS35" i="20" s="1"/>
  <c r="AN35" i="20"/>
  <c r="AR35" i="20" s="1"/>
  <c r="AM35" i="20"/>
  <c r="AQ35" i="20" s="1"/>
  <c r="AM31" i="20"/>
  <c r="AO30" i="20"/>
  <c r="AN30" i="20"/>
  <c r="AR30" i="20" s="1"/>
  <c r="AM30" i="20"/>
  <c r="AQ30" i="20" s="1"/>
  <c r="AM27" i="20"/>
  <c r="AQ27" i="20" s="1"/>
  <c r="AO25" i="20"/>
  <c r="AS25" i="20" s="1"/>
  <c r="AN25" i="20"/>
  <c r="AR25" i="20" s="1"/>
  <c r="AM25" i="20"/>
  <c r="AN23" i="20"/>
  <c r="AM21" i="20"/>
  <c r="AO20" i="20"/>
  <c r="AN20" i="20"/>
  <c r="AM20" i="20"/>
  <c r="AN19" i="20"/>
  <c r="AM17" i="20"/>
  <c r="AQ17" i="20" s="1"/>
  <c r="AO15" i="20"/>
  <c r="AN13" i="20"/>
  <c r="AO9" i="20"/>
  <c r="AM6" i="20"/>
  <c r="D101" i="27"/>
  <c r="E101" i="27"/>
  <c r="F101" i="27"/>
  <c r="G101" i="27"/>
  <c r="D102" i="27"/>
  <c r="E102" i="27"/>
  <c r="F102" i="27"/>
  <c r="G102" i="27"/>
  <c r="D85" i="27"/>
  <c r="E85" i="27"/>
  <c r="F85" i="27"/>
  <c r="G85" i="27"/>
  <c r="D86" i="27"/>
  <c r="E86" i="27"/>
  <c r="F86" i="27"/>
  <c r="G86" i="27"/>
  <c r="D69" i="27"/>
  <c r="E69" i="27"/>
  <c r="F69" i="27"/>
  <c r="G69" i="27"/>
  <c r="D70" i="27"/>
  <c r="E70" i="27"/>
  <c r="F70" i="27"/>
  <c r="G70" i="27"/>
  <c r="D53" i="27"/>
  <c r="E53" i="27"/>
  <c r="F53" i="27"/>
  <c r="G53" i="27"/>
  <c r="D54" i="27"/>
  <c r="E54" i="27"/>
  <c r="F54" i="27"/>
  <c r="G54" i="27"/>
  <c r="D37" i="27"/>
  <c r="E37" i="27"/>
  <c r="F37" i="27"/>
  <c r="G37" i="27"/>
  <c r="D38" i="27"/>
  <c r="E38" i="27"/>
  <c r="F38" i="27"/>
  <c r="G38" i="27"/>
  <c r="B22" i="27"/>
  <c r="C22" i="27"/>
  <c r="W172" i="27"/>
  <c r="X172" i="27"/>
  <c r="Y172" i="27"/>
  <c r="Z172" i="27"/>
  <c r="W173" i="27"/>
  <c r="X173" i="27"/>
  <c r="Y173" i="27"/>
  <c r="Z173" i="27"/>
  <c r="W174" i="27"/>
  <c r="X174" i="27"/>
  <c r="Y174" i="27"/>
  <c r="Z174" i="27"/>
  <c r="W175" i="27"/>
  <c r="X175" i="27"/>
  <c r="Y175" i="27"/>
  <c r="Z175" i="27"/>
  <c r="W176" i="27"/>
  <c r="X176" i="27"/>
  <c r="Y176" i="27"/>
  <c r="Z176" i="27"/>
  <c r="W177" i="27"/>
  <c r="X177" i="27"/>
  <c r="Y177" i="27"/>
  <c r="Z177" i="27"/>
  <c r="W178" i="27"/>
  <c r="X178" i="27"/>
  <c r="Y178" i="27"/>
  <c r="Z178" i="27"/>
  <c r="W179" i="27"/>
  <c r="X179" i="27"/>
  <c r="Y179" i="27"/>
  <c r="Z179" i="27"/>
  <c r="W180" i="27"/>
  <c r="X180" i="27"/>
  <c r="Y180" i="27"/>
  <c r="Z180" i="27"/>
  <c r="W181" i="27"/>
  <c r="X181" i="27"/>
  <c r="Y181" i="27"/>
  <c r="Z181" i="27"/>
  <c r="W182" i="27"/>
  <c r="X182" i="27"/>
  <c r="Y182" i="27"/>
  <c r="Z182" i="27"/>
  <c r="W183" i="27"/>
  <c r="X183" i="27"/>
  <c r="Y183" i="27"/>
  <c r="Z183" i="27"/>
  <c r="W184" i="27"/>
  <c r="X184" i="27"/>
  <c r="Y184" i="27"/>
  <c r="Z184" i="27"/>
  <c r="W185" i="27"/>
  <c r="X185" i="27"/>
  <c r="Y185" i="27"/>
  <c r="Z185" i="27"/>
  <c r="W186" i="27"/>
  <c r="X186" i="27"/>
  <c r="Y186" i="27"/>
  <c r="Z186" i="27"/>
  <c r="W187" i="27"/>
  <c r="X187" i="27"/>
  <c r="Y187" i="27"/>
  <c r="Z187" i="27"/>
  <c r="W188" i="27"/>
  <c r="X188" i="27"/>
  <c r="Y188" i="27"/>
  <c r="Z188" i="27"/>
  <c r="W189" i="27"/>
  <c r="X189" i="27"/>
  <c r="Y189" i="27"/>
  <c r="Z189" i="27"/>
  <c r="W190" i="27"/>
  <c r="X190" i="27"/>
  <c r="Y190" i="27"/>
  <c r="Z190" i="27"/>
  <c r="W191" i="27"/>
  <c r="X191" i="27"/>
  <c r="Y191" i="27"/>
  <c r="Z191" i="27"/>
  <c r="W192" i="27"/>
  <c r="X192" i="27"/>
  <c r="Y192" i="27"/>
  <c r="Z192" i="27"/>
  <c r="W193" i="27"/>
  <c r="X193" i="27"/>
  <c r="Y193" i="27"/>
  <c r="Z193" i="27"/>
  <c r="W194" i="27"/>
  <c r="X194" i="27"/>
  <c r="Y194" i="27"/>
  <c r="Z194" i="27"/>
  <c r="W195" i="27"/>
  <c r="X195" i="27"/>
  <c r="Y195" i="27"/>
  <c r="Z195" i="27"/>
  <c r="W196" i="27"/>
  <c r="X196" i="27"/>
  <c r="Y196" i="27"/>
  <c r="Z196" i="27"/>
  <c r="W197" i="27"/>
  <c r="X197" i="27"/>
  <c r="Y197" i="27"/>
  <c r="Z197" i="27"/>
  <c r="W198" i="27"/>
  <c r="X198" i="27"/>
  <c r="Y198" i="27"/>
  <c r="Z198" i="27"/>
  <c r="W199" i="27"/>
  <c r="X199" i="27"/>
  <c r="Y199" i="27"/>
  <c r="Z199" i="27"/>
  <c r="W200" i="27"/>
  <c r="X200" i="27"/>
  <c r="Y200" i="27"/>
  <c r="Z200" i="27"/>
  <c r="W201" i="27"/>
  <c r="X201" i="27"/>
  <c r="Y201" i="27"/>
  <c r="Z201" i="27"/>
  <c r="W202" i="27"/>
  <c r="X202" i="27"/>
  <c r="Y202" i="27"/>
  <c r="Z202" i="27"/>
  <c r="W203" i="27"/>
  <c r="X203" i="27"/>
  <c r="Y203" i="27"/>
  <c r="Z203" i="27"/>
  <c r="W204" i="27"/>
  <c r="X204" i="27"/>
  <c r="Y204" i="27"/>
  <c r="Z204" i="27"/>
  <c r="W205" i="27"/>
  <c r="X205" i="27"/>
  <c r="Y205" i="27"/>
  <c r="Z205" i="27"/>
  <c r="W206" i="27"/>
  <c r="X206" i="27"/>
  <c r="Y206" i="27"/>
  <c r="Z206" i="27"/>
  <c r="W207" i="27"/>
  <c r="X207" i="27"/>
  <c r="Y207" i="27"/>
  <c r="Z207" i="27"/>
  <c r="W208" i="27"/>
  <c r="X208" i="27"/>
  <c r="Y208" i="27"/>
  <c r="Z208" i="27"/>
  <c r="W209" i="27"/>
  <c r="X209" i="27"/>
  <c r="Y209" i="27"/>
  <c r="Z209" i="27"/>
  <c r="W210" i="27"/>
  <c r="X210" i="27"/>
  <c r="Y210" i="27"/>
  <c r="Z210" i="27"/>
  <c r="W211" i="27"/>
  <c r="X211" i="27"/>
  <c r="Y211" i="27"/>
  <c r="Z211" i="27"/>
  <c r="W212" i="27"/>
  <c r="X212" i="27"/>
  <c r="Y212" i="27"/>
  <c r="Z212" i="27"/>
  <c r="W213" i="27"/>
  <c r="X213" i="27"/>
  <c r="Y213" i="27"/>
  <c r="Z213" i="27"/>
  <c r="W214" i="27"/>
  <c r="X214" i="27"/>
  <c r="Y214" i="27"/>
  <c r="Z214" i="27"/>
  <c r="W215" i="27"/>
  <c r="X215" i="27"/>
  <c r="Y215" i="27"/>
  <c r="Z215" i="27"/>
  <c r="W216" i="27"/>
  <c r="X216" i="27"/>
  <c r="Y216" i="27"/>
  <c r="Z216" i="27"/>
  <c r="W217" i="27"/>
  <c r="X217" i="27"/>
  <c r="Y217" i="27"/>
  <c r="Z217" i="27"/>
  <c r="W218" i="27"/>
  <c r="X218" i="27"/>
  <c r="Y218" i="27"/>
  <c r="Z218" i="27"/>
  <c r="W219" i="27"/>
  <c r="X219" i="27"/>
  <c r="Y219" i="27"/>
  <c r="Z219" i="27"/>
  <c r="W220" i="27"/>
  <c r="X220" i="27"/>
  <c r="Y220" i="27"/>
  <c r="Z220" i="27"/>
  <c r="W221" i="27"/>
  <c r="X221" i="27"/>
  <c r="Y221" i="27"/>
  <c r="Z221" i="27"/>
  <c r="Q96" i="18"/>
  <c r="Q97" i="18"/>
  <c r="Q98" i="18"/>
  <c r="Q99" i="18"/>
  <c r="Q100" i="18"/>
  <c r="Q101" i="18"/>
  <c r="Q102" i="18"/>
  <c r="Q103" i="18"/>
  <c r="Q104" i="18"/>
  <c r="Q105" i="18"/>
  <c r="Q106" i="18"/>
  <c r="Q107" i="18"/>
  <c r="Q108" i="18"/>
  <c r="Q109" i="18"/>
  <c r="Q110" i="18"/>
  <c r="Q111" i="18"/>
  <c r="Q112" i="18"/>
  <c r="Q113" i="18"/>
  <c r="Q114" i="18"/>
  <c r="Q115" i="18"/>
  <c r="Q116" i="18"/>
  <c r="Q117" i="18"/>
  <c r="Q118" i="18"/>
  <c r="Q119" i="18"/>
  <c r="Q120" i="18"/>
  <c r="Q121" i="18"/>
  <c r="Q122" i="18"/>
  <c r="Q123" i="18"/>
  <c r="Q124" i="18"/>
  <c r="Q125" i="18"/>
  <c r="Q126" i="18"/>
  <c r="Q127" i="18"/>
  <c r="Q128" i="18"/>
  <c r="Q129" i="18"/>
  <c r="Q130" i="18"/>
  <c r="Q131" i="18"/>
  <c r="Q132" i="18"/>
  <c r="Q133" i="18"/>
  <c r="Q134" i="18"/>
  <c r="Q135" i="18"/>
  <c r="Q57" i="20"/>
  <c r="Q58" i="20"/>
  <c r="Q59" i="20"/>
  <c r="Q60" i="20"/>
  <c r="Q61" i="20"/>
  <c r="Q62" i="20"/>
  <c r="Q63" i="20"/>
  <c r="Q64" i="20"/>
  <c r="Q65" i="20"/>
  <c r="Q66" i="20"/>
  <c r="Q67" i="20"/>
  <c r="Q68" i="20"/>
  <c r="Q69" i="20"/>
  <c r="Q70" i="20"/>
  <c r="Q71" i="20"/>
  <c r="Q72" i="20"/>
  <c r="Q73" i="20"/>
  <c r="Q74" i="20"/>
  <c r="Q75" i="20"/>
  <c r="Q76" i="20"/>
  <c r="Q77" i="20"/>
  <c r="Q78" i="20"/>
  <c r="Q79" i="20"/>
  <c r="Q80" i="20"/>
  <c r="Q81" i="20"/>
  <c r="Q82" i="20"/>
  <c r="Q83" i="20"/>
  <c r="Q84" i="20"/>
  <c r="Q85" i="20"/>
  <c r="Q86" i="20"/>
  <c r="Q87" i="20"/>
  <c r="Q88" i="20"/>
  <c r="Q89" i="20"/>
  <c r="Q90" i="20"/>
  <c r="Q91" i="20"/>
  <c r="Q92" i="20"/>
  <c r="Q93" i="20"/>
  <c r="Q94" i="20"/>
  <c r="Q95" i="20"/>
  <c r="Q96" i="20"/>
  <c r="Q97" i="20"/>
  <c r="Q98" i="20"/>
  <c r="Q99" i="20"/>
  <c r="Q100" i="20"/>
  <c r="Q101" i="20"/>
  <c r="Q102" i="20"/>
  <c r="Q103" i="20"/>
  <c r="Q104" i="20"/>
  <c r="Q105" i="20"/>
  <c r="Q106" i="20"/>
  <c r="Q107" i="20"/>
  <c r="Q108" i="20"/>
  <c r="Q109" i="20"/>
  <c r="Q110" i="20"/>
  <c r="Q111" i="20"/>
  <c r="Q112" i="20"/>
  <c r="Q113" i="20"/>
  <c r="Q114" i="20"/>
  <c r="Q115" i="20"/>
  <c r="Q116" i="20"/>
  <c r="Q117" i="20"/>
  <c r="Q118" i="20"/>
  <c r="Q119" i="20"/>
  <c r="Q120" i="20"/>
  <c r="Q121" i="20"/>
  <c r="Q122" i="20"/>
  <c r="Q123" i="20"/>
  <c r="Q124" i="20"/>
  <c r="Q125" i="20"/>
  <c r="Q126" i="20"/>
  <c r="Q127" i="20"/>
  <c r="Q128" i="20"/>
  <c r="Q129" i="20"/>
  <c r="Q130" i="20"/>
  <c r="Q131" i="20"/>
  <c r="Q132" i="20"/>
  <c r="Q133" i="20"/>
  <c r="Q134" i="20"/>
  <c r="Q135" i="20"/>
  <c r="Q96" i="19"/>
  <c r="Q97" i="19"/>
  <c r="Q98" i="19"/>
  <c r="Q99" i="19"/>
  <c r="Q100" i="19"/>
  <c r="Q101" i="19"/>
  <c r="Q102" i="19"/>
  <c r="Q103" i="19"/>
  <c r="Q104" i="19"/>
  <c r="Q105" i="19"/>
  <c r="Q106" i="19"/>
  <c r="Q107" i="19"/>
  <c r="Q108" i="19"/>
  <c r="Q109" i="19"/>
  <c r="Q110" i="19"/>
  <c r="Q111" i="19"/>
  <c r="Q112" i="19"/>
  <c r="Q113" i="19"/>
  <c r="Q114" i="19"/>
  <c r="Q115" i="19"/>
  <c r="Q116" i="19"/>
  <c r="Q117" i="19"/>
  <c r="Q118" i="19"/>
  <c r="Q119" i="19"/>
  <c r="Q120" i="19"/>
  <c r="Q121" i="19"/>
  <c r="Q122" i="19"/>
  <c r="Q123" i="19"/>
  <c r="Q124" i="19"/>
  <c r="Q125" i="19"/>
  <c r="Q126" i="19"/>
  <c r="Q127" i="19"/>
  <c r="Q128" i="19"/>
  <c r="Q129" i="19"/>
  <c r="Q130" i="19"/>
  <c r="Q131" i="19"/>
  <c r="Q132" i="19"/>
  <c r="Q133" i="19"/>
  <c r="Q134" i="19"/>
  <c r="Q135" i="19"/>
  <c r="Y205" i="26"/>
  <c r="Q205" i="26"/>
  <c r="Y204" i="26"/>
  <c r="Q204" i="26"/>
  <c r="Y203" i="26"/>
  <c r="Q203" i="26"/>
  <c r="Y202" i="26"/>
  <c r="Q202" i="26"/>
  <c r="Y201" i="26"/>
  <c r="Q201" i="26"/>
  <c r="Y200" i="26"/>
  <c r="Q200" i="26"/>
  <c r="Y199" i="26"/>
  <c r="Q199" i="26"/>
  <c r="Y198" i="26"/>
  <c r="Q198" i="26"/>
  <c r="Y197" i="26"/>
  <c r="Q197" i="26"/>
  <c r="Y196" i="26"/>
  <c r="Q196" i="26"/>
  <c r="Y195" i="26"/>
  <c r="Q195" i="26"/>
  <c r="Y194" i="26"/>
  <c r="Q194" i="26"/>
  <c r="Y193" i="26"/>
  <c r="Q193" i="26"/>
  <c r="Y192" i="26"/>
  <c r="Q192" i="26"/>
  <c r="Y191" i="26"/>
  <c r="Q191" i="26"/>
  <c r="Y190" i="26"/>
  <c r="Q190" i="26"/>
  <c r="Y189" i="26"/>
  <c r="Q189" i="26"/>
  <c r="Y188" i="26"/>
  <c r="Q188" i="26"/>
  <c r="Y187" i="26"/>
  <c r="Q187" i="26"/>
  <c r="Y186" i="26"/>
  <c r="Q186" i="26"/>
  <c r="Y185" i="26"/>
  <c r="Q185" i="26"/>
  <c r="Y184" i="26"/>
  <c r="Q184" i="26"/>
  <c r="Y183" i="26"/>
  <c r="Q183" i="26"/>
  <c r="Y182" i="26"/>
  <c r="Q182" i="26"/>
  <c r="Y181" i="26"/>
  <c r="Q181" i="26"/>
  <c r="Y180" i="26"/>
  <c r="Q180" i="26"/>
  <c r="Y179" i="26"/>
  <c r="Q179" i="26"/>
  <c r="Y178" i="26"/>
  <c r="Q178" i="26"/>
  <c r="Y177" i="26"/>
  <c r="Q177" i="26"/>
  <c r="Y176" i="26"/>
  <c r="Q176" i="26"/>
  <c r="Y175" i="26"/>
  <c r="Q175" i="26"/>
  <c r="Y174" i="26"/>
  <c r="Q174" i="26"/>
  <c r="Y173" i="26"/>
  <c r="Q173" i="26"/>
  <c r="Y172" i="26"/>
  <c r="Q172" i="26"/>
  <c r="Y171" i="26"/>
  <c r="Q171" i="26"/>
  <c r="Y170" i="26"/>
  <c r="Q170" i="26"/>
  <c r="Y169" i="26"/>
  <c r="Q169" i="26"/>
  <c r="Y168" i="26"/>
  <c r="Q168" i="26"/>
  <c r="Y167" i="26"/>
  <c r="Q167" i="26"/>
  <c r="Y166" i="26"/>
  <c r="Q166" i="26"/>
  <c r="Y165" i="26"/>
  <c r="Q165" i="26"/>
  <c r="Y164" i="26"/>
  <c r="Q164" i="26"/>
  <c r="Y163" i="26"/>
  <c r="Q163" i="26"/>
  <c r="Y162" i="26"/>
  <c r="Q162" i="26"/>
  <c r="Y161" i="26"/>
  <c r="Q161" i="26"/>
  <c r="Y160" i="26"/>
  <c r="Q160" i="26"/>
  <c r="Y159" i="26"/>
  <c r="Q159" i="26"/>
  <c r="Y158" i="26"/>
  <c r="Q158" i="26"/>
  <c r="Y157" i="26"/>
  <c r="Q157" i="26"/>
  <c r="Y156" i="26"/>
  <c r="Q156" i="26"/>
  <c r="D107" i="26"/>
  <c r="C107" i="26"/>
  <c r="H93" i="26"/>
  <c r="H92" i="26"/>
  <c r="H91" i="26"/>
  <c r="H90" i="26"/>
  <c r="H89" i="26"/>
  <c r="H88" i="26"/>
  <c r="H87" i="26"/>
  <c r="H86" i="26"/>
  <c r="H84" i="26"/>
  <c r="H83" i="26"/>
  <c r="H82" i="26"/>
  <c r="D9" i="26"/>
  <c r="S5" i="26"/>
  <c r="T5" i="26" s="1"/>
  <c r="V5" i="26"/>
  <c r="N5" i="26"/>
  <c r="D107" i="18"/>
  <c r="C107" i="18"/>
  <c r="D9" i="18"/>
  <c r="D107" i="13"/>
  <c r="C107" i="13"/>
  <c r="D9" i="13"/>
  <c r="E38" i="20"/>
  <c r="F38" i="20" s="1"/>
  <c r="G38" i="20" s="1"/>
  <c r="Q51" i="20" s="1"/>
  <c r="E39" i="20"/>
  <c r="F39" i="20" s="1"/>
  <c r="E40" i="20"/>
  <c r="F40" i="20" s="1"/>
  <c r="Y205" i="13"/>
  <c r="Q205" i="13"/>
  <c r="Y204" i="13"/>
  <c r="Q204" i="13"/>
  <c r="Y203" i="13"/>
  <c r="Q203" i="13"/>
  <c r="Y202" i="13"/>
  <c r="Q202" i="13"/>
  <c r="Y201" i="13"/>
  <c r="Q201" i="13"/>
  <c r="Y200" i="13"/>
  <c r="Q200" i="13"/>
  <c r="Y199" i="13"/>
  <c r="Q199" i="13"/>
  <c r="Y198" i="13"/>
  <c r="Q198" i="13"/>
  <c r="Y197" i="13"/>
  <c r="Q197" i="13"/>
  <c r="Y196" i="13"/>
  <c r="Q196" i="13"/>
  <c r="Y195" i="13"/>
  <c r="Q195" i="13"/>
  <c r="Y194" i="13"/>
  <c r="Q194" i="13"/>
  <c r="Y193" i="13"/>
  <c r="Q193" i="13"/>
  <c r="Y192" i="13"/>
  <c r="Q192" i="13"/>
  <c r="Y191" i="13"/>
  <c r="Q191" i="13"/>
  <c r="Y190" i="13"/>
  <c r="Q190" i="13"/>
  <c r="Y189" i="13"/>
  <c r="Q189" i="13"/>
  <c r="Y188" i="13"/>
  <c r="Q188" i="13"/>
  <c r="Y187" i="13"/>
  <c r="Q187" i="13"/>
  <c r="Y186" i="13"/>
  <c r="Q186" i="13"/>
  <c r="Y185" i="13"/>
  <c r="Q185" i="13"/>
  <c r="Y184" i="13"/>
  <c r="Q184" i="13"/>
  <c r="Y183" i="13"/>
  <c r="Q183" i="13"/>
  <c r="Y182" i="13"/>
  <c r="Q182" i="13"/>
  <c r="Y181" i="13"/>
  <c r="Q181" i="13"/>
  <c r="Y180" i="13"/>
  <c r="Q180" i="13"/>
  <c r="Y179" i="13"/>
  <c r="Q179" i="13"/>
  <c r="Y178" i="13"/>
  <c r="Q178" i="13"/>
  <c r="Y177" i="13"/>
  <c r="Q177" i="13"/>
  <c r="Y176" i="13"/>
  <c r="Q176" i="13"/>
  <c r="Y175" i="13"/>
  <c r="Q175" i="13"/>
  <c r="Y174" i="13"/>
  <c r="Q174" i="13"/>
  <c r="Y173" i="13"/>
  <c r="Q173" i="13"/>
  <c r="Y172" i="13"/>
  <c r="Q172" i="13"/>
  <c r="Y171" i="13"/>
  <c r="Q171" i="13"/>
  <c r="Y170" i="13"/>
  <c r="Q170" i="13"/>
  <c r="Y169" i="13"/>
  <c r="Q169" i="13"/>
  <c r="Y168" i="13"/>
  <c r="Q168" i="13"/>
  <c r="Y167" i="13"/>
  <c r="Q167" i="13"/>
  <c r="Y166" i="13"/>
  <c r="Q166" i="13"/>
  <c r="H91" i="13"/>
  <c r="H89" i="13"/>
  <c r="H85" i="13"/>
  <c r="H83" i="13"/>
  <c r="N5" i="13"/>
  <c r="Q205" i="18"/>
  <c r="Q204" i="18"/>
  <c r="Q203" i="18"/>
  <c r="Q202" i="18"/>
  <c r="Q201" i="18"/>
  <c r="Q200" i="18"/>
  <c r="Q199" i="18"/>
  <c r="Q198" i="18"/>
  <c r="Q197" i="18"/>
  <c r="Q196" i="18"/>
  <c r="Q195" i="18"/>
  <c r="Q194" i="18"/>
  <c r="Q193" i="18"/>
  <c r="Q192" i="18"/>
  <c r="Q191" i="18"/>
  <c r="Q190" i="18"/>
  <c r="Q189" i="18"/>
  <c r="Q188" i="18"/>
  <c r="Q187" i="18"/>
  <c r="Q186" i="18"/>
  <c r="Q185" i="18"/>
  <c r="Q184" i="18"/>
  <c r="Q183" i="18"/>
  <c r="Q182" i="18"/>
  <c r="Q181" i="18"/>
  <c r="Q180" i="18"/>
  <c r="Q179" i="18"/>
  <c r="Q178" i="18"/>
  <c r="Q177" i="18"/>
  <c r="Q176" i="18"/>
  <c r="Q175" i="18"/>
  <c r="Q174" i="18"/>
  <c r="Q173" i="18"/>
  <c r="Q172" i="18"/>
  <c r="Q171" i="18"/>
  <c r="Q170" i="18"/>
  <c r="Q169" i="18"/>
  <c r="Q168" i="18"/>
  <c r="Q167" i="18"/>
  <c r="Q166" i="18"/>
  <c r="Q165" i="18"/>
  <c r="Q164" i="18"/>
  <c r="Q163" i="18"/>
  <c r="Q162" i="18"/>
  <c r="Q161" i="18"/>
  <c r="Q160" i="18"/>
  <c r="Q159" i="18"/>
  <c r="Q158" i="18"/>
  <c r="Q157" i="18"/>
  <c r="Q156" i="18"/>
  <c r="Q155" i="18"/>
  <c r="Q154" i="18"/>
  <c r="Q153" i="18"/>
  <c r="Q152" i="18"/>
  <c r="Q151" i="18"/>
  <c r="Q150" i="18"/>
  <c r="Q149" i="18"/>
  <c r="Q148" i="18"/>
  <c r="Q147" i="18"/>
  <c r="Q146" i="18"/>
  <c r="Q145" i="18"/>
  <c r="Q144" i="18"/>
  <c r="Q143" i="18"/>
  <c r="Q142" i="18"/>
  <c r="Q141" i="18"/>
  <c r="Q140" i="18"/>
  <c r="Q139" i="18"/>
  <c r="Q138" i="18"/>
  <c r="Q137" i="18"/>
  <c r="Q136" i="18"/>
  <c r="H93" i="18"/>
  <c r="H92" i="18"/>
  <c r="H91" i="18"/>
  <c r="H87" i="18"/>
  <c r="H82" i="18"/>
  <c r="N5" i="18"/>
  <c r="Y205" i="19"/>
  <c r="Q205" i="19"/>
  <c r="Y204" i="19"/>
  <c r="Q204" i="19"/>
  <c r="Y203" i="19"/>
  <c r="Q203" i="19"/>
  <c r="Y202" i="19"/>
  <c r="Q202" i="19"/>
  <c r="Y201" i="19"/>
  <c r="Q201" i="19"/>
  <c r="Y200" i="19"/>
  <c r="Q200" i="19"/>
  <c r="Y199" i="19"/>
  <c r="Q199" i="19"/>
  <c r="Y198" i="19"/>
  <c r="Q198" i="19"/>
  <c r="Y197" i="19"/>
  <c r="Q197" i="19"/>
  <c r="Y196" i="19"/>
  <c r="Q196" i="19"/>
  <c r="Y195" i="19"/>
  <c r="Q195" i="19"/>
  <c r="Y194" i="19"/>
  <c r="Q194" i="19"/>
  <c r="Y193" i="19"/>
  <c r="Q193" i="19"/>
  <c r="Y192" i="19"/>
  <c r="Q192" i="19"/>
  <c r="Y191" i="19"/>
  <c r="Q191" i="19"/>
  <c r="Y190" i="19"/>
  <c r="Q190" i="19"/>
  <c r="Y189" i="19"/>
  <c r="Q189" i="19"/>
  <c r="Y188" i="19"/>
  <c r="Q188" i="19"/>
  <c r="Y187" i="19"/>
  <c r="Q187" i="19"/>
  <c r="Y186" i="19"/>
  <c r="Q186" i="19"/>
  <c r="Y185" i="19"/>
  <c r="Q185" i="19"/>
  <c r="Y184" i="19"/>
  <c r="Q184" i="19"/>
  <c r="Y183" i="19"/>
  <c r="Q183" i="19"/>
  <c r="Y182" i="19"/>
  <c r="Q182" i="19"/>
  <c r="Y181" i="19"/>
  <c r="Q181" i="19"/>
  <c r="Y180" i="19"/>
  <c r="Q180" i="19"/>
  <c r="Y179" i="19"/>
  <c r="Q179" i="19"/>
  <c r="Y178" i="19"/>
  <c r="Q178" i="19"/>
  <c r="Y177" i="19"/>
  <c r="Q177" i="19"/>
  <c r="Y176" i="19"/>
  <c r="Q176" i="19"/>
  <c r="Y175" i="19"/>
  <c r="Q175" i="19"/>
  <c r="Y174" i="19"/>
  <c r="Q174" i="19"/>
  <c r="Y173" i="19"/>
  <c r="Q173" i="19"/>
  <c r="Y172" i="19"/>
  <c r="Q172" i="19"/>
  <c r="Y171" i="19"/>
  <c r="Q171" i="19"/>
  <c r="Y170" i="19"/>
  <c r="Q170" i="19"/>
  <c r="Y169" i="19"/>
  <c r="Q169" i="19"/>
  <c r="Y168" i="19"/>
  <c r="Q168" i="19"/>
  <c r="Y167" i="19"/>
  <c r="Q167" i="19"/>
  <c r="Y166" i="19"/>
  <c r="Q166" i="19"/>
  <c r="Y165" i="19"/>
  <c r="Q165" i="19"/>
  <c r="Y164" i="19"/>
  <c r="Q164" i="19"/>
  <c r="Y163" i="19"/>
  <c r="Q163" i="19"/>
  <c r="Y162" i="19"/>
  <c r="Q162" i="19"/>
  <c r="Y161" i="19"/>
  <c r="Q161" i="19"/>
  <c r="Y160" i="19"/>
  <c r="Q160" i="19"/>
  <c r="Y159" i="19"/>
  <c r="Q159" i="19"/>
  <c r="Y158" i="19"/>
  <c r="Q158" i="19"/>
  <c r="Y157" i="19"/>
  <c r="Q157" i="19"/>
  <c r="Y156" i="19"/>
  <c r="Q156" i="19"/>
  <c r="Y155" i="19"/>
  <c r="Q155" i="19"/>
  <c r="Y154" i="19"/>
  <c r="Q154" i="19"/>
  <c r="Y153" i="19"/>
  <c r="Q153" i="19"/>
  <c r="Y152" i="19"/>
  <c r="Q152" i="19"/>
  <c r="Y151" i="19"/>
  <c r="Q151" i="19"/>
  <c r="Y150" i="19"/>
  <c r="Q150" i="19"/>
  <c r="Y149" i="19"/>
  <c r="Q149" i="19"/>
  <c r="Y148" i="19"/>
  <c r="Q148" i="19"/>
  <c r="Y147" i="19"/>
  <c r="Q147" i="19"/>
  <c r="Y146" i="19"/>
  <c r="Q146" i="19"/>
  <c r="Y145" i="19"/>
  <c r="Q145" i="19"/>
  <c r="Y144" i="19"/>
  <c r="Q144" i="19"/>
  <c r="Y143" i="19"/>
  <c r="Q143" i="19"/>
  <c r="Y142" i="19"/>
  <c r="Q142" i="19"/>
  <c r="Y141" i="19"/>
  <c r="Q141" i="19"/>
  <c r="Y140" i="19"/>
  <c r="Q140" i="19"/>
  <c r="Y139" i="19"/>
  <c r="Q139" i="19"/>
  <c r="Y138" i="19"/>
  <c r="Q138" i="19"/>
  <c r="Y137" i="19"/>
  <c r="Q137" i="19"/>
  <c r="Y136" i="19"/>
  <c r="Q136" i="19"/>
  <c r="Y135" i="19"/>
  <c r="Y134" i="19"/>
  <c r="Y133" i="19"/>
  <c r="Y132" i="19"/>
  <c r="Y131" i="19"/>
  <c r="Y130" i="19"/>
  <c r="Y129" i="19"/>
  <c r="Y128" i="19"/>
  <c r="Y127" i="19"/>
  <c r="Y126" i="19"/>
  <c r="Y125" i="19"/>
  <c r="Y124" i="19"/>
  <c r="Y123" i="19"/>
  <c r="Y122" i="19"/>
  <c r="Y121" i="19"/>
  <c r="Y120" i="19"/>
  <c r="Y119" i="19"/>
  <c r="Y118" i="19"/>
  <c r="Y117" i="19"/>
  <c r="Y116" i="19"/>
  <c r="Y115" i="19"/>
  <c r="Y114" i="19"/>
  <c r="Y113" i="19"/>
  <c r="Y112" i="19"/>
  <c r="Y111" i="19"/>
  <c r="Y110" i="19"/>
  <c r="Y109" i="19"/>
  <c r="Y108" i="19"/>
  <c r="Y107" i="19"/>
  <c r="D107" i="19"/>
  <c r="C107" i="19"/>
  <c r="Y106" i="19"/>
  <c r="Y105" i="19"/>
  <c r="Y104" i="19"/>
  <c r="Y103" i="19"/>
  <c r="Y102" i="19"/>
  <c r="Y101" i="19"/>
  <c r="Y100" i="19"/>
  <c r="Y99" i="19"/>
  <c r="Y98" i="19"/>
  <c r="Y97" i="19"/>
  <c r="Y96" i="19"/>
  <c r="H93" i="19"/>
  <c r="H91" i="19"/>
  <c r="H89" i="19"/>
  <c r="H87" i="19"/>
  <c r="H82" i="19"/>
  <c r="D9" i="19"/>
  <c r="S5" i="19"/>
  <c r="V5" i="19"/>
  <c r="M5" i="19"/>
  <c r="N5" i="19"/>
  <c r="K25" i="24"/>
  <c r="L25" i="24"/>
  <c r="M25" i="24"/>
  <c r="N25" i="24"/>
  <c r="O25" i="24"/>
  <c r="P25" i="24"/>
  <c r="Q25" i="24"/>
  <c r="Y205" i="20"/>
  <c r="Q205" i="20"/>
  <c r="Y204" i="20"/>
  <c r="Q204" i="20"/>
  <c r="Y203" i="20"/>
  <c r="Q203" i="20"/>
  <c r="Y202" i="20"/>
  <c r="Q202" i="20"/>
  <c r="Y201" i="20"/>
  <c r="Q201" i="20"/>
  <c r="Y200" i="20"/>
  <c r="Q200" i="20"/>
  <c r="Y199" i="20"/>
  <c r="Q199" i="20"/>
  <c r="Y198" i="20"/>
  <c r="Q198" i="20"/>
  <c r="Y197" i="20"/>
  <c r="Q197" i="20"/>
  <c r="Y196" i="20"/>
  <c r="Q196" i="20"/>
  <c r="Y195" i="20"/>
  <c r="Q195" i="20"/>
  <c r="Y194" i="20"/>
  <c r="Q194" i="20"/>
  <c r="Y193" i="20"/>
  <c r="Q193" i="20"/>
  <c r="Y192" i="20"/>
  <c r="Q192" i="20"/>
  <c r="Y191" i="20"/>
  <c r="Q191" i="20"/>
  <c r="Y190" i="20"/>
  <c r="Q190" i="20"/>
  <c r="Y189" i="20"/>
  <c r="Q189" i="20"/>
  <c r="Y188" i="20"/>
  <c r="Q188" i="20"/>
  <c r="Y187" i="20"/>
  <c r="Q187" i="20"/>
  <c r="Y186" i="20"/>
  <c r="Q186" i="20"/>
  <c r="Y185" i="20"/>
  <c r="Q185" i="20"/>
  <c r="Y184" i="20"/>
  <c r="Q184" i="20"/>
  <c r="Y183" i="20"/>
  <c r="Q183" i="20"/>
  <c r="Y182" i="20"/>
  <c r="Q182" i="20"/>
  <c r="Y181" i="20"/>
  <c r="Q181" i="20"/>
  <c r="Y180" i="20"/>
  <c r="Q180" i="20"/>
  <c r="Y179" i="20"/>
  <c r="Q179" i="20"/>
  <c r="Y178" i="20"/>
  <c r="Q178" i="20"/>
  <c r="Y177" i="20"/>
  <c r="Q177" i="20"/>
  <c r="Y176" i="20"/>
  <c r="Q176" i="20"/>
  <c r="Y175" i="20"/>
  <c r="Q175" i="20"/>
  <c r="Y174" i="20"/>
  <c r="Q174" i="20"/>
  <c r="Y173" i="20"/>
  <c r="Q173" i="20"/>
  <c r="Y172" i="20"/>
  <c r="Q172" i="20"/>
  <c r="Y171" i="20"/>
  <c r="Q171" i="20"/>
  <c r="Y170" i="20"/>
  <c r="Q170" i="20"/>
  <c r="Y169" i="20"/>
  <c r="Q169" i="20"/>
  <c r="Y168" i="20"/>
  <c r="Q168" i="20"/>
  <c r="Y167" i="20"/>
  <c r="Q167" i="20"/>
  <c r="Y166" i="20"/>
  <c r="Q166" i="20"/>
  <c r="Y165" i="20"/>
  <c r="Q165" i="20"/>
  <c r="Y164" i="20"/>
  <c r="Q164" i="20"/>
  <c r="Y163" i="20"/>
  <c r="Q163" i="20"/>
  <c r="Y162" i="20"/>
  <c r="Q162" i="20"/>
  <c r="Y161" i="20"/>
  <c r="Q161" i="20"/>
  <c r="Y160" i="20"/>
  <c r="Q160" i="20"/>
  <c r="Y159" i="20"/>
  <c r="Q159" i="20"/>
  <c r="Y158" i="20"/>
  <c r="Q158" i="20"/>
  <c r="Y157" i="20"/>
  <c r="Q157" i="20"/>
  <c r="Y156" i="20"/>
  <c r="Q156" i="20"/>
  <c r="Y155" i="20"/>
  <c r="Q155" i="20"/>
  <c r="Y154" i="20"/>
  <c r="Q154" i="20"/>
  <c r="Y153" i="20"/>
  <c r="Q153" i="20"/>
  <c r="Y152" i="20"/>
  <c r="Q152" i="20"/>
  <c r="Y151" i="20"/>
  <c r="Q151" i="20"/>
  <c r="Y150" i="20"/>
  <c r="Q150" i="20"/>
  <c r="Y149" i="20"/>
  <c r="Q149" i="20"/>
  <c r="Y148" i="20"/>
  <c r="Q148" i="20"/>
  <c r="Y147" i="20"/>
  <c r="Q147" i="20"/>
  <c r="Y146" i="20"/>
  <c r="Q146" i="20"/>
  <c r="Y145" i="20"/>
  <c r="Q145" i="20"/>
  <c r="Y144" i="20"/>
  <c r="Q144" i="20"/>
  <c r="Y143" i="20"/>
  <c r="Q143" i="20"/>
  <c r="Y142" i="20"/>
  <c r="Q142" i="20"/>
  <c r="Y141" i="20"/>
  <c r="Q141" i="20"/>
  <c r="Y140" i="20"/>
  <c r="Q140" i="20"/>
  <c r="Y139" i="20"/>
  <c r="Q139" i="20"/>
  <c r="Y138" i="20"/>
  <c r="Q138" i="20"/>
  <c r="Y137" i="20"/>
  <c r="Q137" i="20"/>
  <c r="Y136" i="20"/>
  <c r="Q136" i="20"/>
  <c r="Y135" i="20"/>
  <c r="Y134" i="20"/>
  <c r="Y133" i="20"/>
  <c r="Y132" i="20"/>
  <c r="Y131" i="20"/>
  <c r="Y130" i="20"/>
  <c r="Y129" i="20"/>
  <c r="Y128" i="20"/>
  <c r="Y127" i="20"/>
  <c r="Y126" i="20"/>
  <c r="Y125" i="20"/>
  <c r="Y124" i="20"/>
  <c r="Y123" i="20"/>
  <c r="Y122" i="20"/>
  <c r="Y121" i="20"/>
  <c r="Y120" i="20"/>
  <c r="Y119" i="20"/>
  <c r="Y118" i="20"/>
  <c r="Y117" i="20"/>
  <c r="Y116" i="20"/>
  <c r="Y115" i="20"/>
  <c r="Y114" i="20"/>
  <c r="Y113" i="20"/>
  <c r="Y112" i="20"/>
  <c r="Y111" i="20"/>
  <c r="Y110" i="20"/>
  <c r="Y109" i="20"/>
  <c r="Y108" i="20"/>
  <c r="Y107" i="20"/>
  <c r="Y106" i="20"/>
  <c r="Y105" i="20"/>
  <c r="Y104" i="20"/>
  <c r="Y103" i="20"/>
  <c r="Y102" i="20"/>
  <c r="Y101" i="20"/>
  <c r="Y100" i="20"/>
  <c r="Y99" i="20"/>
  <c r="Y98" i="20"/>
  <c r="Y97" i="20"/>
  <c r="Y96" i="20"/>
  <c r="D107" i="20"/>
  <c r="C107" i="20"/>
  <c r="H94" i="20"/>
  <c r="H93" i="20"/>
  <c r="H92" i="20"/>
  <c r="H90" i="20"/>
  <c r="H88" i="20"/>
  <c r="H87" i="20"/>
  <c r="H86" i="20"/>
  <c r="H85" i="20"/>
  <c r="H84" i="20"/>
  <c r="H83" i="20"/>
  <c r="H82" i="20"/>
  <c r="D9" i="20"/>
  <c r="S5" i="20"/>
  <c r="V5" i="20"/>
  <c r="M5" i="20"/>
  <c r="N5" i="20"/>
  <c r="E8" i="22"/>
  <c r="F8" i="22"/>
  <c r="G8" i="22"/>
  <c r="H8" i="22"/>
  <c r="I8" i="22"/>
  <c r="J8" i="22"/>
  <c r="K8" i="22"/>
  <c r="L8" i="22"/>
  <c r="M8" i="22"/>
  <c r="N8" i="22"/>
  <c r="O8" i="22"/>
  <c r="P8" i="22"/>
  <c r="C9" i="22"/>
  <c r="F9" i="22"/>
  <c r="G9" i="22"/>
  <c r="H9" i="22"/>
  <c r="I9" i="22"/>
  <c r="J9" i="22"/>
  <c r="K9" i="22"/>
  <c r="L9" i="22"/>
  <c r="M9" i="22"/>
  <c r="N9" i="22"/>
  <c r="O9" i="22"/>
  <c r="P9" i="22"/>
  <c r="C10" i="22"/>
  <c r="F10" i="22"/>
  <c r="G10" i="22"/>
  <c r="H10" i="22"/>
  <c r="I10" i="22"/>
  <c r="J10" i="22"/>
  <c r="K10" i="22"/>
  <c r="L10" i="22"/>
  <c r="M10" i="22"/>
  <c r="N10" i="22"/>
  <c r="O10" i="22"/>
  <c r="P10" i="22"/>
  <c r="C11" i="22"/>
  <c r="F11" i="22"/>
  <c r="G11" i="22"/>
  <c r="H11" i="22"/>
  <c r="I11" i="22"/>
  <c r="J11" i="22"/>
  <c r="K11" i="22"/>
  <c r="L11" i="22"/>
  <c r="M11" i="22"/>
  <c r="N11" i="22"/>
  <c r="O11" i="22"/>
  <c r="P11" i="22"/>
  <c r="C12" i="22"/>
  <c r="E12" i="22"/>
  <c r="F12" i="22"/>
  <c r="G12" i="22"/>
  <c r="H12" i="22"/>
  <c r="I12" i="22"/>
  <c r="J12" i="22"/>
  <c r="K12" i="22"/>
  <c r="L12" i="22"/>
  <c r="M12" i="22"/>
  <c r="N12" i="22"/>
  <c r="O12" i="22"/>
  <c r="P12" i="22"/>
  <c r="C13" i="22"/>
  <c r="F13" i="22"/>
  <c r="G13" i="22"/>
  <c r="H13" i="22"/>
  <c r="I13" i="22"/>
  <c r="J13" i="22"/>
  <c r="K13" i="22"/>
  <c r="L13" i="22"/>
  <c r="M13" i="22"/>
  <c r="N13" i="22"/>
  <c r="O13" i="22"/>
  <c r="P13" i="22"/>
  <c r="C14" i="22"/>
  <c r="F14" i="22"/>
  <c r="G14" i="22"/>
  <c r="H14" i="22"/>
  <c r="I14" i="22"/>
  <c r="J14" i="22"/>
  <c r="K14" i="22"/>
  <c r="L14" i="22"/>
  <c r="M14" i="22"/>
  <c r="N14" i="22"/>
  <c r="O14" i="22"/>
  <c r="P14" i="22"/>
  <c r="C15" i="22"/>
  <c r="F15" i="22"/>
  <c r="G15" i="22"/>
  <c r="H15" i="22"/>
  <c r="I15" i="22"/>
  <c r="J15" i="22"/>
  <c r="K15" i="22"/>
  <c r="L15" i="22"/>
  <c r="M15" i="22"/>
  <c r="N15" i="22"/>
  <c r="O15" i="22"/>
  <c r="P15" i="22"/>
  <c r="E20" i="22"/>
  <c r="F20" i="22"/>
  <c r="G20" i="22"/>
  <c r="H20" i="22"/>
  <c r="I20" i="22"/>
  <c r="J20" i="22"/>
  <c r="K20" i="22"/>
  <c r="L20" i="22"/>
  <c r="M20" i="22"/>
  <c r="N20" i="22"/>
  <c r="O20" i="22"/>
  <c r="C21" i="22"/>
  <c r="F21" i="22"/>
  <c r="G21" i="22"/>
  <c r="H21" i="22"/>
  <c r="I21" i="22"/>
  <c r="J21" i="22"/>
  <c r="K21" i="22"/>
  <c r="L21" i="22"/>
  <c r="M21" i="22"/>
  <c r="N21" i="22"/>
  <c r="O21" i="22"/>
  <c r="P21" i="22"/>
  <c r="C22" i="22"/>
  <c r="E22" i="22"/>
  <c r="F22" i="22"/>
  <c r="G22" i="22"/>
  <c r="H22" i="22"/>
  <c r="I22" i="22"/>
  <c r="J22" i="22"/>
  <c r="K22" i="22"/>
  <c r="L22" i="22"/>
  <c r="M22" i="22"/>
  <c r="N22" i="22"/>
  <c r="O22" i="22"/>
  <c r="P22" i="22"/>
  <c r="C23" i="22"/>
  <c r="F23" i="22"/>
  <c r="G23" i="22"/>
  <c r="H23" i="22"/>
  <c r="I23" i="22"/>
  <c r="J23" i="22"/>
  <c r="K23" i="22"/>
  <c r="L23" i="22"/>
  <c r="M23" i="22"/>
  <c r="N23" i="22"/>
  <c r="O23" i="22"/>
  <c r="P23" i="22"/>
  <c r="C24" i="22"/>
  <c r="F24" i="22"/>
  <c r="G24" i="22"/>
  <c r="H24" i="22"/>
  <c r="I24" i="22"/>
  <c r="J24" i="22"/>
  <c r="K24" i="22"/>
  <c r="L24" i="22"/>
  <c r="M24" i="22"/>
  <c r="N24" i="22"/>
  <c r="O24" i="22"/>
  <c r="P24" i="22"/>
  <c r="C25" i="22"/>
  <c r="F25" i="22"/>
  <c r="G25" i="22"/>
  <c r="H25" i="22"/>
  <c r="I25" i="22"/>
  <c r="J25" i="22"/>
  <c r="K25" i="22"/>
  <c r="L25" i="22"/>
  <c r="M25" i="22"/>
  <c r="N25" i="22"/>
  <c r="O25" i="22"/>
  <c r="P25" i="22"/>
  <c r="C26" i="22"/>
  <c r="F26" i="22"/>
  <c r="G26" i="22"/>
  <c r="H26" i="22"/>
  <c r="I26" i="22"/>
  <c r="J26" i="22"/>
  <c r="K26" i="22"/>
  <c r="L26" i="22"/>
  <c r="M26" i="22"/>
  <c r="N26" i="22"/>
  <c r="O26" i="22"/>
  <c r="P26" i="22"/>
  <c r="C27" i="22"/>
  <c r="F27" i="22"/>
  <c r="G27" i="22"/>
  <c r="H27" i="22"/>
  <c r="I27" i="22"/>
  <c r="J27" i="22"/>
  <c r="K27" i="22"/>
  <c r="L27" i="22"/>
  <c r="M27" i="22"/>
  <c r="N27" i="22"/>
  <c r="O27" i="22"/>
  <c r="P27" i="22"/>
  <c r="C28" i="22"/>
  <c r="F28" i="22"/>
  <c r="G28" i="22"/>
  <c r="H28" i="22"/>
  <c r="I28" i="22"/>
  <c r="J28" i="22"/>
  <c r="K28" i="22"/>
  <c r="L28" i="22"/>
  <c r="M28" i="22"/>
  <c r="N28" i="22"/>
  <c r="O28" i="22"/>
  <c r="P28" i="22"/>
  <c r="C29" i="22"/>
  <c r="F29" i="22"/>
  <c r="G29" i="22"/>
  <c r="H29" i="22"/>
  <c r="I29" i="22"/>
  <c r="J29" i="22"/>
  <c r="K29" i="22"/>
  <c r="L29" i="22"/>
  <c r="M29" i="22"/>
  <c r="N29" i="22"/>
  <c r="O29" i="22"/>
  <c r="P29" i="22"/>
  <c r="C30" i="22"/>
  <c r="F30" i="22"/>
  <c r="G30" i="22"/>
  <c r="H30" i="22"/>
  <c r="I30" i="22"/>
  <c r="J30" i="22"/>
  <c r="K30" i="22"/>
  <c r="L30" i="22"/>
  <c r="M30" i="22"/>
  <c r="N30" i="22"/>
  <c r="O30" i="22"/>
  <c r="P30" i="22"/>
  <c r="C36" i="22"/>
  <c r="F36" i="22"/>
  <c r="H36" i="22"/>
  <c r="I36" i="22"/>
  <c r="K36" i="22"/>
  <c r="L36" i="22"/>
  <c r="N36" i="22"/>
  <c r="O36" i="22"/>
  <c r="Q36" i="22"/>
  <c r="C37" i="22"/>
  <c r="E37" i="22"/>
  <c r="F37" i="22"/>
  <c r="H37" i="22"/>
  <c r="I37" i="22"/>
  <c r="K37" i="22"/>
  <c r="L37" i="22"/>
  <c r="N37" i="22"/>
  <c r="O37" i="22"/>
  <c r="Q37" i="22"/>
  <c r="C38" i="22"/>
  <c r="E38" i="22"/>
  <c r="F38" i="22"/>
  <c r="H38" i="22"/>
  <c r="I38" i="22"/>
  <c r="K38" i="22"/>
  <c r="L38" i="22"/>
  <c r="N38" i="22"/>
  <c r="O38" i="22"/>
  <c r="Q38" i="22"/>
  <c r="C39" i="22"/>
  <c r="E39" i="22"/>
  <c r="F39" i="22"/>
  <c r="H39" i="22"/>
  <c r="I39" i="22"/>
  <c r="K39" i="22"/>
  <c r="L39" i="22"/>
  <c r="N39" i="22"/>
  <c r="O39" i="22"/>
  <c r="Q39" i="22"/>
  <c r="C40" i="22"/>
  <c r="E40" i="22"/>
  <c r="F40" i="22"/>
  <c r="H40" i="22"/>
  <c r="I40" i="22"/>
  <c r="K40" i="22"/>
  <c r="L40" i="22"/>
  <c r="N40" i="22"/>
  <c r="O40" i="22"/>
  <c r="Q40" i="22"/>
  <c r="C41" i="22"/>
  <c r="E41" i="22"/>
  <c r="F41" i="22"/>
  <c r="H41" i="22"/>
  <c r="I41" i="22"/>
  <c r="K41" i="22"/>
  <c r="L41" i="22"/>
  <c r="N41" i="22"/>
  <c r="O41" i="22"/>
  <c r="Q41" i="22"/>
  <c r="C42" i="22"/>
  <c r="E42" i="22"/>
  <c r="F42" i="22"/>
  <c r="H42" i="22"/>
  <c r="I42" i="22"/>
  <c r="K42" i="22"/>
  <c r="L42" i="22"/>
  <c r="N42" i="22"/>
  <c r="O42" i="22"/>
  <c r="Q42" i="22"/>
  <c r="C43" i="22"/>
  <c r="E43" i="22"/>
  <c r="F43" i="22"/>
  <c r="H43" i="22"/>
  <c r="I43" i="22"/>
  <c r="K43" i="22"/>
  <c r="L43" i="22"/>
  <c r="N43" i="22"/>
  <c r="O43" i="22"/>
  <c r="Q43" i="22"/>
  <c r="C44" i="22"/>
  <c r="E44" i="22"/>
  <c r="F44" i="22"/>
  <c r="H44" i="22"/>
  <c r="I44" i="22"/>
  <c r="K44" i="22"/>
  <c r="L44" i="22"/>
  <c r="N44" i="22"/>
  <c r="O44" i="22"/>
  <c r="Q44" i="22"/>
  <c r="C45" i="22"/>
  <c r="E45" i="22"/>
  <c r="F45" i="22"/>
  <c r="H45" i="22"/>
  <c r="I45" i="22"/>
  <c r="K45" i="22"/>
  <c r="L45" i="22"/>
  <c r="N45" i="22"/>
  <c r="O45" i="22"/>
  <c r="Q45" i="22"/>
  <c r="E20" i="24"/>
  <c r="E19" i="24"/>
  <c r="J48" i="27"/>
  <c r="K50" i="27"/>
  <c r="H44" i="27"/>
  <c r="J44" i="27"/>
  <c r="I44" i="27"/>
  <c r="K44" i="27"/>
  <c r="R66" i="26"/>
  <c r="S66" i="26" s="1"/>
  <c r="R67" i="26"/>
  <c r="S67" i="26" s="1"/>
  <c r="R68" i="26"/>
  <c r="S68" i="26" s="1"/>
  <c r="R69" i="26"/>
  <c r="S69" i="26" s="1"/>
  <c r="R70" i="26"/>
  <c r="S70" i="26" s="1"/>
  <c r="R71" i="26"/>
  <c r="S71" i="26" s="1"/>
  <c r="R72" i="26"/>
  <c r="S72" i="26" s="1"/>
  <c r="R73" i="26"/>
  <c r="S73" i="26" s="1"/>
  <c r="R74" i="26"/>
  <c r="S74" i="26" s="1"/>
  <c r="R75" i="26"/>
  <c r="S75" i="26" s="1"/>
  <c r="R76" i="26"/>
  <c r="S76" i="26" s="1"/>
  <c r="R77" i="26"/>
  <c r="S77" i="26" s="1"/>
  <c r="R78" i="26"/>
  <c r="S78" i="26" s="1"/>
  <c r="R79" i="26"/>
  <c r="S79" i="26" s="1"/>
  <c r="R80" i="26"/>
  <c r="S80" i="26" s="1"/>
  <c r="R81" i="26"/>
  <c r="S81" i="26" s="1"/>
  <c r="R82" i="26"/>
  <c r="S82" i="26" s="1"/>
  <c r="R83" i="26"/>
  <c r="S83" i="26" s="1"/>
  <c r="R84" i="26"/>
  <c r="S84" i="26" s="1"/>
  <c r="R85" i="26"/>
  <c r="S85" i="26" s="1"/>
  <c r="R86" i="26"/>
  <c r="S86" i="26" s="1"/>
  <c r="R87" i="26"/>
  <c r="S87" i="26" s="1"/>
  <c r="R88" i="26"/>
  <c r="S88" i="26" s="1"/>
  <c r="R89" i="26"/>
  <c r="S89" i="26" s="1"/>
  <c r="R90" i="26"/>
  <c r="S90" i="26" s="1"/>
  <c r="R91" i="26"/>
  <c r="S91" i="26" s="1"/>
  <c r="R92" i="26"/>
  <c r="S92" i="26" s="1"/>
  <c r="T92" i="26" s="1"/>
  <c r="R93" i="26"/>
  <c r="S93" i="26" s="1"/>
  <c r="R94" i="26"/>
  <c r="S94" i="26" s="1"/>
  <c r="R95" i="26"/>
  <c r="S95" i="26" s="1"/>
  <c r="R96" i="26"/>
  <c r="S96" i="26" s="1"/>
  <c r="T96" i="26" s="1"/>
  <c r="R97" i="26"/>
  <c r="S97" i="26" s="1"/>
  <c r="R98" i="26"/>
  <c r="S98" i="26" s="1"/>
  <c r="R99" i="26"/>
  <c r="S99" i="26" s="1"/>
  <c r="R100" i="26"/>
  <c r="S100" i="26" s="1"/>
  <c r="T100" i="26" s="1"/>
  <c r="R101" i="26"/>
  <c r="S101" i="26" s="1"/>
  <c r="R102" i="26"/>
  <c r="S102" i="26" s="1"/>
  <c r="R103" i="26"/>
  <c r="S103" i="26" s="1"/>
  <c r="R104" i="26"/>
  <c r="S104" i="26" s="1"/>
  <c r="R105" i="26"/>
  <c r="S105" i="26" s="1"/>
  <c r="R106" i="26"/>
  <c r="S106" i="26" s="1"/>
  <c r="R107" i="26"/>
  <c r="S107" i="26" s="1"/>
  <c r="R108" i="26"/>
  <c r="S108" i="26" s="1"/>
  <c r="T108" i="26" s="1"/>
  <c r="R109" i="26"/>
  <c r="S109" i="26" s="1"/>
  <c r="R110" i="26"/>
  <c r="S110" i="26" s="1"/>
  <c r="R111" i="26"/>
  <c r="S111" i="26" s="1"/>
  <c r="R112" i="26"/>
  <c r="S112" i="26" s="1"/>
  <c r="T112" i="26" s="1"/>
  <c r="R113" i="26"/>
  <c r="S113" i="26" s="1"/>
  <c r="R114" i="26"/>
  <c r="S114" i="26" s="1"/>
  <c r="R115" i="26"/>
  <c r="S115" i="26" s="1"/>
  <c r="T115" i="26" s="1"/>
  <c r="R116" i="26"/>
  <c r="S116" i="26" s="1"/>
  <c r="R117" i="26"/>
  <c r="S117" i="26" s="1"/>
  <c r="T117" i="26" s="1"/>
  <c r="R118" i="26"/>
  <c r="S118" i="26" s="1"/>
  <c r="R119" i="26"/>
  <c r="S119" i="26" s="1"/>
  <c r="T119" i="26" s="1"/>
  <c r="R120" i="26"/>
  <c r="S120" i="26" s="1"/>
  <c r="R121" i="26"/>
  <c r="S121" i="26" s="1"/>
  <c r="T121" i="26" s="1"/>
  <c r="R122" i="26"/>
  <c r="S122" i="26" s="1"/>
  <c r="R123" i="26"/>
  <c r="S123" i="26" s="1"/>
  <c r="T123" i="26" s="1"/>
  <c r="R124" i="26"/>
  <c r="S124" i="26" s="1"/>
  <c r="R125" i="26"/>
  <c r="S125" i="26" s="1"/>
  <c r="R126" i="26"/>
  <c r="S126" i="26" s="1"/>
  <c r="R127" i="26"/>
  <c r="S127" i="26" s="1"/>
  <c r="R128" i="26"/>
  <c r="S128" i="26" s="1"/>
  <c r="R129" i="26"/>
  <c r="S129" i="26" s="1"/>
  <c r="R130" i="26"/>
  <c r="S130" i="26" s="1"/>
  <c r="R131" i="26"/>
  <c r="S131" i="26" s="1"/>
  <c r="R132" i="26"/>
  <c r="S132" i="26" s="1"/>
  <c r="R133" i="26"/>
  <c r="S133" i="26" s="1"/>
  <c r="R134" i="26"/>
  <c r="S134" i="26" s="1"/>
  <c r="R135" i="26"/>
  <c r="S135" i="26" s="1"/>
  <c r="R136" i="26"/>
  <c r="S136" i="26" s="1"/>
  <c r="R137" i="26"/>
  <c r="S137" i="26" s="1"/>
  <c r="R138" i="26"/>
  <c r="S138" i="26" s="1"/>
  <c r="R139" i="26"/>
  <c r="S139" i="26" s="1"/>
  <c r="R140" i="26"/>
  <c r="S140" i="26" s="1"/>
  <c r="R141" i="26"/>
  <c r="S141" i="26" s="1"/>
  <c r="R142" i="26"/>
  <c r="S142" i="26" s="1"/>
  <c r="R143" i="26"/>
  <c r="S143" i="26" s="1"/>
  <c r="R144" i="26"/>
  <c r="S144" i="26" s="1"/>
  <c r="R145" i="26"/>
  <c r="S145" i="26" s="1"/>
  <c r="R146" i="26"/>
  <c r="S146" i="26" s="1"/>
  <c r="R147" i="26"/>
  <c r="S147" i="26" s="1"/>
  <c r="R148" i="26"/>
  <c r="S148" i="26" s="1"/>
  <c r="R149" i="26"/>
  <c r="S149" i="26" s="1"/>
  <c r="R150" i="26"/>
  <c r="S150" i="26" s="1"/>
  <c r="R151" i="26"/>
  <c r="S151" i="26" s="1"/>
  <c r="R152" i="26"/>
  <c r="S152" i="26" s="1"/>
  <c r="R153" i="26"/>
  <c r="S153" i="26" s="1"/>
  <c r="R154" i="26"/>
  <c r="S154" i="26" s="1"/>
  <c r="R155" i="26"/>
  <c r="S155" i="26" s="1"/>
  <c r="B26" i="27"/>
  <c r="B27" i="27"/>
  <c r="B28" i="27"/>
  <c r="B29" i="27"/>
  <c r="B30" i="27"/>
  <c r="B31" i="27"/>
  <c r="B32" i="27"/>
  <c r="B33" i="27"/>
  <c r="B34" i="27"/>
  <c r="Y66" i="26"/>
  <c r="Y67" i="26"/>
  <c r="Y68" i="26"/>
  <c r="Y69" i="26"/>
  <c r="Y70" i="26"/>
  <c r="Y71" i="26"/>
  <c r="Y72" i="26"/>
  <c r="Y73" i="26"/>
  <c r="Y74" i="26"/>
  <c r="Y75" i="26"/>
  <c r="Y76" i="26"/>
  <c r="Y77" i="26"/>
  <c r="Y78" i="26"/>
  <c r="Y79" i="26"/>
  <c r="Y80" i="26"/>
  <c r="Y81" i="26"/>
  <c r="Y82" i="26"/>
  <c r="Y83" i="26"/>
  <c r="Y84" i="26"/>
  <c r="Y85" i="26"/>
  <c r="Y86" i="26"/>
  <c r="Y87" i="26"/>
  <c r="Y88" i="26"/>
  <c r="Y89" i="26"/>
  <c r="Y90" i="26"/>
  <c r="Y91" i="26"/>
  <c r="Y92" i="26"/>
  <c r="Y93" i="26"/>
  <c r="Y94" i="26"/>
  <c r="Y95" i="26"/>
  <c r="Y96" i="26"/>
  <c r="Y97" i="26"/>
  <c r="Y98" i="26"/>
  <c r="Y99" i="26"/>
  <c r="Y100" i="26"/>
  <c r="Y101" i="26"/>
  <c r="Y102" i="26"/>
  <c r="Y103" i="26"/>
  <c r="Y104" i="26"/>
  <c r="Y105" i="26"/>
  <c r="Y106" i="26"/>
  <c r="Y107" i="26"/>
  <c r="Y108" i="26"/>
  <c r="Y109" i="26"/>
  <c r="Y110" i="26"/>
  <c r="Y111" i="26"/>
  <c r="Y112" i="26"/>
  <c r="Y113" i="26"/>
  <c r="Y114" i="26"/>
  <c r="Y115" i="26"/>
  <c r="Y116" i="26"/>
  <c r="Y117" i="26"/>
  <c r="Y118" i="26"/>
  <c r="Y119" i="26"/>
  <c r="Y120" i="26"/>
  <c r="Y121" i="26"/>
  <c r="Y122" i="26"/>
  <c r="Y123" i="26"/>
  <c r="Y124" i="26"/>
  <c r="Y125" i="26"/>
  <c r="Y126" i="26"/>
  <c r="Y127" i="26"/>
  <c r="Y128" i="26"/>
  <c r="Y129" i="26"/>
  <c r="Y130" i="26"/>
  <c r="Y131" i="26"/>
  <c r="Y132" i="26"/>
  <c r="Y133" i="26"/>
  <c r="Y134" i="26"/>
  <c r="Y135" i="26"/>
  <c r="Y136" i="26"/>
  <c r="Y137" i="26"/>
  <c r="Y138" i="26"/>
  <c r="Y139" i="26"/>
  <c r="Y140" i="26"/>
  <c r="Y141" i="26"/>
  <c r="Y142" i="26"/>
  <c r="Y143" i="26"/>
  <c r="Y144" i="26"/>
  <c r="Y145" i="26"/>
  <c r="Y146" i="26"/>
  <c r="Y147" i="26"/>
  <c r="Y148" i="26"/>
  <c r="Y149" i="26"/>
  <c r="Y150" i="26"/>
  <c r="Y151" i="26"/>
  <c r="Y152" i="26"/>
  <c r="Y153" i="26"/>
  <c r="Y155" i="26"/>
  <c r="Y154" i="26"/>
  <c r="G46" i="13" l="1"/>
  <c r="V75" i="18"/>
  <c r="V67" i="18"/>
  <c r="V64" i="18"/>
  <c r="V60" i="18"/>
  <c r="V56" i="18"/>
  <c r="V52" i="18"/>
  <c r="V48" i="18"/>
  <c r="V44" i="18"/>
  <c r="V40" i="18"/>
  <c r="V36" i="18"/>
  <c r="V32" i="18"/>
  <c r="V28" i="18"/>
  <c r="V24" i="18"/>
  <c r="V20" i="18"/>
  <c r="V16" i="18"/>
  <c r="V12" i="18"/>
  <c r="V8" i="18"/>
  <c r="L71" i="19"/>
  <c r="L63" i="19"/>
  <c r="L55" i="19"/>
  <c r="L47" i="19"/>
  <c r="L39" i="19"/>
  <c r="L31" i="19"/>
  <c r="L23" i="19"/>
  <c r="L15" i="19"/>
  <c r="L7" i="19"/>
  <c r="G30" i="26"/>
  <c r="E89" i="27"/>
  <c r="J47" i="27"/>
  <c r="G40" i="20"/>
  <c r="Q56" i="20" s="1"/>
  <c r="G41" i="20"/>
  <c r="V72" i="18"/>
  <c r="L68" i="19"/>
  <c r="L60" i="19"/>
  <c r="L52" i="19"/>
  <c r="L44" i="19"/>
  <c r="L36" i="19"/>
  <c r="L28" i="19"/>
  <c r="L20" i="19"/>
  <c r="L12" i="19"/>
  <c r="U75" i="19"/>
  <c r="U71" i="19"/>
  <c r="U67" i="19"/>
  <c r="U63" i="19"/>
  <c r="U59" i="19"/>
  <c r="U55" i="19"/>
  <c r="U51" i="19"/>
  <c r="U47" i="19"/>
  <c r="U43" i="19"/>
  <c r="U39" i="19"/>
  <c r="U35" i="19"/>
  <c r="U31" i="19"/>
  <c r="U27" i="19"/>
  <c r="U23" i="19"/>
  <c r="U19" i="19"/>
  <c r="U15" i="19"/>
  <c r="U11" i="19"/>
  <c r="U7" i="19"/>
  <c r="E44" i="27"/>
  <c r="AN45" i="18"/>
  <c r="AR45" i="18" s="1"/>
  <c r="E47" i="27"/>
  <c r="AN60" i="18"/>
  <c r="AR60" i="18" s="1"/>
  <c r="O5" i="20"/>
  <c r="G39" i="20"/>
  <c r="Q52" i="20" s="1"/>
  <c r="V69" i="18"/>
  <c r="V63" i="18"/>
  <c r="V59" i="18"/>
  <c r="V55" i="18"/>
  <c r="V51" i="18"/>
  <c r="V47" i="18"/>
  <c r="V43" i="18"/>
  <c r="V39" i="18"/>
  <c r="V35" i="18"/>
  <c r="V31" i="18"/>
  <c r="V27" i="18"/>
  <c r="V23" i="18"/>
  <c r="V19" i="18"/>
  <c r="V15" i="18"/>
  <c r="V11" i="18"/>
  <c r="V7" i="18"/>
  <c r="L73" i="19"/>
  <c r="L65" i="19"/>
  <c r="L57" i="19"/>
  <c r="L49" i="19"/>
  <c r="L41" i="19"/>
  <c r="L33" i="19"/>
  <c r="L25" i="19"/>
  <c r="L17" i="19"/>
  <c r="L9" i="19"/>
  <c r="G28" i="26"/>
  <c r="L4" i="27"/>
  <c r="F47" i="27"/>
  <c r="AO60" i="18"/>
  <c r="AS60" i="18" s="1"/>
  <c r="V74" i="18"/>
  <c r="U69" i="18"/>
  <c r="V66" i="18"/>
  <c r="U63" i="18"/>
  <c r="U59" i="18"/>
  <c r="U55" i="18"/>
  <c r="U51" i="18"/>
  <c r="U47" i="18"/>
  <c r="U43" i="18"/>
  <c r="U39" i="18"/>
  <c r="U35" i="18"/>
  <c r="U31" i="18"/>
  <c r="U27" i="18"/>
  <c r="U23" i="18"/>
  <c r="U19" i="18"/>
  <c r="U15" i="18"/>
  <c r="U11" i="18"/>
  <c r="U7" i="18"/>
  <c r="L70" i="19"/>
  <c r="L62" i="19"/>
  <c r="L54" i="19"/>
  <c r="L46" i="19"/>
  <c r="L38" i="19"/>
  <c r="L30" i="19"/>
  <c r="L22" i="19"/>
  <c r="L14" i="19"/>
  <c r="U74" i="19"/>
  <c r="U70" i="19"/>
  <c r="U66" i="19"/>
  <c r="U62" i="19"/>
  <c r="U58" i="19"/>
  <c r="U54" i="19"/>
  <c r="U50" i="19"/>
  <c r="U46" i="19"/>
  <c r="U42" i="19"/>
  <c r="U38" i="19"/>
  <c r="U34" i="19"/>
  <c r="U30" i="19"/>
  <c r="U26" i="19"/>
  <c r="U22" i="19"/>
  <c r="U18" i="19"/>
  <c r="U14" i="19"/>
  <c r="U10" i="19"/>
  <c r="O204" i="20"/>
  <c r="O188" i="20"/>
  <c r="O140" i="20"/>
  <c r="O124" i="20"/>
  <c r="H86" i="19"/>
  <c r="V71" i="18"/>
  <c r="U66" i="18"/>
  <c r="V62" i="18"/>
  <c r="V58" i="18"/>
  <c r="V54" i="18"/>
  <c r="V50" i="18"/>
  <c r="V46" i="18"/>
  <c r="V42" i="18"/>
  <c r="V38" i="18"/>
  <c r="V34" i="18"/>
  <c r="V30" i="18"/>
  <c r="V26" i="18"/>
  <c r="V22" i="18"/>
  <c r="V18" i="18"/>
  <c r="V14" i="18"/>
  <c r="V10" i="18"/>
  <c r="V6" i="18"/>
  <c r="L75" i="19"/>
  <c r="L67" i="19"/>
  <c r="L59" i="19"/>
  <c r="L51" i="19"/>
  <c r="L43" i="19"/>
  <c r="L35" i="19"/>
  <c r="L27" i="19"/>
  <c r="L19" i="19"/>
  <c r="L11" i="19"/>
  <c r="L6" i="19"/>
  <c r="V33" i="19"/>
  <c r="V29" i="19"/>
  <c r="V25" i="19"/>
  <c r="V21" i="19"/>
  <c r="V17" i="19"/>
  <c r="V13" i="19"/>
  <c r="U6" i="19"/>
  <c r="G26" i="26"/>
  <c r="F91" i="27"/>
  <c r="G37" i="20"/>
  <c r="Q50" i="20" s="1"/>
  <c r="G35" i="20"/>
  <c r="Q43" i="20" s="1"/>
  <c r="U8" i="13"/>
  <c r="V73" i="18"/>
  <c r="U68" i="18"/>
  <c r="V65" i="18"/>
  <c r="V61" i="18"/>
  <c r="V57" i="18"/>
  <c r="V53" i="18"/>
  <c r="V49" i="18"/>
  <c r="V45" i="18"/>
  <c r="V41" i="18"/>
  <c r="V37" i="18"/>
  <c r="V33" i="18"/>
  <c r="V29" i="18"/>
  <c r="V25" i="18"/>
  <c r="V21" i="18"/>
  <c r="V17" i="18"/>
  <c r="V13" i="18"/>
  <c r="V9" i="18"/>
  <c r="U6" i="18"/>
  <c r="L69" i="19"/>
  <c r="L61" i="19"/>
  <c r="L53" i="19"/>
  <c r="L45" i="19"/>
  <c r="L37" i="19"/>
  <c r="L29" i="19"/>
  <c r="L21" i="19"/>
  <c r="L13" i="19"/>
  <c r="O180" i="20"/>
  <c r="O164" i="20"/>
  <c r="O116" i="20"/>
  <c r="B77" i="27"/>
  <c r="H89" i="18"/>
  <c r="AN55" i="18"/>
  <c r="AR55" i="18" s="1"/>
  <c r="V5" i="18"/>
  <c r="U65" i="18"/>
  <c r="U61" i="18"/>
  <c r="U57" i="18"/>
  <c r="U53" i="18"/>
  <c r="U49" i="18"/>
  <c r="U45" i="18"/>
  <c r="U41" i="18"/>
  <c r="U37" i="18"/>
  <c r="U33" i="18"/>
  <c r="U29" i="18"/>
  <c r="U25" i="18"/>
  <c r="U21" i="18"/>
  <c r="U17" i="18"/>
  <c r="U13" i="18"/>
  <c r="L74" i="19"/>
  <c r="L66" i="19"/>
  <c r="L58" i="19"/>
  <c r="L50" i="19"/>
  <c r="L42" i="19"/>
  <c r="L34" i="19"/>
  <c r="L26" i="19"/>
  <c r="L18" i="19"/>
  <c r="U72" i="19"/>
  <c r="U68" i="19"/>
  <c r="U64" i="19"/>
  <c r="U60" i="19"/>
  <c r="U56" i="19"/>
  <c r="U52" i="19"/>
  <c r="U48" i="19"/>
  <c r="U44" i="19"/>
  <c r="U40" i="19"/>
  <c r="U36" i="19"/>
  <c r="U32" i="19"/>
  <c r="U24" i="19"/>
  <c r="U20" i="19"/>
  <c r="U16" i="19"/>
  <c r="U12" i="19"/>
  <c r="O6" i="20"/>
  <c r="I46" i="27"/>
  <c r="E43" i="27"/>
  <c r="AN40" i="18"/>
  <c r="AR40" i="18" s="1"/>
  <c r="F46" i="27"/>
  <c r="AO55" i="18"/>
  <c r="AS55" i="18" s="1"/>
  <c r="G27" i="13"/>
  <c r="AM75" i="18"/>
  <c r="AN74" i="18"/>
  <c r="AO73" i="18"/>
  <c r="AP72" i="18"/>
  <c r="AM74" i="18"/>
  <c r="AN73" i="18"/>
  <c r="AO72" i="18"/>
  <c r="AP71" i="18"/>
  <c r="AL71" i="18"/>
  <c r="AL74" i="18"/>
  <c r="AM73" i="18"/>
  <c r="AN72" i="18"/>
  <c r="AO71" i="18"/>
  <c r="AL73" i="18"/>
  <c r="AM72" i="18"/>
  <c r="AN71" i="18"/>
  <c r="AM71" i="18"/>
  <c r="AP75" i="18"/>
  <c r="AO75" i="18"/>
  <c r="AP74" i="18"/>
  <c r="AL72" i="18"/>
  <c r="AN75" i="18"/>
  <c r="AO74" i="18"/>
  <c r="AP73" i="18"/>
  <c r="O192" i="20"/>
  <c r="O152" i="20"/>
  <c r="O128" i="20"/>
  <c r="O148" i="20"/>
  <c r="I83" i="27"/>
  <c r="O200" i="20"/>
  <c r="O176" i="20"/>
  <c r="O136" i="20"/>
  <c r="O108" i="20"/>
  <c r="O196" i="20"/>
  <c r="O172" i="20"/>
  <c r="O132" i="20"/>
  <c r="O100" i="20"/>
  <c r="O184" i="20"/>
  <c r="O120" i="20"/>
  <c r="O156" i="20"/>
  <c r="O168" i="20"/>
  <c r="K83" i="27"/>
  <c r="H73" i="27"/>
  <c r="J83" i="27"/>
  <c r="K42" i="27"/>
  <c r="J41" i="27"/>
  <c r="J45" i="27"/>
  <c r="H40" i="27"/>
  <c r="K51" i="27"/>
  <c r="K43" i="27"/>
  <c r="I48" i="27"/>
  <c r="H93" i="13"/>
  <c r="H87" i="13"/>
  <c r="T5" i="13"/>
  <c r="L125" i="13"/>
  <c r="L154" i="13"/>
  <c r="L140" i="13"/>
  <c r="L52" i="13"/>
  <c r="L37" i="13"/>
  <c r="K205" i="13"/>
  <c r="K201" i="13"/>
  <c r="K199" i="13"/>
  <c r="K197" i="13"/>
  <c r="K195" i="13"/>
  <c r="K193" i="13"/>
  <c r="K191" i="13"/>
  <c r="K189" i="13"/>
  <c r="K187" i="13"/>
  <c r="K185" i="13"/>
  <c r="K183" i="13"/>
  <c r="K181" i="13"/>
  <c r="K179" i="13"/>
  <c r="K177" i="13"/>
  <c r="K175" i="13"/>
  <c r="K173" i="13"/>
  <c r="K171" i="13"/>
  <c r="K169" i="13"/>
  <c r="K167" i="13"/>
  <c r="L139" i="13"/>
  <c r="L144" i="13"/>
  <c r="L116" i="13"/>
  <c r="L101" i="13"/>
  <c r="K204" i="13"/>
  <c r="K202" i="13"/>
  <c r="K200" i="13"/>
  <c r="K198" i="13"/>
  <c r="K196" i="13"/>
  <c r="K194" i="13"/>
  <c r="K192" i="13"/>
  <c r="K190" i="13"/>
  <c r="K188" i="13"/>
  <c r="K184" i="13"/>
  <c r="K182" i="13"/>
  <c r="K180" i="13"/>
  <c r="K178" i="13"/>
  <c r="K176" i="13"/>
  <c r="K174" i="13"/>
  <c r="K172" i="13"/>
  <c r="K170" i="13"/>
  <c r="K168" i="13"/>
  <c r="K166" i="13"/>
  <c r="L155" i="13"/>
  <c r="L91" i="13"/>
  <c r="L76" i="13"/>
  <c r="L150" i="13"/>
  <c r="L135" i="13"/>
  <c r="L120" i="13"/>
  <c r="L110" i="13"/>
  <c r="L105" i="13"/>
  <c r="L86" i="13"/>
  <c r="L71" i="13"/>
  <c r="L56" i="13"/>
  <c r="L46" i="13"/>
  <c r="L41" i="13"/>
  <c r="L25" i="13"/>
  <c r="L9" i="13"/>
  <c r="L149" i="13"/>
  <c r="L134" i="13"/>
  <c r="L119" i="13"/>
  <c r="L114" i="13"/>
  <c r="L109" i="13"/>
  <c r="L104" i="13"/>
  <c r="L85" i="13"/>
  <c r="L70" i="13"/>
  <c r="L55" i="13"/>
  <c r="L50" i="13"/>
  <c r="L45" i="13"/>
  <c r="L40" i="13"/>
  <c r="L24" i="13"/>
  <c r="L124" i="13"/>
  <c r="L95" i="13"/>
  <c r="L75" i="13"/>
  <c r="L60" i="13"/>
  <c r="L153" i="13"/>
  <c r="L143" i="13"/>
  <c r="L138" i="13"/>
  <c r="L128" i="13"/>
  <c r="L123" i="13"/>
  <c r="L99" i="13"/>
  <c r="L94" i="13"/>
  <c r="L89" i="13"/>
  <c r="L79" i="13"/>
  <c r="L74" i="13"/>
  <c r="L64" i="13"/>
  <c r="L59" i="13"/>
  <c r="L35" i="13"/>
  <c r="L29" i="13"/>
  <c r="L113" i="13"/>
  <c r="L49" i="13"/>
  <c r="L147" i="13"/>
  <c r="L132" i="13"/>
  <c r="L117" i="13"/>
  <c r="L102" i="13"/>
  <c r="L98" i="13"/>
  <c r="L83" i="13"/>
  <c r="L68" i="13"/>
  <c r="L53" i="13"/>
  <c r="L38" i="13"/>
  <c r="L34" i="13"/>
  <c r="L15" i="13"/>
  <c r="L129" i="13"/>
  <c r="L100" i="13"/>
  <c r="L90" i="13"/>
  <c r="L80" i="13"/>
  <c r="L65" i="13"/>
  <c r="L36" i="13"/>
  <c r="L151" i="13"/>
  <c r="L136" i="13"/>
  <c r="L121" i="13"/>
  <c r="L106" i="13"/>
  <c r="L87" i="13"/>
  <c r="L72" i="13"/>
  <c r="L57" i="13"/>
  <c r="L42" i="13"/>
  <c r="L21" i="13"/>
  <c r="U119" i="13"/>
  <c r="U107" i="13"/>
  <c r="U103" i="13"/>
  <c r="U91" i="13"/>
  <c r="U87" i="13"/>
  <c r="U65" i="13"/>
  <c r="V137" i="13"/>
  <c r="V121" i="13"/>
  <c r="U153" i="13"/>
  <c r="U149" i="13"/>
  <c r="U145" i="13"/>
  <c r="U141" i="13"/>
  <c r="U137" i="13"/>
  <c r="U133" i="13"/>
  <c r="U129" i="13"/>
  <c r="U125" i="13"/>
  <c r="V119" i="13"/>
  <c r="U106" i="13"/>
  <c r="U90" i="13"/>
  <c r="V69" i="13"/>
  <c r="V153" i="13"/>
  <c r="V141" i="13"/>
  <c r="V125" i="13"/>
  <c r="V152" i="13"/>
  <c r="V148" i="13"/>
  <c r="V144" i="13"/>
  <c r="V140" i="13"/>
  <c r="V136" i="13"/>
  <c r="V132" i="13"/>
  <c r="V128" i="13"/>
  <c r="V124" i="13"/>
  <c r="U152" i="13"/>
  <c r="U148" i="13"/>
  <c r="U144" i="13"/>
  <c r="U140" i="13"/>
  <c r="U136" i="13"/>
  <c r="U132" i="13"/>
  <c r="U128" i="13"/>
  <c r="U124" i="13"/>
  <c r="U118" i="13"/>
  <c r="U102" i="13"/>
  <c r="V85" i="13"/>
  <c r="V63" i="13"/>
  <c r="V145" i="13"/>
  <c r="V129" i="13"/>
  <c r="V71" i="13"/>
  <c r="V155" i="13"/>
  <c r="V151" i="13"/>
  <c r="V147" i="13"/>
  <c r="V143" i="13"/>
  <c r="V139" i="13"/>
  <c r="V135" i="13"/>
  <c r="V131" i="13"/>
  <c r="V127" i="13"/>
  <c r="V123" i="13"/>
  <c r="U115" i="13"/>
  <c r="U99" i="13"/>
  <c r="V81" i="13"/>
  <c r="U59" i="13"/>
  <c r="V5" i="13"/>
  <c r="M139" i="13"/>
  <c r="M6" i="13"/>
  <c r="U155" i="13"/>
  <c r="U151" i="13"/>
  <c r="U147" i="13"/>
  <c r="U143" i="13"/>
  <c r="U139" i="13"/>
  <c r="U135" i="13"/>
  <c r="U131" i="13"/>
  <c r="U127" i="13"/>
  <c r="U123" i="13"/>
  <c r="U114" i="13"/>
  <c r="U98" i="13"/>
  <c r="V80" i="13"/>
  <c r="U57" i="13"/>
  <c r="V149" i="13"/>
  <c r="V133" i="13"/>
  <c r="M75" i="13"/>
  <c r="V154" i="13"/>
  <c r="V150" i="13"/>
  <c r="V146" i="13"/>
  <c r="V142" i="13"/>
  <c r="V138" i="13"/>
  <c r="V134" i="13"/>
  <c r="V130" i="13"/>
  <c r="V126" i="13"/>
  <c r="V122" i="13"/>
  <c r="U111" i="13"/>
  <c r="U95" i="13"/>
  <c r="V76" i="13"/>
  <c r="V44" i="13"/>
  <c r="U154" i="13"/>
  <c r="U150" i="13"/>
  <c r="U146" i="13"/>
  <c r="U142" i="13"/>
  <c r="U138" i="13"/>
  <c r="U134" i="13"/>
  <c r="U130" i="13"/>
  <c r="U126" i="13"/>
  <c r="U122" i="13"/>
  <c r="U110" i="13"/>
  <c r="U94" i="13"/>
  <c r="V75" i="13"/>
  <c r="V36" i="13"/>
  <c r="V118" i="13"/>
  <c r="V114" i="13"/>
  <c r="V110" i="13"/>
  <c r="V106" i="13"/>
  <c r="V102" i="13"/>
  <c r="V98" i="13"/>
  <c r="V94" i="13"/>
  <c r="V90" i="13"/>
  <c r="V86" i="13"/>
  <c r="U81" i="13"/>
  <c r="U76" i="13"/>
  <c r="U71" i="13"/>
  <c r="V64" i="13"/>
  <c r="V57" i="13"/>
  <c r="U38" i="13"/>
  <c r="V117" i="13"/>
  <c r="V113" i="13"/>
  <c r="V109" i="13"/>
  <c r="V105" i="13"/>
  <c r="V101" i="13"/>
  <c r="V97" i="13"/>
  <c r="V93" i="13"/>
  <c r="V89" i="13"/>
  <c r="U85" i="13"/>
  <c r="U80" i="13"/>
  <c r="U75" i="13"/>
  <c r="U69" i="13"/>
  <c r="U63" i="13"/>
  <c r="V56" i="13"/>
  <c r="V28" i="13"/>
  <c r="U121" i="13"/>
  <c r="U117" i="13"/>
  <c r="U113" i="13"/>
  <c r="U109" i="13"/>
  <c r="U105" i="13"/>
  <c r="U101" i="13"/>
  <c r="U97" i="13"/>
  <c r="U93" i="13"/>
  <c r="U89" i="13"/>
  <c r="V84" i="13"/>
  <c r="V79" i="13"/>
  <c r="V73" i="13"/>
  <c r="V68" i="13"/>
  <c r="V61" i="13"/>
  <c r="U54" i="13"/>
  <c r="V27" i="13"/>
  <c r="V120" i="13"/>
  <c r="V116" i="13"/>
  <c r="V112" i="13"/>
  <c r="V108" i="13"/>
  <c r="V104" i="13"/>
  <c r="V100" i="13"/>
  <c r="V96" i="13"/>
  <c r="V92" i="13"/>
  <c r="V88" i="13"/>
  <c r="U84" i="13"/>
  <c r="U79" i="13"/>
  <c r="U73" i="13"/>
  <c r="V67" i="13"/>
  <c r="U61" i="13"/>
  <c r="U53" i="13"/>
  <c r="U22" i="13"/>
  <c r="U120" i="13"/>
  <c r="U116" i="13"/>
  <c r="U112" i="13"/>
  <c r="U108" i="13"/>
  <c r="U104" i="13"/>
  <c r="U100" i="13"/>
  <c r="U96" i="13"/>
  <c r="U92" i="13"/>
  <c r="U88" i="13"/>
  <c r="V83" i="13"/>
  <c r="V77" i="13"/>
  <c r="V72" i="13"/>
  <c r="U67" i="13"/>
  <c r="V60" i="13"/>
  <c r="U46" i="13"/>
  <c r="V19" i="13"/>
  <c r="V115" i="13"/>
  <c r="V111" i="13"/>
  <c r="V107" i="13"/>
  <c r="V103" i="13"/>
  <c r="V99" i="13"/>
  <c r="V95" i="13"/>
  <c r="V91" i="13"/>
  <c r="V87" i="13"/>
  <c r="U83" i="13"/>
  <c r="U77" i="13"/>
  <c r="U72" i="13"/>
  <c r="V65" i="13"/>
  <c r="V59" i="13"/>
  <c r="U45" i="13"/>
  <c r="U14" i="13"/>
  <c r="AT35" i="26"/>
  <c r="AS26" i="26"/>
  <c r="AS29" i="26"/>
  <c r="AD23" i="26"/>
  <c r="AE29" i="26"/>
  <c r="AE26" i="26"/>
  <c r="E91" i="27"/>
  <c r="AE23" i="26"/>
  <c r="E88" i="27"/>
  <c r="AE35" i="26"/>
  <c r="AO35" i="26"/>
  <c r="AS35" i="26" s="1"/>
  <c r="AD35" i="26"/>
  <c r="H85" i="26"/>
  <c r="X164" i="26"/>
  <c r="C94" i="18"/>
  <c r="AB75" i="18" s="1"/>
  <c r="AL68" i="18"/>
  <c r="AM67" i="18"/>
  <c r="AN66" i="18"/>
  <c r="AL67" i="18"/>
  <c r="AM66" i="18"/>
  <c r="AP70" i="18"/>
  <c r="AL66" i="18"/>
  <c r="AO70" i="18"/>
  <c r="AP69" i="18"/>
  <c r="AN70" i="18"/>
  <c r="AO69" i="18"/>
  <c r="AP68" i="18"/>
  <c r="AM70" i="18"/>
  <c r="AN69" i="18"/>
  <c r="AO68" i="18"/>
  <c r="AP67" i="18"/>
  <c r="AL70" i="18"/>
  <c r="AM69" i="18"/>
  <c r="AN68" i="18"/>
  <c r="AO67" i="18"/>
  <c r="AP66" i="18"/>
  <c r="AL69" i="18"/>
  <c r="AM68" i="18"/>
  <c r="AN67" i="18"/>
  <c r="AO66" i="18"/>
  <c r="M5" i="18"/>
  <c r="O5" i="18" s="1"/>
  <c r="L19" i="18"/>
  <c r="L6" i="18"/>
  <c r="M203" i="18"/>
  <c r="M199" i="18"/>
  <c r="M86" i="18"/>
  <c r="L81" i="18"/>
  <c r="M70" i="18"/>
  <c r="L65" i="18"/>
  <c r="M52" i="18"/>
  <c r="L33" i="18"/>
  <c r="L202" i="18"/>
  <c r="L198" i="18"/>
  <c r="M90" i="18"/>
  <c r="L85" i="18"/>
  <c r="M74" i="18"/>
  <c r="L69" i="18"/>
  <c r="L57" i="18"/>
  <c r="M44" i="18"/>
  <c r="M205" i="18"/>
  <c r="M201" i="18"/>
  <c r="M197" i="18"/>
  <c r="M94" i="18"/>
  <c r="L89" i="18"/>
  <c r="M78" i="18"/>
  <c r="L73" i="18"/>
  <c r="L49" i="18"/>
  <c r="M36" i="18"/>
  <c r="L204" i="18"/>
  <c r="L200" i="18"/>
  <c r="L93" i="18"/>
  <c r="M82" i="18"/>
  <c r="L77" i="18"/>
  <c r="M66" i="18"/>
  <c r="M60" i="18"/>
  <c r="L41" i="18"/>
  <c r="L12" i="18"/>
  <c r="H105" i="27"/>
  <c r="I103" i="27"/>
  <c r="K114" i="27"/>
  <c r="K112" i="27"/>
  <c r="K110" i="27"/>
  <c r="K108" i="27"/>
  <c r="K106" i="27"/>
  <c r="K104" i="27"/>
  <c r="H103" i="27"/>
  <c r="J114" i="27"/>
  <c r="J112" i="27"/>
  <c r="J110" i="27"/>
  <c r="J108" i="27"/>
  <c r="J106" i="27"/>
  <c r="J104" i="27"/>
  <c r="I114" i="27"/>
  <c r="I112" i="27"/>
  <c r="I110" i="27"/>
  <c r="I108" i="27"/>
  <c r="I106" i="27"/>
  <c r="I104" i="27"/>
  <c r="H114" i="27"/>
  <c r="H112" i="27"/>
  <c r="H110" i="27"/>
  <c r="H108" i="27"/>
  <c r="H106" i="27"/>
  <c r="H104" i="27"/>
  <c r="K115" i="27"/>
  <c r="K113" i="27"/>
  <c r="K111" i="27"/>
  <c r="K109" i="27"/>
  <c r="K107" i="27"/>
  <c r="K105" i="27"/>
  <c r="J115" i="27"/>
  <c r="J113" i="27"/>
  <c r="J111" i="27"/>
  <c r="J109" i="27"/>
  <c r="J107" i="27"/>
  <c r="J105" i="27"/>
  <c r="K103" i="27"/>
  <c r="I115" i="27"/>
  <c r="I113" i="27"/>
  <c r="I111" i="27"/>
  <c r="I109" i="27"/>
  <c r="I107" i="27"/>
  <c r="I105" i="27"/>
  <c r="J103" i="27"/>
  <c r="H115" i="27"/>
  <c r="H113" i="27"/>
  <c r="H111" i="27"/>
  <c r="H109" i="27"/>
  <c r="H107" i="27"/>
  <c r="AB213" i="27"/>
  <c r="AT26" i="26"/>
  <c r="AQ26" i="26"/>
  <c r="AQ35" i="26"/>
  <c r="AR26" i="26"/>
  <c r="AR35" i="26"/>
  <c r="AQ29" i="26"/>
  <c r="J204" i="26"/>
  <c r="K204" i="26" s="1"/>
  <c r="J202" i="26"/>
  <c r="K202" i="26" s="1"/>
  <c r="J200" i="26"/>
  <c r="K200" i="26" s="1"/>
  <c r="J198" i="26"/>
  <c r="K198" i="26" s="1"/>
  <c r="J196" i="26"/>
  <c r="K196" i="26" s="1"/>
  <c r="J194" i="26"/>
  <c r="J192" i="26"/>
  <c r="K192" i="26" s="1"/>
  <c r="J190" i="26"/>
  <c r="K190" i="26" s="1"/>
  <c r="J188" i="26"/>
  <c r="K188" i="26" s="1"/>
  <c r="J186" i="26"/>
  <c r="K186" i="26" s="1"/>
  <c r="J184" i="26"/>
  <c r="K184" i="26" s="1"/>
  <c r="L182" i="26"/>
  <c r="L180" i="26"/>
  <c r="L178" i="26"/>
  <c r="L176" i="26"/>
  <c r="M174" i="26"/>
  <c r="M172" i="26"/>
  <c r="M170" i="26"/>
  <c r="M168" i="26"/>
  <c r="M166" i="26"/>
  <c r="M164" i="26"/>
  <c r="M162" i="26"/>
  <c r="M160" i="26"/>
  <c r="M158" i="26"/>
  <c r="M156" i="26"/>
  <c r="M154" i="26"/>
  <c r="M152" i="26"/>
  <c r="J131" i="26"/>
  <c r="K131" i="26" s="1"/>
  <c r="J129" i="26"/>
  <c r="K129" i="26" s="1"/>
  <c r="J127" i="26"/>
  <c r="K127" i="26" s="1"/>
  <c r="J125" i="26"/>
  <c r="K125" i="26" s="1"/>
  <c r="J123" i="26"/>
  <c r="K123" i="26" s="1"/>
  <c r="J121" i="26"/>
  <c r="K121" i="26" s="1"/>
  <c r="J119" i="26"/>
  <c r="K119" i="26" s="1"/>
  <c r="J117" i="26"/>
  <c r="J115" i="26"/>
  <c r="K115" i="26" s="1"/>
  <c r="J113" i="26"/>
  <c r="K113" i="26" s="1"/>
  <c r="J111" i="26"/>
  <c r="K111" i="26" s="1"/>
  <c r="J109" i="26"/>
  <c r="K109" i="26" s="1"/>
  <c r="J107" i="26"/>
  <c r="K107" i="26" s="1"/>
  <c r="J105" i="26"/>
  <c r="K105" i="26" s="1"/>
  <c r="J103" i="26"/>
  <c r="K103" i="26" s="1"/>
  <c r="L99" i="26"/>
  <c r="L97" i="26"/>
  <c r="L95" i="26"/>
  <c r="L93" i="26"/>
  <c r="L91" i="26"/>
  <c r="L89" i="26"/>
  <c r="L87" i="26"/>
  <c r="L85" i="26"/>
  <c r="L83" i="26"/>
  <c r="L81" i="26"/>
  <c r="L79" i="26"/>
  <c r="L77" i="26"/>
  <c r="L75" i="26"/>
  <c r="L73" i="26"/>
  <c r="L71" i="26"/>
  <c r="L69" i="26"/>
  <c r="L67" i="26"/>
  <c r="L65" i="26"/>
  <c r="M62" i="26"/>
  <c r="L57" i="26"/>
  <c r="M54" i="26"/>
  <c r="L49" i="26"/>
  <c r="M46" i="26"/>
  <c r="L41" i="26"/>
  <c r="M38" i="26"/>
  <c r="L33" i="26"/>
  <c r="M30" i="26"/>
  <c r="L25" i="26"/>
  <c r="M22" i="26"/>
  <c r="L17" i="26"/>
  <c r="M14" i="26"/>
  <c r="L9" i="26"/>
  <c r="M6" i="26"/>
  <c r="AR29" i="26"/>
  <c r="J182" i="26"/>
  <c r="K182" i="26" s="1"/>
  <c r="J180" i="26"/>
  <c r="K180" i="26" s="1"/>
  <c r="J178" i="26"/>
  <c r="K178" i="26" s="1"/>
  <c r="J176" i="26"/>
  <c r="K176" i="26" s="1"/>
  <c r="L174" i="26"/>
  <c r="L172" i="26"/>
  <c r="L170" i="26"/>
  <c r="L168" i="26"/>
  <c r="O168" i="26" s="1"/>
  <c r="L166" i="26"/>
  <c r="L164" i="26"/>
  <c r="O164" i="26" s="1"/>
  <c r="L162" i="26"/>
  <c r="L160" i="26"/>
  <c r="L158" i="26"/>
  <c r="L156" i="26"/>
  <c r="L154" i="26"/>
  <c r="L152" i="26"/>
  <c r="O152" i="26" s="1"/>
  <c r="M150" i="26"/>
  <c r="M148" i="26"/>
  <c r="M146" i="26"/>
  <c r="M144" i="26"/>
  <c r="M142" i="26"/>
  <c r="M140" i="26"/>
  <c r="M138" i="26"/>
  <c r="M136" i="26"/>
  <c r="M134" i="26"/>
  <c r="M132" i="26"/>
  <c r="J101" i="26"/>
  <c r="K101" i="26" s="1"/>
  <c r="J99" i="26"/>
  <c r="K99" i="26" s="1"/>
  <c r="J97" i="26"/>
  <c r="K97" i="26" s="1"/>
  <c r="J95" i="26"/>
  <c r="K95" i="26" s="1"/>
  <c r="J93" i="26"/>
  <c r="J91" i="26"/>
  <c r="K91" i="26" s="1"/>
  <c r="J89" i="26"/>
  <c r="K89" i="26" s="1"/>
  <c r="J87" i="26"/>
  <c r="K87" i="26" s="1"/>
  <c r="J85" i="26"/>
  <c r="K85" i="26" s="1"/>
  <c r="J83" i="26"/>
  <c r="K83" i="26" s="1"/>
  <c r="J81" i="26"/>
  <c r="K81" i="26" s="1"/>
  <c r="J79" i="26"/>
  <c r="K79" i="26" s="1"/>
  <c r="J77" i="26"/>
  <c r="J75" i="26"/>
  <c r="K75" i="26" s="1"/>
  <c r="J73" i="26"/>
  <c r="K73" i="26" s="1"/>
  <c r="J71" i="26"/>
  <c r="J69" i="26"/>
  <c r="K69" i="26" s="1"/>
  <c r="J67" i="26"/>
  <c r="K67" i="26" s="1"/>
  <c r="L62" i="26"/>
  <c r="M59" i="26"/>
  <c r="L54" i="26"/>
  <c r="M51" i="26"/>
  <c r="L46" i="26"/>
  <c r="M43" i="26"/>
  <c r="L38" i="26"/>
  <c r="M35" i="26"/>
  <c r="L30" i="26"/>
  <c r="M27" i="26"/>
  <c r="L22" i="26"/>
  <c r="M19" i="26"/>
  <c r="L14" i="26"/>
  <c r="M11" i="26"/>
  <c r="J6" i="26"/>
  <c r="J7" i="26" s="1"/>
  <c r="AT29" i="26"/>
  <c r="L205" i="26"/>
  <c r="L203" i="26"/>
  <c r="L201" i="26"/>
  <c r="L199" i="26"/>
  <c r="L197" i="26"/>
  <c r="L195" i="26"/>
  <c r="L193" i="26"/>
  <c r="L191" i="26"/>
  <c r="L189" i="26"/>
  <c r="L187" i="26"/>
  <c r="L185" i="26"/>
  <c r="L183" i="26"/>
  <c r="M181" i="26"/>
  <c r="M179" i="26"/>
  <c r="M177" i="26"/>
  <c r="M175" i="26"/>
  <c r="J150" i="26"/>
  <c r="K150" i="26" s="1"/>
  <c r="J148" i="26"/>
  <c r="K148" i="26" s="1"/>
  <c r="J146" i="26"/>
  <c r="J144" i="26"/>
  <c r="K144" i="26" s="1"/>
  <c r="J142" i="26"/>
  <c r="J140" i="26"/>
  <c r="K140" i="26" s="1"/>
  <c r="J138" i="26"/>
  <c r="K138" i="26" s="1"/>
  <c r="O138" i="26" s="1"/>
  <c r="J136" i="26"/>
  <c r="K136" i="26" s="1"/>
  <c r="J134" i="26"/>
  <c r="K134" i="26" s="1"/>
  <c r="J132" i="26"/>
  <c r="K132" i="26" s="1"/>
  <c r="L130" i="26"/>
  <c r="L128" i="26"/>
  <c r="L126" i="26"/>
  <c r="L124" i="26"/>
  <c r="L122" i="26"/>
  <c r="L120" i="26"/>
  <c r="L118" i="26"/>
  <c r="L116" i="26"/>
  <c r="L114" i="26"/>
  <c r="L112" i="26"/>
  <c r="L110" i="26"/>
  <c r="L108" i="26"/>
  <c r="L106" i="26"/>
  <c r="L104" i="26"/>
  <c r="L102" i="26"/>
  <c r="M100" i="26"/>
  <c r="M98" i="26"/>
  <c r="M96" i="26"/>
  <c r="M94" i="26"/>
  <c r="M92" i="26"/>
  <c r="M90" i="26"/>
  <c r="M88" i="26"/>
  <c r="M86" i="26"/>
  <c r="M84" i="26"/>
  <c r="M82" i="26"/>
  <c r="M80" i="26"/>
  <c r="M78" i="26"/>
  <c r="M76" i="26"/>
  <c r="M74" i="26"/>
  <c r="M72" i="26"/>
  <c r="M70" i="26"/>
  <c r="M68" i="26"/>
  <c r="M66" i="26"/>
  <c r="L64" i="26"/>
  <c r="M61" i="26"/>
  <c r="L56" i="26"/>
  <c r="M53" i="26"/>
  <c r="L48" i="26"/>
  <c r="M45" i="26"/>
  <c r="L40" i="26"/>
  <c r="M37" i="26"/>
  <c r="L32" i="26"/>
  <c r="M29" i="26"/>
  <c r="L24" i="26"/>
  <c r="M21" i="26"/>
  <c r="L16" i="26"/>
  <c r="M13" i="26"/>
  <c r="L8" i="26"/>
  <c r="J205" i="26"/>
  <c r="J203" i="26"/>
  <c r="K203" i="26" s="1"/>
  <c r="J201" i="26"/>
  <c r="K201" i="26" s="1"/>
  <c r="O201" i="26" s="1"/>
  <c r="J199" i="26"/>
  <c r="K199" i="26" s="1"/>
  <c r="J197" i="26"/>
  <c r="K197" i="26" s="1"/>
  <c r="J195" i="26"/>
  <c r="K195" i="26" s="1"/>
  <c r="J193" i="26"/>
  <c r="J191" i="26"/>
  <c r="K191" i="26" s="1"/>
  <c r="J189" i="26"/>
  <c r="J187" i="26"/>
  <c r="K187" i="26" s="1"/>
  <c r="J185" i="26"/>
  <c r="K185" i="26" s="1"/>
  <c r="O185" i="26" s="1"/>
  <c r="L181" i="26"/>
  <c r="L179" i="26"/>
  <c r="L177" i="26"/>
  <c r="L175" i="26"/>
  <c r="M173" i="26"/>
  <c r="M171" i="26"/>
  <c r="M169" i="26"/>
  <c r="M167" i="26"/>
  <c r="M165" i="26"/>
  <c r="M163" i="26"/>
  <c r="M161" i="26"/>
  <c r="M159" i="26"/>
  <c r="M157" i="26"/>
  <c r="M155" i="26"/>
  <c r="M153" i="26"/>
  <c r="M151" i="26"/>
  <c r="J130" i="26"/>
  <c r="K130" i="26" s="1"/>
  <c r="O130" i="26" s="1"/>
  <c r="J128" i="26"/>
  <c r="K128" i="26" s="1"/>
  <c r="J126" i="26"/>
  <c r="K126" i="26" s="1"/>
  <c r="J124" i="26"/>
  <c r="K124" i="26" s="1"/>
  <c r="J122" i="26"/>
  <c r="K122" i="26" s="1"/>
  <c r="J120" i="26"/>
  <c r="K120" i="26" s="1"/>
  <c r="J118" i="26"/>
  <c r="J116" i="26"/>
  <c r="K116" i="26" s="1"/>
  <c r="J114" i="26"/>
  <c r="K114" i="26" s="1"/>
  <c r="O114" i="26" s="1"/>
  <c r="J112" i="26"/>
  <c r="K112" i="26" s="1"/>
  <c r="J110" i="26"/>
  <c r="K110" i="26" s="1"/>
  <c r="J108" i="26"/>
  <c r="K108" i="26" s="1"/>
  <c r="J106" i="26"/>
  <c r="K106" i="26" s="1"/>
  <c r="J104" i="26"/>
  <c r="K104" i="26" s="1"/>
  <c r="J102" i="26"/>
  <c r="K102" i="26" s="1"/>
  <c r="O102" i="26" s="1"/>
  <c r="L100" i="26"/>
  <c r="L98" i="26"/>
  <c r="L96" i="26"/>
  <c r="L94" i="26"/>
  <c r="L92" i="26"/>
  <c r="L90" i="26"/>
  <c r="L88" i="26"/>
  <c r="L86" i="26"/>
  <c r="L84" i="26"/>
  <c r="L82" i="26"/>
  <c r="L80" i="26"/>
  <c r="L78" i="26"/>
  <c r="L76" i="26"/>
  <c r="L74" i="26"/>
  <c r="L72" i="26"/>
  <c r="L70" i="26"/>
  <c r="L68" i="26"/>
  <c r="L66" i="26"/>
  <c r="L61" i="26"/>
  <c r="M58" i="26"/>
  <c r="L53" i="26"/>
  <c r="M50" i="26"/>
  <c r="L45" i="26"/>
  <c r="M42" i="26"/>
  <c r="L37" i="26"/>
  <c r="M34" i="26"/>
  <c r="L29" i="26"/>
  <c r="M26" i="26"/>
  <c r="L21" i="26"/>
  <c r="M18" i="26"/>
  <c r="L13" i="26"/>
  <c r="M10" i="26"/>
  <c r="M5" i="26"/>
  <c r="O5" i="26" s="1"/>
  <c r="J183" i="26"/>
  <c r="K183" i="26" s="1"/>
  <c r="J181" i="26"/>
  <c r="K181" i="26" s="1"/>
  <c r="J179" i="26"/>
  <c r="K179" i="26" s="1"/>
  <c r="J177" i="26"/>
  <c r="K177" i="26" s="1"/>
  <c r="L173" i="26"/>
  <c r="L171" i="26"/>
  <c r="L169" i="26"/>
  <c r="L167" i="26"/>
  <c r="L165" i="26"/>
  <c r="L163" i="26"/>
  <c r="L161" i="26"/>
  <c r="L159" i="26"/>
  <c r="L157" i="26"/>
  <c r="L155" i="26"/>
  <c r="L153" i="26"/>
  <c r="L151" i="26"/>
  <c r="M149" i="26"/>
  <c r="M147" i="26"/>
  <c r="M145" i="26"/>
  <c r="M143" i="26"/>
  <c r="M141" i="26"/>
  <c r="M139" i="26"/>
  <c r="M137" i="26"/>
  <c r="M135" i="26"/>
  <c r="M133" i="26"/>
  <c r="M131" i="26"/>
  <c r="J100" i="26"/>
  <c r="K100" i="26" s="1"/>
  <c r="J98" i="26"/>
  <c r="K98" i="26" s="1"/>
  <c r="J96" i="26"/>
  <c r="K96" i="26" s="1"/>
  <c r="J94" i="26"/>
  <c r="J92" i="26"/>
  <c r="K92" i="26" s="1"/>
  <c r="J90" i="26"/>
  <c r="K90" i="26" s="1"/>
  <c r="J88" i="26"/>
  <c r="J86" i="26"/>
  <c r="K86" i="26" s="1"/>
  <c r="J84" i="26"/>
  <c r="K84" i="26" s="1"/>
  <c r="J82" i="26"/>
  <c r="K82" i="26" s="1"/>
  <c r="J80" i="26"/>
  <c r="K80" i="26" s="1"/>
  <c r="J78" i="26"/>
  <c r="K78" i="26" s="1"/>
  <c r="J76" i="26"/>
  <c r="K76" i="26" s="1"/>
  <c r="J74" i="26"/>
  <c r="K74" i="26" s="1"/>
  <c r="J72" i="26"/>
  <c r="K72" i="26" s="1"/>
  <c r="J70" i="26"/>
  <c r="K70" i="26" s="1"/>
  <c r="J68" i="26"/>
  <c r="K68" i="26" s="1"/>
  <c r="J66" i="26"/>
  <c r="K66" i="26" s="1"/>
  <c r="M63" i="26"/>
  <c r="L58" i="26"/>
  <c r="M55" i="26"/>
  <c r="L50" i="26"/>
  <c r="M47" i="26"/>
  <c r="L42" i="26"/>
  <c r="M39" i="26"/>
  <c r="L34" i="26"/>
  <c r="M31" i="26"/>
  <c r="L26" i="26"/>
  <c r="M23" i="26"/>
  <c r="L18" i="26"/>
  <c r="M15" i="26"/>
  <c r="L10" i="26"/>
  <c r="M7" i="26"/>
  <c r="M204" i="26"/>
  <c r="M202" i="26"/>
  <c r="M200" i="26"/>
  <c r="M198" i="26"/>
  <c r="M196" i="26"/>
  <c r="M194" i="26"/>
  <c r="M192" i="26"/>
  <c r="M190" i="26"/>
  <c r="M188" i="26"/>
  <c r="M186" i="26"/>
  <c r="M184" i="26"/>
  <c r="J175" i="26"/>
  <c r="K175" i="26" s="1"/>
  <c r="J173" i="26"/>
  <c r="K173" i="26" s="1"/>
  <c r="J171" i="26"/>
  <c r="K171" i="26" s="1"/>
  <c r="J169" i="26"/>
  <c r="K169" i="26" s="1"/>
  <c r="J167" i="26"/>
  <c r="K167" i="26" s="1"/>
  <c r="J165" i="26"/>
  <c r="K165" i="26" s="1"/>
  <c r="J163" i="26"/>
  <c r="K163" i="26" s="1"/>
  <c r="J161" i="26"/>
  <c r="J159" i="26"/>
  <c r="K159" i="26" s="1"/>
  <c r="J157" i="26"/>
  <c r="K157" i="26" s="1"/>
  <c r="J155" i="26"/>
  <c r="K155" i="26" s="1"/>
  <c r="O155" i="26" s="1"/>
  <c r="J153" i="26"/>
  <c r="K153" i="26" s="1"/>
  <c r="L149" i="26"/>
  <c r="L147" i="26"/>
  <c r="L145" i="26"/>
  <c r="L143" i="26"/>
  <c r="L141" i="26"/>
  <c r="L139" i="26"/>
  <c r="L137" i="26"/>
  <c r="L135" i="26"/>
  <c r="L133" i="26"/>
  <c r="L131" i="26"/>
  <c r="M129" i="26"/>
  <c r="M127" i="26"/>
  <c r="M125" i="26"/>
  <c r="M123" i="26"/>
  <c r="M121" i="26"/>
  <c r="M119" i="26"/>
  <c r="M117" i="26"/>
  <c r="M115" i="26"/>
  <c r="M113" i="26"/>
  <c r="M111" i="26"/>
  <c r="M109" i="26"/>
  <c r="M107" i="26"/>
  <c r="M105" i="26"/>
  <c r="M103" i="26"/>
  <c r="M101" i="26"/>
  <c r="L63" i="26"/>
  <c r="M60" i="26"/>
  <c r="L55" i="26"/>
  <c r="M52" i="26"/>
  <c r="L47" i="26"/>
  <c r="M44" i="26"/>
  <c r="L39" i="26"/>
  <c r="M36" i="26"/>
  <c r="L31" i="26"/>
  <c r="M28" i="26"/>
  <c r="L23" i="26"/>
  <c r="M20" i="26"/>
  <c r="L15" i="26"/>
  <c r="M12" i="26"/>
  <c r="L7" i="26"/>
  <c r="L204" i="26"/>
  <c r="L202" i="26"/>
  <c r="L200" i="26"/>
  <c r="O200" i="26" s="1"/>
  <c r="L198" i="26"/>
  <c r="L196" i="26"/>
  <c r="L194" i="26"/>
  <c r="L192" i="26"/>
  <c r="L190" i="26"/>
  <c r="L188" i="26"/>
  <c r="L186" i="26"/>
  <c r="L184" i="26"/>
  <c r="O184" i="26" s="1"/>
  <c r="M182" i="26"/>
  <c r="M180" i="26"/>
  <c r="M178" i="26"/>
  <c r="M176" i="26"/>
  <c r="J151" i="26"/>
  <c r="K151" i="26" s="1"/>
  <c r="J149" i="26"/>
  <c r="K149" i="26" s="1"/>
  <c r="J147" i="26"/>
  <c r="K147" i="26" s="1"/>
  <c r="J145" i="26"/>
  <c r="K145" i="26" s="1"/>
  <c r="J143" i="26"/>
  <c r="K143" i="26" s="1"/>
  <c r="J141" i="26"/>
  <c r="K141" i="26" s="1"/>
  <c r="J139" i="26"/>
  <c r="K139" i="26" s="1"/>
  <c r="J137" i="26"/>
  <c r="K137" i="26" s="1"/>
  <c r="J135" i="26"/>
  <c r="K135" i="26" s="1"/>
  <c r="J133" i="26"/>
  <c r="K133" i="26" s="1"/>
  <c r="L129" i="26"/>
  <c r="L127" i="26"/>
  <c r="O127" i="26" s="1"/>
  <c r="L125" i="26"/>
  <c r="L123" i="26"/>
  <c r="L121" i="26"/>
  <c r="L119" i="26"/>
  <c r="L117" i="26"/>
  <c r="L115" i="26"/>
  <c r="L113" i="26"/>
  <c r="L111" i="26"/>
  <c r="O111" i="26" s="1"/>
  <c r="L109" i="26"/>
  <c r="L107" i="26"/>
  <c r="L105" i="26"/>
  <c r="L103" i="26"/>
  <c r="L101" i="26"/>
  <c r="M99" i="26"/>
  <c r="M97" i="26"/>
  <c r="M95" i="26"/>
  <c r="M93" i="26"/>
  <c r="M91" i="26"/>
  <c r="M89" i="26"/>
  <c r="M87" i="26"/>
  <c r="M85" i="26"/>
  <c r="M83" i="26"/>
  <c r="M81" i="26"/>
  <c r="M79" i="26"/>
  <c r="M77" i="26"/>
  <c r="M75" i="26"/>
  <c r="M73" i="26"/>
  <c r="M71" i="26"/>
  <c r="M69" i="26"/>
  <c r="M67" i="26"/>
  <c r="M65" i="26"/>
  <c r="L60" i="26"/>
  <c r="M57" i="26"/>
  <c r="L52" i="26"/>
  <c r="M49" i="26"/>
  <c r="L44" i="26"/>
  <c r="M41" i="26"/>
  <c r="L36" i="26"/>
  <c r="M33" i="26"/>
  <c r="L28" i="26"/>
  <c r="M25" i="26"/>
  <c r="L20" i="26"/>
  <c r="M17" i="26"/>
  <c r="L12" i="26"/>
  <c r="X202" i="26"/>
  <c r="X200" i="26"/>
  <c r="X185" i="26"/>
  <c r="X204" i="26"/>
  <c r="X191" i="26"/>
  <c r="O143" i="26"/>
  <c r="AT23" i="26"/>
  <c r="AS23" i="26"/>
  <c r="AR23" i="26"/>
  <c r="AQ23" i="26"/>
  <c r="K193" i="26"/>
  <c r="K161" i="26"/>
  <c r="K189" i="26"/>
  <c r="O159" i="26"/>
  <c r="K117" i="26"/>
  <c r="K205" i="26"/>
  <c r="O205" i="26" s="1"/>
  <c r="K194" i="26"/>
  <c r="K174" i="26"/>
  <c r="K170" i="26"/>
  <c r="K166" i="26"/>
  <c r="K162" i="26"/>
  <c r="K158" i="26"/>
  <c r="K154" i="26"/>
  <c r="K146" i="26"/>
  <c r="K142" i="26"/>
  <c r="K118" i="26"/>
  <c r="O118" i="26" s="1"/>
  <c r="O104" i="26"/>
  <c r="K94" i="26"/>
  <c r="K88" i="26"/>
  <c r="R7" i="26"/>
  <c r="K93" i="26"/>
  <c r="K71" i="26"/>
  <c r="X190" i="26"/>
  <c r="X182" i="26"/>
  <c r="X187" i="26"/>
  <c r="X179" i="26"/>
  <c r="X171" i="26"/>
  <c r="K77" i="26"/>
  <c r="O77" i="26" s="1"/>
  <c r="J91" i="27"/>
  <c r="H88" i="27"/>
  <c r="K99" i="27"/>
  <c r="K93" i="27"/>
  <c r="K90" i="27"/>
  <c r="X5" i="26"/>
  <c r="J99" i="27"/>
  <c r="J93" i="27"/>
  <c r="J90" i="27"/>
  <c r="I99" i="27"/>
  <c r="H93" i="27"/>
  <c r="H90" i="27"/>
  <c r="H99" i="27"/>
  <c r="I93" i="27"/>
  <c r="H89" i="27"/>
  <c r="I87" i="27"/>
  <c r="I92" i="27"/>
  <c r="K89" i="27"/>
  <c r="J87" i="27"/>
  <c r="I94" i="27"/>
  <c r="J94" i="27"/>
  <c r="I91" i="27"/>
  <c r="B95" i="27"/>
  <c r="G36" i="26"/>
  <c r="H92" i="27"/>
  <c r="J89" i="27"/>
  <c r="K92" i="27"/>
  <c r="J92" i="27"/>
  <c r="H94" i="27"/>
  <c r="I89" i="27"/>
  <c r="H87" i="27"/>
  <c r="I90" i="27"/>
  <c r="K88" i="27"/>
  <c r="K91" i="27"/>
  <c r="J88" i="27"/>
  <c r="K94" i="27"/>
  <c r="I88" i="27"/>
  <c r="K87" i="27"/>
  <c r="X166" i="26"/>
  <c r="H89" i="20"/>
  <c r="H91" i="20"/>
  <c r="AR20" i="20"/>
  <c r="H82" i="27"/>
  <c r="I82" i="27"/>
  <c r="J82" i="27"/>
  <c r="K82" i="27"/>
  <c r="AS17" i="20"/>
  <c r="H79" i="27"/>
  <c r="K79" i="27"/>
  <c r="Q55" i="20"/>
  <c r="AN6" i="20"/>
  <c r="AM8" i="20"/>
  <c r="AM10" i="20"/>
  <c r="AO13" i="20"/>
  <c r="AN17" i="20"/>
  <c r="AR17" i="20" s="1"/>
  <c r="AO19" i="20"/>
  <c r="AN21" i="20"/>
  <c r="AO23" i="20"/>
  <c r="AN27" i="20"/>
  <c r="AR27" i="20" s="1"/>
  <c r="AM29" i="20"/>
  <c r="AN31" i="20"/>
  <c r="AS30" i="20"/>
  <c r="AP26" i="20"/>
  <c r="AP23" i="20"/>
  <c r="AP16" i="20"/>
  <c r="AP13" i="20"/>
  <c r="AL10" i="20"/>
  <c r="AT10" i="20" s="1"/>
  <c r="AP6" i="20"/>
  <c r="Q49" i="20"/>
  <c r="G28" i="20"/>
  <c r="Q26" i="20" s="1"/>
  <c r="AC47" i="20"/>
  <c r="AC21" i="20"/>
  <c r="AB59" i="20"/>
  <c r="AB74" i="20"/>
  <c r="AB90" i="20"/>
  <c r="Q54" i="20"/>
  <c r="AO6" i="20"/>
  <c r="AN8" i="20"/>
  <c r="AN10" i="20"/>
  <c r="AM12" i="20"/>
  <c r="AM14" i="20"/>
  <c r="AQ14" i="20" s="1"/>
  <c r="AO17" i="20"/>
  <c r="AQ20" i="20"/>
  <c r="AO21" i="20"/>
  <c r="AO27" i="20"/>
  <c r="AS27" i="20" s="1"/>
  <c r="AN29" i="20"/>
  <c r="AO31" i="20"/>
  <c r="AM33" i="20"/>
  <c r="AP32" i="20"/>
  <c r="AP29" i="20"/>
  <c r="AL26" i="20"/>
  <c r="AL23" i="20"/>
  <c r="AP19" i="20"/>
  <c r="AL16" i="20"/>
  <c r="AL13" i="20"/>
  <c r="AQ13" i="20" s="1"/>
  <c r="AP9" i="20"/>
  <c r="AL6" i="20"/>
  <c r="AY6" i="20" s="1"/>
  <c r="AY7" i="20" s="1"/>
  <c r="Q47" i="20"/>
  <c r="Q42" i="20"/>
  <c r="AB45" i="20"/>
  <c r="AC17" i="20"/>
  <c r="AB62" i="20"/>
  <c r="AB75" i="20"/>
  <c r="AB91" i="20"/>
  <c r="AD12" i="20"/>
  <c r="Q53" i="20"/>
  <c r="AL5" i="20"/>
  <c r="AO8" i="20"/>
  <c r="AO10" i="20"/>
  <c r="AS10" i="20" s="1"/>
  <c r="AN12" i="20"/>
  <c r="AN14" i="20"/>
  <c r="AR14" i="20" s="1"/>
  <c r="AM16" i="20"/>
  <c r="AM18" i="20"/>
  <c r="AM22" i="20"/>
  <c r="AO29" i="20"/>
  <c r="AN33" i="20"/>
  <c r="AR33" i="20" s="1"/>
  <c r="AL32" i="20"/>
  <c r="AL29" i="20"/>
  <c r="AP22" i="20"/>
  <c r="AT22" i="20" s="1"/>
  <c r="AL19" i="20"/>
  <c r="AP12" i="20"/>
  <c r="AL9" i="20"/>
  <c r="Q44" i="20"/>
  <c r="Q22" i="20"/>
  <c r="AE23" i="20"/>
  <c r="AC42" i="20"/>
  <c r="AB63" i="20"/>
  <c r="AB78" i="20"/>
  <c r="AB94" i="20"/>
  <c r="AB87" i="20"/>
  <c r="AM5" i="20"/>
  <c r="AM7" i="20"/>
  <c r="AQ7" i="20" s="1"/>
  <c r="AO12" i="20"/>
  <c r="AO14" i="20"/>
  <c r="AS14" i="20" s="1"/>
  <c r="AN16" i="20"/>
  <c r="AN18" i="20"/>
  <c r="AN22" i="20"/>
  <c r="AR22" i="20" s="1"/>
  <c r="AM24" i="20"/>
  <c r="AM26" i="20"/>
  <c r="AO33" i="20"/>
  <c r="AS33" i="20" s="1"/>
  <c r="AQ25" i="20"/>
  <c r="AL22" i="20"/>
  <c r="AP18" i="20"/>
  <c r="AP15" i="20"/>
  <c r="AL12" i="20"/>
  <c r="AP8" i="20"/>
  <c r="Q24" i="20"/>
  <c r="AE15" i="20"/>
  <c r="AC33" i="20"/>
  <c r="AB51" i="20"/>
  <c r="AB65" i="20"/>
  <c r="AB79" i="20"/>
  <c r="AB95" i="20"/>
  <c r="AQ6" i="20"/>
  <c r="AB71" i="20"/>
  <c r="AN5" i="20"/>
  <c r="AN7" i="20"/>
  <c r="AR7" i="20" s="1"/>
  <c r="AM11" i="20"/>
  <c r="AO16" i="20"/>
  <c r="AO18" i="20"/>
  <c r="AO22" i="20"/>
  <c r="AN24" i="20"/>
  <c r="AN26" i="20"/>
  <c r="AM28" i="20"/>
  <c r="AM32" i="20"/>
  <c r="AM34" i="20"/>
  <c r="AP34" i="20"/>
  <c r="AP31" i="20"/>
  <c r="AP28" i="20"/>
  <c r="AP21" i="20"/>
  <c r="AL18" i="20"/>
  <c r="AL15" i="20"/>
  <c r="AL8" i="20"/>
  <c r="Q48" i="20"/>
  <c r="G30" i="20"/>
  <c r="Q31" i="20" s="1"/>
  <c r="AC29" i="20"/>
  <c r="AB53" i="20"/>
  <c r="AB66" i="20"/>
  <c r="AB82" i="20"/>
  <c r="AQ33" i="20"/>
  <c r="AB58" i="20"/>
  <c r="AO5" i="20"/>
  <c r="AO7" i="20"/>
  <c r="AS7" i="20" s="1"/>
  <c r="AM9" i="20"/>
  <c r="AQ9" i="20" s="1"/>
  <c r="AN11" i="20"/>
  <c r="AM15" i="20"/>
  <c r="AS20" i="20"/>
  <c r="AO24" i="20"/>
  <c r="AO26" i="20"/>
  <c r="AN28" i="20"/>
  <c r="AN32" i="20"/>
  <c r="AN34" i="20"/>
  <c r="AL34" i="20"/>
  <c r="AL31" i="20"/>
  <c r="AQ31" i="20" s="1"/>
  <c r="AL28" i="20"/>
  <c r="AP24" i="20"/>
  <c r="AL21" i="20"/>
  <c r="AP11" i="20"/>
  <c r="AT7" i="20"/>
  <c r="B78" i="27"/>
  <c r="J78" i="27" s="1"/>
  <c r="AD23" i="20"/>
  <c r="AB29" i="20"/>
  <c r="AB54" i="20"/>
  <c r="AB67" i="20"/>
  <c r="AB83" i="20"/>
  <c r="AB23" i="20"/>
  <c r="AP5" i="20"/>
  <c r="AN9" i="20"/>
  <c r="AO11" i="20"/>
  <c r="AM13" i="20"/>
  <c r="AN15" i="20"/>
  <c r="AM19" i="20"/>
  <c r="AQ19" i="20" s="1"/>
  <c r="AM23" i="20"/>
  <c r="AQ23" i="20" s="1"/>
  <c r="AO28" i="20"/>
  <c r="AO32" i="20"/>
  <c r="AO34" i="20"/>
  <c r="AP33" i="20"/>
  <c r="AT33" i="20" s="1"/>
  <c r="AT30" i="20"/>
  <c r="AP27" i="20"/>
  <c r="AT27" i="20" s="1"/>
  <c r="AL24" i="20"/>
  <c r="AP17" i="20"/>
  <c r="AT17" i="20" s="1"/>
  <c r="AP14" i="20"/>
  <c r="AT14" i="20" s="1"/>
  <c r="AL11" i="20"/>
  <c r="AB5" i="20"/>
  <c r="AC23" i="20"/>
  <c r="AB55" i="20"/>
  <c r="AB70" i="20"/>
  <c r="AB13" i="20"/>
  <c r="K107" i="20"/>
  <c r="O107" i="20" s="1"/>
  <c r="O182" i="20"/>
  <c r="AT25" i="20"/>
  <c r="AT20" i="20"/>
  <c r="K99" i="20"/>
  <c r="O99" i="20" s="1"/>
  <c r="O7" i="20"/>
  <c r="O194" i="20"/>
  <c r="O178" i="20"/>
  <c r="O162" i="20"/>
  <c r="O146" i="20"/>
  <c r="O130" i="20"/>
  <c r="O112" i="20"/>
  <c r="AQ26" i="20"/>
  <c r="AQ34" i="20"/>
  <c r="I81" i="27"/>
  <c r="J81" i="27"/>
  <c r="K81" i="27"/>
  <c r="H81" i="27"/>
  <c r="O166" i="20"/>
  <c r="O150" i="20"/>
  <c r="O134" i="20"/>
  <c r="O118" i="20"/>
  <c r="AR26" i="20"/>
  <c r="AR34" i="20"/>
  <c r="O190" i="20"/>
  <c r="O174" i="20"/>
  <c r="O158" i="20"/>
  <c r="O142" i="20"/>
  <c r="O126" i="20"/>
  <c r="O104" i="20"/>
  <c r="O191" i="20"/>
  <c r="O127" i="20"/>
  <c r="AQ21" i="20"/>
  <c r="AS26" i="20"/>
  <c r="AQ29" i="20"/>
  <c r="AS34" i="20"/>
  <c r="AT29" i="20"/>
  <c r="AT21" i="20"/>
  <c r="AT12" i="20"/>
  <c r="O195" i="20"/>
  <c r="K115" i="20"/>
  <c r="O115" i="20" s="1"/>
  <c r="O198" i="20"/>
  <c r="O202" i="20"/>
  <c r="O186" i="20"/>
  <c r="O170" i="20"/>
  <c r="O154" i="20"/>
  <c r="O138" i="20"/>
  <c r="O122" i="20"/>
  <c r="O96" i="20"/>
  <c r="O205" i="20"/>
  <c r="K203" i="20"/>
  <c r="O203" i="20" s="1"/>
  <c r="O201" i="20"/>
  <c r="K199" i="20"/>
  <c r="O199" i="20" s="1"/>
  <c r="O197" i="20"/>
  <c r="K195" i="20"/>
  <c r="O193" i="20"/>
  <c r="K191" i="20"/>
  <c r="O189" i="20"/>
  <c r="K187" i="20"/>
  <c r="O187" i="20" s="1"/>
  <c r="O185" i="20"/>
  <c r="K183" i="20"/>
  <c r="O183" i="20" s="1"/>
  <c r="O181" i="20"/>
  <c r="K179" i="20"/>
  <c r="O179" i="20" s="1"/>
  <c r="O177" i="20"/>
  <c r="K175" i="20"/>
  <c r="O175" i="20" s="1"/>
  <c r="O173" i="20"/>
  <c r="K171" i="20"/>
  <c r="O171" i="20" s="1"/>
  <c r="O169" i="20"/>
  <c r="K167" i="20"/>
  <c r="O167" i="20" s="1"/>
  <c r="O165" i="20"/>
  <c r="K163" i="20"/>
  <c r="O163" i="20" s="1"/>
  <c r="O161" i="20"/>
  <c r="K159" i="20"/>
  <c r="O159" i="20" s="1"/>
  <c r="O157" i="20"/>
  <c r="K155" i="20"/>
  <c r="O155" i="20" s="1"/>
  <c r="O153" i="20"/>
  <c r="K151" i="20"/>
  <c r="O151" i="20" s="1"/>
  <c r="O149" i="20"/>
  <c r="K147" i="20"/>
  <c r="O147" i="20" s="1"/>
  <c r="O145" i="20"/>
  <c r="K143" i="20"/>
  <c r="O143" i="20" s="1"/>
  <c r="O141" i="20"/>
  <c r="K139" i="20"/>
  <c r="O139" i="20" s="1"/>
  <c r="O137" i="20"/>
  <c r="K135" i="20"/>
  <c r="O135" i="20" s="1"/>
  <c r="O133" i="20"/>
  <c r="K131" i="20"/>
  <c r="O131" i="20" s="1"/>
  <c r="O129" i="20"/>
  <c r="K127" i="20"/>
  <c r="O125" i="20"/>
  <c r="K123" i="20"/>
  <c r="O123" i="20" s="1"/>
  <c r="O121" i="20"/>
  <c r="K119" i="20"/>
  <c r="O119" i="20" s="1"/>
  <c r="O117" i="20"/>
  <c r="O114" i="20"/>
  <c r="K110" i="20"/>
  <c r="O110" i="20" s="1"/>
  <c r="O106" i="20"/>
  <c r="K102" i="20"/>
  <c r="O102" i="20" s="1"/>
  <c r="O98" i="20"/>
  <c r="J10" i="20"/>
  <c r="B80" i="27"/>
  <c r="AB9" i="20"/>
  <c r="AD44" i="20"/>
  <c r="AE24" i="20"/>
  <c r="AE46" i="20"/>
  <c r="AB93" i="20"/>
  <c r="AB89" i="20"/>
  <c r="AB85" i="20"/>
  <c r="AB81" i="20"/>
  <c r="AB77" i="20"/>
  <c r="AB73" i="20"/>
  <c r="AB69" i="20"/>
  <c r="AB61" i="20"/>
  <c r="AB57" i="20"/>
  <c r="AC9" i="20"/>
  <c r="AB37" i="20"/>
  <c r="AD27" i="20"/>
  <c r="AE31" i="20"/>
  <c r="AB25" i="20"/>
  <c r="AC39" i="20"/>
  <c r="AB50" i="20"/>
  <c r="AD28" i="20"/>
  <c r="AD48" i="20"/>
  <c r="AE32" i="20"/>
  <c r="AE50" i="20"/>
  <c r="AB92" i="20"/>
  <c r="AB88" i="20"/>
  <c r="AB84" i="20"/>
  <c r="AB80" i="20"/>
  <c r="AB76" i="20"/>
  <c r="AB72" i="20"/>
  <c r="AB68" i="20"/>
  <c r="AB64" i="20"/>
  <c r="AB60" i="20"/>
  <c r="AB56" i="20"/>
  <c r="AB52" i="20"/>
  <c r="AC13" i="20"/>
  <c r="AC25" i="20"/>
  <c r="AC50" i="20"/>
  <c r="AE7" i="20"/>
  <c r="AB17" i="20"/>
  <c r="AB42" i="20"/>
  <c r="AD11" i="20"/>
  <c r="AD36" i="20"/>
  <c r="AE8" i="20"/>
  <c r="AE38" i="20"/>
  <c r="AB21" i="20"/>
  <c r="AB33" i="20"/>
  <c r="AD19" i="20"/>
  <c r="AD40" i="20"/>
  <c r="AE16" i="20"/>
  <c r="AE42" i="20"/>
  <c r="K113" i="20"/>
  <c r="O113" i="20" s="1"/>
  <c r="K105" i="20"/>
  <c r="O105" i="20" s="1"/>
  <c r="K97" i="20"/>
  <c r="O97" i="20" s="1"/>
  <c r="O9" i="20"/>
  <c r="K8" i="20"/>
  <c r="O8" i="20" s="1"/>
  <c r="K111" i="20"/>
  <c r="O111" i="20" s="1"/>
  <c r="K103" i="20"/>
  <c r="O103" i="20" s="1"/>
  <c r="K109" i="20"/>
  <c r="O109" i="20" s="1"/>
  <c r="O101" i="20"/>
  <c r="K101" i="20"/>
  <c r="AB6" i="20"/>
  <c r="S6" i="20"/>
  <c r="T6" i="20" s="1"/>
  <c r="X6" i="20" s="1"/>
  <c r="Y6" i="20" s="1"/>
  <c r="R7" i="20"/>
  <c r="S7" i="20" s="1"/>
  <c r="B72" i="27"/>
  <c r="AC6" i="20"/>
  <c r="AB10" i="20"/>
  <c r="AB14" i="20"/>
  <c r="AB18" i="20"/>
  <c r="AB22" i="20"/>
  <c r="AB26" i="20"/>
  <c r="AB30" i="20"/>
  <c r="AB34" i="20"/>
  <c r="AC37" i="20"/>
  <c r="AB40" i="20"/>
  <c r="AC45" i="20"/>
  <c r="AB48" i="20"/>
  <c r="AD13" i="20"/>
  <c r="AD21" i="20"/>
  <c r="AD29" i="20"/>
  <c r="AE9" i="20"/>
  <c r="AE17" i="20"/>
  <c r="AE25" i="20"/>
  <c r="AE33" i="20"/>
  <c r="AC10" i="20"/>
  <c r="AC14" i="20"/>
  <c r="AC18" i="20"/>
  <c r="AC22" i="20"/>
  <c r="AC26" i="20"/>
  <c r="AC30" i="20"/>
  <c r="AC34" i="20"/>
  <c r="AC40" i="20"/>
  <c r="AB43" i="20"/>
  <c r="AC48" i="20"/>
  <c r="AD6" i="20"/>
  <c r="AD14" i="20"/>
  <c r="AD22" i="20"/>
  <c r="AD30" i="20"/>
  <c r="AD37" i="20"/>
  <c r="AD41" i="20"/>
  <c r="AD45" i="20"/>
  <c r="AD49" i="20"/>
  <c r="AE10" i="20"/>
  <c r="AE18" i="20"/>
  <c r="AE26" i="20"/>
  <c r="AE34" i="20"/>
  <c r="AE39" i="20"/>
  <c r="AE43" i="20"/>
  <c r="AE47" i="20"/>
  <c r="AB7" i="20"/>
  <c r="AB11" i="20"/>
  <c r="AB15" i="20"/>
  <c r="AB19" i="20"/>
  <c r="AB27" i="20"/>
  <c r="AB31" i="20"/>
  <c r="AB35" i="20"/>
  <c r="AB38" i="20"/>
  <c r="AC43" i="20"/>
  <c r="AB46" i="20"/>
  <c r="AD7" i="20"/>
  <c r="AD15" i="20"/>
  <c r="AD31" i="20"/>
  <c r="AE11" i="20"/>
  <c r="AE19" i="20"/>
  <c r="AE27" i="20"/>
  <c r="AE35" i="20"/>
  <c r="AE95" i="20"/>
  <c r="AE94" i="20"/>
  <c r="AE93" i="20"/>
  <c r="AE92" i="20"/>
  <c r="AE91" i="20"/>
  <c r="AE90" i="20"/>
  <c r="AE89" i="20"/>
  <c r="AE88" i="20"/>
  <c r="AE87" i="20"/>
  <c r="AE86" i="20"/>
  <c r="AE85" i="20"/>
  <c r="AE84" i="20"/>
  <c r="AE83" i="20"/>
  <c r="AE82" i="20"/>
  <c r="AE81" i="20"/>
  <c r="AE80" i="20"/>
  <c r="AE79" i="20"/>
  <c r="AE78" i="20"/>
  <c r="AE77" i="20"/>
  <c r="AE76" i="20"/>
  <c r="AE75" i="20"/>
  <c r="AE74" i="20"/>
  <c r="AE73" i="20"/>
  <c r="AE72" i="20"/>
  <c r="AE71" i="20"/>
  <c r="AE70" i="20"/>
  <c r="AE69" i="20"/>
  <c r="AE68" i="20"/>
  <c r="AE67" i="20"/>
  <c r="AE66" i="20"/>
  <c r="AE65" i="20"/>
  <c r="AE64" i="20"/>
  <c r="AE63" i="20"/>
  <c r="AE62" i="20"/>
  <c r="AE61" i="20"/>
  <c r="AE60" i="20"/>
  <c r="AE59" i="20"/>
  <c r="AE58" i="20"/>
  <c r="AE57" i="20"/>
  <c r="AE56" i="20"/>
  <c r="AE55" i="20"/>
  <c r="AE54" i="20"/>
  <c r="AE53" i="20"/>
  <c r="AE52" i="20"/>
  <c r="AE51" i="20"/>
  <c r="AC7" i="20"/>
  <c r="AC11" i="20"/>
  <c r="AC15" i="20"/>
  <c r="AC19" i="20"/>
  <c r="AC27" i="20"/>
  <c r="AC31" i="20"/>
  <c r="AC35" i="20"/>
  <c r="AC38" i="20"/>
  <c r="AB41" i="20"/>
  <c r="AC46" i="20"/>
  <c r="AB49" i="20"/>
  <c r="AD8" i="20"/>
  <c r="AD16" i="20"/>
  <c r="AD24" i="20"/>
  <c r="AD32" i="20"/>
  <c r="AD38" i="20"/>
  <c r="AD42" i="20"/>
  <c r="AD46" i="20"/>
  <c r="AD50" i="20"/>
  <c r="AE12" i="20"/>
  <c r="AE20" i="20"/>
  <c r="AE28" i="20"/>
  <c r="AE36" i="20"/>
  <c r="AE40" i="20"/>
  <c r="AE44" i="20"/>
  <c r="AE48" i="20"/>
  <c r="AE5" i="20"/>
  <c r="AD95" i="20"/>
  <c r="AD94" i="20"/>
  <c r="AD93" i="20"/>
  <c r="AD92" i="20"/>
  <c r="AD91" i="20"/>
  <c r="AD90" i="20"/>
  <c r="AD89" i="20"/>
  <c r="AD88" i="20"/>
  <c r="AD87" i="20"/>
  <c r="AD86" i="20"/>
  <c r="AD85" i="20"/>
  <c r="AD84" i="20"/>
  <c r="AD83" i="20"/>
  <c r="AD82" i="20"/>
  <c r="AD81" i="20"/>
  <c r="AD80" i="20"/>
  <c r="AD79" i="20"/>
  <c r="AD78" i="20"/>
  <c r="AD77" i="20"/>
  <c r="AD76" i="20"/>
  <c r="AD75" i="20"/>
  <c r="AD74" i="20"/>
  <c r="AD73" i="20"/>
  <c r="AD72" i="20"/>
  <c r="AD71" i="20"/>
  <c r="AD70" i="20"/>
  <c r="AD69" i="20"/>
  <c r="AD68" i="20"/>
  <c r="AD67" i="20"/>
  <c r="AD66" i="20"/>
  <c r="AD65" i="20"/>
  <c r="AD64" i="20"/>
  <c r="AD63" i="20"/>
  <c r="AD62" i="20"/>
  <c r="AD61" i="20"/>
  <c r="AD60" i="20"/>
  <c r="AD59" i="20"/>
  <c r="AD58" i="20"/>
  <c r="AD57" i="20"/>
  <c r="AD56" i="20"/>
  <c r="AD55" i="20"/>
  <c r="AD54" i="20"/>
  <c r="AD53" i="20"/>
  <c r="AD52" i="20"/>
  <c r="AD51" i="20"/>
  <c r="AB8" i="20"/>
  <c r="AB12" i="20"/>
  <c r="AB16" i="20"/>
  <c r="AB20" i="20"/>
  <c r="AB24" i="20"/>
  <c r="AB28" i="20"/>
  <c r="AB32" i="20"/>
  <c r="AB36" i="20"/>
  <c r="AC41" i="20"/>
  <c r="AB44" i="20"/>
  <c r="AC49" i="20"/>
  <c r="AD9" i="20"/>
  <c r="AD17" i="20"/>
  <c r="AD25" i="20"/>
  <c r="AD33" i="20"/>
  <c r="AE13" i="20"/>
  <c r="AE21" i="20"/>
  <c r="AE29" i="20"/>
  <c r="AD5" i="20"/>
  <c r="AC95" i="20"/>
  <c r="AC94" i="20"/>
  <c r="AC93" i="20"/>
  <c r="AC92" i="20"/>
  <c r="AC91" i="20"/>
  <c r="AC90" i="20"/>
  <c r="AC89" i="20"/>
  <c r="AC88" i="20"/>
  <c r="AC87" i="20"/>
  <c r="AC86" i="20"/>
  <c r="AC85" i="20"/>
  <c r="AC84" i="20"/>
  <c r="AC83" i="20"/>
  <c r="AC82" i="20"/>
  <c r="AC81" i="20"/>
  <c r="AC80" i="20"/>
  <c r="AC79" i="20"/>
  <c r="AC78" i="20"/>
  <c r="AC77" i="20"/>
  <c r="AC76" i="20"/>
  <c r="AC75" i="20"/>
  <c r="AC74" i="20"/>
  <c r="AC73" i="20"/>
  <c r="AC72" i="20"/>
  <c r="AC71" i="20"/>
  <c r="AC70" i="20"/>
  <c r="AC69" i="20"/>
  <c r="AC68" i="20"/>
  <c r="AC67" i="20"/>
  <c r="AC66" i="20"/>
  <c r="AC65" i="20"/>
  <c r="AC64" i="20"/>
  <c r="AC63" i="20"/>
  <c r="AC62" i="20"/>
  <c r="AC61" i="20"/>
  <c r="AC60" i="20"/>
  <c r="AC59" i="20"/>
  <c r="AC58" i="20"/>
  <c r="AC57" i="20"/>
  <c r="AC56" i="20"/>
  <c r="AC55" i="20"/>
  <c r="AC54" i="20"/>
  <c r="AC53" i="20"/>
  <c r="AC52" i="20"/>
  <c r="AC51" i="20"/>
  <c r="AC8" i="20"/>
  <c r="AC12" i="20"/>
  <c r="AC16" i="20"/>
  <c r="AC20" i="20"/>
  <c r="AC24" i="20"/>
  <c r="AC28" i="20"/>
  <c r="AC32" i="20"/>
  <c r="AC36" i="20"/>
  <c r="AB39" i="20"/>
  <c r="AC44" i="20"/>
  <c r="AB47" i="20"/>
  <c r="AD10" i="20"/>
  <c r="AD18" i="20"/>
  <c r="AD26" i="20"/>
  <c r="AD34" i="20"/>
  <c r="AD39" i="20"/>
  <c r="AD43" i="20"/>
  <c r="AD47" i="20"/>
  <c r="AE6" i="20"/>
  <c r="AH6" i="20" s="1"/>
  <c r="AH7" i="20" s="1"/>
  <c r="AE14" i="20"/>
  <c r="AE22" i="20"/>
  <c r="AE30" i="20"/>
  <c r="AE37" i="20"/>
  <c r="AE41" i="20"/>
  <c r="AE45" i="20"/>
  <c r="AE49" i="20"/>
  <c r="AC5" i="20"/>
  <c r="I78" i="27"/>
  <c r="J79" i="27"/>
  <c r="I79" i="27"/>
  <c r="I71" i="27"/>
  <c r="AF6" i="20"/>
  <c r="AF7" i="20" s="1"/>
  <c r="AG6" i="20"/>
  <c r="AG7" i="20" s="1"/>
  <c r="T5" i="20"/>
  <c r="X5" i="20" s="1"/>
  <c r="Y5" i="20" s="1"/>
  <c r="I76" i="27"/>
  <c r="H75" i="27"/>
  <c r="K73" i="27"/>
  <c r="J72" i="27"/>
  <c r="H71" i="27"/>
  <c r="H76" i="27"/>
  <c r="J73" i="27"/>
  <c r="I72" i="27"/>
  <c r="X110" i="20"/>
  <c r="I73" i="27"/>
  <c r="H72" i="27"/>
  <c r="X114" i="20"/>
  <c r="K74" i="27"/>
  <c r="K75" i="27"/>
  <c r="J74" i="27"/>
  <c r="K71" i="27"/>
  <c r="X118" i="20"/>
  <c r="K76" i="27"/>
  <c r="J75" i="27"/>
  <c r="I74" i="27"/>
  <c r="J71" i="27"/>
  <c r="X170" i="20"/>
  <c r="T122" i="20"/>
  <c r="X122" i="20" s="1"/>
  <c r="J76" i="27"/>
  <c r="I75" i="27"/>
  <c r="H74" i="27"/>
  <c r="K72" i="27"/>
  <c r="X195" i="26"/>
  <c r="X205" i="26"/>
  <c r="T177" i="26"/>
  <c r="X177" i="26" s="1"/>
  <c r="G37" i="26"/>
  <c r="G31" i="26"/>
  <c r="G35" i="26"/>
  <c r="G39" i="26"/>
  <c r="G33" i="26"/>
  <c r="T151" i="26"/>
  <c r="X151" i="26" s="1"/>
  <c r="T127" i="26"/>
  <c r="X127" i="26" s="1"/>
  <c r="T94" i="26"/>
  <c r="X94" i="26" s="1"/>
  <c r="T150" i="26"/>
  <c r="X150" i="26" s="1"/>
  <c r="T142" i="26"/>
  <c r="X142" i="26" s="1"/>
  <c r="T134" i="26"/>
  <c r="X134" i="26" s="1"/>
  <c r="T126" i="26"/>
  <c r="X126" i="26" s="1"/>
  <c r="T120" i="26"/>
  <c r="X120" i="26" s="1"/>
  <c r="T109" i="26"/>
  <c r="X109" i="26" s="1"/>
  <c r="T93" i="26"/>
  <c r="X93" i="26" s="1"/>
  <c r="T143" i="26"/>
  <c r="X143" i="26" s="1"/>
  <c r="T110" i="26"/>
  <c r="X110" i="26" s="1"/>
  <c r="T141" i="26"/>
  <c r="X141" i="26" s="1"/>
  <c r="T125" i="26"/>
  <c r="X125" i="26" s="1"/>
  <c r="T114" i="26"/>
  <c r="X114" i="26" s="1"/>
  <c r="T98" i="26"/>
  <c r="X98" i="26" s="1"/>
  <c r="T149" i="26"/>
  <c r="X149" i="26" s="1"/>
  <c r="T133" i="26"/>
  <c r="X133" i="26" s="1"/>
  <c r="T148" i="26"/>
  <c r="X148" i="26" s="1"/>
  <c r="T140" i="26"/>
  <c r="X140" i="26" s="1"/>
  <c r="T132" i="26"/>
  <c r="X132" i="26" s="1"/>
  <c r="T124" i="26"/>
  <c r="X124" i="26" s="1"/>
  <c r="T113" i="26"/>
  <c r="X113" i="26" s="1"/>
  <c r="T97" i="26"/>
  <c r="X97" i="26" s="1"/>
  <c r="T155" i="26"/>
  <c r="X155" i="26" s="1"/>
  <c r="T131" i="26"/>
  <c r="X131" i="26" s="1"/>
  <c r="T118" i="26"/>
  <c r="X118" i="26" s="1"/>
  <c r="T102" i="26"/>
  <c r="X102" i="26" s="1"/>
  <c r="T154" i="26"/>
  <c r="X154" i="26" s="1"/>
  <c r="T146" i="26"/>
  <c r="X146" i="26" s="1"/>
  <c r="T138" i="26"/>
  <c r="X138" i="26" s="1"/>
  <c r="T130" i="26"/>
  <c r="X130" i="26" s="1"/>
  <c r="T101" i="26"/>
  <c r="X101" i="26" s="1"/>
  <c r="T147" i="26"/>
  <c r="X147" i="26" s="1"/>
  <c r="T139" i="26"/>
  <c r="X139" i="26" s="1"/>
  <c r="T145" i="26"/>
  <c r="X145" i="26" s="1"/>
  <c r="T137" i="26"/>
  <c r="X137" i="26" s="1"/>
  <c r="T129" i="26"/>
  <c r="X129" i="26" s="1"/>
  <c r="T122" i="26"/>
  <c r="X122" i="26" s="1"/>
  <c r="T106" i="26"/>
  <c r="X106" i="26" s="1"/>
  <c r="T135" i="26"/>
  <c r="X135" i="26" s="1"/>
  <c r="T153" i="26"/>
  <c r="X153" i="26" s="1"/>
  <c r="T152" i="26"/>
  <c r="X152" i="26" s="1"/>
  <c r="T144" i="26"/>
  <c r="X144" i="26" s="1"/>
  <c r="T136" i="26"/>
  <c r="X136" i="26" s="1"/>
  <c r="T128" i="26"/>
  <c r="X128" i="26" s="1"/>
  <c r="T116" i="26"/>
  <c r="X116" i="26" s="1"/>
  <c r="T105" i="26"/>
  <c r="X105" i="26" s="1"/>
  <c r="T91" i="26"/>
  <c r="X91" i="26" s="1"/>
  <c r="T83" i="26"/>
  <c r="X83" i="26" s="1"/>
  <c r="T75" i="26"/>
  <c r="X75" i="26" s="1"/>
  <c r="T67" i="26"/>
  <c r="X67" i="26" s="1"/>
  <c r="X121" i="26"/>
  <c r="T192" i="26"/>
  <c r="X192" i="26" s="1"/>
  <c r="T188" i="26"/>
  <c r="X188" i="26" s="1"/>
  <c r="X181" i="26"/>
  <c r="T174" i="26"/>
  <c r="X174" i="26" s="1"/>
  <c r="T165" i="26"/>
  <c r="X165" i="26" s="1"/>
  <c r="G40" i="26"/>
  <c r="T103" i="26"/>
  <c r="X103" i="26" s="1"/>
  <c r="X100" i="26"/>
  <c r="T90" i="26"/>
  <c r="X90" i="26" s="1"/>
  <c r="T86" i="26"/>
  <c r="X86" i="26" s="1"/>
  <c r="T82" i="26"/>
  <c r="X82" i="26" s="1"/>
  <c r="T78" i="26"/>
  <c r="X78" i="26" s="1"/>
  <c r="T74" i="26"/>
  <c r="X74" i="26" s="1"/>
  <c r="T70" i="26"/>
  <c r="X70" i="26" s="1"/>
  <c r="T66" i="26"/>
  <c r="X66" i="26" s="1"/>
  <c r="T197" i="26"/>
  <c r="X197" i="26" s="1"/>
  <c r="X183" i="26"/>
  <c r="T162" i="26"/>
  <c r="X162" i="26" s="1"/>
  <c r="T157" i="26"/>
  <c r="X157" i="26" s="1"/>
  <c r="G29" i="26"/>
  <c r="T107" i="26"/>
  <c r="X107" i="26" s="1"/>
  <c r="T87" i="26"/>
  <c r="X87" i="26" s="1"/>
  <c r="T79" i="26"/>
  <c r="X79" i="26" s="1"/>
  <c r="T71" i="26"/>
  <c r="X71" i="26" s="1"/>
  <c r="T186" i="26"/>
  <c r="X186" i="26" s="1"/>
  <c r="X123" i="26"/>
  <c r="X115" i="26"/>
  <c r="T194" i="26"/>
  <c r="X194" i="26" s="1"/>
  <c r="T176" i="26"/>
  <c r="X176" i="26" s="1"/>
  <c r="T167" i="26"/>
  <c r="X167" i="26" s="1"/>
  <c r="T159" i="26"/>
  <c r="X159" i="26" s="1"/>
  <c r="T6" i="26"/>
  <c r="X6" i="26" s="1"/>
  <c r="G34" i="26"/>
  <c r="X96" i="26"/>
  <c r="T89" i="26"/>
  <c r="X89" i="26" s="1"/>
  <c r="T81" i="26"/>
  <c r="X81" i="26" s="1"/>
  <c r="T77" i="26"/>
  <c r="X77" i="26" s="1"/>
  <c r="T69" i="26"/>
  <c r="X69" i="26" s="1"/>
  <c r="T199" i="26"/>
  <c r="X199" i="26" s="1"/>
  <c r="T178" i="26"/>
  <c r="X178" i="26" s="1"/>
  <c r="T173" i="26"/>
  <c r="X173" i="26" s="1"/>
  <c r="G38" i="26"/>
  <c r="X112" i="26"/>
  <c r="X117" i="26"/>
  <c r="T203" i="26"/>
  <c r="X203" i="26" s="1"/>
  <c r="T201" i="26"/>
  <c r="X201" i="26" s="1"/>
  <c r="T196" i="26"/>
  <c r="X196" i="26" s="1"/>
  <c r="T180" i="26"/>
  <c r="X180" i="26" s="1"/>
  <c r="T161" i="26"/>
  <c r="X161" i="26" s="1"/>
  <c r="T156" i="26"/>
  <c r="X156" i="26" s="1"/>
  <c r="G32" i="26"/>
  <c r="T99" i="26"/>
  <c r="X99" i="26" s="1"/>
  <c r="T73" i="26"/>
  <c r="X73" i="26" s="1"/>
  <c r="T111" i="26"/>
  <c r="X111" i="26" s="1"/>
  <c r="X108" i="26"/>
  <c r="T95" i="26"/>
  <c r="X95" i="26" s="1"/>
  <c r="X92" i="26"/>
  <c r="T88" i="26"/>
  <c r="X88" i="26" s="1"/>
  <c r="T84" i="26"/>
  <c r="X84" i="26" s="1"/>
  <c r="T80" i="26"/>
  <c r="X80" i="26" s="1"/>
  <c r="T76" i="26"/>
  <c r="X76" i="26" s="1"/>
  <c r="T72" i="26"/>
  <c r="X72" i="26" s="1"/>
  <c r="T68" i="26"/>
  <c r="X68" i="26" s="1"/>
  <c r="T193" i="26"/>
  <c r="X193" i="26" s="1"/>
  <c r="T189" i="26"/>
  <c r="X189" i="26" s="1"/>
  <c r="T175" i="26"/>
  <c r="X175" i="26" s="1"/>
  <c r="T160" i="26"/>
  <c r="X160" i="26" s="1"/>
  <c r="T85" i="26"/>
  <c r="X85" i="26" s="1"/>
  <c r="X119" i="26"/>
  <c r="T104" i="26"/>
  <c r="X104" i="26" s="1"/>
  <c r="T198" i="26"/>
  <c r="X198" i="26" s="1"/>
  <c r="T184" i="26"/>
  <c r="X184" i="26" s="1"/>
  <c r="T172" i="26"/>
  <c r="X172" i="26" s="1"/>
  <c r="T170" i="26"/>
  <c r="X170" i="26" s="1"/>
  <c r="T168" i="26"/>
  <c r="X168" i="26" s="1"/>
  <c r="X163" i="26"/>
  <c r="T158" i="26"/>
  <c r="X158" i="26" s="1"/>
  <c r="T198" i="20"/>
  <c r="X198" i="20" s="1"/>
  <c r="T182" i="20"/>
  <c r="X182" i="20" s="1"/>
  <c r="T191" i="20"/>
  <c r="X191" i="20" s="1"/>
  <c r="T202" i="20"/>
  <c r="X202" i="20" s="1"/>
  <c r="T186" i="20"/>
  <c r="X186" i="20" s="1"/>
  <c r="T195" i="20"/>
  <c r="X195" i="20" s="1"/>
  <c r="T179" i="20"/>
  <c r="X179" i="20" s="1"/>
  <c r="T190" i="20"/>
  <c r="X190" i="20" s="1"/>
  <c r="T199" i="20"/>
  <c r="X199" i="20" s="1"/>
  <c r="T183" i="20"/>
  <c r="X183" i="20" s="1"/>
  <c r="T176" i="20"/>
  <c r="X176" i="20" s="1"/>
  <c r="T194" i="20"/>
  <c r="X194" i="20" s="1"/>
  <c r="T178" i="20"/>
  <c r="X178" i="20" s="1"/>
  <c r="T203" i="20"/>
  <c r="X203" i="20" s="1"/>
  <c r="T187" i="20"/>
  <c r="X187" i="20" s="1"/>
  <c r="T145" i="20"/>
  <c r="X145" i="20" s="1"/>
  <c r="T96" i="20"/>
  <c r="X96" i="20" s="1"/>
  <c r="T205" i="20"/>
  <c r="X205" i="20" s="1"/>
  <c r="T201" i="20"/>
  <c r="X201" i="20" s="1"/>
  <c r="T197" i="20"/>
  <c r="X197" i="20" s="1"/>
  <c r="T193" i="20"/>
  <c r="X193" i="20" s="1"/>
  <c r="T189" i="20"/>
  <c r="X189" i="20" s="1"/>
  <c r="T185" i="20"/>
  <c r="X185" i="20" s="1"/>
  <c r="T181" i="20"/>
  <c r="X181" i="20" s="1"/>
  <c r="X177" i="20"/>
  <c r="T171" i="20"/>
  <c r="X171" i="20" s="1"/>
  <c r="T169" i="20"/>
  <c r="X169" i="20" s="1"/>
  <c r="X162" i="20"/>
  <c r="T157" i="20"/>
  <c r="X157" i="20" s="1"/>
  <c r="T152" i="20"/>
  <c r="X152" i="20" s="1"/>
  <c r="T147" i="20"/>
  <c r="X147" i="20" s="1"/>
  <c r="X130" i="20"/>
  <c r="T125" i="20"/>
  <c r="X125" i="20" s="1"/>
  <c r="T111" i="20"/>
  <c r="X111" i="20" s="1"/>
  <c r="T109" i="20"/>
  <c r="X109" i="20" s="1"/>
  <c r="T101" i="20"/>
  <c r="X101" i="20" s="1"/>
  <c r="G32" i="20"/>
  <c r="Q36" i="20" s="1"/>
  <c r="T164" i="20"/>
  <c r="X164" i="20" s="1"/>
  <c r="T159" i="20"/>
  <c r="X159" i="20" s="1"/>
  <c r="X142" i="20"/>
  <c r="T137" i="20"/>
  <c r="X137" i="20" s="1"/>
  <c r="T132" i="20"/>
  <c r="X132" i="20" s="1"/>
  <c r="T127" i="20"/>
  <c r="X127" i="20" s="1"/>
  <c r="T120" i="20"/>
  <c r="X120" i="20" s="1"/>
  <c r="T106" i="20"/>
  <c r="X106" i="20" s="1"/>
  <c r="T98" i="20"/>
  <c r="X98" i="20" s="1"/>
  <c r="T135" i="20"/>
  <c r="X135" i="20" s="1"/>
  <c r="X175" i="20"/>
  <c r="T173" i="20"/>
  <c r="X173" i="20" s="1"/>
  <c r="X166" i="20"/>
  <c r="X154" i="20"/>
  <c r="T149" i="20"/>
  <c r="X149" i="20" s="1"/>
  <c r="T144" i="20"/>
  <c r="X144" i="20" s="1"/>
  <c r="T139" i="20"/>
  <c r="X139" i="20" s="1"/>
  <c r="T115" i="20"/>
  <c r="X115" i="20" s="1"/>
  <c r="T113" i="20"/>
  <c r="X113" i="20" s="1"/>
  <c r="T103" i="20"/>
  <c r="X103" i="20" s="1"/>
  <c r="G34" i="20"/>
  <c r="Q41" i="20" s="1"/>
  <c r="G33" i="20"/>
  <c r="T116" i="20"/>
  <c r="X116" i="20" s="1"/>
  <c r="X204" i="20"/>
  <c r="X200" i="20"/>
  <c r="X196" i="20"/>
  <c r="X192" i="20"/>
  <c r="X188" i="20"/>
  <c r="X184" i="20"/>
  <c r="X180" i="20"/>
  <c r="T168" i="20"/>
  <c r="X168" i="20" s="1"/>
  <c r="T161" i="20"/>
  <c r="X161" i="20" s="1"/>
  <c r="T156" i="20"/>
  <c r="X156" i="20" s="1"/>
  <c r="T151" i="20"/>
  <c r="X151" i="20" s="1"/>
  <c r="X134" i="20"/>
  <c r="T129" i="20"/>
  <c r="X129" i="20" s="1"/>
  <c r="T124" i="20"/>
  <c r="X124" i="20" s="1"/>
  <c r="T108" i="20"/>
  <c r="X108" i="20" s="1"/>
  <c r="T100" i="20"/>
  <c r="X100" i="20" s="1"/>
  <c r="G29" i="20"/>
  <c r="T163" i="20"/>
  <c r="X163" i="20" s="1"/>
  <c r="X146" i="20"/>
  <c r="T141" i="20"/>
  <c r="X141" i="20" s="1"/>
  <c r="T136" i="20"/>
  <c r="X136" i="20" s="1"/>
  <c r="T131" i="20"/>
  <c r="X131" i="20" s="1"/>
  <c r="T119" i="20"/>
  <c r="X119" i="20" s="1"/>
  <c r="T117" i="20"/>
  <c r="X117" i="20" s="1"/>
  <c r="T105" i="20"/>
  <c r="X105" i="20" s="1"/>
  <c r="T97" i="20"/>
  <c r="X97" i="20" s="1"/>
  <c r="T7" i="20"/>
  <c r="X7" i="20" s="1"/>
  <c r="T140" i="20"/>
  <c r="X140" i="20" s="1"/>
  <c r="T104" i="20"/>
  <c r="X104" i="20" s="1"/>
  <c r="T172" i="20"/>
  <c r="X172" i="20" s="1"/>
  <c r="X158" i="20"/>
  <c r="T153" i="20"/>
  <c r="X153" i="20" s="1"/>
  <c r="T148" i="20"/>
  <c r="X148" i="20" s="1"/>
  <c r="T143" i="20"/>
  <c r="X143" i="20" s="1"/>
  <c r="X126" i="20"/>
  <c r="T112" i="20"/>
  <c r="X112" i="20" s="1"/>
  <c r="T102" i="20"/>
  <c r="X102" i="20" s="1"/>
  <c r="X174" i="20"/>
  <c r="T167" i="20"/>
  <c r="X167" i="20" s="1"/>
  <c r="T165" i="20"/>
  <c r="X165" i="20" s="1"/>
  <c r="T160" i="20"/>
  <c r="X160" i="20" s="1"/>
  <c r="T155" i="20"/>
  <c r="X155" i="20" s="1"/>
  <c r="T150" i="20"/>
  <c r="X150" i="20" s="1"/>
  <c r="X138" i="20"/>
  <c r="T133" i="20"/>
  <c r="X133" i="20" s="1"/>
  <c r="T128" i="20"/>
  <c r="X128" i="20" s="1"/>
  <c r="T123" i="20"/>
  <c r="X123" i="20" s="1"/>
  <c r="T121" i="20"/>
  <c r="X121" i="20" s="1"/>
  <c r="T107" i="20"/>
  <c r="X107" i="20" s="1"/>
  <c r="T99" i="20"/>
  <c r="X99" i="20" s="1"/>
  <c r="Q65" i="18"/>
  <c r="Q63" i="18"/>
  <c r="Q64" i="18"/>
  <c r="G37" i="18"/>
  <c r="G32" i="18"/>
  <c r="G41" i="18"/>
  <c r="Q59" i="18" s="1"/>
  <c r="G38" i="13"/>
  <c r="G37" i="13"/>
  <c r="G47" i="13"/>
  <c r="G44" i="13"/>
  <c r="G30" i="13"/>
  <c r="S177" i="13"/>
  <c r="G35" i="13"/>
  <c r="G39" i="13"/>
  <c r="L112" i="27"/>
  <c r="L106" i="27"/>
  <c r="L108" i="27"/>
  <c r="L83" i="27"/>
  <c r="S199" i="13"/>
  <c r="S191" i="13"/>
  <c r="S183" i="13"/>
  <c r="S175" i="13"/>
  <c r="S167" i="13"/>
  <c r="S204" i="13"/>
  <c r="S196" i="13"/>
  <c r="S188" i="13"/>
  <c r="S180" i="13"/>
  <c r="S172" i="13"/>
  <c r="S198" i="13"/>
  <c r="S190" i="13"/>
  <c r="S182" i="13"/>
  <c r="S174" i="13"/>
  <c r="S166" i="13"/>
  <c r="S185" i="13"/>
  <c r="S203" i="13"/>
  <c r="T203" i="13" s="1"/>
  <c r="S195" i="13"/>
  <c r="S187" i="13"/>
  <c r="S179" i="13"/>
  <c r="S171" i="13"/>
  <c r="S200" i="13"/>
  <c r="S192" i="13"/>
  <c r="S184" i="13"/>
  <c r="S176" i="13"/>
  <c r="S168" i="13"/>
  <c r="S193" i="13"/>
  <c r="S205" i="13"/>
  <c r="S197" i="13"/>
  <c r="S189" i="13"/>
  <c r="S181" i="13"/>
  <c r="S173" i="13"/>
  <c r="S201" i="13"/>
  <c r="S169" i="13"/>
  <c r="S202" i="13"/>
  <c r="S194" i="13"/>
  <c r="S186" i="13"/>
  <c r="S178" i="13"/>
  <c r="S170" i="13"/>
  <c r="F42" i="27"/>
  <c r="AO35" i="18"/>
  <c r="AS35" i="18" s="1"/>
  <c r="AP29" i="18"/>
  <c r="AM28" i="18"/>
  <c r="AO21" i="18"/>
  <c r="Q58" i="18"/>
  <c r="AO16" i="18"/>
  <c r="AM15" i="18"/>
  <c r="AC9" i="18"/>
  <c r="AM10" i="18"/>
  <c r="AP8" i="18"/>
  <c r="K30" i="27"/>
  <c r="M155" i="13"/>
  <c r="M91" i="13"/>
  <c r="U68" i="13"/>
  <c r="U64" i="13"/>
  <c r="U60" i="13"/>
  <c r="V55" i="13"/>
  <c r="V43" i="13"/>
  <c r="V20" i="13"/>
  <c r="M147" i="13"/>
  <c r="M83" i="13"/>
  <c r="M131" i="13"/>
  <c r="M67" i="13"/>
  <c r="V82" i="13"/>
  <c r="V78" i="13"/>
  <c r="V74" i="13"/>
  <c r="V70" i="13"/>
  <c r="V66" i="13"/>
  <c r="V62" i="13"/>
  <c r="V58" i="13"/>
  <c r="V52" i="13"/>
  <c r="V35" i="13"/>
  <c r="V12" i="13"/>
  <c r="I32" i="27"/>
  <c r="L146" i="13"/>
  <c r="L142" i="13"/>
  <c r="L131" i="13"/>
  <c r="L127" i="13"/>
  <c r="M123" i="13"/>
  <c r="L112" i="13"/>
  <c r="L108" i="13"/>
  <c r="L97" i="13"/>
  <c r="L93" i="13"/>
  <c r="L82" i="13"/>
  <c r="L78" i="13"/>
  <c r="L67" i="13"/>
  <c r="L63" i="13"/>
  <c r="M59" i="13"/>
  <c r="L48" i="13"/>
  <c r="L44" i="13"/>
  <c r="L33" i="13"/>
  <c r="U86" i="13"/>
  <c r="U82" i="13"/>
  <c r="U78" i="13"/>
  <c r="U74" i="13"/>
  <c r="U70" i="13"/>
  <c r="U66" i="13"/>
  <c r="U62" i="13"/>
  <c r="U58" i="13"/>
  <c r="V51" i="13"/>
  <c r="U30" i="13"/>
  <c r="V11" i="13"/>
  <c r="M115" i="13"/>
  <c r="M51" i="13"/>
  <c r="M27" i="13"/>
  <c r="H31" i="27"/>
  <c r="L145" i="13"/>
  <c r="L141" i="13"/>
  <c r="L130" i="13"/>
  <c r="L126" i="13"/>
  <c r="L115" i="13"/>
  <c r="L111" i="13"/>
  <c r="M107" i="13"/>
  <c r="L96" i="13"/>
  <c r="L92" i="13"/>
  <c r="L81" i="13"/>
  <c r="L77" i="13"/>
  <c r="L66" i="13"/>
  <c r="L62" i="13"/>
  <c r="L51" i="13"/>
  <c r="L47" i="13"/>
  <c r="M43" i="13"/>
  <c r="L22" i="13"/>
  <c r="L16" i="13"/>
  <c r="L152" i="13"/>
  <c r="L148" i="13"/>
  <c r="L137" i="13"/>
  <c r="L133" i="13"/>
  <c r="L122" i="13"/>
  <c r="L118" i="13"/>
  <c r="L107" i="13"/>
  <c r="L103" i="13"/>
  <c r="M99" i="13"/>
  <c r="L88" i="13"/>
  <c r="L84" i="13"/>
  <c r="L73" i="13"/>
  <c r="L69" i="13"/>
  <c r="L58" i="13"/>
  <c r="L54" i="13"/>
  <c r="L43" i="13"/>
  <c r="L39" i="13"/>
  <c r="M35" i="13"/>
  <c r="L31" i="13"/>
  <c r="L26" i="13"/>
  <c r="G32" i="13"/>
  <c r="G31" i="13"/>
  <c r="G28" i="13"/>
  <c r="L27" i="13"/>
  <c r="L23" i="13"/>
  <c r="L13" i="13"/>
  <c r="L7" i="13"/>
  <c r="U56" i="13"/>
  <c r="U50" i="13"/>
  <c r="U42" i="13"/>
  <c r="U34" i="13"/>
  <c r="U26" i="13"/>
  <c r="U18" i="13"/>
  <c r="U10" i="13"/>
  <c r="L30" i="13"/>
  <c r="U49" i="13"/>
  <c r="U41" i="13"/>
  <c r="U33" i="13"/>
  <c r="U25" i="13"/>
  <c r="U17" i="13"/>
  <c r="U9" i="13"/>
  <c r="U55" i="13"/>
  <c r="V48" i="13"/>
  <c r="V40" i="13"/>
  <c r="V32" i="13"/>
  <c r="V24" i="13"/>
  <c r="V16" i="13"/>
  <c r="V8" i="13"/>
  <c r="V54" i="13"/>
  <c r="V47" i="13"/>
  <c r="V39" i="13"/>
  <c r="V31" i="13"/>
  <c r="V23" i="13"/>
  <c r="V15" i="13"/>
  <c r="V7" i="13"/>
  <c r="L32" i="13"/>
  <c r="L28" i="13"/>
  <c r="U37" i="13"/>
  <c r="U29" i="13"/>
  <c r="U21" i="13"/>
  <c r="U13" i="13"/>
  <c r="G45" i="13"/>
  <c r="G41" i="13"/>
  <c r="G33" i="13"/>
  <c r="L14" i="13"/>
  <c r="L8" i="13"/>
  <c r="AB17" i="18"/>
  <c r="AE37" i="18"/>
  <c r="AD61" i="18"/>
  <c r="AC52" i="18"/>
  <c r="AE11" i="18"/>
  <c r="AD53" i="18"/>
  <c r="AB49" i="18"/>
  <c r="AD24" i="18"/>
  <c r="AC36" i="18"/>
  <c r="AD16" i="18"/>
  <c r="B49" i="27"/>
  <c r="I49" i="27" s="1"/>
  <c r="AO64" i="18"/>
  <c r="AL63" i="18"/>
  <c r="AN61" i="18"/>
  <c r="AP59" i="18"/>
  <c r="AM58" i="18"/>
  <c r="AO56" i="18"/>
  <c r="AN53" i="18"/>
  <c r="AP51" i="18"/>
  <c r="AO48" i="18"/>
  <c r="AL47" i="18"/>
  <c r="AP43" i="18"/>
  <c r="AM42" i="18"/>
  <c r="AL39" i="18"/>
  <c r="AN37" i="18"/>
  <c r="AP61" i="18"/>
  <c r="AP53" i="18"/>
  <c r="AM36" i="18"/>
  <c r="AP64" i="18"/>
  <c r="AN64" i="18"/>
  <c r="AP62" i="18"/>
  <c r="AM61" i="18"/>
  <c r="AO59" i="18"/>
  <c r="AL58" i="18"/>
  <c r="AN56" i="18"/>
  <c r="AP54" i="18"/>
  <c r="AM53" i="18"/>
  <c r="AO51" i="18"/>
  <c r="AN48" i="18"/>
  <c r="AP46" i="18"/>
  <c r="AO43" i="18"/>
  <c r="AL42" i="18"/>
  <c r="AP38" i="18"/>
  <c r="AM37" i="18"/>
  <c r="AL57" i="18"/>
  <c r="AN47" i="18"/>
  <c r="AP37" i="18"/>
  <c r="AM63" i="18"/>
  <c r="AL52" i="18"/>
  <c r="AN42" i="18"/>
  <c r="AP65" i="18"/>
  <c r="AM64" i="18"/>
  <c r="AO62" i="18"/>
  <c r="AL61" i="18"/>
  <c r="AN59" i="18"/>
  <c r="AP57" i="18"/>
  <c r="AM56" i="18"/>
  <c r="AO54" i="18"/>
  <c r="AL53" i="18"/>
  <c r="AN51" i="18"/>
  <c r="AP49" i="18"/>
  <c r="AM48" i="18"/>
  <c r="AO46" i="18"/>
  <c r="AN43" i="18"/>
  <c r="AP41" i="18"/>
  <c r="AO38" i="18"/>
  <c r="AL37" i="18"/>
  <c r="AL65" i="18"/>
  <c r="AM44" i="18"/>
  <c r="AO61" i="18"/>
  <c r="AO53" i="18"/>
  <c r="AL44" i="18"/>
  <c r="AL36" i="18"/>
  <c r="AO65" i="18"/>
  <c r="AL64" i="18"/>
  <c r="AN62" i="18"/>
  <c r="AM59" i="18"/>
  <c r="AO57" i="18"/>
  <c r="AL56" i="18"/>
  <c r="AN54" i="18"/>
  <c r="AP52" i="18"/>
  <c r="AM51" i="18"/>
  <c r="AO49" i="18"/>
  <c r="AL48" i="18"/>
  <c r="AN46" i="18"/>
  <c r="AP44" i="18"/>
  <c r="AM43" i="18"/>
  <c r="AO41" i="18"/>
  <c r="AN38" i="18"/>
  <c r="AP36" i="18"/>
  <c r="AN63" i="18"/>
  <c r="AN39" i="18"/>
  <c r="AM47" i="18"/>
  <c r="AO37" i="18"/>
  <c r="AN65" i="18"/>
  <c r="AP63" i="18"/>
  <c r="AM62" i="18"/>
  <c r="AL59" i="18"/>
  <c r="AN57" i="18"/>
  <c r="AM54" i="18"/>
  <c r="AO52" i="18"/>
  <c r="AL51" i="18"/>
  <c r="AN49" i="18"/>
  <c r="AP47" i="18"/>
  <c r="AM46" i="18"/>
  <c r="AO44" i="18"/>
  <c r="AL43" i="18"/>
  <c r="AN41" i="18"/>
  <c r="AP39" i="18"/>
  <c r="AM38" i="18"/>
  <c r="AO36" i="18"/>
  <c r="AO58" i="18"/>
  <c r="AM52" i="18"/>
  <c r="AO42" i="18"/>
  <c r="AP56" i="18"/>
  <c r="AM39" i="18"/>
  <c r="AM65" i="18"/>
  <c r="AO63" i="18"/>
  <c r="AL62" i="18"/>
  <c r="AP58" i="18"/>
  <c r="AM57" i="18"/>
  <c r="AL54" i="18"/>
  <c r="AN52" i="18"/>
  <c r="AM49" i="18"/>
  <c r="AO47" i="18"/>
  <c r="AL46" i="18"/>
  <c r="AN44" i="18"/>
  <c r="AP42" i="18"/>
  <c r="AM41" i="18"/>
  <c r="AO39" i="18"/>
  <c r="AL38" i="18"/>
  <c r="AN36" i="18"/>
  <c r="AL49" i="18"/>
  <c r="AL41" i="18"/>
  <c r="AN58" i="18"/>
  <c r="AP48" i="18"/>
  <c r="AB65" i="18"/>
  <c r="M152" i="13"/>
  <c r="M144" i="13"/>
  <c r="M136" i="13"/>
  <c r="M128" i="13"/>
  <c r="M120" i="13"/>
  <c r="M112" i="13"/>
  <c r="M104" i="13"/>
  <c r="M96" i="13"/>
  <c r="M88" i="13"/>
  <c r="M80" i="13"/>
  <c r="M72" i="13"/>
  <c r="M64" i="13"/>
  <c r="M56" i="13"/>
  <c r="M48" i="13"/>
  <c r="M40" i="13"/>
  <c r="M32" i="13"/>
  <c r="M24" i="13"/>
  <c r="L19" i="13"/>
  <c r="M16" i="13"/>
  <c r="L11" i="13"/>
  <c r="M8" i="13"/>
  <c r="L6" i="13"/>
  <c r="U51" i="13"/>
  <c r="U47" i="13"/>
  <c r="U43" i="13"/>
  <c r="U39" i="13"/>
  <c r="U35" i="13"/>
  <c r="U31" i="13"/>
  <c r="U27" i="13"/>
  <c r="U23" i="13"/>
  <c r="U19" i="13"/>
  <c r="U15" i="13"/>
  <c r="U11" i="13"/>
  <c r="U7" i="13"/>
  <c r="H25" i="27"/>
  <c r="M149" i="13"/>
  <c r="M141" i="13"/>
  <c r="M133" i="13"/>
  <c r="M125" i="13"/>
  <c r="M117" i="13"/>
  <c r="M109" i="13"/>
  <c r="M101" i="13"/>
  <c r="M93" i="13"/>
  <c r="M85" i="13"/>
  <c r="M77" i="13"/>
  <c r="M69" i="13"/>
  <c r="M61" i="13"/>
  <c r="M53" i="13"/>
  <c r="M45" i="13"/>
  <c r="M37" i="13"/>
  <c r="M29" i="13"/>
  <c r="M21" i="13"/>
  <c r="M13" i="13"/>
  <c r="V50" i="13"/>
  <c r="V46" i="13"/>
  <c r="V42" i="13"/>
  <c r="V38" i="13"/>
  <c r="V34" i="13"/>
  <c r="V30" i="13"/>
  <c r="V26" i="13"/>
  <c r="V22" i="13"/>
  <c r="V18" i="13"/>
  <c r="V14" i="13"/>
  <c r="V10" i="13"/>
  <c r="V6" i="13"/>
  <c r="M154" i="13"/>
  <c r="M146" i="13"/>
  <c r="M138" i="13"/>
  <c r="M130" i="13"/>
  <c r="M122" i="13"/>
  <c r="M114" i="13"/>
  <c r="M106" i="13"/>
  <c r="M98" i="13"/>
  <c r="M90" i="13"/>
  <c r="M82" i="13"/>
  <c r="M74" i="13"/>
  <c r="M66" i="13"/>
  <c r="M58" i="13"/>
  <c r="M50" i="13"/>
  <c r="M42" i="13"/>
  <c r="M34" i="13"/>
  <c r="M26" i="13"/>
  <c r="M18" i="13"/>
  <c r="M10" i="13"/>
  <c r="M11" i="13"/>
  <c r="M151" i="13"/>
  <c r="M143" i="13"/>
  <c r="M135" i="13"/>
  <c r="M127" i="13"/>
  <c r="M119" i="13"/>
  <c r="M111" i="13"/>
  <c r="M103" i="13"/>
  <c r="M95" i="13"/>
  <c r="M87" i="13"/>
  <c r="M79" i="13"/>
  <c r="M71" i="13"/>
  <c r="M63" i="13"/>
  <c r="M55" i="13"/>
  <c r="M47" i="13"/>
  <c r="M39" i="13"/>
  <c r="M31" i="13"/>
  <c r="M23" i="13"/>
  <c r="L18" i="13"/>
  <c r="M15" i="13"/>
  <c r="L10" i="13"/>
  <c r="M7" i="13"/>
  <c r="V53" i="13"/>
  <c r="V49" i="13"/>
  <c r="V45" i="13"/>
  <c r="V41" i="13"/>
  <c r="V37" i="13"/>
  <c r="V33" i="13"/>
  <c r="V29" i="13"/>
  <c r="V25" i="13"/>
  <c r="V21" i="13"/>
  <c r="V17" i="13"/>
  <c r="V13" i="13"/>
  <c r="U6" i="13"/>
  <c r="M148" i="13"/>
  <c r="M140" i="13"/>
  <c r="M132" i="13"/>
  <c r="M124" i="13"/>
  <c r="M116" i="13"/>
  <c r="M108" i="13"/>
  <c r="M100" i="13"/>
  <c r="M92" i="13"/>
  <c r="M84" i="13"/>
  <c r="M76" i="13"/>
  <c r="M68" i="13"/>
  <c r="M60" i="13"/>
  <c r="M52" i="13"/>
  <c r="M44" i="13"/>
  <c r="M36" i="13"/>
  <c r="M28" i="13"/>
  <c r="M20" i="13"/>
  <c r="M12" i="13"/>
  <c r="M19" i="13"/>
  <c r="M5" i="13"/>
  <c r="M153" i="13"/>
  <c r="M145" i="13"/>
  <c r="M137" i="13"/>
  <c r="M129" i="13"/>
  <c r="M121" i="13"/>
  <c r="M113" i="13"/>
  <c r="M105" i="13"/>
  <c r="M97" i="13"/>
  <c r="M89" i="13"/>
  <c r="M81" i="13"/>
  <c r="M73" i="13"/>
  <c r="M65" i="13"/>
  <c r="M57" i="13"/>
  <c r="M49" i="13"/>
  <c r="M41" i="13"/>
  <c r="M33" i="13"/>
  <c r="M25" i="13"/>
  <c r="L20" i="13"/>
  <c r="M17" i="13"/>
  <c r="L12" i="13"/>
  <c r="M9" i="13"/>
  <c r="M150" i="13"/>
  <c r="M142" i="13"/>
  <c r="M134" i="13"/>
  <c r="M126" i="13"/>
  <c r="M118" i="13"/>
  <c r="M110" i="13"/>
  <c r="M102" i="13"/>
  <c r="M94" i="13"/>
  <c r="M86" i="13"/>
  <c r="M78" i="13"/>
  <c r="M70" i="13"/>
  <c r="M62" i="13"/>
  <c r="M54" i="13"/>
  <c r="M46" i="13"/>
  <c r="M38" i="13"/>
  <c r="M30" i="13"/>
  <c r="M22" i="13"/>
  <c r="L17" i="13"/>
  <c r="M14" i="13"/>
  <c r="U52" i="13"/>
  <c r="U48" i="13"/>
  <c r="U44" i="13"/>
  <c r="U40" i="13"/>
  <c r="U36" i="13"/>
  <c r="U32" i="13"/>
  <c r="U28" i="13"/>
  <c r="U24" i="13"/>
  <c r="U20" i="13"/>
  <c r="U16" i="13"/>
  <c r="U12" i="13"/>
  <c r="X5" i="13"/>
  <c r="O191" i="13"/>
  <c r="O189" i="13"/>
  <c r="O185" i="13"/>
  <c r="O175" i="13"/>
  <c r="O173" i="13"/>
  <c r="O167" i="13"/>
  <c r="AO36" i="13"/>
  <c r="AP37" i="13"/>
  <c r="AM42" i="13"/>
  <c r="AN43" i="13"/>
  <c r="AP44" i="13"/>
  <c r="AL48" i="13"/>
  <c r="AN49" i="13"/>
  <c r="AP50" i="13"/>
  <c r="AL52" i="13"/>
  <c r="AM53" i="13"/>
  <c r="AN54" i="13"/>
  <c r="AO55" i="13"/>
  <c r="AL57" i="13"/>
  <c r="AN58" i="13"/>
  <c r="AP59" i="13"/>
  <c r="AN64" i="13"/>
  <c r="AP65" i="13"/>
  <c r="AM68" i="13"/>
  <c r="AN69" i="13"/>
  <c r="AO70" i="13"/>
  <c r="AP71" i="13"/>
  <c r="AM73" i="13"/>
  <c r="AO74" i="13"/>
  <c r="AP75" i="13"/>
  <c r="AL77" i="13"/>
  <c r="AM78" i="13"/>
  <c r="AN79" i="13"/>
  <c r="AL81" i="13"/>
  <c r="AN82" i="13"/>
  <c r="AP83" i="13"/>
  <c r="AL86" i="13"/>
  <c r="AL87" i="13"/>
  <c r="AN88" i="13"/>
  <c r="AP89" i="13"/>
  <c r="AM91" i="13"/>
  <c r="AP92" i="13"/>
  <c r="AL96" i="13"/>
  <c r="AL97" i="13"/>
  <c r="AO98" i="13"/>
  <c r="AM100" i="13"/>
  <c r="AN101" i="13"/>
  <c r="AO102" i="13"/>
  <c r="AO103" i="13"/>
  <c r="AP104" i="13"/>
  <c r="AM107" i="13"/>
  <c r="AP108" i="13"/>
  <c r="AL113" i="13"/>
  <c r="AN114" i="13"/>
  <c r="AL116" i="13"/>
  <c r="AM117" i="13"/>
  <c r="AN118" i="13"/>
  <c r="AN119" i="13"/>
  <c r="AO120" i="13"/>
  <c r="AP121" i="13"/>
  <c r="AM123" i="13"/>
  <c r="AP124" i="13"/>
  <c r="AL129" i="13"/>
  <c r="AN130" i="13"/>
  <c r="AL132" i="13"/>
  <c r="AM133" i="13"/>
  <c r="AN134" i="13"/>
  <c r="AN135" i="13"/>
  <c r="AO136" i="13"/>
  <c r="AP137" i="13"/>
  <c r="AL139" i="13"/>
  <c r="AO140" i="13"/>
  <c r="AP36" i="13"/>
  <c r="AL40" i="13"/>
  <c r="AL41" i="13"/>
  <c r="AN42" i="13"/>
  <c r="AO43" i="13"/>
  <c r="AM48" i="13"/>
  <c r="AO49" i="13"/>
  <c r="AM52" i="13"/>
  <c r="AN53" i="13"/>
  <c r="AO54" i="13"/>
  <c r="AP55" i="13"/>
  <c r="AM57" i="13"/>
  <c r="AO58" i="13"/>
  <c r="AL61" i="13"/>
  <c r="AL62" i="13"/>
  <c r="AL63" i="13"/>
  <c r="AO64" i="13"/>
  <c r="AL67" i="13"/>
  <c r="AN68" i="13"/>
  <c r="AO69" i="13"/>
  <c r="AP70" i="13"/>
  <c r="AL72" i="13"/>
  <c r="AN73" i="13"/>
  <c r="AP74" i="13"/>
  <c r="AL76" i="13"/>
  <c r="AM77" i="13"/>
  <c r="AN78" i="13"/>
  <c r="AO79" i="13"/>
  <c r="AM81" i="13"/>
  <c r="AO82" i="13"/>
  <c r="AL85" i="13"/>
  <c r="AM86" i="13"/>
  <c r="AM87" i="13"/>
  <c r="AO88" i="13"/>
  <c r="AL90" i="13"/>
  <c r="AN91" i="13"/>
  <c r="AM96" i="13"/>
  <c r="AM97" i="13"/>
  <c r="AP98" i="13"/>
  <c r="AN100" i="13"/>
  <c r="AO101" i="13"/>
  <c r="AP102" i="13"/>
  <c r="AP103" i="13"/>
  <c r="AL106" i="13"/>
  <c r="AN107" i="13"/>
  <c r="AL112" i="13"/>
  <c r="AM113" i="13"/>
  <c r="AO114" i="13"/>
  <c r="AM116" i="13"/>
  <c r="AN117" i="13"/>
  <c r="AO118" i="13"/>
  <c r="AO119" i="13"/>
  <c r="AP120" i="13"/>
  <c r="AL39" i="13"/>
  <c r="AM40" i="13"/>
  <c r="AM41" i="13"/>
  <c r="AO42" i="13"/>
  <c r="AP43" i="13"/>
  <c r="AL47" i="13"/>
  <c r="AN48" i="13"/>
  <c r="AR48" i="13" s="1"/>
  <c r="AP49" i="13"/>
  <c r="AL51" i="13"/>
  <c r="AN52" i="13"/>
  <c r="AO53" i="13"/>
  <c r="AP54" i="13"/>
  <c r="AL56" i="13"/>
  <c r="AN57" i="13"/>
  <c r="AP58" i="13"/>
  <c r="AL60" i="13"/>
  <c r="AM61" i="13"/>
  <c r="AM62" i="13"/>
  <c r="AM63" i="13"/>
  <c r="AP64" i="13"/>
  <c r="AL66" i="13"/>
  <c r="AM67" i="13"/>
  <c r="AO68" i="13"/>
  <c r="AP69" i="13"/>
  <c r="AM72" i="13"/>
  <c r="AO73" i="13"/>
  <c r="AM76" i="13"/>
  <c r="AN77" i="13"/>
  <c r="AO78" i="13"/>
  <c r="AP79" i="13"/>
  <c r="AN81" i="13"/>
  <c r="AP82" i="13"/>
  <c r="AL84" i="13"/>
  <c r="AM85" i="13"/>
  <c r="AN86" i="13"/>
  <c r="AN87" i="13"/>
  <c r="AP88" i="13"/>
  <c r="AM90" i="13"/>
  <c r="AO91" i="13"/>
  <c r="AL94" i="13"/>
  <c r="AL95" i="13"/>
  <c r="AN96" i="13"/>
  <c r="AN97" i="13"/>
  <c r="AL99" i="13"/>
  <c r="AO100" i="13"/>
  <c r="AP101" i="13"/>
  <c r="AM106" i="13"/>
  <c r="AO107" i="13"/>
  <c r="AL110" i="13"/>
  <c r="AL111" i="13"/>
  <c r="AM112" i="13"/>
  <c r="AN113" i="13"/>
  <c r="AP114" i="13"/>
  <c r="AN116" i="13"/>
  <c r="AO117" i="13"/>
  <c r="AP118" i="13"/>
  <c r="AP119" i="13"/>
  <c r="AL122" i="13"/>
  <c r="AO123" i="13"/>
  <c r="AL126" i="13"/>
  <c r="AL127" i="13"/>
  <c r="AM128" i="13"/>
  <c r="AN129" i="13"/>
  <c r="AP130" i="13"/>
  <c r="AN132" i="13"/>
  <c r="AO133" i="13"/>
  <c r="AP134" i="13"/>
  <c r="AP135" i="13"/>
  <c r="AL138" i="13"/>
  <c r="AN139" i="13"/>
  <c r="AL38" i="13"/>
  <c r="AM39" i="13"/>
  <c r="AN40" i="13"/>
  <c r="AN41" i="13"/>
  <c r="AP42" i="13"/>
  <c r="AL45" i="13"/>
  <c r="AL46" i="13"/>
  <c r="AM47" i="13"/>
  <c r="AO48" i="13"/>
  <c r="AS48" i="13" s="1"/>
  <c r="AM51" i="13"/>
  <c r="AO52" i="13"/>
  <c r="AP53" i="13"/>
  <c r="AM56" i="13"/>
  <c r="AO57" i="13"/>
  <c r="AM60" i="13"/>
  <c r="AN61" i="13"/>
  <c r="AN62" i="13"/>
  <c r="AN63" i="13"/>
  <c r="AM66" i="13"/>
  <c r="AN67" i="13"/>
  <c r="AP68" i="13"/>
  <c r="AN72" i="13"/>
  <c r="AP73" i="13"/>
  <c r="AN76" i="13"/>
  <c r="AO77" i="13"/>
  <c r="AP78" i="13"/>
  <c r="AL80" i="13"/>
  <c r="AO81" i="13"/>
  <c r="AM84" i="13"/>
  <c r="AN85" i="13"/>
  <c r="AO86" i="13"/>
  <c r="AO87" i="13"/>
  <c r="AN90" i="13"/>
  <c r="AP91" i="13"/>
  <c r="AL93" i="13"/>
  <c r="AM94" i="13"/>
  <c r="AM95" i="13"/>
  <c r="AO96" i="13"/>
  <c r="AO97" i="13"/>
  <c r="AM99" i="13"/>
  <c r="AP100" i="13"/>
  <c r="AL105" i="13"/>
  <c r="AN106" i="13"/>
  <c r="AP107" i="13"/>
  <c r="AL109" i="13"/>
  <c r="AM110" i="13"/>
  <c r="AM111" i="13"/>
  <c r="AN112" i="13"/>
  <c r="AO113" i="13"/>
  <c r="AL115" i="13"/>
  <c r="AO116" i="13"/>
  <c r="AP117" i="13"/>
  <c r="AM122" i="13"/>
  <c r="AP123" i="13"/>
  <c r="AM126" i="13"/>
  <c r="AM127" i="13"/>
  <c r="AN128" i="13"/>
  <c r="AO129" i="13"/>
  <c r="AL131" i="13"/>
  <c r="AO132" i="13"/>
  <c r="AP133" i="13"/>
  <c r="AM138" i="13"/>
  <c r="AO139" i="13"/>
  <c r="AL36" i="13"/>
  <c r="AM37" i="13"/>
  <c r="AN38" i="13"/>
  <c r="AO39" i="13"/>
  <c r="AP40" i="13"/>
  <c r="AP41" i="13"/>
  <c r="AM44" i="13"/>
  <c r="AN45" i="13"/>
  <c r="AN46" i="13"/>
  <c r="AO47" i="13"/>
  <c r="AM50" i="13"/>
  <c r="AO51" i="13"/>
  <c r="AL55" i="13"/>
  <c r="AO56" i="13"/>
  <c r="AM59" i="13"/>
  <c r="AO60" i="13"/>
  <c r="AP61" i="13"/>
  <c r="AP62" i="13"/>
  <c r="AP63" i="13"/>
  <c r="AM65" i="13"/>
  <c r="AO66" i="13"/>
  <c r="AP67" i="13"/>
  <c r="AL70" i="13"/>
  <c r="AM71" i="13"/>
  <c r="AP72" i="13"/>
  <c r="AL74" i="13"/>
  <c r="AM75" i="13"/>
  <c r="AP76" i="13"/>
  <c r="AN80" i="13"/>
  <c r="AM83" i="13"/>
  <c r="AO84" i="13"/>
  <c r="AP85" i="13"/>
  <c r="AM89" i="13"/>
  <c r="AP90" i="13"/>
  <c r="AM92" i="13"/>
  <c r="AN93" i="13"/>
  <c r="AO94" i="13"/>
  <c r="AO95" i="13"/>
  <c r="AL98" i="13"/>
  <c r="AO99" i="13"/>
  <c r="AL102" i="13"/>
  <c r="AL103" i="13"/>
  <c r="AM104" i="13"/>
  <c r="AN105" i="13"/>
  <c r="AP106" i="13"/>
  <c r="AM108" i="13"/>
  <c r="AN109" i="13"/>
  <c r="AO110" i="13"/>
  <c r="AO111" i="13"/>
  <c r="AP112" i="13"/>
  <c r="AN115" i="13"/>
  <c r="AL120" i="13"/>
  <c r="AM121" i="13"/>
  <c r="AO122" i="13"/>
  <c r="AM124" i="13"/>
  <c r="AN125" i="13"/>
  <c r="AO126" i="13"/>
  <c r="AO127" i="13"/>
  <c r="AP128" i="13"/>
  <c r="AN131" i="13"/>
  <c r="AL136" i="13"/>
  <c r="AM137" i="13"/>
  <c r="AO138" i="13"/>
  <c r="AL140" i="13"/>
  <c r="AM36" i="13"/>
  <c r="AN37" i="13"/>
  <c r="AO40" i="13"/>
  <c r="AM43" i="13"/>
  <c r="AO46" i="13"/>
  <c r="AL50" i="13"/>
  <c r="AL53" i="13"/>
  <c r="AP56" i="13"/>
  <c r="AN60" i="13"/>
  <c r="AP66" i="13"/>
  <c r="AL73" i="13"/>
  <c r="AM80" i="13"/>
  <c r="AO83" i="13"/>
  <c r="AO90" i="13"/>
  <c r="AP93" i="13"/>
  <c r="AN103" i="13"/>
  <c r="AN110" i="13"/>
  <c r="AP122" i="13"/>
  <c r="AO125" i="13"/>
  <c r="AP127" i="13"/>
  <c r="AL130" i="13"/>
  <c r="AL135" i="13"/>
  <c r="AN137" i="13"/>
  <c r="AM140" i="13"/>
  <c r="AL145" i="13"/>
  <c r="AN146" i="13"/>
  <c r="AL148" i="13"/>
  <c r="AM149" i="13"/>
  <c r="AN150" i="13"/>
  <c r="AO151" i="13"/>
  <c r="AP152" i="13"/>
  <c r="AM155" i="13"/>
  <c r="AO45" i="13"/>
  <c r="AM55" i="13"/>
  <c r="AO71" i="13"/>
  <c r="AM82" i="13"/>
  <c r="AP95" i="13"/>
  <c r="AM109" i="13"/>
  <c r="AO124" i="13"/>
  <c r="AP131" i="13"/>
  <c r="AN141" i="13"/>
  <c r="AN147" i="13"/>
  <c r="AN153" i="13"/>
  <c r="AL137" i="13"/>
  <c r="AL149" i="13"/>
  <c r="AO37" i="13"/>
  <c r="AL44" i="13"/>
  <c r="AP46" i="13"/>
  <c r="AN50" i="13"/>
  <c r="AP60" i="13"/>
  <c r="AO63" i="13"/>
  <c r="AM70" i="13"/>
  <c r="AO80" i="13"/>
  <c r="AN84" i="13"/>
  <c r="AN94" i="13"/>
  <c r="AL101" i="13"/>
  <c r="AL104" i="13"/>
  <c r="AL107" i="13"/>
  <c r="AP110" i="13"/>
  <c r="AP113" i="13"/>
  <c r="AL117" i="13"/>
  <c r="AM120" i="13"/>
  <c r="AL123" i="13"/>
  <c r="AP125" i="13"/>
  <c r="AM130" i="13"/>
  <c r="AL133" i="13"/>
  <c r="AM135" i="13"/>
  <c r="AO137" i="13"/>
  <c r="AN140" i="13"/>
  <c r="AL144" i="13"/>
  <c r="AM145" i="13"/>
  <c r="AO146" i="13"/>
  <c r="AM148" i="13"/>
  <c r="AN149" i="13"/>
  <c r="AO150" i="13"/>
  <c r="AP151" i="13"/>
  <c r="AL154" i="13"/>
  <c r="AN155" i="13"/>
  <c r="AO115" i="13"/>
  <c r="AN151" i="13"/>
  <c r="AM38" i="13"/>
  <c r="AN44" i="13"/>
  <c r="AN47" i="13"/>
  <c r="AO50" i="13"/>
  <c r="AL54" i="13"/>
  <c r="AP57" i="13"/>
  <c r="AL64" i="13"/>
  <c r="AO67" i="13"/>
  <c r="AN70" i="13"/>
  <c r="AM74" i="13"/>
  <c r="AP77" i="13"/>
  <c r="AP80" i="13"/>
  <c r="AP84" i="13"/>
  <c r="AP87" i="13"/>
  <c r="AL91" i="13"/>
  <c r="AP94" i="13"/>
  <c r="AP97" i="13"/>
  <c r="AM101" i="13"/>
  <c r="AN104" i="13"/>
  <c r="AL108" i="13"/>
  <c r="AL114" i="13"/>
  <c r="AN120" i="13"/>
  <c r="AN123" i="13"/>
  <c r="AL128" i="13"/>
  <c r="AO130" i="13"/>
  <c r="AN133" i="13"/>
  <c r="AO135" i="13"/>
  <c r="AP140" i="13"/>
  <c r="AL142" i="13"/>
  <c r="AL143" i="13"/>
  <c r="AM144" i="13"/>
  <c r="AN145" i="13"/>
  <c r="AP146" i="13"/>
  <c r="AN148" i="13"/>
  <c r="AO149" i="13"/>
  <c r="AP150" i="13"/>
  <c r="AM154" i="13"/>
  <c r="AO155" i="13"/>
  <c r="AN39" i="13"/>
  <c r="AN65" i="13"/>
  <c r="AO92" i="13"/>
  <c r="AO105" i="13"/>
  <c r="AN136" i="13"/>
  <c r="AO142" i="13"/>
  <c r="AL151" i="13"/>
  <c r="AP132" i="13"/>
  <c r="AM150" i="13"/>
  <c r="AO38" i="13"/>
  <c r="AO41" i="13"/>
  <c r="AO44" i="13"/>
  <c r="AP47" i="13"/>
  <c r="AN51" i="13"/>
  <c r="AM54" i="13"/>
  <c r="AL58" i="13"/>
  <c r="AO61" i="13"/>
  <c r="AM64" i="13"/>
  <c r="AL71" i="13"/>
  <c r="AN74" i="13"/>
  <c r="AP81" i="13"/>
  <c r="AL88" i="13"/>
  <c r="AL92" i="13"/>
  <c r="AM98" i="13"/>
  <c r="AO104" i="13"/>
  <c r="AN108" i="13"/>
  <c r="AN111" i="13"/>
  <c r="AM114" i="13"/>
  <c r="AL118" i="13"/>
  <c r="AL121" i="13"/>
  <c r="AL124" i="13"/>
  <c r="AN126" i="13"/>
  <c r="AO128" i="13"/>
  <c r="AM131" i="13"/>
  <c r="AN138" i="13"/>
  <c r="AL141" i="13"/>
  <c r="AM142" i="13"/>
  <c r="AM143" i="13"/>
  <c r="AN144" i="13"/>
  <c r="AO145" i="13"/>
  <c r="AL147" i="13"/>
  <c r="AO148" i="13"/>
  <c r="AP149" i="13"/>
  <c r="AL153" i="13"/>
  <c r="AN154" i="13"/>
  <c r="AP155" i="13"/>
  <c r="AP48" i="13"/>
  <c r="AL59" i="13"/>
  <c r="AN75" i="13"/>
  <c r="AL89" i="13"/>
  <c r="AN102" i="13"/>
  <c r="AO121" i="13"/>
  <c r="AM134" i="13"/>
  <c r="AP144" i="13"/>
  <c r="AM152" i="13"/>
  <c r="AN127" i="13"/>
  <c r="AP147" i="13"/>
  <c r="AP38" i="13"/>
  <c r="AM45" i="13"/>
  <c r="AP51" i="13"/>
  <c r="AM58" i="13"/>
  <c r="AL65" i="13"/>
  <c r="AL68" i="13"/>
  <c r="AN71" i="13"/>
  <c r="AL75" i="13"/>
  <c r="AL78" i="13"/>
  <c r="AL82" i="13"/>
  <c r="AO85" i="13"/>
  <c r="AM88" i="13"/>
  <c r="AN92" i="13"/>
  <c r="AN95" i="13"/>
  <c r="AN98" i="13"/>
  <c r="AM102" i="13"/>
  <c r="AM105" i="13"/>
  <c r="AO108" i="13"/>
  <c r="AP111" i="13"/>
  <c r="AM115" i="13"/>
  <c r="AM118" i="13"/>
  <c r="AN121" i="13"/>
  <c r="AN124" i="13"/>
  <c r="AP126" i="13"/>
  <c r="AO131" i="13"/>
  <c r="AL134" i="13"/>
  <c r="AM136" i="13"/>
  <c r="AP138" i="13"/>
  <c r="AM141" i="13"/>
  <c r="AN142" i="13"/>
  <c r="AN143" i="13"/>
  <c r="AO144" i="13"/>
  <c r="AP145" i="13"/>
  <c r="AM147" i="13"/>
  <c r="AP148" i="13"/>
  <c r="AL152" i="13"/>
  <c r="AM153" i="13"/>
  <c r="AO154" i="13"/>
  <c r="AL42" i="13"/>
  <c r="AN99" i="13"/>
  <c r="AO143" i="13"/>
  <c r="AP154" i="13"/>
  <c r="AP129" i="13"/>
  <c r="AO152" i="13"/>
  <c r="AS152" i="13" s="1"/>
  <c r="Y168" i="27" s="1"/>
  <c r="AN36" i="13"/>
  <c r="AP39" i="13"/>
  <c r="AP45" i="13"/>
  <c r="AL49" i="13"/>
  <c r="AP52" i="13"/>
  <c r="AN55" i="13"/>
  <c r="AN59" i="13"/>
  <c r="AO62" i="13"/>
  <c r="AO65" i="13"/>
  <c r="AL69" i="13"/>
  <c r="AO72" i="13"/>
  <c r="AO75" i="13"/>
  <c r="AL79" i="13"/>
  <c r="AL83" i="13"/>
  <c r="AN89" i="13"/>
  <c r="AM93" i="13"/>
  <c r="AP99" i="13"/>
  <c r="AP105" i="13"/>
  <c r="AO109" i="13"/>
  <c r="AO112" i="13"/>
  <c r="AP115" i="13"/>
  <c r="AL119" i="13"/>
  <c r="AM129" i="13"/>
  <c r="AM132" i="13"/>
  <c r="AO134" i="13"/>
  <c r="AP136" i="13"/>
  <c r="AT136" i="13" s="1"/>
  <c r="Z152" i="27" s="1"/>
  <c r="AM139" i="13"/>
  <c r="AO141" i="13"/>
  <c r="AP142" i="13"/>
  <c r="AP143" i="13"/>
  <c r="AL146" i="13"/>
  <c r="AO147" i="13"/>
  <c r="AL150" i="13"/>
  <c r="AM151" i="13"/>
  <c r="AN152" i="13"/>
  <c r="AO153" i="13"/>
  <c r="AL37" i="13"/>
  <c r="AL43" i="13"/>
  <c r="AM46" i="13"/>
  <c r="AM49" i="13"/>
  <c r="AN56" i="13"/>
  <c r="AO59" i="13"/>
  <c r="AN66" i="13"/>
  <c r="AM69" i="13"/>
  <c r="AO76" i="13"/>
  <c r="AM79" i="13"/>
  <c r="AN83" i="13"/>
  <c r="AP86" i="13"/>
  <c r="AO89" i="13"/>
  <c r="AO93" i="13"/>
  <c r="AP96" i="13"/>
  <c r="AL100" i="13"/>
  <c r="AM103" i="13"/>
  <c r="AO106" i="13"/>
  <c r="AP109" i="13"/>
  <c r="AP116" i="13"/>
  <c r="AM119" i="13"/>
  <c r="AN122" i="13"/>
  <c r="AM125" i="13"/>
  <c r="AP139" i="13"/>
  <c r="AP141" i="13"/>
  <c r="AM146" i="13"/>
  <c r="AP153" i="13"/>
  <c r="AT153" i="13" s="1"/>
  <c r="Z169" i="27" s="1"/>
  <c r="O184" i="13"/>
  <c r="O200" i="13"/>
  <c r="AE57" i="13"/>
  <c r="K32" i="27"/>
  <c r="AL28" i="18"/>
  <c r="AQ28" i="18" s="1"/>
  <c r="AN21" i="18"/>
  <c r="AL15" i="18"/>
  <c r="AO8" i="18"/>
  <c r="AE36" i="18"/>
  <c r="AD52" i="18"/>
  <c r="AD15" i="18"/>
  <c r="AC64" i="18"/>
  <c r="AC48" i="18"/>
  <c r="AC32" i="18"/>
  <c r="AC16" i="18"/>
  <c r="AM33" i="18"/>
  <c r="AO26" i="18"/>
  <c r="AL20" i="18"/>
  <c r="AO13" i="18"/>
  <c r="AM7" i="18"/>
  <c r="AE63" i="18"/>
  <c r="AE28" i="18"/>
  <c r="AD45" i="18"/>
  <c r="AD8" i="18"/>
  <c r="AB61" i="18"/>
  <c r="AB45" i="18"/>
  <c r="AB29" i="18"/>
  <c r="AB13" i="18"/>
  <c r="AL33" i="18"/>
  <c r="AN26" i="18"/>
  <c r="AP19" i="18"/>
  <c r="AN13" i="18"/>
  <c r="AL7" i="18"/>
  <c r="AE62" i="18"/>
  <c r="AE27" i="18"/>
  <c r="AD43" i="18"/>
  <c r="AD7" i="18"/>
  <c r="AC60" i="18"/>
  <c r="AC44" i="18"/>
  <c r="AC28" i="18"/>
  <c r="AC12" i="18"/>
  <c r="AO31" i="18"/>
  <c r="AL25" i="18"/>
  <c r="AN18" i="18"/>
  <c r="AL12" i="18"/>
  <c r="AO5" i="18"/>
  <c r="AE55" i="18"/>
  <c r="AE20" i="18"/>
  <c r="AD35" i="18"/>
  <c r="AB57" i="18"/>
  <c r="AB41" i="18"/>
  <c r="AB25" i="18"/>
  <c r="AB9" i="18"/>
  <c r="AN31" i="18"/>
  <c r="AP24" i="18"/>
  <c r="AM18" i="18"/>
  <c r="AP11" i="18"/>
  <c r="AM5" i="18"/>
  <c r="AE54" i="18"/>
  <c r="AE19" i="18"/>
  <c r="AD33" i="18"/>
  <c r="AC56" i="18"/>
  <c r="AC40" i="18"/>
  <c r="AC24" i="18"/>
  <c r="AC8" i="18"/>
  <c r="AL30" i="18"/>
  <c r="AM23" i="18"/>
  <c r="AQ23" i="18" s="1"/>
  <c r="AP16" i="18"/>
  <c r="AN10" i="18"/>
  <c r="AE46" i="18"/>
  <c r="AE12" i="18"/>
  <c r="AD62" i="18"/>
  <c r="AD25" i="18"/>
  <c r="AB53" i="18"/>
  <c r="AB37" i="18"/>
  <c r="AB21" i="18"/>
  <c r="AP34" i="18"/>
  <c r="AP32" i="18"/>
  <c r="AM31" i="18"/>
  <c r="AO29" i="18"/>
  <c r="AP27" i="18"/>
  <c r="AM26" i="18"/>
  <c r="AO24" i="18"/>
  <c r="AP22" i="18"/>
  <c r="AM21" i="18"/>
  <c r="AO19" i="18"/>
  <c r="AL18" i="18"/>
  <c r="AN16" i="18"/>
  <c r="AP14" i="18"/>
  <c r="AM13" i="18"/>
  <c r="AO11" i="18"/>
  <c r="AL10" i="18"/>
  <c r="AN8" i="18"/>
  <c r="AP6" i="18"/>
  <c r="AL5" i="18"/>
  <c r="AE61" i="18"/>
  <c r="AE53" i="18"/>
  <c r="AE43" i="18"/>
  <c r="AE35" i="18"/>
  <c r="AE26" i="18"/>
  <c r="AE18" i="18"/>
  <c r="AE10" i="18"/>
  <c r="AD60" i="18"/>
  <c r="AD51" i="18"/>
  <c r="AD42" i="18"/>
  <c r="AD32" i="18"/>
  <c r="AD22" i="18"/>
  <c r="AD14" i="18"/>
  <c r="AD6" i="18"/>
  <c r="AB64" i="18"/>
  <c r="AB60" i="18"/>
  <c r="AB56" i="18"/>
  <c r="AB52" i="18"/>
  <c r="AB48" i="18"/>
  <c r="AB44" i="18"/>
  <c r="AB40" i="18"/>
  <c r="AB36" i="18"/>
  <c r="AB32" i="18"/>
  <c r="AB28" i="18"/>
  <c r="AB24" i="18"/>
  <c r="AB20" i="18"/>
  <c r="AB16" i="18"/>
  <c r="AB12" i="18"/>
  <c r="AB8" i="18"/>
  <c r="H49" i="27"/>
  <c r="AM34" i="18"/>
  <c r="AO32" i="18"/>
  <c r="AL31" i="18"/>
  <c r="AM29" i="18"/>
  <c r="AO27" i="18"/>
  <c r="AL26" i="18"/>
  <c r="AN24" i="18"/>
  <c r="AO22" i="18"/>
  <c r="AL21" i="18"/>
  <c r="AS21" i="18" s="1"/>
  <c r="AN19" i="18"/>
  <c r="AP17" i="18"/>
  <c r="AM16" i="18"/>
  <c r="AO14" i="18"/>
  <c r="AL13" i="18"/>
  <c r="AN11" i="18"/>
  <c r="AP9" i="18"/>
  <c r="AM8" i="18"/>
  <c r="AO6" i="18"/>
  <c r="B39" i="27"/>
  <c r="K39" i="27" s="1"/>
  <c r="AE60" i="18"/>
  <c r="AE52" i="18"/>
  <c r="AE42" i="18"/>
  <c r="AE34" i="18"/>
  <c r="AE25" i="18"/>
  <c r="AE17" i="18"/>
  <c r="AE9" i="18"/>
  <c r="AD59" i="18"/>
  <c r="AD50" i="18"/>
  <c r="AD41" i="18"/>
  <c r="AD31" i="18"/>
  <c r="AD21" i="18"/>
  <c r="AD13" i="18"/>
  <c r="AC63" i="18"/>
  <c r="AC59" i="18"/>
  <c r="AC55" i="18"/>
  <c r="AC51" i="18"/>
  <c r="AC47" i="18"/>
  <c r="AC43" i="18"/>
  <c r="AC39" i="18"/>
  <c r="AC35" i="18"/>
  <c r="AC31" i="18"/>
  <c r="AC27" i="18"/>
  <c r="AC23" i="18"/>
  <c r="AC19" i="18"/>
  <c r="AC15" i="18"/>
  <c r="AC11" i="18"/>
  <c r="AC7" i="18"/>
  <c r="J42" i="27"/>
  <c r="AL34" i="18"/>
  <c r="AN32" i="18"/>
  <c r="AP30" i="18"/>
  <c r="AL29" i="18"/>
  <c r="AN27" i="18"/>
  <c r="AP25" i="18"/>
  <c r="AT25" i="18" s="1"/>
  <c r="AM24" i="18"/>
  <c r="AN22" i="18"/>
  <c r="AP20" i="18"/>
  <c r="AM19" i="18"/>
  <c r="AO17" i="18"/>
  <c r="AL16" i="18"/>
  <c r="AN14" i="18"/>
  <c r="AP12" i="18"/>
  <c r="AM11" i="18"/>
  <c r="AO9" i="18"/>
  <c r="AL8" i="18"/>
  <c r="AN6" i="18"/>
  <c r="AE59" i="18"/>
  <c r="AE51" i="18"/>
  <c r="AE41" i="18"/>
  <c r="AE33" i="18"/>
  <c r="AE24" i="18"/>
  <c r="AE16" i="18"/>
  <c r="AE8" i="18"/>
  <c r="AD58" i="18"/>
  <c r="AD49" i="18"/>
  <c r="AD40" i="18"/>
  <c r="AD30" i="18"/>
  <c r="AD20" i="18"/>
  <c r="AD12" i="18"/>
  <c r="AB63" i="18"/>
  <c r="AB59" i="18"/>
  <c r="AB55" i="18"/>
  <c r="AB51" i="18"/>
  <c r="AB47" i="18"/>
  <c r="AB43" i="18"/>
  <c r="AB39" i="18"/>
  <c r="AB35" i="18"/>
  <c r="AB31" i="18"/>
  <c r="AB27" i="18"/>
  <c r="AB23" i="18"/>
  <c r="AB19" i="18"/>
  <c r="AB15" i="18"/>
  <c r="AB11" i="18"/>
  <c r="AB7" i="18"/>
  <c r="AP33" i="18"/>
  <c r="AM32" i="18"/>
  <c r="AO30" i="18"/>
  <c r="AP28" i="18"/>
  <c r="AM27" i="18"/>
  <c r="AO25" i="18"/>
  <c r="AL24" i="18"/>
  <c r="AM22" i="18"/>
  <c r="AO20" i="18"/>
  <c r="AL19" i="18"/>
  <c r="AN17" i="18"/>
  <c r="AP15" i="18"/>
  <c r="AT15" i="18" s="1"/>
  <c r="AM14" i="18"/>
  <c r="AO12" i="18"/>
  <c r="AL11" i="18"/>
  <c r="AN9" i="18"/>
  <c r="AP7" i="18"/>
  <c r="AM6" i="18"/>
  <c r="AB5" i="18"/>
  <c r="AE58" i="18"/>
  <c r="AE50" i="18"/>
  <c r="AE40" i="18"/>
  <c r="AE32" i="18"/>
  <c r="AE23" i="18"/>
  <c r="AE15" i="18"/>
  <c r="AE7" i="18"/>
  <c r="AD65" i="18"/>
  <c r="AD57" i="18"/>
  <c r="AD48" i="18"/>
  <c r="AD38" i="18"/>
  <c r="AD28" i="18"/>
  <c r="AD19" i="18"/>
  <c r="AD11" i="18"/>
  <c r="AC62" i="18"/>
  <c r="AC58" i="18"/>
  <c r="AC54" i="18"/>
  <c r="AC50" i="18"/>
  <c r="AC46" i="18"/>
  <c r="AC42" i="18"/>
  <c r="AC38" i="18"/>
  <c r="AC34" i="18"/>
  <c r="AC30" i="18"/>
  <c r="AC26" i="18"/>
  <c r="AC22" i="18"/>
  <c r="AC18" i="18"/>
  <c r="AC14" i="18"/>
  <c r="AC10" i="18"/>
  <c r="AC6" i="18"/>
  <c r="AO33" i="18"/>
  <c r="AL32" i="18"/>
  <c r="AQ32" i="18" s="1"/>
  <c r="AN30" i="18"/>
  <c r="AO28" i="18"/>
  <c r="AL27" i="18"/>
  <c r="AN25" i="18"/>
  <c r="AP23" i="18"/>
  <c r="AT23" i="18" s="1"/>
  <c r="AL22" i="18"/>
  <c r="AN20" i="18"/>
  <c r="AP18" i="18"/>
  <c r="AM17" i="18"/>
  <c r="AO15" i="18"/>
  <c r="AL14" i="18"/>
  <c r="AQ14" i="18" s="1"/>
  <c r="AN12" i="18"/>
  <c r="AP10" i="18"/>
  <c r="AM9" i="18"/>
  <c r="AO7" i="18"/>
  <c r="AL6" i="18"/>
  <c r="AY6" i="18" s="1"/>
  <c r="AC5" i="18"/>
  <c r="AE65" i="18"/>
  <c r="AE57" i="18"/>
  <c r="AE48" i="18"/>
  <c r="AE39" i="18"/>
  <c r="AE31" i="18"/>
  <c r="AE22" i="18"/>
  <c r="AE14" i="18"/>
  <c r="AE6" i="18"/>
  <c r="AD64" i="18"/>
  <c r="AD56" i="18"/>
  <c r="AD47" i="18"/>
  <c r="AD37" i="18"/>
  <c r="AD27" i="18"/>
  <c r="AD18" i="18"/>
  <c r="AD10" i="18"/>
  <c r="AB62" i="18"/>
  <c r="AB58" i="18"/>
  <c r="AB54" i="18"/>
  <c r="AB50" i="18"/>
  <c r="AB46" i="18"/>
  <c r="AB42" i="18"/>
  <c r="AB38" i="18"/>
  <c r="AB34" i="18"/>
  <c r="AB30" i="18"/>
  <c r="AB26" i="18"/>
  <c r="AB22" i="18"/>
  <c r="AB18" i="18"/>
  <c r="AB14" i="18"/>
  <c r="AB10" i="18"/>
  <c r="AB6" i="18"/>
  <c r="AN33" i="18"/>
  <c r="AR33" i="18" s="1"/>
  <c r="AP31" i="18"/>
  <c r="AM30" i="18"/>
  <c r="AN28" i="18"/>
  <c r="AP26" i="18"/>
  <c r="AM25" i="18"/>
  <c r="AN23" i="18"/>
  <c r="AR23" i="18" s="1"/>
  <c r="AP21" i="18"/>
  <c r="AM20" i="18"/>
  <c r="AO18" i="18"/>
  <c r="AL17" i="18"/>
  <c r="AN15" i="18"/>
  <c r="AP13" i="18"/>
  <c r="AM12" i="18"/>
  <c r="AO10" i="18"/>
  <c r="AL9" i="18"/>
  <c r="AN7" i="18"/>
  <c r="AP5" i="18"/>
  <c r="AE64" i="18"/>
  <c r="AE56" i="18"/>
  <c r="AE47" i="18"/>
  <c r="AE38" i="18"/>
  <c r="AE30" i="18"/>
  <c r="AE21" i="18"/>
  <c r="AE13" i="18"/>
  <c r="AD63" i="18"/>
  <c r="AD55" i="18"/>
  <c r="AD46" i="18"/>
  <c r="AD36" i="18"/>
  <c r="AD26" i="18"/>
  <c r="AD17" i="18"/>
  <c r="AD9" i="18"/>
  <c r="AC65" i="18"/>
  <c r="AC61" i="18"/>
  <c r="AC57" i="18"/>
  <c r="AC53" i="18"/>
  <c r="AC49" i="18"/>
  <c r="AC45" i="18"/>
  <c r="AC41" i="18"/>
  <c r="AC37" i="18"/>
  <c r="AC33" i="18"/>
  <c r="AC29" i="18"/>
  <c r="AC25" i="18"/>
  <c r="AC21" i="18"/>
  <c r="AC17" i="18"/>
  <c r="AC13" i="18"/>
  <c r="I40" i="27"/>
  <c r="K48" i="27"/>
  <c r="K40" i="27"/>
  <c r="J40" i="27"/>
  <c r="H30" i="27"/>
  <c r="J28" i="27"/>
  <c r="I28" i="27"/>
  <c r="K28" i="27"/>
  <c r="H28" i="27"/>
  <c r="K33" i="27"/>
  <c r="H33" i="27"/>
  <c r="I33" i="27"/>
  <c r="J33" i="27"/>
  <c r="AP12" i="13"/>
  <c r="K25" i="27"/>
  <c r="X199" i="19"/>
  <c r="X191" i="19"/>
  <c r="X159" i="19"/>
  <c r="X143" i="19"/>
  <c r="X135" i="19"/>
  <c r="X103" i="19"/>
  <c r="O5" i="19"/>
  <c r="X153" i="19"/>
  <c r="X129" i="19"/>
  <c r="O140" i="19"/>
  <c r="X195" i="19"/>
  <c r="X187" i="19"/>
  <c r="X139" i="19"/>
  <c r="O198" i="19"/>
  <c r="O192" i="19"/>
  <c r="O184" i="19"/>
  <c r="O146" i="19"/>
  <c r="O144" i="19"/>
  <c r="X189" i="19"/>
  <c r="X181" i="19"/>
  <c r="X149" i="19"/>
  <c r="X117" i="19"/>
  <c r="X169" i="19"/>
  <c r="X105" i="19"/>
  <c r="B57" i="27"/>
  <c r="J57" i="27" s="1"/>
  <c r="I42" i="27"/>
  <c r="K46" i="27"/>
  <c r="J46" i="27"/>
  <c r="K24" i="27"/>
  <c r="J24" i="27"/>
  <c r="H24" i="27"/>
  <c r="I24" i="27"/>
  <c r="H29" i="27"/>
  <c r="K29" i="27"/>
  <c r="J29" i="27"/>
  <c r="I29" i="27"/>
  <c r="K26" i="27"/>
  <c r="H26" i="27"/>
  <c r="AP20" i="13"/>
  <c r="G43" i="13"/>
  <c r="G42" i="13"/>
  <c r="G40" i="13"/>
  <c r="G36" i="13"/>
  <c r="G34" i="13"/>
  <c r="H82" i="13"/>
  <c r="H86" i="13"/>
  <c r="AD164" i="13"/>
  <c r="AO16" i="13"/>
  <c r="G29" i="13"/>
  <c r="AO24" i="13"/>
  <c r="AB38" i="13"/>
  <c r="AC32" i="13"/>
  <c r="AE125" i="13"/>
  <c r="H32" i="27"/>
  <c r="H90" i="13"/>
  <c r="G26" i="13"/>
  <c r="AL27" i="13"/>
  <c r="AE62" i="13"/>
  <c r="AE97" i="13"/>
  <c r="I30" i="27"/>
  <c r="H92" i="13"/>
  <c r="H84" i="13"/>
  <c r="H88" i="13"/>
  <c r="B35" i="27"/>
  <c r="AC60" i="13"/>
  <c r="AM14" i="13"/>
  <c r="AL28" i="13"/>
  <c r="AN34" i="13"/>
  <c r="AM15" i="13"/>
  <c r="AE8" i="13"/>
  <c r="AL11" i="13"/>
  <c r="AB65" i="13"/>
  <c r="AL31" i="13"/>
  <c r="B23" i="27"/>
  <c r="AC165" i="13"/>
  <c r="AC164" i="13"/>
  <c r="AC163" i="13"/>
  <c r="AC162" i="13"/>
  <c r="AC161" i="13"/>
  <c r="AC160" i="13"/>
  <c r="AC159" i="13"/>
  <c r="AC158" i="13"/>
  <c r="AC157" i="13"/>
  <c r="AC156" i="13"/>
  <c r="AC155" i="13"/>
  <c r="AC154" i="13"/>
  <c r="AC153" i="13"/>
  <c r="AC152" i="13"/>
  <c r="AC151" i="13"/>
  <c r="AC150" i="13"/>
  <c r="AC149" i="13"/>
  <c r="AC148" i="13"/>
  <c r="AC147" i="13"/>
  <c r="AC146" i="13"/>
  <c r="AC145" i="13"/>
  <c r="AC144" i="13"/>
  <c r="AC143" i="13"/>
  <c r="AC142" i="13"/>
  <c r="AC141" i="13"/>
  <c r="AC140" i="13"/>
  <c r="AC139" i="13"/>
  <c r="AC138" i="13"/>
  <c r="AC137" i="13"/>
  <c r="AC136" i="13"/>
  <c r="AC135" i="13"/>
  <c r="AC134" i="13"/>
  <c r="AC133" i="13"/>
  <c r="AC132" i="13"/>
  <c r="AC131" i="13"/>
  <c r="AC130" i="13"/>
  <c r="AC129" i="13"/>
  <c r="AC128" i="13"/>
  <c r="AC127" i="13"/>
  <c r="AB164" i="13"/>
  <c r="AB163" i="13"/>
  <c r="AB162" i="13"/>
  <c r="AB161" i="13"/>
  <c r="AB160" i="13"/>
  <c r="AB159" i="13"/>
  <c r="AB158" i="13"/>
  <c r="AB157" i="13"/>
  <c r="AB156" i="13"/>
  <c r="AB154" i="13"/>
  <c r="AB153" i="13"/>
  <c r="AB152" i="13"/>
  <c r="AB151" i="13"/>
  <c r="AB150" i="13"/>
  <c r="AB149" i="13"/>
  <c r="AB148" i="13"/>
  <c r="AB147" i="13"/>
  <c r="AB146" i="13"/>
  <c r="AB145" i="13"/>
  <c r="AB144" i="13"/>
  <c r="AB143" i="13"/>
  <c r="AB142" i="13"/>
  <c r="AB141" i="13"/>
  <c r="AB140" i="13"/>
  <c r="AB139" i="13"/>
  <c r="AB138" i="13"/>
  <c r="AB137" i="13"/>
  <c r="AB136" i="13"/>
  <c r="AB135" i="13"/>
  <c r="AB134" i="13"/>
  <c r="AB133" i="13"/>
  <c r="AB132" i="13"/>
  <c r="AB131" i="13"/>
  <c r="AB130" i="13"/>
  <c r="AB129" i="13"/>
  <c r="AB128" i="13"/>
  <c r="AB127" i="13"/>
  <c r="AE165" i="13"/>
  <c r="AE164" i="13"/>
  <c r="AE163" i="13"/>
  <c r="AE162" i="13"/>
  <c r="AE161" i="13"/>
  <c r="AE160" i="13"/>
  <c r="AE159" i="13"/>
  <c r="AE158" i="13"/>
  <c r="AE157" i="13"/>
  <c r="AE156" i="13"/>
  <c r="AE155" i="13"/>
  <c r="AE154" i="13"/>
  <c r="AE153" i="13"/>
  <c r="AE152" i="13"/>
  <c r="AE151" i="13"/>
  <c r="AE150" i="13"/>
  <c r="AE149" i="13"/>
  <c r="AE148" i="13"/>
  <c r="AE147" i="13"/>
  <c r="AE146" i="13"/>
  <c r="AE145" i="13"/>
  <c r="AE144" i="13"/>
  <c r="AE143" i="13"/>
  <c r="AE142" i="13"/>
  <c r="AE141" i="13"/>
  <c r="AE140" i="13"/>
  <c r="AE139" i="13"/>
  <c r="AE138" i="13"/>
  <c r="AE137" i="13"/>
  <c r="AE136" i="13"/>
  <c r="AE135" i="13"/>
  <c r="AE134" i="13"/>
  <c r="AE133" i="13"/>
  <c r="AE132" i="13"/>
  <c r="AE131" i="13"/>
  <c r="AE130" i="13"/>
  <c r="AE129" i="13"/>
  <c r="AE128" i="13"/>
  <c r="AE127" i="13"/>
  <c r="AE126" i="13"/>
  <c r="AB47" i="13"/>
  <c r="AB63" i="13"/>
  <c r="AC47" i="13"/>
  <c r="AD47" i="13"/>
  <c r="AE55" i="13"/>
  <c r="AD165" i="13"/>
  <c r="AD163" i="13"/>
  <c r="AD161" i="13"/>
  <c r="AD159" i="13"/>
  <c r="AD157" i="13"/>
  <c r="AD155" i="13"/>
  <c r="AD153" i="13"/>
  <c r="AD151" i="13"/>
  <c r="AD149" i="13"/>
  <c r="AD147" i="13"/>
  <c r="AD145" i="13"/>
  <c r="AD143" i="13"/>
  <c r="AD141" i="13"/>
  <c r="AD139" i="13"/>
  <c r="AD137" i="13"/>
  <c r="AD135" i="13"/>
  <c r="AD133" i="13"/>
  <c r="AD131" i="13"/>
  <c r="AD129" i="13"/>
  <c r="AD127" i="13"/>
  <c r="AD126" i="13"/>
  <c r="AB55" i="13"/>
  <c r="AD55" i="13"/>
  <c r="AE63" i="13"/>
  <c r="AC126" i="13"/>
  <c r="AC55" i="13"/>
  <c r="AD63" i="13"/>
  <c r="AD162" i="13"/>
  <c r="AD154" i="13"/>
  <c r="AD146" i="13"/>
  <c r="AD138" i="13"/>
  <c r="AD130" i="13"/>
  <c r="AC63" i="13"/>
  <c r="AB80" i="13"/>
  <c r="AE71" i="13"/>
  <c r="AE80" i="13"/>
  <c r="AE98" i="13"/>
  <c r="AD160" i="13"/>
  <c r="AD152" i="13"/>
  <c r="AD144" i="13"/>
  <c r="AD136" i="13"/>
  <c r="AD128" i="13"/>
  <c r="AE47" i="13"/>
  <c r="AB71" i="13"/>
  <c r="AD80" i="13"/>
  <c r="AB89" i="13"/>
  <c r="AD108" i="13"/>
  <c r="AD158" i="13"/>
  <c r="AD150" i="13"/>
  <c r="AD142" i="13"/>
  <c r="AD134" i="13"/>
  <c r="AD156" i="13"/>
  <c r="AB126" i="13"/>
  <c r="AE108" i="13"/>
  <c r="AD6" i="13"/>
  <c r="AC118" i="13"/>
  <c r="AM19" i="13"/>
  <c r="AP11" i="13"/>
  <c r="AE24" i="13"/>
  <c r="AC21" i="13"/>
  <c r="AD83" i="13"/>
  <c r="AB53" i="13"/>
  <c r="AD82" i="13"/>
  <c r="AD81" i="13"/>
  <c r="AM7" i="13"/>
  <c r="AP35" i="13"/>
  <c r="AC72" i="13"/>
  <c r="AB92" i="13"/>
  <c r="AE58" i="13"/>
  <c r="AE16" i="13"/>
  <c r="AL10" i="13"/>
  <c r="AC29" i="13"/>
  <c r="AL22" i="13"/>
  <c r="AB31" i="13"/>
  <c r="AO33" i="13"/>
  <c r="AE31" i="13"/>
  <c r="AM12" i="13"/>
  <c r="AC107" i="13"/>
  <c r="AO22" i="13"/>
  <c r="AE26" i="13"/>
  <c r="AD69" i="13"/>
  <c r="AC86" i="13"/>
  <c r="AE6" i="13"/>
  <c r="AL15" i="13"/>
  <c r="AC54" i="13"/>
  <c r="AD68" i="13"/>
  <c r="AB93" i="13"/>
  <c r="AO5" i="13"/>
  <c r="AD58" i="13"/>
  <c r="AM11" i="13"/>
  <c r="AE17" i="13"/>
  <c r="AC40" i="13"/>
  <c r="AE107" i="13"/>
  <c r="AD79" i="13"/>
  <c r="AC31" i="13"/>
  <c r="AN21" i="13"/>
  <c r="AB112" i="13"/>
  <c r="AM34" i="13"/>
  <c r="AE112" i="13"/>
  <c r="AE19" i="13"/>
  <c r="AC39" i="13"/>
  <c r="AC44" i="13"/>
  <c r="AD45" i="13"/>
  <c r="AD117" i="13"/>
  <c r="AM23" i="13"/>
  <c r="AC43" i="13"/>
  <c r="AD122" i="13"/>
  <c r="AB103" i="13"/>
  <c r="AC115" i="13"/>
  <c r="AN5" i="13"/>
  <c r="AE93" i="13"/>
  <c r="AM18" i="13"/>
  <c r="AE110" i="13"/>
  <c r="AP25" i="13"/>
  <c r="AC105" i="13"/>
  <c r="AD56" i="13"/>
  <c r="AB28" i="13"/>
  <c r="AB17" i="13"/>
  <c r="AC90" i="13"/>
  <c r="AC113" i="13"/>
  <c r="AB64" i="13"/>
  <c r="AB81" i="13"/>
  <c r="AM10" i="13"/>
  <c r="AD20" i="13"/>
  <c r="AB107" i="13"/>
  <c r="AD39" i="13"/>
  <c r="AE94" i="13"/>
  <c r="AC101" i="13"/>
  <c r="AN18" i="13"/>
  <c r="AC81" i="13"/>
  <c r="AD88" i="13"/>
  <c r="AC56" i="13"/>
  <c r="AL23" i="13"/>
  <c r="AD116" i="13"/>
  <c r="AC100" i="13"/>
  <c r="AC77" i="13"/>
  <c r="AB42" i="13"/>
  <c r="AD148" i="13"/>
  <c r="AE89" i="13"/>
  <c r="AD98" i="13"/>
  <c r="AB98" i="13"/>
  <c r="AB108" i="13"/>
  <c r="AD118" i="13"/>
  <c r="AB75" i="13"/>
  <c r="AD11" i="13"/>
  <c r="AE39" i="13"/>
  <c r="AB100" i="13"/>
  <c r="AC79" i="13"/>
  <c r="AB68" i="13"/>
  <c r="AC97" i="13"/>
  <c r="AN15" i="13"/>
  <c r="AD114" i="13"/>
  <c r="AE21" i="13"/>
  <c r="AE61" i="13"/>
  <c r="AE95" i="13"/>
  <c r="AC67" i="13"/>
  <c r="AO25" i="13"/>
  <c r="AC53" i="13"/>
  <c r="AP30" i="13"/>
  <c r="AE122" i="13"/>
  <c r="AD61" i="13"/>
  <c r="AP17" i="13"/>
  <c r="AO29" i="13"/>
  <c r="AB101" i="13"/>
  <c r="AE42" i="13"/>
  <c r="AE85" i="13"/>
  <c r="AM32" i="13"/>
  <c r="AE13" i="13"/>
  <c r="AL35" i="13"/>
  <c r="AN23" i="13"/>
  <c r="AE25" i="13"/>
  <c r="AO32" i="13"/>
  <c r="AE56" i="13"/>
  <c r="AE67" i="13"/>
  <c r="AC119" i="13"/>
  <c r="AC61" i="13"/>
  <c r="AD44" i="13"/>
  <c r="AB50" i="13"/>
  <c r="AB99" i="13"/>
  <c r="AP26" i="13"/>
  <c r="AN6" i="13"/>
  <c r="AL20" i="13"/>
  <c r="AB26" i="13"/>
  <c r="AM20" i="13"/>
  <c r="AC75" i="13"/>
  <c r="AD66" i="13"/>
  <c r="AD112" i="13"/>
  <c r="AB122" i="13"/>
  <c r="AN7" i="13"/>
  <c r="AN19" i="13"/>
  <c r="AC69" i="13"/>
  <c r="AC15" i="13"/>
  <c r="AC78" i="13"/>
  <c r="AD29" i="13"/>
  <c r="AP14" i="13"/>
  <c r="AB69" i="13"/>
  <c r="AB36" i="13"/>
  <c r="AB52" i="13"/>
  <c r="AE88" i="13"/>
  <c r="AE74" i="13"/>
  <c r="AD110" i="13"/>
  <c r="AE114" i="13"/>
  <c r="AO11" i="13"/>
  <c r="AC91" i="13"/>
  <c r="AE86" i="13"/>
  <c r="AD120" i="13"/>
  <c r="AP7" i="13"/>
  <c r="AP28" i="13"/>
  <c r="AC111" i="13"/>
  <c r="AD74" i="13"/>
  <c r="AO7" i="13"/>
  <c r="AE27" i="13"/>
  <c r="AO20" i="13"/>
  <c r="AN28" i="13"/>
  <c r="AE50" i="13"/>
  <c r="AB54" i="13"/>
  <c r="AB66" i="13"/>
  <c r="AL16" i="13"/>
  <c r="AL6" i="13"/>
  <c r="AO17" i="13"/>
  <c r="AC102" i="13"/>
  <c r="AC19" i="13"/>
  <c r="AC7" i="13"/>
  <c r="AB96" i="13"/>
  <c r="AD13" i="13"/>
  <c r="AD87" i="13"/>
  <c r="AC25" i="13"/>
  <c r="AC26" i="13"/>
  <c r="AB84" i="13"/>
  <c r="AD101" i="13"/>
  <c r="AE46" i="13"/>
  <c r="AO12" i="13"/>
  <c r="AC14" i="13"/>
  <c r="AL12" i="13"/>
  <c r="AP23" i="13"/>
  <c r="AE7" i="13"/>
  <c r="AB6" i="13"/>
  <c r="AE124" i="13"/>
  <c r="AB58" i="13"/>
  <c r="AP8" i="13"/>
  <c r="AD93" i="13"/>
  <c r="AE59" i="13"/>
  <c r="AB88" i="13"/>
  <c r="AB27" i="13"/>
  <c r="AB90" i="13"/>
  <c r="AD31" i="13"/>
  <c r="AB110" i="13"/>
  <c r="AN35" i="13"/>
  <c r="AD102" i="13"/>
  <c r="AB120" i="13"/>
  <c r="AC114" i="13"/>
  <c r="AB121" i="13"/>
  <c r="AD62" i="13"/>
  <c r="AB20" i="13"/>
  <c r="AB37" i="13"/>
  <c r="AM26" i="13"/>
  <c r="AC64" i="13"/>
  <c r="AN33" i="13"/>
  <c r="AD92" i="13"/>
  <c r="AL34" i="13"/>
  <c r="AD94" i="13"/>
  <c r="AE15" i="13"/>
  <c r="AN12" i="13"/>
  <c r="AB86" i="13"/>
  <c r="AE68" i="13"/>
  <c r="AB78" i="13"/>
  <c r="AN24" i="13"/>
  <c r="AE100" i="13"/>
  <c r="AE70" i="13"/>
  <c r="AC30" i="13"/>
  <c r="AD97" i="13"/>
  <c r="AD115" i="13"/>
  <c r="AO27" i="13"/>
  <c r="AC74" i="13"/>
  <c r="AC33" i="13"/>
  <c r="AD103" i="13"/>
  <c r="AC35" i="13"/>
  <c r="AD140" i="13"/>
  <c r="AC71" i="13"/>
  <c r="AC80" i="13"/>
  <c r="AD89" i="13"/>
  <c r="AC98" i="13"/>
  <c r="AC108" i="13"/>
  <c r="AE118" i="13"/>
  <c r="AC96" i="13"/>
  <c r="AC18" i="13"/>
  <c r="AB109" i="13"/>
  <c r="AP27" i="13"/>
  <c r="AC123" i="13"/>
  <c r="AB104" i="13"/>
  <c r="AD91" i="13"/>
  <c r="AB60" i="13"/>
  <c r="AC20" i="13"/>
  <c r="AE33" i="13"/>
  <c r="AD53" i="13"/>
  <c r="AE48" i="13"/>
  <c r="AB22" i="13"/>
  <c r="AB85" i="13"/>
  <c r="AC85" i="13"/>
  <c r="AD21" i="13"/>
  <c r="AB29" i="13"/>
  <c r="AC41" i="13"/>
  <c r="AE121" i="13"/>
  <c r="AB61" i="13"/>
  <c r="AB59" i="13"/>
  <c r="AO31" i="13"/>
  <c r="AB95" i="13"/>
  <c r="AB19" i="13"/>
  <c r="AC70" i="13"/>
  <c r="AC27" i="13"/>
  <c r="AB44" i="13"/>
  <c r="AD27" i="13"/>
  <c r="AC93" i="13"/>
  <c r="AE64" i="13"/>
  <c r="AL17" i="13"/>
  <c r="AD41" i="13"/>
  <c r="AO13" i="13"/>
  <c r="AC103" i="13"/>
  <c r="AD57" i="13"/>
  <c r="AD73" i="13"/>
  <c r="AC94" i="13"/>
  <c r="AL21" i="13"/>
  <c r="AO8" i="13"/>
  <c r="AD49" i="13"/>
  <c r="AB76" i="13"/>
  <c r="AE81" i="13"/>
  <c r="AC37" i="13"/>
  <c r="AB7" i="13"/>
  <c r="AC92" i="13"/>
  <c r="AD104" i="13"/>
  <c r="AL13" i="13"/>
  <c r="AE11" i="13"/>
  <c r="AN14" i="13"/>
  <c r="AP34" i="13"/>
  <c r="AM27" i="13"/>
  <c r="AN31" i="13"/>
  <c r="AE10" i="13"/>
  <c r="AD23" i="13"/>
  <c r="AM16" i="13"/>
  <c r="AD65" i="13"/>
  <c r="AB35" i="13"/>
  <c r="AD17" i="13"/>
  <c r="AB40" i="13"/>
  <c r="AE14" i="13"/>
  <c r="AN29" i="13"/>
  <c r="AE65" i="13"/>
  <c r="AD40" i="13"/>
  <c r="AB94" i="13"/>
  <c r="AE113" i="13"/>
  <c r="AC11" i="13"/>
  <c r="AL19" i="13"/>
  <c r="AC83" i="13"/>
  <c r="AD33" i="13"/>
  <c r="AC76" i="13"/>
  <c r="AM33" i="13"/>
  <c r="AD132" i="13"/>
  <c r="AB118" i="13"/>
  <c r="AC46" i="13"/>
  <c r="AE90" i="13"/>
  <c r="AB119" i="13"/>
  <c r="AE83" i="13"/>
  <c r="AP33" i="13"/>
  <c r="AE53" i="13"/>
  <c r="AB18" i="13"/>
  <c r="AN30" i="13"/>
  <c r="AP31" i="13"/>
  <c r="AB74" i="13"/>
  <c r="AD26" i="13"/>
  <c r="AB82" i="13"/>
  <c r="AB67" i="13"/>
  <c r="AD100" i="13"/>
  <c r="AL30" i="13"/>
  <c r="AB124" i="13"/>
  <c r="AD75" i="13"/>
  <c r="AE78" i="13"/>
  <c r="AD16" i="13"/>
  <c r="AD119" i="13"/>
  <c r="AB77" i="13"/>
  <c r="AC23" i="13"/>
  <c r="AE117" i="13"/>
  <c r="AB23" i="13"/>
  <c r="AC5" i="13"/>
  <c r="AD22" i="13"/>
  <c r="AD28" i="13"/>
  <c r="AE5" i="13"/>
  <c r="AD72" i="13"/>
  <c r="AB46" i="13"/>
  <c r="AD43" i="13"/>
  <c r="AD86" i="13"/>
  <c r="AL29" i="13"/>
  <c r="AN20" i="13"/>
  <c r="AC36" i="13"/>
  <c r="AB113" i="13"/>
  <c r="AE22" i="13"/>
  <c r="AC45" i="13"/>
  <c r="AD109" i="13"/>
  <c r="AP19" i="13"/>
  <c r="AC124" i="13"/>
  <c r="AE12" i="13"/>
  <c r="AC66" i="13"/>
  <c r="AL25" i="13"/>
  <c r="AO28" i="13"/>
  <c r="AE116" i="13"/>
  <c r="AB105" i="13"/>
  <c r="AB106" i="13"/>
  <c r="AC8" i="13"/>
  <c r="AD59" i="13"/>
  <c r="AD12" i="13"/>
  <c r="AB11" i="13"/>
  <c r="AC109" i="13"/>
  <c r="AB51" i="13"/>
  <c r="AC68" i="13"/>
  <c r="AD52" i="13"/>
  <c r="AC38" i="13"/>
  <c r="AO14" i="13"/>
  <c r="AB73" i="13"/>
  <c r="AD9" i="13"/>
  <c r="AP13" i="13"/>
  <c r="AE37" i="13"/>
  <c r="AL8" i="13"/>
  <c r="AC110" i="13"/>
  <c r="AC106" i="13"/>
  <c r="AD78" i="13"/>
  <c r="AE106" i="13"/>
  <c r="AM25" i="13"/>
  <c r="AB21" i="13"/>
  <c r="AE23" i="13"/>
  <c r="AD37" i="13"/>
  <c r="AC117" i="13"/>
  <c r="AB43" i="13"/>
  <c r="AB25" i="13"/>
  <c r="AM13" i="13"/>
  <c r="AB79" i="13"/>
  <c r="AB30" i="13"/>
  <c r="AM9" i="13"/>
  <c r="AD71" i="13"/>
  <c r="AD18" i="13"/>
  <c r="AB10" i="13"/>
  <c r="AB24" i="13"/>
  <c r="AC99" i="13"/>
  <c r="AE34" i="13"/>
  <c r="AD67" i="13"/>
  <c r="AD113" i="13"/>
  <c r="AB12" i="13"/>
  <c r="AC88" i="13"/>
  <c r="AE66" i="13"/>
  <c r="AB117" i="13"/>
  <c r="AE96" i="13"/>
  <c r="AD85" i="13"/>
  <c r="AC12" i="13"/>
  <c r="AP22" i="13"/>
  <c r="AD38" i="13"/>
  <c r="AD96" i="13"/>
  <c r="AN9" i="13"/>
  <c r="AM29" i="13"/>
  <c r="AO26" i="13"/>
  <c r="AB57" i="13"/>
  <c r="AC13" i="13"/>
  <c r="AE111" i="13"/>
  <c r="AD46" i="13"/>
  <c r="AC125" i="13"/>
  <c r="AE87" i="13"/>
  <c r="AB45" i="13"/>
  <c r="AB56" i="13"/>
  <c r="AC65" i="13"/>
  <c r="AD84" i="13"/>
  <c r="AB72" i="13"/>
  <c r="AL7" i="13"/>
  <c r="AN17" i="13"/>
  <c r="AD106" i="13"/>
  <c r="AB83" i="13"/>
  <c r="AB102" i="13"/>
  <c r="AC6" i="13"/>
  <c r="AB15" i="13"/>
  <c r="AE45" i="13"/>
  <c r="AP15" i="13"/>
  <c r="AO18" i="13"/>
  <c r="AE51" i="13"/>
  <c r="AC120" i="13"/>
  <c r="AC95" i="13"/>
  <c r="AC116" i="13"/>
  <c r="AE38" i="13"/>
  <c r="AB41" i="13"/>
  <c r="AP5" i="13"/>
  <c r="AC50" i="13"/>
  <c r="AD35" i="13"/>
  <c r="AB123" i="13"/>
  <c r="AL14" i="13"/>
  <c r="AO30" i="13"/>
  <c r="AN11" i="13"/>
  <c r="AE77" i="13"/>
  <c r="AE44" i="13"/>
  <c r="AC73" i="13"/>
  <c r="AE41" i="13"/>
  <c r="AD77" i="13"/>
  <c r="AB5" i="13"/>
  <c r="AM35" i="13"/>
  <c r="AC84" i="13"/>
  <c r="AD10" i="13"/>
  <c r="AE9" i="13"/>
  <c r="AB33" i="13"/>
  <c r="AC10" i="13"/>
  <c r="AC121" i="13"/>
  <c r="AE120" i="13"/>
  <c r="AB70" i="13"/>
  <c r="AE73" i="13"/>
  <c r="AM17" i="13"/>
  <c r="AC104" i="13"/>
  <c r="AB48" i="13"/>
  <c r="AE60" i="13"/>
  <c r="AD76" i="13"/>
  <c r="AP16" i="13"/>
  <c r="AE92" i="13"/>
  <c r="AC51" i="13"/>
  <c r="AD30" i="13"/>
  <c r="AC89" i="13"/>
  <c r="AE123" i="13"/>
  <c r="AN22" i="13"/>
  <c r="AM28" i="13"/>
  <c r="AP18" i="13"/>
  <c r="AE101" i="13"/>
  <c r="AC48" i="13"/>
  <c r="AM22" i="13"/>
  <c r="AD95" i="13"/>
  <c r="AD25" i="13"/>
  <c r="AM6" i="13"/>
  <c r="AE104" i="13"/>
  <c r="AB32" i="13"/>
  <c r="AD125" i="13"/>
  <c r="AE43" i="13"/>
  <c r="AC34" i="13"/>
  <c r="AB14" i="13"/>
  <c r="AM5" i="13"/>
  <c r="AB13" i="13"/>
  <c r="AE115" i="13"/>
  <c r="AD105" i="13"/>
  <c r="AB39" i="13"/>
  <c r="AE49" i="13"/>
  <c r="AC87" i="13"/>
  <c r="AB34" i="13"/>
  <c r="AP21" i="13"/>
  <c r="AL18" i="13"/>
  <c r="AB115" i="13"/>
  <c r="AC49" i="13"/>
  <c r="AE105" i="13"/>
  <c r="AD42" i="13"/>
  <c r="AL33" i="13"/>
  <c r="AN27" i="13"/>
  <c r="AD32" i="13"/>
  <c r="AL32" i="13"/>
  <c r="AB111" i="13"/>
  <c r="AE28" i="13"/>
  <c r="AP32" i="13"/>
  <c r="AB97" i="13"/>
  <c r="AO10" i="13"/>
  <c r="AL9" i="13"/>
  <c r="AP24" i="13"/>
  <c r="AD50" i="13"/>
  <c r="AB114" i="13"/>
  <c r="AC57" i="13"/>
  <c r="AL24" i="13"/>
  <c r="AO35" i="13"/>
  <c r="AC62" i="13"/>
  <c r="AO15" i="13"/>
  <c r="AE109" i="13"/>
  <c r="AD36" i="13"/>
  <c r="AL5" i="13"/>
  <c r="AB87" i="13"/>
  <c r="AD51" i="13"/>
  <c r="AE91" i="13"/>
  <c r="AC28" i="13"/>
  <c r="AB49" i="13"/>
  <c r="AN8" i="13"/>
  <c r="AD64" i="13"/>
  <c r="AD90" i="13"/>
  <c r="AB91" i="13"/>
  <c r="AB62" i="13"/>
  <c r="AD8" i="13"/>
  <c r="AO21" i="13"/>
  <c r="AD34" i="13"/>
  <c r="AP9" i="13"/>
  <c r="AC9" i="13"/>
  <c r="AE36" i="13"/>
  <c r="AE82" i="13"/>
  <c r="AD99" i="13"/>
  <c r="AE102" i="13"/>
  <c r="AE40" i="13"/>
  <c r="AM24" i="13"/>
  <c r="AM30" i="13"/>
  <c r="AE18" i="13"/>
  <c r="AO19" i="13"/>
  <c r="AD15" i="13"/>
  <c r="AE99" i="13"/>
  <c r="AD111" i="13"/>
  <c r="AC112" i="13"/>
  <c r="AD14" i="13"/>
  <c r="AO9" i="13"/>
  <c r="AC59" i="13"/>
  <c r="AD107" i="13"/>
  <c r="AO34" i="13"/>
  <c r="AE32" i="13"/>
  <c r="AL26" i="13"/>
  <c r="AP10" i="13"/>
  <c r="AP29" i="13"/>
  <c r="AC16" i="13"/>
  <c r="AC52" i="13"/>
  <c r="AD7" i="13"/>
  <c r="AC17" i="13"/>
  <c r="AD19" i="13"/>
  <c r="AE119" i="13"/>
  <c r="AC82" i="13"/>
  <c r="AE52" i="13"/>
  <c r="AM21" i="13"/>
  <c r="AM8" i="13"/>
  <c r="AN32" i="13"/>
  <c r="AD123" i="13"/>
  <c r="AN25" i="13"/>
  <c r="AD70" i="13"/>
  <c r="AE75" i="13"/>
  <c r="AE76" i="13"/>
  <c r="AC24" i="13"/>
  <c r="AE29" i="13"/>
  <c r="AE72" i="13"/>
  <c r="AE84" i="13"/>
  <c r="AC122" i="13"/>
  <c r="AC58" i="13"/>
  <c r="AE35" i="13"/>
  <c r="AD48" i="13"/>
  <c r="AE103" i="13"/>
  <c r="AD54" i="13"/>
  <c r="AD124" i="13"/>
  <c r="AB8" i="13"/>
  <c r="AE69" i="13"/>
  <c r="AE79" i="13"/>
  <c r="AN16" i="13"/>
  <c r="AE20" i="13"/>
  <c r="AE54" i="13"/>
  <c r="AD24" i="13"/>
  <c r="AN10" i="13"/>
  <c r="AB116" i="13"/>
  <c r="AN13" i="13"/>
  <c r="AD5" i="13"/>
  <c r="AB16" i="13"/>
  <c r="AP6" i="13"/>
  <c r="AN26" i="13"/>
  <c r="AO6" i="13"/>
  <c r="AB9" i="13"/>
  <c r="AD60" i="13"/>
  <c r="AD121" i="13"/>
  <c r="AM31" i="13"/>
  <c r="AE30" i="13"/>
  <c r="AC22" i="13"/>
  <c r="AO23" i="13"/>
  <c r="AC42" i="13"/>
  <c r="H34" i="27"/>
  <c r="I34" i="27"/>
  <c r="J34" i="27"/>
  <c r="K34" i="27"/>
  <c r="I31" i="27"/>
  <c r="J31" i="27"/>
  <c r="K31" i="27"/>
  <c r="T193" i="13"/>
  <c r="T175" i="13"/>
  <c r="T172" i="13"/>
  <c r="J27" i="27"/>
  <c r="K27" i="27"/>
  <c r="H27" i="27"/>
  <c r="I27" i="27"/>
  <c r="K186" i="13"/>
  <c r="J32" i="27"/>
  <c r="J30" i="27"/>
  <c r="I26" i="27"/>
  <c r="J26" i="27"/>
  <c r="K203" i="13"/>
  <c r="O168" i="13"/>
  <c r="O181" i="13"/>
  <c r="T169" i="13"/>
  <c r="O183" i="13"/>
  <c r="T197" i="13"/>
  <c r="T179" i="13"/>
  <c r="O199" i="13"/>
  <c r="O176" i="13"/>
  <c r="T201" i="13"/>
  <c r="T205" i="13"/>
  <c r="J25" i="27"/>
  <c r="I25" i="27"/>
  <c r="X205" i="19"/>
  <c r="X201" i="19"/>
  <c r="X165" i="19"/>
  <c r="X145" i="19"/>
  <c r="X141" i="19"/>
  <c r="X101" i="19"/>
  <c r="X155" i="19"/>
  <c r="X151" i="19"/>
  <c r="X131" i="19"/>
  <c r="X119" i="19"/>
  <c r="O176" i="19"/>
  <c r="O168" i="19"/>
  <c r="O162" i="19"/>
  <c r="O152" i="19"/>
  <c r="L205" i="18"/>
  <c r="M202" i="18"/>
  <c r="L201" i="18"/>
  <c r="M198" i="18"/>
  <c r="L197" i="18"/>
  <c r="L195" i="18"/>
  <c r="L193" i="18"/>
  <c r="L191" i="18"/>
  <c r="L189" i="18"/>
  <c r="L187" i="18"/>
  <c r="L185" i="18"/>
  <c r="L183" i="18"/>
  <c r="L181" i="18"/>
  <c r="L179" i="18"/>
  <c r="L177" i="18"/>
  <c r="L175" i="18"/>
  <c r="L173" i="18"/>
  <c r="L171" i="18"/>
  <c r="L169" i="18"/>
  <c r="L167" i="18"/>
  <c r="L165" i="18"/>
  <c r="L163" i="18"/>
  <c r="L161" i="18"/>
  <c r="L159" i="18"/>
  <c r="L157" i="18"/>
  <c r="L155" i="18"/>
  <c r="L153" i="18"/>
  <c r="L151" i="18"/>
  <c r="L149" i="18"/>
  <c r="L147" i="18"/>
  <c r="L145" i="18"/>
  <c r="L143" i="18"/>
  <c r="L141" i="18"/>
  <c r="L139" i="18"/>
  <c r="L137" i="18"/>
  <c r="L135" i="18"/>
  <c r="L133" i="18"/>
  <c r="L131" i="18"/>
  <c r="L129" i="18"/>
  <c r="L127" i="18"/>
  <c r="L125" i="18"/>
  <c r="L123" i="18"/>
  <c r="L121" i="18"/>
  <c r="L119" i="18"/>
  <c r="L117" i="18"/>
  <c r="L115" i="18"/>
  <c r="L113" i="18"/>
  <c r="L111" i="18"/>
  <c r="L109" i="18"/>
  <c r="L107" i="18"/>
  <c r="L105" i="18"/>
  <c r="L103" i="18"/>
  <c r="L101" i="18"/>
  <c r="L99" i="18"/>
  <c r="M8" i="18"/>
  <c r="L23" i="18"/>
  <c r="L28" i="18"/>
  <c r="M34" i="18"/>
  <c r="L36" i="18"/>
  <c r="M37" i="18"/>
  <c r="L39" i="18"/>
  <c r="M42" i="18"/>
  <c r="L44" i="18"/>
  <c r="M45" i="18"/>
  <c r="L47" i="18"/>
  <c r="M50" i="18"/>
  <c r="L52" i="18"/>
  <c r="M53" i="18"/>
  <c r="L55" i="18"/>
  <c r="M58" i="18"/>
  <c r="L60" i="18"/>
  <c r="M61" i="18"/>
  <c r="L63" i="18"/>
  <c r="L66" i="18"/>
  <c r="M67" i="18"/>
  <c r="L70" i="18"/>
  <c r="M71" i="18"/>
  <c r="L74" i="18"/>
  <c r="M75" i="18"/>
  <c r="L78" i="18"/>
  <c r="M79" i="18"/>
  <c r="L82" i="18"/>
  <c r="M83" i="18"/>
  <c r="L86" i="18"/>
  <c r="M87" i="18"/>
  <c r="L90" i="18"/>
  <c r="M91" i="18"/>
  <c r="L94" i="18"/>
  <c r="M95" i="18"/>
  <c r="L98" i="18"/>
  <c r="M99" i="18"/>
  <c r="L102" i="18"/>
  <c r="M103" i="18"/>
  <c r="L106" i="18"/>
  <c r="M107" i="18"/>
  <c r="L110" i="18"/>
  <c r="M111" i="18"/>
  <c r="L114" i="18"/>
  <c r="M115" i="18"/>
  <c r="L118" i="18"/>
  <c r="M119" i="18"/>
  <c r="L122" i="18"/>
  <c r="M123" i="18"/>
  <c r="L126" i="18"/>
  <c r="M127" i="18"/>
  <c r="L130" i="18"/>
  <c r="M131" i="18"/>
  <c r="L134" i="18"/>
  <c r="M135" i="18"/>
  <c r="L138" i="18"/>
  <c r="M139" i="18"/>
  <c r="L142" i="18"/>
  <c r="M143" i="18"/>
  <c r="L146" i="18"/>
  <c r="M147" i="18"/>
  <c r="L150" i="18"/>
  <c r="M151" i="18"/>
  <c r="L154" i="18"/>
  <c r="M155" i="18"/>
  <c r="L158" i="18"/>
  <c r="M159" i="18"/>
  <c r="L162" i="18"/>
  <c r="M163" i="18"/>
  <c r="L166" i="18"/>
  <c r="M167" i="18"/>
  <c r="L170" i="18"/>
  <c r="M171" i="18"/>
  <c r="L174" i="18"/>
  <c r="M175" i="18"/>
  <c r="L178" i="18"/>
  <c r="M179" i="18"/>
  <c r="L182" i="18"/>
  <c r="M183" i="18"/>
  <c r="L186" i="18"/>
  <c r="M187" i="18"/>
  <c r="L190" i="18"/>
  <c r="M191" i="18"/>
  <c r="L194" i="18"/>
  <c r="M195" i="18"/>
  <c r="L27" i="18"/>
  <c r="M29" i="18"/>
  <c r="L32" i="18"/>
  <c r="M33" i="18"/>
  <c r="L35" i="18"/>
  <c r="M38" i="18"/>
  <c r="L40" i="18"/>
  <c r="M41" i="18"/>
  <c r="L43" i="18"/>
  <c r="M46" i="18"/>
  <c r="L48" i="18"/>
  <c r="M49" i="18"/>
  <c r="L51" i="18"/>
  <c r="M54" i="18"/>
  <c r="L56" i="18"/>
  <c r="M57" i="18"/>
  <c r="L59" i="18"/>
  <c r="M62" i="18"/>
  <c r="L64" i="18"/>
  <c r="M65" i="18"/>
  <c r="L68" i="18"/>
  <c r="M69" i="18"/>
  <c r="L72" i="18"/>
  <c r="M73" i="18"/>
  <c r="L76" i="18"/>
  <c r="M77" i="18"/>
  <c r="L80" i="18"/>
  <c r="M81" i="18"/>
  <c r="L84" i="18"/>
  <c r="M85" i="18"/>
  <c r="L88" i="18"/>
  <c r="M89" i="18"/>
  <c r="L92" i="18"/>
  <c r="M93" i="18"/>
  <c r="L96" i="18"/>
  <c r="M97" i="18"/>
  <c r="L100" i="18"/>
  <c r="M101" i="18"/>
  <c r="L104" i="18"/>
  <c r="M105" i="18"/>
  <c r="L108" i="18"/>
  <c r="M109" i="18"/>
  <c r="L112" i="18"/>
  <c r="M113" i="18"/>
  <c r="L116" i="18"/>
  <c r="M117" i="18"/>
  <c r="L120" i="18"/>
  <c r="M121" i="18"/>
  <c r="L124" i="18"/>
  <c r="M125" i="18"/>
  <c r="L128" i="18"/>
  <c r="M129" i="18"/>
  <c r="L132" i="18"/>
  <c r="M133" i="18"/>
  <c r="L136" i="18"/>
  <c r="M137" i="18"/>
  <c r="L140" i="18"/>
  <c r="M141" i="18"/>
  <c r="L144" i="18"/>
  <c r="M145" i="18"/>
  <c r="L148" i="18"/>
  <c r="M149" i="18"/>
  <c r="L152" i="18"/>
  <c r="M153" i="18"/>
  <c r="L156" i="18"/>
  <c r="M157" i="18"/>
  <c r="L160" i="18"/>
  <c r="M161" i="18"/>
  <c r="L164" i="18"/>
  <c r="M165" i="18"/>
  <c r="L168" i="18"/>
  <c r="M169" i="18"/>
  <c r="L172" i="18"/>
  <c r="M173" i="18"/>
  <c r="L176" i="18"/>
  <c r="M177" i="18"/>
  <c r="L180" i="18"/>
  <c r="M181" i="18"/>
  <c r="L184" i="18"/>
  <c r="M185" i="18"/>
  <c r="L188" i="18"/>
  <c r="M189" i="18"/>
  <c r="L192" i="18"/>
  <c r="M193" i="18"/>
  <c r="L196" i="18"/>
  <c r="L20" i="18"/>
  <c r="M25" i="18"/>
  <c r="M32" i="18"/>
  <c r="L37" i="18"/>
  <c r="M40" i="18"/>
  <c r="L45" i="18"/>
  <c r="M48" i="18"/>
  <c r="L53" i="18"/>
  <c r="M56" i="18"/>
  <c r="L61" i="18"/>
  <c r="M64" i="18"/>
  <c r="L67" i="18"/>
  <c r="M68" i="18"/>
  <c r="L71" i="18"/>
  <c r="M72" i="18"/>
  <c r="L75" i="18"/>
  <c r="M76" i="18"/>
  <c r="L79" i="18"/>
  <c r="M80" i="18"/>
  <c r="L83" i="18"/>
  <c r="M84" i="18"/>
  <c r="L87" i="18"/>
  <c r="M88" i="18"/>
  <c r="L91" i="18"/>
  <c r="M92" i="18"/>
  <c r="L95" i="18"/>
  <c r="M204" i="18"/>
  <c r="L203" i="18"/>
  <c r="M200" i="18"/>
  <c r="L199" i="18"/>
  <c r="M196" i="18"/>
  <c r="M194" i="18"/>
  <c r="M192" i="18"/>
  <c r="M190" i="18"/>
  <c r="M188" i="18"/>
  <c r="M186" i="18"/>
  <c r="M184" i="18"/>
  <c r="M182" i="18"/>
  <c r="M180" i="18"/>
  <c r="M178" i="18"/>
  <c r="M176" i="18"/>
  <c r="M174" i="18"/>
  <c r="M172" i="18"/>
  <c r="M170" i="18"/>
  <c r="M168" i="18"/>
  <c r="M166" i="18"/>
  <c r="M164" i="18"/>
  <c r="M162" i="18"/>
  <c r="M160" i="18"/>
  <c r="M158" i="18"/>
  <c r="M156" i="18"/>
  <c r="M154" i="18"/>
  <c r="M152" i="18"/>
  <c r="M150" i="18"/>
  <c r="M148" i="18"/>
  <c r="M146" i="18"/>
  <c r="M144" i="18"/>
  <c r="M142" i="18"/>
  <c r="M140" i="18"/>
  <c r="M138" i="18"/>
  <c r="M136" i="18"/>
  <c r="M134" i="18"/>
  <c r="M132" i="18"/>
  <c r="M130" i="18"/>
  <c r="M128" i="18"/>
  <c r="M126" i="18"/>
  <c r="M124" i="18"/>
  <c r="M122" i="18"/>
  <c r="M120" i="18"/>
  <c r="M118" i="18"/>
  <c r="M116" i="18"/>
  <c r="M114" i="18"/>
  <c r="M112" i="18"/>
  <c r="M110" i="18"/>
  <c r="M108" i="18"/>
  <c r="M106" i="18"/>
  <c r="M104" i="18"/>
  <c r="M102" i="18"/>
  <c r="M100" i="18"/>
  <c r="M98" i="18"/>
  <c r="M96" i="18"/>
  <c r="M21" i="18"/>
  <c r="AD23" i="18"/>
  <c r="AD34" i="18"/>
  <c r="AD39" i="18"/>
  <c r="AD54" i="18"/>
  <c r="H42" i="27"/>
  <c r="I50" i="27"/>
  <c r="M63" i="18"/>
  <c r="L62" i="18"/>
  <c r="M59" i="18"/>
  <c r="L58" i="18"/>
  <c r="M55" i="18"/>
  <c r="L54" i="18"/>
  <c r="M51" i="18"/>
  <c r="L50" i="18"/>
  <c r="M47" i="18"/>
  <c r="L46" i="18"/>
  <c r="M43" i="18"/>
  <c r="L42" i="18"/>
  <c r="M39" i="18"/>
  <c r="L38" i="18"/>
  <c r="M35" i="18"/>
  <c r="L34" i="18"/>
  <c r="L31" i="18"/>
  <c r="L24" i="18"/>
  <c r="M13" i="18"/>
  <c r="L11" i="18"/>
  <c r="H47" i="27"/>
  <c r="M17" i="18"/>
  <c r="L15" i="18"/>
  <c r="L8" i="18"/>
  <c r="I43" i="27"/>
  <c r="L16" i="18"/>
  <c r="M9" i="18"/>
  <c r="L7" i="18"/>
  <c r="M28" i="18"/>
  <c r="M24" i="18"/>
  <c r="M20" i="18"/>
  <c r="M16" i="18"/>
  <c r="M12" i="18"/>
  <c r="M7" i="18"/>
  <c r="L10" i="18"/>
  <c r="M11" i="18"/>
  <c r="L14" i="18"/>
  <c r="M15" i="18"/>
  <c r="L18" i="18"/>
  <c r="M19" i="18"/>
  <c r="L22" i="18"/>
  <c r="M23" i="18"/>
  <c r="L26" i="18"/>
  <c r="M27" i="18"/>
  <c r="L30" i="18"/>
  <c r="M31" i="18"/>
  <c r="M6" i="18"/>
  <c r="L9" i="18"/>
  <c r="M10" i="18"/>
  <c r="L13" i="18"/>
  <c r="M14" i="18"/>
  <c r="L17" i="18"/>
  <c r="M18" i="18"/>
  <c r="L21" i="18"/>
  <c r="M22" i="18"/>
  <c r="L25" i="18"/>
  <c r="M26" i="18"/>
  <c r="L29" i="18"/>
  <c r="M30" i="18"/>
  <c r="AO23" i="18"/>
  <c r="AS23" i="18" s="1"/>
  <c r="AE29" i="18"/>
  <c r="AO34" i="18"/>
  <c r="AE44" i="18"/>
  <c r="AE49" i="18"/>
  <c r="AE5" i="18"/>
  <c r="V193" i="27"/>
  <c r="V177" i="27"/>
  <c r="V209" i="27"/>
  <c r="L5" i="27"/>
  <c r="Q84" i="27" s="1"/>
  <c r="R84" i="27" s="1"/>
  <c r="O202" i="13"/>
  <c r="O197" i="13"/>
  <c r="O194" i="13"/>
  <c r="O192" i="13"/>
  <c r="O182" i="13"/>
  <c r="O174" i="13"/>
  <c r="O166" i="13"/>
  <c r="J6" i="13"/>
  <c r="AN34" i="18"/>
  <c r="AD29" i="18"/>
  <c r="H83" i="18"/>
  <c r="H83" i="19"/>
  <c r="F66" i="27"/>
  <c r="H85" i="19"/>
  <c r="H88" i="19"/>
  <c r="H90" i="19"/>
  <c r="H92" i="19"/>
  <c r="E61" i="27"/>
  <c r="E58" i="27"/>
  <c r="E45" i="27"/>
  <c r="E41" i="27"/>
  <c r="AD5" i="18"/>
  <c r="AD44" i="18"/>
  <c r="H84" i="18"/>
  <c r="H85" i="18"/>
  <c r="AN29" i="18"/>
  <c r="AN5" i="18"/>
  <c r="F43" i="27"/>
  <c r="F39" i="27"/>
  <c r="H88" i="18"/>
  <c r="H86" i="18"/>
  <c r="H90" i="18"/>
  <c r="H84" i="19"/>
  <c r="X196" i="19"/>
  <c r="X148" i="19"/>
  <c r="G36" i="18"/>
  <c r="J49" i="27"/>
  <c r="H41" i="27"/>
  <c r="H45" i="27"/>
  <c r="G40" i="18"/>
  <c r="G33" i="18"/>
  <c r="Q38" i="18" s="1"/>
  <c r="G28" i="18"/>
  <c r="O200" i="19"/>
  <c r="O186" i="19"/>
  <c r="O178" i="19"/>
  <c r="O160" i="19"/>
  <c r="O154" i="19"/>
  <c r="O170" i="19"/>
  <c r="O199" i="19"/>
  <c r="O201" i="19"/>
  <c r="O193" i="19"/>
  <c r="O187" i="19"/>
  <c r="O179" i="19"/>
  <c r="O171" i="19"/>
  <c r="O163" i="19"/>
  <c r="O155" i="19"/>
  <c r="O147" i="19"/>
  <c r="O141" i="19"/>
  <c r="O185" i="19"/>
  <c r="O169" i="19"/>
  <c r="O161" i="19"/>
  <c r="O203" i="19"/>
  <c r="O202" i="19"/>
  <c r="O195" i="19"/>
  <c r="O194" i="19"/>
  <c r="O189" i="19"/>
  <c r="O188" i="19"/>
  <c r="O181" i="19"/>
  <c r="O180" i="19"/>
  <c r="O173" i="19"/>
  <c r="O172" i="19"/>
  <c r="O165" i="19"/>
  <c r="O164" i="19"/>
  <c r="O157" i="19"/>
  <c r="O156" i="19"/>
  <c r="O149" i="19"/>
  <c r="O148" i="19"/>
  <c r="O143" i="19"/>
  <c r="O142" i="19"/>
  <c r="O177" i="19"/>
  <c r="O153" i="19"/>
  <c r="O145" i="19"/>
  <c r="O205" i="19"/>
  <c r="O204" i="19"/>
  <c r="O197" i="19"/>
  <c r="O196" i="19"/>
  <c r="O191" i="19"/>
  <c r="O190" i="19"/>
  <c r="O183" i="19"/>
  <c r="O182" i="19"/>
  <c r="O175" i="19"/>
  <c r="O174" i="19"/>
  <c r="O167" i="19"/>
  <c r="O166" i="19"/>
  <c r="O159" i="19"/>
  <c r="O158" i="19"/>
  <c r="O151" i="19"/>
  <c r="O150" i="19"/>
  <c r="K137" i="19"/>
  <c r="O137" i="19" s="1"/>
  <c r="K136" i="19"/>
  <c r="O136" i="19" s="1"/>
  <c r="K133" i="19"/>
  <c r="O133" i="19" s="1"/>
  <c r="K132" i="19"/>
  <c r="O132" i="19" s="1"/>
  <c r="K129" i="19"/>
  <c r="O129" i="19" s="1"/>
  <c r="K128" i="19"/>
  <c r="O128" i="19" s="1"/>
  <c r="K125" i="19"/>
  <c r="O125" i="19" s="1"/>
  <c r="K124" i="19"/>
  <c r="O124" i="19" s="1"/>
  <c r="K121" i="19"/>
  <c r="O121" i="19" s="1"/>
  <c r="K120" i="19"/>
  <c r="O120" i="19" s="1"/>
  <c r="K117" i="19"/>
  <c r="O117" i="19" s="1"/>
  <c r="K116" i="19"/>
  <c r="O116" i="19" s="1"/>
  <c r="K113" i="19"/>
  <c r="O113" i="19" s="1"/>
  <c r="K112" i="19"/>
  <c r="O112" i="19" s="1"/>
  <c r="K109" i="19"/>
  <c r="O109" i="19" s="1"/>
  <c r="K108" i="19"/>
  <c r="O108" i="19" s="1"/>
  <c r="K105" i="19"/>
  <c r="O105" i="19" s="1"/>
  <c r="K104" i="19"/>
  <c r="O104" i="19" s="1"/>
  <c r="K101" i="19"/>
  <c r="O101" i="19" s="1"/>
  <c r="K100" i="19"/>
  <c r="O100" i="19" s="1"/>
  <c r="K97" i="19"/>
  <c r="O97" i="19" s="1"/>
  <c r="K96" i="19"/>
  <c r="O96" i="19" s="1"/>
  <c r="O139" i="19"/>
  <c r="O135" i="19"/>
  <c r="O131" i="19"/>
  <c r="O127" i="19"/>
  <c r="O123" i="19"/>
  <c r="O119" i="19"/>
  <c r="O115" i="19"/>
  <c r="O111" i="19"/>
  <c r="O107" i="19"/>
  <c r="O103" i="19"/>
  <c r="O99" i="19"/>
  <c r="T180" i="19"/>
  <c r="X180" i="19" s="1"/>
  <c r="X179" i="19"/>
  <c r="X177" i="19"/>
  <c r="K138" i="19"/>
  <c r="O138" i="19" s="1"/>
  <c r="K134" i="19"/>
  <c r="O134" i="19" s="1"/>
  <c r="K130" i="19"/>
  <c r="O130" i="19" s="1"/>
  <c r="K126" i="19"/>
  <c r="O126" i="19" s="1"/>
  <c r="K122" i="19"/>
  <c r="O122" i="19" s="1"/>
  <c r="K118" i="19"/>
  <c r="O118" i="19" s="1"/>
  <c r="K114" i="19"/>
  <c r="O114" i="19" s="1"/>
  <c r="K110" i="19"/>
  <c r="O110" i="19" s="1"/>
  <c r="K106" i="19"/>
  <c r="O106" i="19" s="1"/>
  <c r="K102" i="19"/>
  <c r="O102" i="19" s="1"/>
  <c r="K98" i="19"/>
  <c r="O98" i="19" s="1"/>
  <c r="X203" i="19"/>
  <c r="X193" i="19"/>
  <c r="T192" i="19"/>
  <c r="X192" i="19" s="1"/>
  <c r="X171" i="19"/>
  <c r="X167" i="19"/>
  <c r="X197" i="19"/>
  <c r="X183" i="19"/>
  <c r="X161" i="19"/>
  <c r="X157" i="19"/>
  <c r="H67" i="27"/>
  <c r="X185" i="19"/>
  <c r="X175" i="19"/>
  <c r="X173" i="19"/>
  <c r="X163" i="19"/>
  <c r="X147" i="19"/>
  <c r="T132" i="19"/>
  <c r="X132" i="19" s="1"/>
  <c r="J6" i="19"/>
  <c r="J7" i="19" s="1"/>
  <c r="J8" i="19" s="1"/>
  <c r="X164" i="19"/>
  <c r="X133" i="19"/>
  <c r="X107" i="19"/>
  <c r="X97" i="19"/>
  <c r="X137" i="19"/>
  <c r="X127" i="19"/>
  <c r="X125" i="19"/>
  <c r="X123" i="19"/>
  <c r="X115" i="19"/>
  <c r="X113" i="19"/>
  <c r="X121" i="19"/>
  <c r="X116" i="19"/>
  <c r="X111" i="19"/>
  <c r="X109" i="19"/>
  <c r="X99" i="19"/>
  <c r="X100" i="19"/>
  <c r="X200" i="19"/>
  <c r="X184" i="19"/>
  <c r="X168" i="19"/>
  <c r="X152" i="19"/>
  <c r="X136" i="19"/>
  <c r="X120" i="19"/>
  <c r="X104" i="19"/>
  <c r="X204" i="19"/>
  <c r="X188" i="19"/>
  <c r="X172" i="19"/>
  <c r="X156" i="19"/>
  <c r="X140" i="19"/>
  <c r="X124" i="19"/>
  <c r="X108" i="19"/>
  <c r="T5" i="19"/>
  <c r="X5" i="19" s="1"/>
  <c r="X176" i="19"/>
  <c r="X160" i="19"/>
  <c r="X144" i="19"/>
  <c r="X128" i="19"/>
  <c r="X112" i="19"/>
  <c r="X96" i="19"/>
  <c r="X202" i="19"/>
  <c r="X198" i="19"/>
  <c r="X194" i="19"/>
  <c r="X190" i="19"/>
  <c r="X186" i="19"/>
  <c r="X182" i="19"/>
  <c r="X178" i="19"/>
  <c r="X174" i="19"/>
  <c r="X170" i="19"/>
  <c r="X166" i="19"/>
  <c r="X162" i="19"/>
  <c r="X158" i="19"/>
  <c r="X154" i="19"/>
  <c r="X150" i="19"/>
  <c r="X146" i="19"/>
  <c r="X142" i="19"/>
  <c r="X138" i="19"/>
  <c r="X134" i="19"/>
  <c r="X130" i="19"/>
  <c r="X126" i="19"/>
  <c r="X122" i="19"/>
  <c r="X118" i="19"/>
  <c r="X114" i="19"/>
  <c r="X110" i="19"/>
  <c r="X106" i="19"/>
  <c r="X102" i="19"/>
  <c r="X98" i="19"/>
  <c r="J55" i="27"/>
  <c r="J56" i="27"/>
  <c r="J66" i="27"/>
  <c r="I67" i="27"/>
  <c r="K55" i="27"/>
  <c r="K56" i="27"/>
  <c r="K66" i="27"/>
  <c r="J67" i="27"/>
  <c r="H55" i="27"/>
  <c r="H56" i="27"/>
  <c r="H66" i="27"/>
  <c r="K67" i="27"/>
  <c r="I55" i="27"/>
  <c r="I66" i="27"/>
  <c r="I56" i="27"/>
  <c r="V221" i="27"/>
  <c r="V217" i="27"/>
  <c r="V213" i="27"/>
  <c r="V205" i="27"/>
  <c r="V201" i="27"/>
  <c r="V197" i="27"/>
  <c r="V189" i="27"/>
  <c r="V185" i="27"/>
  <c r="V181" i="27"/>
  <c r="V173" i="27"/>
  <c r="Q56" i="27"/>
  <c r="R56" i="27" s="1"/>
  <c r="L21" i="27"/>
  <c r="P25" i="27"/>
  <c r="R25" i="27" s="1"/>
  <c r="P22" i="27"/>
  <c r="R22" i="27" s="1"/>
  <c r="P24" i="27"/>
  <c r="R24" i="27" s="1"/>
  <c r="O21" i="27"/>
  <c r="R21" i="27" s="1"/>
  <c r="P26" i="27"/>
  <c r="R26" i="27" s="1"/>
  <c r="V220" i="27"/>
  <c r="V219" i="27"/>
  <c r="V218" i="27"/>
  <c r="V216" i="27"/>
  <c r="V215" i="27"/>
  <c r="V214" i="27"/>
  <c r="V212" i="27"/>
  <c r="V211" i="27"/>
  <c r="V210" i="27"/>
  <c r="V208" i="27"/>
  <c r="V207" i="27"/>
  <c r="V206" i="27"/>
  <c r="V204" i="27"/>
  <c r="V203" i="27"/>
  <c r="V202" i="27"/>
  <c r="V200" i="27"/>
  <c r="V199" i="27"/>
  <c r="V198" i="27"/>
  <c r="V196" i="27"/>
  <c r="V195" i="27"/>
  <c r="V194" i="27"/>
  <c r="V192" i="27"/>
  <c r="V191" i="27"/>
  <c r="V190" i="27"/>
  <c r="V188" i="27"/>
  <c r="V187" i="27"/>
  <c r="V186" i="27"/>
  <c r="V184" i="27"/>
  <c r="V183" i="27"/>
  <c r="V182" i="27"/>
  <c r="V180" i="27"/>
  <c r="V179" i="27"/>
  <c r="P23" i="27"/>
  <c r="R23" i="27" s="1"/>
  <c r="U21" i="27"/>
  <c r="Q140" i="27"/>
  <c r="R140" i="27" s="1"/>
  <c r="V178" i="27"/>
  <c r="V176" i="27"/>
  <c r="V175" i="27"/>
  <c r="V174" i="27"/>
  <c r="V172" i="27"/>
  <c r="I11" i="24"/>
  <c r="S24" i="27" s="1"/>
  <c r="Q79" i="27"/>
  <c r="R79" i="27" s="1"/>
  <c r="Q130" i="27"/>
  <c r="R130" i="27" s="1"/>
  <c r="Q121" i="27"/>
  <c r="R121" i="27" s="1"/>
  <c r="G29" i="18"/>
  <c r="Q27" i="18" s="1"/>
  <c r="Q6" i="18"/>
  <c r="R6" i="18" s="1"/>
  <c r="Q9" i="18"/>
  <c r="Q13" i="18"/>
  <c r="Q17" i="18"/>
  <c r="Q14" i="18"/>
  <c r="Q8" i="18"/>
  <c r="Q12" i="18"/>
  <c r="Q16" i="18"/>
  <c r="Q18" i="18"/>
  <c r="Q7" i="18"/>
  <c r="Q11" i="18"/>
  <c r="Q15" i="18"/>
  <c r="Q19" i="18"/>
  <c r="Q10" i="18"/>
  <c r="G42" i="18"/>
  <c r="Q60" i="18" s="1"/>
  <c r="G38" i="18"/>
  <c r="G34" i="18"/>
  <c r="G30" i="18"/>
  <c r="G26" i="18"/>
  <c r="Q20" i="18" s="1"/>
  <c r="G39" i="18"/>
  <c r="G27" i="18"/>
  <c r="G35" i="18"/>
  <c r="G31" i="18"/>
  <c r="H94" i="18"/>
  <c r="J6" i="18"/>
  <c r="L44" i="27"/>
  <c r="X5" i="18"/>
  <c r="H50" i="27"/>
  <c r="L50" i="27" s="1"/>
  <c r="I45" i="27"/>
  <c r="I51" i="27"/>
  <c r="I47" i="27"/>
  <c r="K49" i="27"/>
  <c r="K41" i="27"/>
  <c r="H43" i="27"/>
  <c r="K45" i="27"/>
  <c r="H48" i="27"/>
  <c r="L48" i="27" s="1"/>
  <c r="H51" i="27"/>
  <c r="K47" i="27"/>
  <c r="J43" i="27"/>
  <c r="I41" i="27"/>
  <c r="J51" i="27"/>
  <c r="H46" i="27"/>
  <c r="O165" i="26" l="1"/>
  <c r="O133" i="26"/>
  <c r="O149" i="26"/>
  <c r="AL75" i="18"/>
  <c r="AT75" i="18" s="1"/>
  <c r="O76" i="26"/>
  <c r="H77" i="27"/>
  <c r="L77" i="27" s="1"/>
  <c r="I77" i="27"/>
  <c r="J77" i="27"/>
  <c r="K77" i="27"/>
  <c r="O71" i="26"/>
  <c r="AQ75" i="18"/>
  <c r="AR75" i="18"/>
  <c r="AS73" i="18"/>
  <c r="AT73" i="18"/>
  <c r="AQ73" i="18"/>
  <c r="AR73" i="18"/>
  <c r="AT72" i="18"/>
  <c r="AR72" i="18"/>
  <c r="AQ72" i="18"/>
  <c r="AS72" i="18"/>
  <c r="AT74" i="18"/>
  <c r="AQ74" i="18"/>
  <c r="AS74" i="18"/>
  <c r="AR74" i="18"/>
  <c r="AQ71" i="18"/>
  <c r="AT71" i="18"/>
  <c r="AS71" i="18"/>
  <c r="AR71" i="18"/>
  <c r="AQ72" i="13"/>
  <c r="Q98" i="27"/>
  <c r="R98" i="27" s="1"/>
  <c r="Q156" i="27"/>
  <c r="R156" i="27" s="1"/>
  <c r="Q68" i="27"/>
  <c r="R68" i="27" s="1"/>
  <c r="Q66" i="27"/>
  <c r="R66" i="27" s="1"/>
  <c r="Q34" i="27"/>
  <c r="R34" i="27" s="1"/>
  <c r="Q111" i="27"/>
  <c r="R111" i="27" s="1"/>
  <c r="Q47" i="27"/>
  <c r="R47" i="27" s="1"/>
  <c r="Q89" i="27"/>
  <c r="R89" i="27" s="1"/>
  <c r="Q196" i="27"/>
  <c r="R196" i="27" s="1"/>
  <c r="Q57" i="27"/>
  <c r="R57" i="27" s="1"/>
  <c r="L82" i="27"/>
  <c r="L115" i="27"/>
  <c r="L104" i="27"/>
  <c r="L25" i="27"/>
  <c r="L24" i="27"/>
  <c r="L27" i="27"/>
  <c r="L26" i="27"/>
  <c r="L109" i="27"/>
  <c r="O142" i="26"/>
  <c r="O108" i="26"/>
  <c r="O189" i="26"/>
  <c r="O87" i="26"/>
  <c r="O156" i="26"/>
  <c r="O172" i="26"/>
  <c r="O124" i="26"/>
  <c r="O188" i="26"/>
  <c r="O204" i="26"/>
  <c r="O120" i="26"/>
  <c r="O144" i="26"/>
  <c r="O66" i="26"/>
  <c r="O82" i="26"/>
  <c r="K78" i="27"/>
  <c r="H78" i="27"/>
  <c r="L81" i="27"/>
  <c r="L73" i="27"/>
  <c r="L79" i="27"/>
  <c r="AT97" i="13"/>
  <c r="Z113" i="27" s="1"/>
  <c r="T171" i="13"/>
  <c r="T167" i="13"/>
  <c r="T189" i="13"/>
  <c r="T178" i="13"/>
  <c r="AB195" i="27"/>
  <c r="O187" i="13"/>
  <c r="O179" i="13"/>
  <c r="O171" i="13"/>
  <c r="O195" i="13"/>
  <c r="O205" i="13"/>
  <c r="O172" i="13"/>
  <c r="O180" i="13"/>
  <c r="O190" i="13"/>
  <c r="O198" i="13"/>
  <c r="O178" i="13"/>
  <c r="O177" i="13"/>
  <c r="O170" i="13"/>
  <c r="O188" i="13"/>
  <c r="O203" i="13"/>
  <c r="O193" i="13"/>
  <c r="O204" i="13"/>
  <c r="O201" i="13"/>
  <c r="O169" i="13"/>
  <c r="O196" i="13"/>
  <c r="O186" i="13"/>
  <c r="O5" i="13"/>
  <c r="O67" i="26"/>
  <c r="O174" i="26"/>
  <c r="O93" i="26"/>
  <c r="O73" i="26"/>
  <c r="O89" i="26"/>
  <c r="O182" i="26"/>
  <c r="O92" i="26"/>
  <c r="O198" i="26"/>
  <c r="O72" i="26"/>
  <c r="O88" i="26"/>
  <c r="O158" i="26"/>
  <c r="O161" i="26"/>
  <c r="O145" i="26"/>
  <c r="O83" i="26"/>
  <c r="O98" i="26"/>
  <c r="O171" i="26"/>
  <c r="O179" i="26"/>
  <c r="O99" i="26"/>
  <c r="O78" i="26"/>
  <c r="O107" i="26"/>
  <c r="O195" i="26"/>
  <c r="O139" i="26"/>
  <c r="O167" i="26"/>
  <c r="O180" i="26"/>
  <c r="O183" i="26"/>
  <c r="O199" i="26"/>
  <c r="O136" i="26"/>
  <c r="O97" i="26"/>
  <c r="O166" i="26"/>
  <c r="O196" i="26"/>
  <c r="O94" i="26"/>
  <c r="O150" i="26"/>
  <c r="O175" i="26"/>
  <c r="O116" i="26"/>
  <c r="O187" i="26"/>
  <c r="O203" i="26"/>
  <c r="O140" i="26"/>
  <c r="O126" i="26"/>
  <c r="O123" i="26"/>
  <c r="O81" i="26"/>
  <c r="O134" i="26"/>
  <c r="O115" i="26"/>
  <c r="O153" i="26"/>
  <c r="O169" i="26"/>
  <c r="O86" i="26"/>
  <c r="O131" i="26"/>
  <c r="O181" i="26"/>
  <c r="L89" i="27"/>
  <c r="O84" i="26"/>
  <c r="O110" i="26"/>
  <c r="O137" i="26"/>
  <c r="AT67" i="18"/>
  <c r="AS67" i="18"/>
  <c r="AR67" i="18"/>
  <c r="AQ67" i="18"/>
  <c r="AS69" i="18"/>
  <c r="AR69" i="18"/>
  <c r="AQ69" i="18"/>
  <c r="AT69" i="18"/>
  <c r="AT66" i="18"/>
  <c r="AS66" i="18"/>
  <c r="AR66" i="18"/>
  <c r="AQ66" i="18"/>
  <c r="AR70" i="18"/>
  <c r="AQ70" i="18"/>
  <c r="AT70" i="18"/>
  <c r="AS70" i="18"/>
  <c r="AT68" i="18"/>
  <c r="AS68" i="18"/>
  <c r="AR68" i="18"/>
  <c r="AQ68" i="18"/>
  <c r="C51" i="27"/>
  <c r="L51" i="27" s="1"/>
  <c r="AB70" i="18"/>
  <c r="L103" i="27"/>
  <c r="L110" i="27"/>
  <c r="L113" i="27"/>
  <c r="L105" i="27"/>
  <c r="L107" i="27"/>
  <c r="L111" i="27"/>
  <c r="L114" i="27"/>
  <c r="O79" i="26"/>
  <c r="O202" i="26"/>
  <c r="O100" i="26"/>
  <c r="O186" i="26"/>
  <c r="O157" i="26"/>
  <c r="O148" i="26"/>
  <c r="O141" i="26"/>
  <c r="O132" i="26"/>
  <c r="O173" i="26"/>
  <c r="O103" i="26"/>
  <c r="O119" i="26"/>
  <c r="O163" i="26"/>
  <c r="O69" i="26"/>
  <c r="O170" i="26"/>
  <c r="O191" i="26"/>
  <c r="O68" i="26"/>
  <c r="O154" i="26"/>
  <c r="O113" i="26"/>
  <c r="O129" i="26"/>
  <c r="O101" i="26"/>
  <c r="O194" i="26"/>
  <c r="O147" i="26"/>
  <c r="O74" i="26"/>
  <c r="O85" i="26"/>
  <c r="O178" i="26"/>
  <c r="O109" i="26"/>
  <c r="O125" i="26"/>
  <c r="O160" i="26"/>
  <c r="O176" i="26"/>
  <c r="L87" i="27"/>
  <c r="O70" i="26"/>
  <c r="O91" i="26"/>
  <c r="O106" i="26"/>
  <c r="O122" i="26"/>
  <c r="O151" i="26"/>
  <c r="O197" i="26"/>
  <c r="K6" i="26"/>
  <c r="O6" i="26" s="1"/>
  <c r="Y6" i="26" s="1"/>
  <c r="O95" i="26"/>
  <c r="O75" i="26"/>
  <c r="O177" i="26"/>
  <c r="O135" i="26"/>
  <c r="O90" i="26"/>
  <c r="O190" i="26"/>
  <c r="O105" i="26"/>
  <c r="O193" i="26"/>
  <c r="O112" i="26"/>
  <c r="O128" i="26"/>
  <c r="O192" i="26"/>
  <c r="O146" i="26"/>
  <c r="O162" i="26"/>
  <c r="O117" i="26"/>
  <c r="O80" i="26"/>
  <c r="O96" i="26"/>
  <c r="O121" i="26"/>
  <c r="L90" i="27"/>
  <c r="L91" i="27"/>
  <c r="J8" i="26"/>
  <c r="K7" i="26"/>
  <c r="O7" i="26" s="1"/>
  <c r="L93" i="27"/>
  <c r="Y5" i="26"/>
  <c r="L94" i="27"/>
  <c r="L88" i="27"/>
  <c r="L92" i="27"/>
  <c r="S7" i="26"/>
  <c r="R8" i="26"/>
  <c r="H95" i="27"/>
  <c r="I95" i="27"/>
  <c r="J95" i="27"/>
  <c r="K95" i="27"/>
  <c r="AS8" i="20"/>
  <c r="AT6" i="20"/>
  <c r="AT18" i="20"/>
  <c r="AT26" i="20"/>
  <c r="AS11" i="20"/>
  <c r="AT34" i="20"/>
  <c r="AQ22" i="20"/>
  <c r="Q27" i="20"/>
  <c r="Q30" i="20"/>
  <c r="Q28" i="20"/>
  <c r="Q29" i="20"/>
  <c r="L75" i="27"/>
  <c r="AS6" i="20"/>
  <c r="AQ10" i="20"/>
  <c r="L76" i="27"/>
  <c r="AT11" i="20"/>
  <c r="AR11" i="20"/>
  <c r="AS9" i="20"/>
  <c r="AR9" i="20"/>
  <c r="AR23" i="20"/>
  <c r="AT23" i="20"/>
  <c r="AQ12" i="20"/>
  <c r="AR12" i="20"/>
  <c r="AQ18" i="20"/>
  <c r="AR6" i="20"/>
  <c r="AQ15" i="20"/>
  <c r="AR15" i="20"/>
  <c r="AT15" i="20"/>
  <c r="Q39" i="20"/>
  <c r="Q38" i="20"/>
  <c r="Q37" i="20"/>
  <c r="Q40" i="20"/>
  <c r="AS18" i="20"/>
  <c r="AR18" i="20"/>
  <c r="AR19" i="20"/>
  <c r="AT19" i="20"/>
  <c r="AS23" i="20"/>
  <c r="AS24" i="20"/>
  <c r="AT24" i="20"/>
  <c r="AR24" i="20"/>
  <c r="AQ24" i="20"/>
  <c r="AR21" i="20"/>
  <c r="AS21" i="20"/>
  <c r="AS16" i="20"/>
  <c r="AS15" i="20"/>
  <c r="AY8" i="20"/>
  <c r="AY9" i="20" s="1"/>
  <c r="AY10" i="20" s="1"/>
  <c r="AY11" i="20" s="1"/>
  <c r="AY12" i="20" s="1"/>
  <c r="AY13" i="20" s="1"/>
  <c r="AY14" i="20" s="1"/>
  <c r="AY15" i="20" s="1"/>
  <c r="AY16" i="20" s="1"/>
  <c r="AY17" i="20" s="1"/>
  <c r="AY18" i="20" s="1"/>
  <c r="AY19" i="20" s="1"/>
  <c r="AY20" i="20" s="1"/>
  <c r="AY21" i="20" s="1"/>
  <c r="AY22" i="20" s="1"/>
  <c r="AY23" i="20" s="1"/>
  <c r="AY24" i="20" s="1"/>
  <c r="AY25" i="20" s="1"/>
  <c r="AY26" i="20" s="1"/>
  <c r="AY27" i="20" s="1"/>
  <c r="AY28" i="20" s="1"/>
  <c r="AY29" i="20" s="1"/>
  <c r="AY30" i="20" s="1"/>
  <c r="AY31" i="20" s="1"/>
  <c r="AY32" i="20" s="1"/>
  <c r="AY33" i="20" s="1"/>
  <c r="AY34" i="20" s="1"/>
  <c r="AY35" i="20" s="1"/>
  <c r="C123" i="20" s="1"/>
  <c r="E123" i="20" s="1"/>
  <c r="E127" i="20" s="1"/>
  <c r="AR31" i="20"/>
  <c r="AT31" i="20"/>
  <c r="R8" i="20"/>
  <c r="S8" i="20" s="1"/>
  <c r="T8" i="20" s="1"/>
  <c r="X8" i="20" s="1"/>
  <c r="Y8" i="20" s="1"/>
  <c r="AQ11" i="20"/>
  <c r="AS22" i="20"/>
  <c r="AR29" i="20"/>
  <c r="AS29" i="20"/>
  <c r="AT9" i="20"/>
  <c r="AS19" i="20"/>
  <c r="AT16" i="20"/>
  <c r="AR16" i="20"/>
  <c r="AQ16" i="20"/>
  <c r="L72" i="27"/>
  <c r="AS28" i="20"/>
  <c r="AT28" i="20"/>
  <c r="AR28" i="20"/>
  <c r="AQ28" i="20"/>
  <c r="AT8" i="20"/>
  <c r="AQ8" i="20"/>
  <c r="AR8" i="20"/>
  <c r="AS12" i="20"/>
  <c r="AS32" i="20"/>
  <c r="AR32" i="20"/>
  <c r="AQ32" i="20"/>
  <c r="AT32" i="20"/>
  <c r="AT13" i="20"/>
  <c r="AS13" i="20"/>
  <c r="AR13" i="20"/>
  <c r="AS31" i="20"/>
  <c r="AR10" i="20"/>
  <c r="R9" i="20"/>
  <c r="L74" i="27"/>
  <c r="AH8" i="20"/>
  <c r="AH9" i="20" s="1"/>
  <c r="AH10" i="20" s="1"/>
  <c r="AH11" i="20" s="1"/>
  <c r="AH12" i="20" s="1"/>
  <c r="AH13" i="20" s="1"/>
  <c r="AH14" i="20" s="1"/>
  <c r="AH15" i="20" s="1"/>
  <c r="AH16" i="20" s="1"/>
  <c r="AH17" i="20" s="1"/>
  <c r="AH18" i="20" s="1"/>
  <c r="AH19" i="20" s="1"/>
  <c r="AH20" i="20" s="1"/>
  <c r="AH21" i="20" s="1"/>
  <c r="AH22" i="20" s="1"/>
  <c r="AH23" i="20" s="1"/>
  <c r="AH24" i="20" s="1"/>
  <c r="AH25" i="20" s="1"/>
  <c r="AH26" i="20" s="1"/>
  <c r="AH27" i="20" s="1"/>
  <c r="AH28" i="20" s="1"/>
  <c r="AH29" i="20" s="1"/>
  <c r="AH30" i="20" s="1"/>
  <c r="AH31" i="20" s="1"/>
  <c r="AH32" i="20" s="1"/>
  <c r="AH33" i="20" s="1"/>
  <c r="AH34" i="20" s="1"/>
  <c r="AH35" i="20" s="1"/>
  <c r="AH36" i="20" s="1"/>
  <c r="AH37" i="20" s="1"/>
  <c r="AH38" i="20" s="1"/>
  <c r="AH39" i="20" s="1"/>
  <c r="AH40" i="20" s="1"/>
  <c r="AH41" i="20" s="1"/>
  <c r="AH42" i="20" s="1"/>
  <c r="AH43" i="20" s="1"/>
  <c r="AH44" i="20" s="1"/>
  <c r="AH45" i="20" s="1"/>
  <c r="AH46" i="20" s="1"/>
  <c r="AH47" i="20" s="1"/>
  <c r="AH48" i="20" s="1"/>
  <c r="AH49" i="20" s="1"/>
  <c r="AH50" i="20" s="1"/>
  <c r="AH51" i="20" s="1"/>
  <c r="AH52" i="20" s="1"/>
  <c r="AH53" i="20" s="1"/>
  <c r="AH54" i="20" s="1"/>
  <c r="AH55" i="20" s="1"/>
  <c r="AH56" i="20" s="1"/>
  <c r="AH57" i="20" s="1"/>
  <c r="AH58" i="20" s="1"/>
  <c r="AH59" i="20" s="1"/>
  <c r="AH60" i="20" s="1"/>
  <c r="AH61" i="20" s="1"/>
  <c r="AH62" i="20" s="1"/>
  <c r="AH63" i="20" s="1"/>
  <c r="AH64" i="20" s="1"/>
  <c r="AH65" i="20" s="1"/>
  <c r="AH66" i="20" s="1"/>
  <c r="AH67" i="20" s="1"/>
  <c r="AH68" i="20" s="1"/>
  <c r="AH69" i="20" s="1"/>
  <c r="AH70" i="20" s="1"/>
  <c r="AH71" i="20" s="1"/>
  <c r="AH72" i="20" s="1"/>
  <c r="AH73" i="20" s="1"/>
  <c r="AH74" i="20" s="1"/>
  <c r="AH75" i="20" s="1"/>
  <c r="AH76" i="20" s="1"/>
  <c r="AH77" i="20" s="1"/>
  <c r="AH78" i="20" s="1"/>
  <c r="AH79" i="20" s="1"/>
  <c r="AH80" i="20" s="1"/>
  <c r="AH81" i="20" s="1"/>
  <c r="AH82" i="20" s="1"/>
  <c r="AH83" i="20" s="1"/>
  <c r="AH84" i="20" s="1"/>
  <c r="AH85" i="20" s="1"/>
  <c r="AH86" i="20" s="1"/>
  <c r="AH87" i="20" s="1"/>
  <c r="AH88" i="20" s="1"/>
  <c r="AH89" i="20" s="1"/>
  <c r="AH90" i="20" s="1"/>
  <c r="AH91" i="20" s="1"/>
  <c r="AH92" i="20" s="1"/>
  <c r="AH93" i="20" s="1"/>
  <c r="AH94" i="20" s="1"/>
  <c r="AH95" i="20" s="1"/>
  <c r="J11" i="20"/>
  <c r="K10" i="20"/>
  <c r="O10" i="20" s="1"/>
  <c r="L71" i="27"/>
  <c r="H80" i="27"/>
  <c r="I80" i="27"/>
  <c r="J80" i="27"/>
  <c r="K80" i="27"/>
  <c r="AG8" i="20"/>
  <c r="AG9" i="20" s="1"/>
  <c r="AG10" i="20" s="1"/>
  <c r="AG11" i="20" s="1"/>
  <c r="AG12" i="20" s="1"/>
  <c r="AG13" i="20" s="1"/>
  <c r="AG14" i="20" s="1"/>
  <c r="AG15" i="20" s="1"/>
  <c r="AG16" i="20" s="1"/>
  <c r="AG17" i="20" s="1"/>
  <c r="AG18" i="20" s="1"/>
  <c r="AG19" i="20" s="1"/>
  <c r="AG20" i="20" s="1"/>
  <c r="AG21" i="20" s="1"/>
  <c r="AG22" i="20" s="1"/>
  <c r="AG23" i="20" s="1"/>
  <c r="AG24" i="20" s="1"/>
  <c r="AG25" i="20" s="1"/>
  <c r="AG26" i="20" s="1"/>
  <c r="AG27" i="20" s="1"/>
  <c r="AG28" i="20" s="1"/>
  <c r="AG29" i="20" s="1"/>
  <c r="AG30" i="20" s="1"/>
  <c r="AG31" i="20" s="1"/>
  <c r="AG32" i="20" s="1"/>
  <c r="AG33" i="20" s="1"/>
  <c r="AG34" i="20" s="1"/>
  <c r="AG35" i="20" s="1"/>
  <c r="AG36" i="20" s="1"/>
  <c r="AG37" i="20" s="1"/>
  <c r="AG38" i="20" s="1"/>
  <c r="AG39" i="20" s="1"/>
  <c r="AG40" i="20" s="1"/>
  <c r="AG41" i="20" s="1"/>
  <c r="AG42" i="20" s="1"/>
  <c r="AG43" i="20" s="1"/>
  <c r="AG44" i="20" s="1"/>
  <c r="AG45" i="20" s="1"/>
  <c r="AG46" i="20" s="1"/>
  <c r="AG47" i="20" s="1"/>
  <c r="AG48" i="20" s="1"/>
  <c r="AG49" i="20" s="1"/>
  <c r="AG50" i="20" s="1"/>
  <c r="AG51" i="20" s="1"/>
  <c r="AG52" i="20" s="1"/>
  <c r="AG53" i="20" s="1"/>
  <c r="AG54" i="20" s="1"/>
  <c r="AG55" i="20" s="1"/>
  <c r="AG56" i="20" s="1"/>
  <c r="AG57" i="20" s="1"/>
  <c r="AG58" i="20" s="1"/>
  <c r="AG59" i="20" s="1"/>
  <c r="AG60" i="20" s="1"/>
  <c r="AG61" i="20" s="1"/>
  <c r="AG62" i="20" s="1"/>
  <c r="AG63" i="20" s="1"/>
  <c r="AG64" i="20" s="1"/>
  <c r="AG65" i="20" s="1"/>
  <c r="AG66" i="20" s="1"/>
  <c r="AG67" i="20" s="1"/>
  <c r="AG68" i="20" s="1"/>
  <c r="AG69" i="20" s="1"/>
  <c r="AG70" i="20" s="1"/>
  <c r="AG71" i="20" s="1"/>
  <c r="AG72" i="20" s="1"/>
  <c r="AG73" i="20" s="1"/>
  <c r="AG74" i="20" s="1"/>
  <c r="AG75" i="20" s="1"/>
  <c r="AG76" i="20" s="1"/>
  <c r="AG77" i="20" s="1"/>
  <c r="AG78" i="20" s="1"/>
  <c r="AG79" i="20" s="1"/>
  <c r="AG80" i="20" s="1"/>
  <c r="AG81" i="20" s="1"/>
  <c r="AG82" i="20" s="1"/>
  <c r="AG83" i="20" s="1"/>
  <c r="AG84" i="20" s="1"/>
  <c r="AG85" i="20" s="1"/>
  <c r="AG86" i="20" s="1"/>
  <c r="AG87" i="20" s="1"/>
  <c r="AG88" i="20" s="1"/>
  <c r="AG89" i="20" s="1"/>
  <c r="AG90" i="20" s="1"/>
  <c r="AG91" i="20" s="1"/>
  <c r="AG92" i="20" s="1"/>
  <c r="AG93" i="20" s="1"/>
  <c r="AG94" i="20" s="1"/>
  <c r="AG95" i="20" s="1"/>
  <c r="Y7" i="20"/>
  <c r="AI6" i="20"/>
  <c r="AI7" i="20"/>
  <c r="AF8" i="20"/>
  <c r="X167" i="13"/>
  <c r="X197" i="13"/>
  <c r="X178" i="13"/>
  <c r="T170" i="13"/>
  <c r="T181" i="13"/>
  <c r="T192" i="13"/>
  <c r="T166" i="13"/>
  <c r="T196" i="13"/>
  <c r="X172" i="13"/>
  <c r="X201" i="13"/>
  <c r="X203" i="13"/>
  <c r="X175" i="13"/>
  <c r="T200" i="13"/>
  <c r="T174" i="13"/>
  <c r="T204" i="13"/>
  <c r="T177" i="13"/>
  <c r="T188" i="13"/>
  <c r="X193" i="13"/>
  <c r="T186" i="13"/>
  <c r="T182" i="13"/>
  <c r="T173" i="13"/>
  <c r="T184" i="13"/>
  <c r="T185" i="13"/>
  <c r="X171" i="13"/>
  <c r="T194" i="13"/>
  <c r="T190" i="13"/>
  <c r="X205" i="13"/>
  <c r="T202" i="13"/>
  <c r="T187" i="13"/>
  <c r="T198" i="13"/>
  <c r="T183" i="13"/>
  <c r="X169" i="13"/>
  <c r="T168" i="13"/>
  <c r="T195" i="13"/>
  <c r="T191" i="13"/>
  <c r="X189" i="13"/>
  <c r="X179" i="13"/>
  <c r="T176" i="13"/>
  <c r="T180" i="13"/>
  <c r="T199" i="13"/>
  <c r="Q202" i="27"/>
  <c r="R202" i="27" s="1"/>
  <c r="Q138" i="27"/>
  <c r="R138" i="27" s="1"/>
  <c r="Q165" i="27"/>
  <c r="R165" i="27" s="1"/>
  <c r="X181" i="13"/>
  <c r="AQ15" i="18"/>
  <c r="Q36" i="18"/>
  <c r="AR30" i="18"/>
  <c r="AT8" i="18"/>
  <c r="Q42" i="18"/>
  <c r="Q117" i="27"/>
  <c r="R117" i="27" s="1"/>
  <c r="Q85" i="27"/>
  <c r="R85" i="27" s="1"/>
  <c r="Q53" i="27"/>
  <c r="R53" i="27" s="1"/>
  <c r="Q126" i="27"/>
  <c r="R126" i="27" s="1"/>
  <c r="Q94" i="27"/>
  <c r="R94" i="27" s="1"/>
  <c r="Q62" i="27"/>
  <c r="R62" i="27" s="1"/>
  <c r="Q30" i="27"/>
  <c r="R30" i="27" s="1"/>
  <c r="Q107" i="27"/>
  <c r="R107" i="27" s="1"/>
  <c r="Q75" i="27"/>
  <c r="R75" i="27" s="1"/>
  <c r="Q43" i="27"/>
  <c r="R43" i="27" s="1"/>
  <c r="Q153" i="27"/>
  <c r="R153" i="27" s="1"/>
  <c r="Q212" i="27"/>
  <c r="R212" i="27" s="1"/>
  <c r="Q187" i="27"/>
  <c r="R187" i="27" s="1"/>
  <c r="Q40" i="27"/>
  <c r="R40" i="27" s="1"/>
  <c r="Q198" i="27"/>
  <c r="R198" i="27" s="1"/>
  <c r="Q134" i="27"/>
  <c r="R134" i="27" s="1"/>
  <c r="Q160" i="27"/>
  <c r="R160" i="27" s="1"/>
  <c r="Q60" i="27"/>
  <c r="R60" i="27" s="1"/>
  <c r="Q113" i="27"/>
  <c r="R113" i="27" s="1"/>
  <c r="Q81" i="27"/>
  <c r="R81" i="27" s="1"/>
  <c r="Q49" i="27"/>
  <c r="R49" i="27" s="1"/>
  <c r="Q122" i="27"/>
  <c r="R122" i="27" s="1"/>
  <c r="Q90" i="27"/>
  <c r="R90" i="27" s="1"/>
  <c r="Q58" i="27"/>
  <c r="R58" i="27" s="1"/>
  <c r="Q135" i="27"/>
  <c r="R135" i="27" s="1"/>
  <c r="Q103" i="27"/>
  <c r="R103" i="27" s="1"/>
  <c r="Q71" i="27"/>
  <c r="R71" i="27" s="1"/>
  <c r="Q39" i="27"/>
  <c r="R39" i="27" s="1"/>
  <c r="Q179" i="27"/>
  <c r="R179" i="27" s="1"/>
  <c r="Q203" i="27"/>
  <c r="R203" i="27" s="1"/>
  <c r="Q200" i="27"/>
  <c r="R200" i="27" s="1"/>
  <c r="Q199" i="27"/>
  <c r="R199" i="27" s="1"/>
  <c r="Q186" i="27"/>
  <c r="R186" i="27" s="1"/>
  <c r="Q213" i="27"/>
  <c r="R213" i="27" s="1"/>
  <c r="Q149" i="27"/>
  <c r="R149" i="27" s="1"/>
  <c r="Q36" i="27"/>
  <c r="R36" i="27" s="1"/>
  <c r="Q109" i="27"/>
  <c r="R109" i="27" s="1"/>
  <c r="Q77" i="27"/>
  <c r="R77" i="27" s="1"/>
  <c r="Q45" i="27"/>
  <c r="R45" i="27" s="1"/>
  <c r="Q118" i="27"/>
  <c r="R118" i="27" s="1"/>
  <c r="Q86" i="27"/>
  <c r="R86" i="27" s="1"/>
  <c r="Q54" i="27"/>
  <c r="R54" i="27" s="1"/>
  <c r="Q131" i="27"/>
  <c r="R131" i="27" s="1"/>
  <c r="Q99" i="27"/>
  <c r="R99" i="27" s="1"/>
  <c r="Q67" i="27"/>
  <c r="R67" i="27" s="1"/>
  <c r="Q35" i="27"/>
  <c r="R35" i="27" s="1"/>
  <c r="Q195" i="27"/>
  <c r="R195" i="27" s="1"/>
  <c r="Q219" i="27"/>
  <c r="R219" i="27" s="1"/>
  <c r="Q184" i="27"/>
  <c r="R184" i="27" s="1"/>
  <c r="Q183" i="27"/>
  <c r="R183" i="27" s="1"/>
  <c r="Q178" i="27"/>
  <c r="R178" i="27" s="1"/>
  <c r="Q205" i="27"/>
  <c r="R205" i="27" s="1"/>
  <c r="Q141" i="27"/>
  <c r="R141" i="27" s="1"/>
  <c r="Q105" i="27"/>
  <c r="R105" i="27" s="1"/>
  <c r="Q73" i="27"/>
  <c r="R73" i="27" s="1"/>
  <c r="Q41" i="27"/>
  <c r="R41" i="27" s="1"/>
  <c r="Q114" i="27"/>
  <c r="R114" i="27" s="1"/>
  <c r="Q82" i="27"/>
  <c r="R82" i="27" s="1"/>
  <c r="Q50" i="27"/>
  <c r="R50" i="27" s="1"/>
  <c r="Q127" i="27"/>
  <c r="R127" i="27" s="1"/>
  <c r="Q95" i="27"/>
  <c r="R95" i="27" s="1"/>
  <c r="Q63" i="27"/>
  <c r="R63" i="27" s="1"/>
  <c r="Q31" i="27"/>
  <c r="R31" i="27" s="1"/>
  <c r="Q32" i="27"/>
  <c r="R32" i="27" s="1"/>
  <c r="Q211" i="27"/>
  <c r="R211" i="27" s="1"/>
  <c r="Q48" i="27"/>
  <c r="R48" i="27" s="1"/>
  <c r="Q164" i="27"/>
  <c r="R164" i="27" s="1"/>
  <c r="Q166" i="27"/>
  <c r="R166" i="27" s="1"/>
  <c r="Q170" i="27"/>
  <c r="R170" i="27" s="1"/>
  <c r="Q197" i="27"/>
  <c r="R197" i="27" s="1"/>
  <c r="Q132" i="27"/>
  <c r="R132" i="27" s="1"/>
  <c r="Q37" i="27"/>
  <c r="R37" i="27" s="1"/>
  <c r="Q161" i="27"/>
  <c r="R161" i="27" s="1"/>
  <c r="Q163" i="27"/>
  <c r="R163" i="27" s="1"/>
  <c r="Q167" i="27"/>
  <c r="R167" i="27" s="1"/>
  <c r="Q193" i="27"/>
  <c r="R193" i="27" s="1"/>
  <c r="Q124" i="27"/>
  <c r="R124" i="27" s="1"/>
  <c r="Q139" i="27"/>
  <c r="R139" i="27" s="1"/>
  <c r="Q133" i="27"/>
  <c r="R133" i="27" s="1"/>
  <c r="Q101" i="27"/>
  <c r="R101" i="27" s="1"/>
  <c r="Q69" i="27"/>
  <c r="R69" i="27" s="1"/>
  <c r="Q110" i="27"/>
  <c r="R110" i="27" s="1"/>
  <c r="Q78" i="27"/>
  <c r="R78" i="27" s="1"/>
  <c r="Q46" i="27"/>
  <c r="R46" i="27" s="1"/>
  <c r="Q123" i="27"/>
  <c r="R123" i="27" s="1"/>
  <c r="Q91" i="27"/>
  <c r="R91" i="27" s="1"/>
  <c r="Q59" i="27"/>
  <c r="R59" i="27" s="1"/>
  <c r="Q27" i="27"/>
  <c r="R27" i="27" s="1"/>
  <c r="Q64" i="27"/>
  <c r="R64" i="27" s="1"/>
  <c r="Q142" i="27"/>
  <c r="R142" i="27" s="1"/>
  <c r="Q80" i="27"/>
  <c r="R80" i="27" s="1"/>
  <c r="Q129" i="27"/>
  <c r="R129" i="27" s="1"/>
  <c r="Q97" i="27"/>
  <c r="R97" i="27" s="1"/>
  <c r="Q65" i="27"/>
  <c r="R65" i="27" s="1"/>
  <c r="Q33" i="27"/>
  <c r="R33" i="27" s="1"/>
  <c r="Q106" i="27"/>
  <c r="R106" i="27" s="1"/>
  <c r="Q74" i="27"/>
  <c r="R74" i="27" s="1"/>
  <c r="Q42" i="27"/>
  <c r="R42" i="27" s="1"/>
  <c r="Q119" i="27"/>
  <c r="R119" i="27" s="1"/>
  <c r="Q87" i="27"/>
  <c r="R87" i="27" s="1"/>
  <c r="Q55" i="27"/>
  <c r="R55" i="27" s="1"/>
  <c r="Q96" i="27"/>
  <c r="R96" i="27" s="1"/>
  <c r="Q155" i="27"/>
  <c r="R155" i="27" s="1"/>
  <c r="Q112" i="27"/>
  <c r="R112" i="27" s="1"/>
  <c r="Q120" i="27"/>
  <c r="R120" i="27" s="1"/>
  <c r="Q218" i="27"/>
  <c r="R218" i="27" s="1"/>
  <c r="Q154" i="27"/>
  <c r="R154" i="27" s="1"/>
  <c r="Q181" i="27"/>
  <c r="R181" i="27" s="1"/>
  <c r="Q100" i="27"/>
  <c r="R100" i="27" s="1"/>
  <c r="Q220" i="27"/>
  <c r="R220" i="27" s="1"/>
  <c r="Q125" i="27"/>
  <c r="R125" i="27" s="1"/>
  <c r="Q93" i="27"/>
  <c r="R93" i="27" s="1"/>
  <c r="Q61" i="27"/>
  <c r="R61" i="27" s="1"/>
  <c r="Q29" i="27"/>
  <c r="R29" i="27" s="1"/>
  <c r="Q102" i="27"/>
  <c r="R102" i="27" s="1"/>
  <c r="Q70" i="27"/>
  <c r="R70" i="27" s="1"/>
  <c r="Q38" i="27"/>
  <c r="R38" i="27" s="1"/>
  <c r="Q115" i="27"/>
  <c r="R115" i="27" s="1"/>
  <c r="Q83" i="27"/>
  <c r="R83" i="27" s="1"/>
  <c r="Q51" i="27"/>
  <c r="R51" i="27" s="1"/>
  <c r="Q128" i="27"/>
  <c r="R128" i="27" s="1"/>
  <c r="Q180" i="27"/>
  <c r="R180" i="27" s="1"/>
  <c r="Q137" i="27"/>
  <c r="R137" i="27" s="1"/>
  <c r="Q88" i="27"/>
  <c r="R88" i="27" s="1"/>
  <c r="Q210" i="27"/>
  <c r="R210" i="27" s="1"/>
  <c r="Q146" i="27"/>
  <c r="R146" i="27" s="1"/>
  <c r="Q173" i="27"/>
  <c r="R173" i="27" s="1"/>
  <c r="AS112" i="13"/>
  <c r="Y128" i="27" s="1"/>
  <c r="AS72" i="13"/>
  <c r="AT87" i="13"/>
  <c r="AT39" i="13"/>
  <c r="AQ90" i="13"/>
  <c r="AQ16" i="18"/>
  <c r="AT129" i="13"/>
  <c r="Z145" i="27" s="1"/>
  <c r="H39" i="27"/>
  <c r="J39" i="27"/>
  <c r="I39" i="27"/>
  <c r="AT105" i="13"/>
  <c r="Z121" i="27" s="1"/>
  <c r="AT113" i="13"/>
  <c r="Z129" i="27" s="1"/>
  <c r="AR105" i="13"/>
  <c r="X121" i="27" s="1"/>
  <c r="AR54" i="18"/>
  <c r="AT54" i="18"/>
  <c r="AQ54" i="18"/>
  <c r="AS54" i="18"/>
  <c r="AR59" i="18"/>
  <c r="AS59" i="18"/>
  <c r="AQ59" i="18"/>
  <c r="AT59" i="18"/>
  <c r="AQ42" i="18"/>
  <c r="AS42" i="18"/>
  <c r="AR42" i="18"/>
  <c r="AT42" i="18"/>
  <c r="AQ58" i="18"/>
  <c r="AS58" i="18"/>
  <c r="AT58" i="18"/>
  <c r="AR58" i="18"/>
  <c r="AS36" i="18"/>
  <c r="AT36" i="18"/>
  <c r="AQ36" i="18"/>
  <c r="AR36" i="18"/>
  <c r="AQ52" i="18"/>
  <c r="AR52" i="18"/>
  <c r="AT52" i="18"/>
  <c r="AS52" i="18"/>
  <c r="AT39" i="18"/>
  <c r="AS39" i="18"/>
  <c r="AQ39" i="18"/>
  <c r="AR39" i="18"/>
  <c r="AT62" i="18"/>
  <c r="AS62" i="18"/>
  <c r="AQ62" i="18"/>
  <c r="AR62" i="18"/>
  <c r="AR56" i="18"/>
  <c r="AQ56" i="18"/>
  <c r="AT56" i="18"/>
  <c r="AS56" i="18"/>
  <c r="AR44" i="18"/>
  <c r="AS44" i="18"/>
  <c r="AQ44" i="18"/>
  <c r="AT44" i="18"/>
  <c r="AT41" i="18"/>
  <c r="AR41" i="18"/>
  <c r="AQ41" i="18"/>
  <c r="AS41" i="18"/>
  <c r="AT46" i="18"/>
  <c r="AR46" i="18"/>
  <c r="AQ46" i="18"/>
  <c r="AS46" i="18"/>
  <c r="AQ51" i="18"/>
  <c r="AS51" i="18"/>
  <c r="AT51" i="18"/>
  <c r="AR51" i="18"/>
  <c r="AQ61" i="18"/>
  <c r="AS61" i="18"/>
  <c r="AT61" i="18"/>
  <c r="AR61" i="18"/>
  <c r="AT49" i="18"/>
  <c r="AQ49" i="18"/>
  <c r="AR49" i="18"/>
  <c r="AS49" i="18"/>
  <c r="AR57" i="18"/>
  <c r="AS57" i="18"/>
  <c r="AQ57" i="18"/>
  <c r="AT57" i="18"/>
  <c r="AR47" i="18"/>
  <c r="AT47" i="18"/>
  <c r="AQ47" i="18"/>
  <c r="AS47" i="18"/>
  <c r="AQ63" i="18"/>
  <c r="AT63" i="18"/>
  <c r="AS63" i="18"/>
  <c r="AR63" i="18"/>
  <c r="AR48" i="18"/>
  <c r="AT48" i="18"/>
  <c r="AQ48" i="18"/>
  <c r="AS48" i="18"/>
  <c r="AT65" i="18"/>
  <c r="AS65" i="18"/>
  <c r="AR65" i="18"/>
  <c r="AQ65" i="18"/>
  <c r="AS38" i="18"/>
  <c r="AR38" i="18"/>
  <c r="AT38" i="18"/>
  <c r="AQ38" i="18"/>
  <c r="AT43" i="18"/>
  <c r="AR43" i="18"/>
  <c r="AS43" i="18"/>
  <c r="AQ43" i="18"/>
  <c r="AQ64" i="18"/>
  <c r="AS64" i="18"/>
  <c r="AR64" i="18"/>
  <c r="AT64" i="18"/>
  <c r="AT37" i="18"/>
  <c r="AQ37" i="18"/>
  <c r="AR37" i="18"/>
  <c r="AS37" i="18"/>
  <c r="AR53" i="18"/>
  <c r="AQ53" i="18"/>
  <c r="AS53" i="18"/>
  <c r="AT53" i="18"/>
  <c r="AT111" i="13"/>
  <c r="Z127" i="27" s="1"/>
  <c r="AT63" i="13"/>
  <c r="AS27" i="13"/>
  <c r="AT27" i="13"/>
  <c r="AS90" i="13"/>
  <c r="AS96" i="13"/>
  <c r="Y112" i="27" s="1"/>
  <c r="AR72" i="13"/>
  <c r="AS80" i="13"/>
  <c r="AT95" i="13"/>
  <c r="AR80" i="13"/>
  <c r="AT80" i="13"/>
  <c r="AQ80" i="13"/>
  <c r="AT47" i="13"/>
  <c r="AT112" i="13"/>
  <c r="Z128" i="27" s="1"/>
  <c r="AS128" i="13"/>
  <c r="Y144" i="27" s="1"/>
  <c r="AR89" i="13"/>
  <c r="AT122" i="13"/>
  <c r="Z138" i="27" s="1"/>
  <c r="AT145" i="13"/>
  <c r="Z161" i="27" s="1"/>
  <c r="AS104" i="13"/>
  <c r="Y120" i="27" s="1"/>
  <c r="AT152" i="13"/>
  <c r="Z168" i="27" s="1"/>
  <c r="AT114" i="13"/>
  <c r="Z130" i="27" s="1"/>
  <c r="AT88" i="13"/>
  <c r="AS88" i="13"/>
  <c r="AT104" i="13"/>
  <c r="Z120" i="27" s="1"/>
  <c r="AR97" i="13"/>
  <c r="X113" i="27" s="1"/>
  <c r="AQ30" i="18"/>
  <c r="AG6" i="18"/>
  <c r="AG7" i="18" s="1"/>
  <c r="AG8" i="18" s="1"/>
  <c r="AG9" i="18" s="1"/>
  <c r="AG10" i="18" s="1"/>
  <c r="AG11" i="18" s="1"/>
  <c r="AG12" i="18" s="1"/>
  <c r="AG13" i="18" s="1"/>
  <c r="AG14" i="18" s="1"/>
  <c r="AG15" i="18" s="1"/>
  <c r="AG16" i="18" s="1"/>
  <c r="AG17" i="18" s="1"/>
  <c r="AG18" i="18" s="1"/>
  <c r="AG19" i="18" s="1"/>
  <c r="AG20" i="18" s="1"/>
  <c r="AG21" i="18" s="1"/>
  <c r="AG22" i="18" s="1"/>
  <c r="AG23" i="18" s="1"/>
  <c r="AG24" i="18" s="1"/>
  <c r="AG25" i="18" s="1"/>
  <c r="AG26" i="18" s="1"/>
  <c r="AG27" i="18" s="1"/>
  <c r="AG28" i="18" s="1"/>
  <c r="AG29" i="18" s="1"/>
  <c r="AG30" i="18" s="1"/>
  <c r="AG31" i="18" s="1"/>
  <c r="AG32" i="18" s="1"/>
  <c r="AG33" i="18" s="1"/>
  <c r="AG34" i="18" s="1"/>
  <c r="AG35" i="18" s="1"/>
  <c r="AG36" i="18" s="1"/>
  <c r="AG37" i="18" s="1"/>
  <c r="AG38" i="18" s="1"/>
  <c r="AG39" i="18" s="1"/>
  <c r="AG40" i="18" s="1"/>
  <c r="AG41" i="18" s="1"/>
  <c r="AG42" i="18" s="1"/>
  <c r="AG43" i="18" s="1"/>
  <c r="AG44" i="18" s="1"/>
  <c r="AG45" i="18" s="1"/>
  <c r="AG46" i="18" s="1"/>
  <c r="AG47" i="18" s="1"/>
  <c r="AG48" i="18" s="1"/>
  <c r="AG49" i="18" s="1"/>
  <c r="AG50" i="18" s="1"/>
  <c r="AG51" i="18" s="1"/>
  <c r="AG52" i="18" s="1"/>
  <c r="AG53" i="18" s="1"/>
  <c r="AG54" i="18" s="1"/>
  <c r="AG55" i="18" s="1"/>
  <c r="AG56" i="18" s="1"/>
  <c r="AG57" i="18" s="1"/>
  <c r="AG58" i="18" s="1"/>
  <c r="AG59" i="18" s="1"/>
  <c r="AG60" i="18" s="1"/>
  <c r="AG61" i="18" s="1"/>
  <c r="AG62" i="18" s="1"/>
  <c r="AG63" i="18" s="1"/>
  <c r="AG64" i="18" s="1"/>
  <c r="AG65" i="18" s="1"/>
  <c r="AG66" i="18" s="1"/>
  <c r="AG67" i="18" s="1"/>
  <c r="AG68" i="18" s="1"/>
  <c r="AG69" i="18" s="1"/>
  <c r="AG70" i="18" s="1"/>
  <c r="AG71" i="18" s="1"/>
  <c r="AG72" i="18" s="1"/>
  <c r="AG73" i="18" s="1"/>
  <c r="AG74" i="18" s="1"/>
  <c r="AG75" i="18" s="1"/>
  <c r="AG76" i="18" s="1"/>
  <c r="AG77" i="18" s="1"/>
  <c r="AG78" i="18" s="1"/>
  <c r="AG79" i="18" s="1"/>
  <c r="AG80" i="18" s="1"/>
  <c r="AG81" i="18" s="1"/>
  <c r="AG82" i="18" s="1"/>
  <c r="AG83" i="18" s="1"/>
  <c r="AG84" i="18" s="1"/>
  <c r="AG85" i="18" s="1"/>
  <c r="AG86" i="18" s="1"/>
  <c r="AG87" i="18" s="1"/>
  <c r="AG88" i="18" s="1"/>
  <c r="AG89" i="18" s="1"/>
  <c r="AG90" i="18" s="1"/>
  <c r="AG91" i="18" s="1"/>
  <c r="AG92" i="18" s="1"/>
  <c r="AG93" i="18" s="1"/>
  <c r="AG94" i="18" s="1"/>
  <c r="AG95" i="18" s="1"/>
  <c r="AG96" i="18" s="1"/>
  <c r="AG97" i="18" s="1"/>
  <c r="AG98" i="18" s="1"/>
  <c r="AG99" i="18" s="1"/>
  <c r="AG100" i="18" s="1"/>
  <c r="AG101" i="18" s="1"/>
  <c r="AG102" i="18" s="1"/>
  <c r="AG103" i="18" s="1"/>
  <c r="AG104" i="18" s="1"/>
  <c r="AG105" i="18" s="1"/>
  <c r="AG106" i="18" s="1"/>
  <c r="AG107" i="18" s="1"/>
  <c r="AG108" i="18" s="1"/>
  <c r="AG109" i="18" s="1"/>
  <c r="AG110" i="18" s="1"/>
  <c r="AG111" i="18" s="1"/>
  <c r="AG112" i="18" s="1"/>
  <c r="AG113" i="18" s="1"/>
  <c r="AG114" i="18" s="1"/>
  <c r="AG115" i="18" s="1"/>
  <c r="AG116" i="18" s="1"/>
  <c r="AG117" i="18" s="1"/>
  <c r="AG118" i="18" s="1"/>
  <c r="AG119" i="18" s="1"/>
  <c r="AG120" i="18" s="1"/>
  <c r="AG121" i="18" s="1"/>
  <c r="AG122" i="18" s="1"/>
  <c r="AG123" i="18" s="1"/>
  <c r="AG124" i="18" s="1"/>
  <c r="AG125" i="18" s="1"/>
  <c r="AG126" i="18" s="1"/>
  <c r="AG127" i="18" s="1"/>
  <c r="AG128" i="18" s="1"/>
  <c r="AG129" i="18" s="1"/>
  <c r="AG130" i="18" s="1"/>
  <c r="AG131" i="18" s="1"/>
  <c r="AG132" i="18" s="1"/>
  <c r="AG133" i="18" s="1"/>
  <c r="AG134" i="18" s="1"/>
  <c r="AG135" i="18" s="1"/>
  <c r="AG136" i="18" s="1"/>
  <c r="AG137" i="18" s="1"/>
  <c r="AG138" i="18" s="1"/>
  <c r="AG139" i="18" s="1"/>
  <c r="AG140" i="18" s="1"/>
  <c r="AG141" i="18" s="1"/>
  <c r="AG142" i="18" s="1"/>
  <c r="AG143" i="18" s="1"/>
  <c r="AG144" i="18" s="1"/>
  <c r="AG145" i="18" s="1"/>
  <c r="AG146" i="18" s="1"/>
  <c r="AG147" i="18" s="1"/>
  <c r="AG148" i="18" s="1"/>
  <c r="AG149" i="18" s="1"/>
  <c r="AG150" i="18" s="1"/>
  <c r="AG151" i="18" s="1"/>
  <c r="AG152" i="18" s="1"/>
  <c r="AG153" i="18" s="1"/>
  <c r="AG154" i="18" s="1"/>
  <c r="AG155" i="18" s="1"/>
  <c r="AG156" i="18" s="1"/>
  <c r="AG157" i="18" s="1"/>
  <c r="AG158" i="18" s="1"/>
  <c r="AG159" i="18" s="1"/>
  <c r="AG160" i="18" s="1"/>
  <c r="AG161" i="18" s="1"/>
  <c r="AG162" i="18" s="1"/>
  <c r="AG163" i="18" s="1"/>
  <c r="AG164" i="18" s="1"/>
  <c r="AG165" i="18" s="1"/>
  <c r="AG166" i="18" s="1"/>
  <c r="AG167" i="18" s="1"/>
  <c r="AG168" i="18" s="1"/>
  <c r="AG169" i="18" s="1"/>
  <c r="AG170" i="18" s="1"/>
  <c r="AG171" i="18" s="1"/>
  <c r="AG172" i="18" s="1"/>
  <c r="AG173" i="18" s="1"/>
  <c r="AG174" i="18" s="1"/>
  <c r="AG175" i="18" s="1"/>
  <c r="AG176" i="18" s="1"/>
  <c r="AG177" i="18" s="1"/>
  <c r="AG178" i="18" s="1"/>
  <c r="AG179" i="18" s="1"/>
  <c r="AG180" i="18" s="1"/>
  <c r="AG181" i="18" s="1"/>
  <c r="AG182" i="18" s="1"/>
  <c r="AG183" i="18" s="1"/>
  <c r="AG184" i="18" s="1"/>
  <c r="AG185" i="18" s="1"/>
  <c r="AG186" i="18" s="1"/>
  <c r="AG187" i="18" s="1"/>
  <c r="AG188" i="18" s="1"/>
  <c r="AG189" i="18" s="1"/>
  <c r="AG190" i="18" s="1"/>
  <c r="AG191" i="18" s="1"/>
  <c r="AG192" i="18" s="1"/>
  <c r="AG193" i="18" s="1"/>
  <c r="AG194" i="18" s="1"/>
  <c r="AG195" i="18" s="1"/>
  <c r="AG196" i="18" s="1"/>
  <c r="AG197" i="18" s="1"/>
  <c r="AG198" i="18" s="1"/>
  <c r="AG199" i="18" s="1"/>
  <c r="AG200" i="18" s="1"/>
  <c r="AG201" i="18" s="1"/>
  <c r="AG202" i="18" s="1"/>
  <c r="AG203" i="18" s="1"/>
  <c r="AG204" i="18" s="1"/>
  <c r="AG205" i="18" s="1"/>
  <c r="AS30" i="18"/>
  <c r="AT20" i="18"/>
  <c r="AS19" i="18"/>
  <c r="AQ12" i="18"/>
  <c r="AR25" i="18"/>
  <c r="AQ20" i="18"/>
  <c r="AR20" i="18"/>
  <c r="AS20" i="18"/>
  <c r="AR27" i="18"/>
  <c r="AT30" i="18"/>
  <c r="AS31" i="18"/>
  <c r="AR28" i="18"/>
  <c r="AR21" i="18"/>
  <c r="AQ26" i="18"/>
  <c r="AR12" i="18"/>
  <c r="AS12" i="18"/>
  <c r="AS29" i="18"/>
  <c r="AR8" i="18"/>
  <c r="AQ17" i="18"/>
  <c r="AS5" i="18"/>
  <c r="AQ44" i="13"/>
  <c r="AS44" i="13"/>
  <c r="AT44" i="13"/>
  <c r="AR44" i="13"/>
  <c r="AS53" i="13"/>
  <c r="AT53" i="13"/>
  <c r="AR53" i="13"/>
  <c r="AQ53" i="13"/>
  <c r="AT40" i="13"/>
  <c r="AQ40" i="13"/>
  <c r="AR40" i="13"/>
  <c r="AS69" i="13"/>
  <c r="AR69" i="13"/>
  <c r="AT69" i="13"/>
  <c r="AQ69" i="13"/>
  <c r="AQ50" i="13"/>
  <c r="AT50" i="13"/>
  <c r="AR50" i="13"/>
  <c r="AS50" i="13"/>
  <c r="AQ45" i="13"/>
  <c r="AR45" i="13"/>
  <c r="AS45" i="13"/>
  <c r="AT45" i="13"/>
  <c r="AQ27" i="13"/>
  <c r="AR150" i="13"/>
  <c r="X166" i="27" s="1"/>
  <c r="AQ150" i="13"/>
  <c r="W166" i="27" s="1"/>
  <c r="AT150" i="13"/>
  <c r="Z166" i="27" s="1"/>
  <c r="AS150" i="13"/>
  <c r="Y166" i="27" s="1"/>
  <c r="AQ65" i="13"/>
  <c r="AT65" i="13"/>
  <c r="AS65" i="13"/>
  <c r="AR65" i="13"/>
  <c r="AQ124" i="13"/>
  <c r="W140" i="27" s="1"/>
  <c r="AT124" i="13"/>
  <c r="Z140" i="27" s="1"/>
  <c r="AS124" i="13"/>
  <c r="Y140" i="27" s="1"/>
  <c r="AR124" i="13"/>
  <c r="X140" i="27" s="1"/>
  <c r="AQ92" i="13"/>
  <c r="AS92" i="13"/>
  <c r="AT92" i="13"/>
  <c r="AR92" i="13"/>
  <c r="AQ151" i="13"/>
  <c r="W167" i="27" s="1"/>
  <c r="AR151" i="13"/>
  <c r="X167" i="27" s="1"/>
  <c r="AS151" i="13"/>
  <c r="Y167" i="27" s="1"/>
  <c r="AR142" i="13"/>
  <c r="X158" i="27" s="1"/>
  <c r="AS142" i="13"/>
  <c r="Y158" i="27" s="1"/>
  <c r="AT142" i="13"/>
  <c r="Z158" i="27" s="1"/>
  <c r="AQ142" i="13"/>
  <c r="W158" i="27" s="1"/>
  <c r="AQ114" i="13"/>
  <c r="W130" i="27" s="1"/>
  <c r="AR114" i="13"/>
  <c r="X130" i="27" s="1"/>
  <c r="AS114" i="13"/>
  <c r="Y130" i="27" s="1"/>
  <c r="AR54" i="13"/>
  <c r="AQ54" i="13"/>
  <c r="AT54" i="13"/>
  <c r="AS54" i="13"/>
  <c r="AQ154" i="13"/>
  <c r="W170" i="27" s="1"/>
  <c r="AT154" i="13"/>
  <c r="Z170" i="27" s="1"/>
  <c r="AS154" i="13"/>
  <c r="Y170" i="27" s="1"/>
  <c r="AR154" i="13"/>
  <c r="X170" i="27" s="1"/>
  <c r="AS117" i="13"/>
  <c r="Y133" i="27" s="1"/>
  <c r="AT117" i="13"/>
  <c r="Z133" i="27" s="1"/>
  <c r="AR117" i="13"/>
  <c r="X133" i="27" s="1"/>
  <c r="AQ117" i="13"/>
  <c r="W133" i="27" s="1"/>
  <c r="AS149" i="13"/>
  <c r="Y165" i="27" s="1"/>
  <c r="AR149" i="13"/>
  <c r="X165" i="27" s="1"/>
  <c r="AT149" i="13"/>
  <c r="Z165" i="27" s="1"/>
  <c r="AQ149" i="13"/>
  <c r="W165" i="27" s="1"/>
  <c r="AQ130" i="13"/>
  <c r="W146" i="27" s="1"/>
  <c r="AS130" i="13"/>
  <c r="Y146" i="27" s="1"/>
  <c r="AR130" i="13"/>
  <c r="X146" i="27" s="1"/>
  <c r="AQ136" i="13"/>
  <c r="W152" i="27" s="1"/>
  <c r="AR136" i="13"/>
  <c r="X152" i="27" s="1"/>
  <c r="AQ55" i="13"/>
  <c r="AS55" i="13"/>
  <c r="AR55" i="13"/>
  <c r="AS109" i="13"/>
  <c r="Y125" i="27" s="1"/>
  <c r="AR109" i="13"/>
  <c r="X125" i="27" s="1"/>
  <c r="AT109" i="13"/>
  <c r="Z125" i="27" s="1"/>
  <c r="AQ109" i="13"/>
  <c r="W125" i="27" s="1"/>
  <c r="AQ63" i="13"/>
  <c r="AS63" i="13"/>
  <c r="AR63" i="13"/>
  <c r="AT89" i="13"/>
  <c r="AR46" i="13"/>
  <c r="AQ46" i="13"/>
  <c r="AT46" i="13"/>
  <c r="AS46" i="13"/>
  <c r="AQ66" i="13"/>
  <c r="AT66" i="13"/>
  <c r="AS66" i="13"/>
  <c r="AR66" i="13"/>
  <c r="AQ67" i="13"/>
  <c r="AT67" i="13"/>
  <c r="AR67" i="13"/>
  <c r="AS67" i="13"/>
  <c r="AQ68" i="13"/>
  <c r="AT68" i="13"/>
  <c r="AS68" i="13"/>
  <c r="AR68" i="13"/>
  <c r="AQ143" i="13"/>
  <c r="W159" i="27" s="1"/>
  <c r="AS143" i="13"/>
  <c r="Y159" i="27" s="1"/>
  <c r="AR143" i="13"/>
  <c r="X159" i="27" s="1"/>
  <c r="AQ144" i="13"/>
  <c r="W160" i="27" s="1"/>
  <c r="AR144" i="13"/>
  <c r="X160" i="27" s="1"/>
  <c r="AR126" i="13"/>
  <c r="X142" i="27" s="1"/>
  <c r="AS126" i="13"/>
  <c r="Y142" i="27" s="1"/>
  <c r="AQ126" i="13"/>
  <c r="W142" i="27" s="1"/>
  <c r="AT126" i="13"/>
  <c r="Z142" i="27" s="1"/>
  <c r="AQ76" i="13"/>
  <c r="AS76" i="13"/>
  <c r="AT76" i="13"/>
  <c r="AR76" i="13"/>
  <c r="AQ152" i="13"/>
  <c r="W168" i="27" s="1"/>
  <c r="AR152" i="13"/>
  <c r="X168" i="27" s="1"/>
  <c r="AT144" i="13"/>
  <c r="Z160" i="27" s="1"/>
  <c r="AR121" i="13"/>
  <c r="X137" i="27" s="1"/>
  <c r="AQ121" i="13"/>
  <c r="W137" i="27" s="1"/>
  <c r="AS121" i="13"/>
  <c r="Y137" i="27" s="1"/>
  <c r="AQ88" i="13"/>
  <c r="AQ108" i="13"/>
  <c r="W124" i="27" s="1"/>
  <c r="AS108" i="13"/>
  <c r="Y124" i="27" s="1"/>
  <c r="AT108" i="13"/>
  <c r="Z124" i="27" s="1"/>
  <c r="AR108" i="13"/>
  <c r="X124" i="27" s="1"/>
  <c r="AT151" i="13"/>
  <c r="Z167" i="27" s="1"/>
  <c r="AR137" i="13"/>
  <c r="X153" i="27" s="1"/>
  <c r="AQ137" i="13"/>
  <c r="W153" i="27" s="1"/>
  <c r="AS137" i="13"/>
  <c r="Y153" i="27" s="1"/>
  <c r="AQ82" i="13"/>
  <c r="AT127" i="13"/>
  <c r="Z143" i="27" s="1"/>
  <c r="AQ120" i="13"/>
  <c r="W136" i="27" s="1"/>
  <c r="AR120" i="13"/>
  <c r="X136" i="27" s="1"/>
  <c r="AQ131" i="13"/>
  <c r="W147" i="27" s="1"/>
  <c r="AS131" i="13"/>
  <c r="Y147" i="27" s="1"/>
  <c r="AT131" i="13"/>
  <c r="Z147" i="27" s="1"/>
  <c r="AR131" i="13"/>
  <c r="X147" i="27" s="1"/>
  <c r="AQ122" i="13"/>
  <c r="W138" i="27" s="1"/>
  <c r="AR122" i="13"/>
  <c r="X138" i="27" s="1"/>
  <c r="AS122" i="13"/>
  <c r="Y138" i="27" s="1"/>
  <c r="AQ111" i="13"/>
  <c r="W127" i="27" s="1"/>
  <c r="AS111" i="13"/>
  <c r="Y127" i="27" s="1"/>
  <c r="AR111" i="13"/>
  <c r="X127" i="27" s="1"/>
  <c r="AT98" i="13"/>
  <c r="Z114" i="27" s="1"/>
  <c r="AS85" i="13"/>
  <c r="AR85" i="13"/>
  <c r="AT85" i="13"/>
  <c r="AQ85" i="13"/>
  <c r="AR62" i="13"/>
  <c r="AT62" i="13"/>
  <c r="AS62" i="13"/>
  <c r="AQ62" i="13"/>
  <c r="AT139" i="13"/>
  <c r="Z155" i="27" s="1"/>
  <c r="AQ139" i="13"/>
  <c r="W155" i="27" s="1"/>
  <c r="AS139" i="13"/>
  <c r="Y155" i="27" s="1"/>
  <c r="AR139" i="13"/>
  <c r="X155" i="27" s="1"/>
  <c r="AR129" i="13"/>
  <c r="X145" i="27" s="1"/>
  <c r="AQ129" i="13"/>
  <c r="W145" i="27" s="1"/>
  <c r="AS129" i="13"/>
  <c r="Y145" i="27" s="1"/>
  <c r="AQ116" i="13"/>
  <c r="W132" i="27" s="1"/>
  <c r="AS116" i="13"/>
  <c r="Y132" i="27" s="1"/>
  <c r="AT116" i="13"/>
  <c r="Z132" i="27" s="1"/>
  <c r="AR116" i="13"/>
  <c r="X132" i="27" s="1"/>
  <c r="AR88" i="13"/>
  <c r="AS77" i="13"/>
  <c r="AR77" i="13"/>
  <c r="AT77" i="13"/>
  <c r="AQ77" i="13"/>
  <c r="AQ52" i="13"/>
  <c r="AS52" i="13"/>
  <c r="AT52" i="13"/>
  <c r="AR52" i="13"/>
  <c r="AQ147" i="13"/>
  <c r="W163" i="27" s="1"/>
  <c r="AR147" i="13"/>
  <c r="X163" i="27" s="1"/>
  <c r="AS147" i="13"/>
  <c r="Y163" i="27" s="1"/>
  <c r="AT147" i="13"/>
  <c r="Z163" i="27" s="1"/>
  <c r="AQ64" i="13"/>
  <c r="AT64" i="13"/>
  <c r="AR64" i="13"/>
  <c r="AQ59" i="13"/>
  <c r="AT59" i="13"/>
  <c r="AR59" i="13"/>
  <c r="AS59" i="13"/>
  <c r="AQ98" i="13"/>
  <c r="W114" i="27" s="1"/>
  <c r="AQ135" i="13"/>
  <c r="W151" i="27" s="1"/>
  <c r="AR135" i="13"/>
  <c r="X151" i="27" s="1"/>
  <c r="AS135" i="13"/>
  <c r="Y151" i="27" s="1"/>
  <c r="AS56" i="13"/>
  <c r="AT135" i="13"/>
  <c r="Z151" i="27" s="1"/>
  <c r="AQ99" i="13"/>
  <c r="W115" i="27" s="1"/>
  <c r="AS99" i="13"/>
  <c r="Y115" i="27" s="1"/>
  <c r="AT99" i="13"/>
  <c r="Z115" i="27" s="1"/>
  <c r="AR99" i="13"/>
  <c r="X115" i="27" s="1"/>
  <c r="AS64" i="13"/>
  <c r="AQ132" i="13"/>
  <c r="W148" i="27" s="1"/>
  <c r="AS132" i="13"/>
  <c r="Y148" i="27" s="1"/>
  <c r="AT132" i="13"/>
  <c r="Z148" i="27" s="1"/>
  <c r="AR27" i="13"/>
  <c r="AQ146" i="13"/>
  <c r="W162" i="27" s="1"/>
  <c r="AR146" i="13"/>
  <c r="X162" i="27" s="1"/>
  <c r="AS146" i="13"/>
  <c r="Y162" i="27" s="1"/>
  <c r="AR118" i="13"/>
  <c r="X134" i="27" s="1"/>
  <c r="AQ118" i="13"/>
  <c r="W134" i="27" s="1"/>
  <c r="AT118" i="13"/>
  <c r="Z134" i="27" s="1"/>
  <c r="AS118" i="13"/>
  <c r="Y134" i="27" s="1"/>
  <c r="AQ148" i="13"/>
  <c r="W164" i="27" s="1"/>
  <c r="AS148" i="13"/>
  <c r="Y164" i="27" s="1"/>
  <c r="AT148" i="13"/>
  <c r="Z164" i="27" s="1"/>
  <c r="AR148" i="13"/>
  <c r="X164" i="27" s="1"/>
  <c r="AQ73" i="13"/>
  <c r="AT73" i="13"/>
  <c r="AS73" i="13"/>
  <c r="AR73" i="13"/>
  <c r="AS40" i="13"/>
  <c r="AT128" i="13"/>
  <c r="Z144" i="27" s="1"/>
  <c r="AS93" i="13"/>
  <c r="AR93" i="13"/>
  <c r="AT93" i="13"/>
  <c r="AQ93" i="13"/>
  <c r="AR132" i="13"/>
  <c r="X148" i="27" s="1"/>
  <c r="AT119" i="13"/>
  <c r="Z135" i="27" s="1"/>
  <c r="AR110" i="13"/>
  <c r="X126" i="27" s="1"/>
  <c r="AS110" i="13"/>
  <c r="Y126" i="27" s="1"/>
  <c r="AT110" i="13"/>
  <c r="Z126" i="27" s="1"/>
  <c r="AQ110" i="13"/>
  <c r="W126" i="27" s="1"/>
  <c r="AQ95" i="13"/>
  <c r="AR95" i="13"/>
  <c r="AS95" i="13"/>
  <c r="AQ84" i="13"/>
  <c r="AT84" i="13"/>
  <c r="AS84" i="13"/>
  <c r="AR84" i="13"/>
  <c r="AQ51" i="13"/>
  <c r="AT51" i="13"/>
  <c r="AS51" i="13"/>
  <c r="AR51" i="13"/>
  <c r="AQ39" i="13"/>
  <c r="AS39" i="13"/>
  <c r="AR39" i="13"/>
  <c r="AR112" i="13"/>
  <c r="X128" i="27" s="1"/>
  <c r="AQ112" i="13"/>
  <c r="W128" i="27" s="1"/>
  <c r="AS82" i="13"/>
  <c r="AT72" i="13"/>
  <c r="AQ61" i="13"/>
  <c r="AT61" i="13"/>
  <c r="AS61" i="13"/>
  <c r="AR61" i="13"/>
  <c r="AT137" i="13"/>
  <c r="Z153" i="27" s="1"/>
  <c r="AQ87" i="13"/>
  <c r="AR87" i="13"/>
  <c r="AS87" i="13"/>
  <c r="AQ43" i="13"/>
  <c r="AT43" i="13"/>
  <c r="AR43" i="13"/>
  <c r="AS43" i="13"/>
  <c r="AT143" i="13"/>
  <c r="Z159" i="27" s="1"/>
  <c r="AQ119" i="13"/>
  <c r="W135" i="27" s="1"/>
  <c r="AR119" i="13"/>
  <c r="X135" i="27" s="1"/>
  <c r="AS119" i="13"/>
  <c r="Y135" i="27" s="1"/>
  <c r="AQ83" i="13"/>
  <c r="AT83" i="13"/>
  <c r="AR83" i="13"/>
  <c r="AS83" i="13"/>
  <c r="AR134" i="13"/>
  <c r="X150" i="27" s="1"/>
  <c r="AQ134" i="13"/>
  <c r="W150" i="27" s="1"/>
  <c r="AT134" i="13"/>
  <c r="Z150" i="27" s="1"/>
  <c r="AS134" i="13"/>
  <c r="Y150" i="27" s="1"/>
  <c r="AR82" i="13"/>
  <c r="AT82" i="13"/>
  <c r="AR153" i="13"/>
  <c r="X169" i="27" s="1"/>
  <c r="AQ153" i="13"/>
  <c r="W169" i="27" s="1"/>
  <c r="AS153" i="13"/>
  <c r="Y169" i="27" s="1"/>
  <c r="AS141" i="13"/>
  <c r="Y157" i="27" s="1"/>
  <c r="AR141" i="13"/>
  <c r="X157" i="27" s="1"/>
  <c r="AT141" i="13"/>
  <c r="Z157" i="27" s="1"/>
  <c r="AQ141" i="13"/>
  <c r="W157" i="27" s="1"/>
  <c r="AS133" i="13"/>
  <c r="Y149" i="27" s="1"/>
  <c r="AT133" i="13"/>
  <c r="Z149" i="27" s="1"/>
  <c r="AR133" i="13"/>
  <c r="X149" i="27" s="1"/>
  <c r="AQ133" i="13"/>
  <c r="W149" i="27" s="1"/>
  <c r="AQ107" i="13"/>
  <c r="W123" i="27" s="1"/>
  <c r="AT107" i="13"/>
  <c r="Z123" i="27" s="1"/>
  <c r="AS107" i="13"/>
  <c r="Y123" i="27" s="1"/>
  <c r="AR107" i="13"/>
  <c r="X123" i="27" s="1"/>
  <c r="AQ103" i="13"/>
  <c r="W119" i="27" s="1"/>
  <c r="AR103" i="13"/>
  <c r="X119" i="27" s="1"/>
  <c r="AS103" i="13"/>
  <c r="Y119" i="27" s="1"/>
  <c r="AQ74" i="13"/>
  <c r="AS74" i="13"/>
  <c r="AT74" i="13"/>
  <c r="AR74" i="13"/>
  <c r="AT115" i="13"/>
  <c r="Z131" i="27" s="1"/>
  <c r="AQ115" i="13"/>
  <c r="W131" i="27" s="1"/>
  <c r="AR115" i="13"/>
  <c r="X131" i="27" s="1"/>
  <c r="AS115" i="13"/>
  <c r="Y131" i="27" s="1"/>
  <c r="AS105" i="13"/>
  <c r="Y121" i="27" s="1"/>
  <c r="AQ105" i="13"/>
  <c r="W121" i="27" s="1"/>
  <c r="AT130" i="13"/>
  <c r="Z146" i="27" s="1"/>
  <c r="AR94" i="13"/>
  <c r="AS94" i="13"/>
  <c r="AT94" i="13"/>
  <c r="AQ94" i="13"/>
  <c r="AQ60" i="13"/>
  <c r="AT60" i="13"/>
  <c r="AS60" i="13"/>
  <c r="AR60" i="13"/>
  <c r="AT120" i="13"/>
  <c r="Z136" i="27" s="1"/>
  <c r="AS136" i="13"/>
  <c r="Y152" i="27" s="1"/>
  <c r="AR113" i="13"/>
  <c r="X129" i="27" s="1"/>
  <c r="AQ113" i="13"/>
  <c r="W129" i="27" s="1"/>
  <c r="AS113" i="13"/>
  <c r="Y129" i="27" s="1"/>
  <c r="AS98" i="13"/>
  <c r="Y114" i="27" s="1"/>
  <c r="AR86" i="13"/>
  <c r="AQ86" i="13"/>
  <c r="AS86" i="13"/>
  <c r="AT86" i="13"/>
  <c r="AQ42" i="13"/>
  <c r="AT42" i="13"/>
  <c r="AS42" i="13"/>
  <c r="AR42" i="13"/>
  <c r="AQ91" i="13"/>
  <c r="AT91" i="13"/>
  <c r="AR91" i="13"/>
  <c r="AS91" i="13"/>
  <c r="AT123" i="13"/>
  <c r="Z139" i="27" s="1"/>
  <c r="AQ123" i="13"/>
  <c r="W139" i="27" s="1"/>
  <c r="AR123" i="13"/>
  <c r="X139" i="27" s="1"/>
  <c r="AS123" i="13"/>
  <c r="Y139" i="27" s="1"/>
  <c r="AR70" i="13"/>
  <c r="AQ70" i="13"/>
  <c r="AT70" i="13"/>
  <c r="AS70" i="13"/>
  <c r="AQ127" i="13"/>
  <c r="W143" i="27" s="1"/>
  <c r="AS127" i="13"/>
  <c r="Y143" i="27" s="1"/>
  <c r="AR127" i="13"/>
  <c r="X143" i="27" s="1"/>
  <c r="AQ58" i="13"/>
  <c r="AT58" i="13"/>
  <c r="AS58" i="13"/>
  <c r="AR58" i="13"/>
  <c r="AS37" i="13"/>
  <c r="AR37" i="13"/>
  <c r="AT37" i="13"/>
  <c r="AQ37" i="13"/>
  <c r="AQ79" i="13"/>
  <c r="AS79" i="13"/>
  <c r="AR79" i="13"/>
  <c r="AR78" i="13"/>
  <c r="AT78" i="13"/>
  <c r="AQ78" i="13"/>
  <c r="AS78" i="13"/>
  <c r="AQ71" i="13"/>
  <c r="AS71" i="13"/>
  <c r="AR71" i="13"/>
  <c r="AT146" i="13"/>
  <c r="Z162" i="27" s="1"/>
  <c r="AQ104" i="13"/>
  <c r="W120" i="27" s="1"/>
  <c r="AR104" i="13"/>
  <c r="X120" i="27" s="1"/>
  <c r="AR145" i="13"/>
  <c r="X161" i="27" s="1"/>
  <c r="AQ145" i="13"/>
  <c r="W161" i="27" s="1"/>
  <c r="AS145" i="13"/>
  <c r="Y161" i="27" s="1"/>
  <c r="AR102" i="13"/>
  <c r="X118" i="27" s="1"/>
  <c r="AQ102" i="13"/>
  <c r="W118" i="27" s="1"/>
  <c r="AS102" i="13"/>
  <c r="Y118" i="27" s="1"/>
  <c r="AT102" i="13"/>
  <c r="Z118" i="27" s="1"/>
  <c r="AQ36" i="13"/>
  <c r="AS36" i="13"/>
  <c r="AT36" i="13"/>
  <c r="AR36" i="13"/>
  <c r="AR38" i="13"/>
  <c r="AQ38" i="13"/>
  <c r="AT38" i="13"/>
  <c r="AS38" i="13"/>
  <c r="AR81" i="13"/>
  <c r="AQ106" i="13"/>
  <c r="W122" i="27" s="1"/>
  <c r="AT106" i="13"/>
  <c r="Z122" i="27" s="1"/>
  <c r="AS106" i="13"/>
  <c r="Y122" i="27" s="1"/>
  <c r="AR106" i="13"/>
  <c r="X122" i="27" s="1"/>
  <c r="AT121" i="13"/>
  <c r="Z137" i="27" s="1"/>
  <c r="AQ97" i="13"/>
  <c r="W113" i="27" s="1"/>
  <c r="AS97" i="13"/>
  <c r="Y113" i="27" s="1"/>
  <c r="AQ48" i="13"/>
  <c r="AT48" i="13"/>
  <c r="AR98" i="13"/>
  <c r="X114" i="27" s="1"/>
  <c r="AQ138" i="13"/>
  <c r="W154" i="27" s="1"/>
  <c r="AT138" i="13"/>
  <c r="Z154" i="27" s="1"/>
  <c r="AR138" i="13"/>
  <c r="X154" i="27" s="1"/>
  <c r="AS138" i="13"/>
  <c r="Y154" i="27" s="1"/>
  <c r="AQ56" i="13"/>
  <c r="AT56" i="13"/>
  <c r="AR56" i="13"/>
  <c r="AQ81" i="13"/>
  <c r="AT81" i="13"/>
  <c r="AS81" i="13"/>
  <c r="AQ100" i="13"/>
  <c r="W116" i="27" s="1"/>
  <c r="AT100" i="13"/>
  <c r="Z116" i="27" s="1"/>
  <c r="AS100" i="13"/>
  <c r="Y116" i="27" s="1"/>
  <c r="AR100" i="13"/>
  <c r="X116" i="27" s="1"/>
  <c r="AQ49" i="13"/>
  <c r="AT49" i="13"/>
  <c r="AS49" i="13"/>
  <c r="AR49" i="13"/>
  <c r="AS144" i="13"/>
  <c r="Y160" i="27" s="1"/>
  <c r="AQ75" i="13"/>
  <c r="AS75" i="13"/>
  <c r="AR75" i="13"/>
  <c r="AT75" i="13"/>
  <c r="AQ89" i="13"/>
  <c r="AS89" i="13"/>
  <c r="AR128" i="13"/>
  <c r="X144" i="27" s="1"/>
  <c r="AQ128" i="13"/>
  <c r="W144" i="27" s="1"/>
  <c r="AS101" i="13"/>
  <c r="Y117" i="27" s="1"/>
  <c r="AR101" i="13"/>
  <c r="X117" i="27" s="1"/>
  <c r="AT101" i="13"/>
  <c r="Z117" i="27" s="1"/>
  <c r="AQ101" i="13"/>
  <c r="W117" i="27" s="1"/>
  <c r="AQ140" i="13"/>
  <c r="W156" i="27" s="1"/>
  <c r="AS140" i="13"/>
  <c r="Y156" i="27" s="1"/>
  <c r="AT140" i="13"/>
  <c r="Z156" i="27" s="1"/>
  <c r="AR140" i="13"/>
  <c r="X156" i="27" s="1"/>
  <c r="AT79" i="13"/>
  <c r="AQ47" i="13"/>
  <c r="AS47" i="13"/>
  <c r="AR47" i="13"/>
  <c r="AT103" i="13"/>
  <c r="Z119" i="27" s="1"/>
  <c r="AR90" i="13"/>
  <c r="AT90" i="13"/>
  <c r="AT55" i="13"/>
  <c r="AQ41" i="13"/>
  <c r="AT41" i="13"/>
  <c r="AR41" i="13"/>
  <c r="AS41" i="13"/>
  <c r="AS120" i="13"/>
  <c r="Y136" i="27" s="1"/>
  <c r="AQ96" i="13"/>
  <c r="W112" i="27" s="1"/>
  <c r="AR96" i="13"/>
  <c r="X112" i="27" s="1"/>
  <c r="AT96" i="13"/>
  <c r="Z112" i="27" s="1"/>
  <c r="AT71" i="13"/>
  <c r="AQ57" i="13"/>
  <c r="AT57" i="13"/>
  <c r="AR57" i="13"/>
  <c r="AS57" i="13"/>
  <c r="AF6" i="18"/>
  <c r="AF7" i="18" s="1"/>
  <c r="AF8" i="18" s="1"/>
  <c r="AF9" i="18" s="1"/>
  <c r="AF10" i="18" s="1"/>
  <c r="AF11" i="18" s="1"/>
  <c r="AF12" i="18" s="1"/>
  <c r="AS28" i="18"/>
  <c r="AT28" i="18"/>
  <c r="AT34" i="18"/>
  <c r="AQ21" i="18"/>
  <c r="AT9" i="18"/>
  <c r="AS33" i="18"/>
  <c r="AT33" i="18"/>
  <c r="AR10" i="18"/>
  <c r="AS8" i="18"/>
  <c r="AR14" i="18"/>
  <c r="AR32" i="18"/>
  <c r="AS6" i="18"/>
  <c r="AR19" i="18"/>
  <c r="AS32" i="18"/>
  <c r="AR18" i="18"/>
  <c r="AQ31" i="18"/>
  <c r="AS15" i="18"/>
  <c r="AT21" i="18"/>
  <c r="AQ5" i="18"/>
  <c r="AR5" i="18"/>
  <c r="AR22" i="18"/>
  <c r="AQ10" i="18"/>
  <c r="AT10" i="18"/>
  <c r="AH6" i="18"/>
  <c r="AH7" i="18" s="1"/>
  <c r="AH8" i="18" s="1"/>
  <c r="AH9" i="18" s="1"/>
  <c r="AH10" i="18" s="1"/>
  <c r="AQ22" i="18"/>
  <c r="AS10" i="18"/>
  <c r="AS22" i="18"/>
  <c r="AQ11" i="18"/>
  <c r="AR9" i="18"/>
  <c r="AR15" i="18"/>
  <c r="AS17" i="18"/>
  <c r="AQ33" i="18"/>
  <c r="AT5" i="18"/>
  <c r="AS18" i="18"/>
  <c r="AR17" i="18"/>
  <c r="AS34" i="18"/>
  <c r="AT32" i="18"/>
  <c r="AQ9" i="18"/>
  <c r="AT18" i="18"/>
  <c r="AT19" i="18"/>
  <c r="AT24" i="18"/>
  <c r="AQ8" i="18"/>
  <c r="AR34" i="18"/>
  <c r="AQ34" i="18"/>
  <c r="AT27" i="18"/>
  <c r="AY7" i="18"/>
  <c r="AY8" i="18" s="1"/>
  <c r="AY9" i="18" s="1"/>
  <c r="AY10" i="18" s="1"/>
  <c r="AY11" i="18" s="1"/>
  <c r="AY12" i="18" s="1"/>
  <c r="AY13" i="18" s="1"/>
  <c r="AY14" i="18" s="1"/>
  <c r="AY15" i="18" s="1"/>
  <c r="AY16" i="18" s="1"/>
  <c r="AY17" i="18" s="1"/>
  <c r="AY18" i="18" s="1"/>
  <c r="AY19" i="18" s="1"/>
  <c r="AY20" i="18" s="1"/>
  <c r="AY21" i="18" s="1"/>
  <c r="AY22" i="18" s="1"/>
  <c r="AY23" i="18" s="1"/>
  <c r="AY24" i="18" s="1"/>
  <c r="AY25" i="18" s="1"/>
  <c r="AY26" i="18" s="1"/>
  <c r="AY27" i="18" s="1"/>
  <c r="AY28" i="18" s="1"/>
  <c r="AY29" i="18" s="1"/>
  <c r="AY30" i="18" s="1"/>
  <c r="AY31" i="18" s="1"/>
  <c r="AY32" i="18" s="1"/>
  <c r="AY33" i="18" s="1"/>
  <c r="AY34" i="18" s="1"/>
  <c r="AY35" i="18" s="1"/>
  <c r="C123" i="18" s="1"/>
  <c r="AT17" i="18"/>
  <c r="AQ18" i="18"/>
  <c r="AS9" i="18"/>
  <c r="AS14" i="18"/>
  <c r="AQ27" i="18"/>
  <c r="AS27" i="18"/>
  <c r="AT31" i="18"/>
  <c r="AR6" i="18"/>
  <c r="AQ19" i="18"/>
  <c r="AT29" i="18"/>
  <c r="AR31" i="18"/>
  <c r="AQ6" i="18"/>
  <c r="AR16" i="18"/>
  <c r="AT6" i="18"/>
  <c r="AT12" i="18"/>
  <c r="AT16" i="18"/>
  <c r="AS16" i="18"/>
  <c r="AR29" i="18"/>
  <c r="AR7" i="18"/>
  <c r="AQ29" i="18"/>
  <c r="AT7" i="18"/>
  <c r="AQ7" i="18"/>
  <c r="AS7" i="18"/>
  <c r="AT13" i="18"/>
  <c r="AS25" i="18"/>
  <c r="AQ25" i="18"/>
  <c r="AR13" i="18"/>
  <c r="AT11" i="18"/>
  <c r="AS13" i="18"/>
  <c r="L40" i="27"/>
  <c r="L46" i="27"/>
  <c r="AT26" i="18"/>
  <c r="AS24" i="18"/>
  <c r="Q22" i="18"/>
  <c r="AR26" i="18"/>
  <c r="AR11" i="18"/>
  <c r="AS26" i="18"/>
  <c r="AT14" i="18"/>
  <c r="Q41" i="18"/>
  <c r="L42" i="27"/>
  <c r="AR24" i="18"/>
  <c r="AQ24" i="18"/>
  <c r="Q40" i="18"/>
  <c r="AS11" i="18"/>
  <c r="AQ13" i="18"/>
  <c r="AT22" i="18"/>
  <c r="Q29" i="18"/>
  <c r="Q21" i="18"/>
  <c r="Q43" i="18"/>
  <c r="Q28" i="18"/>
  <c r="Q61" i="18"/>
  <c r="Q62" i="18"/>
  <c r="Q56" i="18"/>
  <c r="Q57" i="18"/>
  <c r="Q30" i="18"/>
  <c r="Q35" i="18"/>
  <c r="Q23" i="18"/>
  <c r="Y5" i="19"/>
  <c r="K57" i="27"/>
  <c r="I57" i="27"/>
  <c r="H57" i="27"/>
  <c r="AB194" i="27"/>
  <c r="S32" i="27"/>
  <c r="Q176" i="27"/>
  <c r="R176" i="27" s="1"/>
  <c r="Q72" i="27"/>
  <c r="R72" i="27" s="1"/>
  <c r="Q175" i="27"/>
  <c r="R175" i="27" s="1"/>
  <c r="Q206" i="27"/>
  <c r="R206" i="27" s="1"/>
  <c r="Q174" i="27"/>
  <c r="R174" i="27" s="1"/>
  <c r="Q143" i="27"/>
  <c r="R143" i="27" s="1"/>
  <c r="Q201" i="27"/>
  <c r="R201" i="27" s="1"/>
  <c r="Q168" i="27"/>
  <c r="R168" i="27" s="1"/>
  <c r="Q136" i="27"/>
  <c r="R136" i="27" s="1"/>
  <c r="Q76" i="27"/>
  <c r="R76" i="27" s="1"/>
  <c r="Q158" i="27"/>
  <c r="R158" i="27" s="1"/>
  <c r="Q188" i="27"/>
  <c r="R188" i="27" s="1"/>
  <c r="Q216" i="27"/>
  <c r="R216" i="27" s="1"/>
  <c r="Q148" i="27"/>
  <c r="R148" i="27" s="1"/>
  <c r="Q215" i="27"/>
  <c r="R215" i="27" s="1"/>
  <c r="Q150" i="27"/>
  <c r="R150" i="27" s="1"/>
  <c r="Q194" i="27"/>
  <c r="R194" i="27" s="1"/>
  <c r="Q162" i="27"/>
  <c r="R162" i="27" s="1"/>
  <c r="Q221" i="27"/>
  <c r="R221" i="27" s="1"/>
  <c r="Q189" i="27"/>
  <c r="R189" i="27" s="1"/>
  <c r="Q157" i="27"/>
  <c r="R157" i="27" s="1"/>
  <c r="Q116" i="27"/>
  <c r="R116" i="27" s="1"/>
  <c r="Q52" i="27"/>
  <c r="R52" i="27" s="1"/>
  <c r="Q171" i="27"/>
  <c r="R171" i="27" s="1"/>
  <c r="Q169" i="27"/>
  <c r="R169" i="27" s="1"/>
  <c r="Q208" i="27"/>
  <c r="R208" i="27" s="1"/>
  <c r="Q145" i="27"/>
  <c r="R145" i="27" s="1"/>
  <c r="Q207" i="27"/>
  <c r="R207" i="27" s="1"/>
  <c r="Q147" i="27"/>
  <c r="R147" i="27" s="1"/>
  <c r="Q190" i="27"/>
  <c r="R190" i="27" s="1"/>
  <c r="Q159" i="27"/>
  <c r="R159" i="27" s="1"/>
  <c r="Q217" i="27"/>
  <c r="R217" i="27" s="1"/>
  <c r="Q185" i="27"/>
  <c r="R185" i="27" s="1"/>
  <c r="Q152" i="27"/>
  <c r="R152" i="27" s="1"/>
  <c r="Q108" i="27"/>
  <c r="R108" i="27" s="1"/>
  <c r="Q44" i="27"/>
  <c r="R44" i="27" s="1"/>
  <c r="Q204" i="27"/>
  <c r="R204" i="27" s="1"/>
  <c r="Q192" i="27"/>
  <c r="R192" i="27" s="1"/>
  <c r="Q104" i="27"/>
  <c r="R104" i="27" s="1"/>
  <c r="Q191" i="27"/>
  <c r="R191" i="27" s="1"/>
  <c r="Q214" i="27"/>
  <c r="R214" i="27" s="1"/>
  <c r="Q182" i="27"/>
  <c r="R182" i="27" s="1"/>
  <c r="Q151" i="27"/>
  <c r="R151" i="27" s="1"/>
  <c r="Q209" i="27"/>
  <c r="R209" i="27" s="1"/>
  <c r="Q177" i="27"/>
  <c r="R177" i="27" s="1"/>
  <c r="Q144" i="27"/>
  <c r="R144" i="27" s="1"/>
  <c r="Q92" i="27"/>
  <c r="R92" i="27" s="1"/>
  <c r="Q28" i="27"/>
  <c r="R28" i="27" s="1"/>
  <c r="Q172" i="27"/>
  <c r="R172" i="27" s="1"/>
  <c r="B58" i="27"/>
  <c r="Q44" i="18"/>
  <c r="Q25" i="18"/>
  <c r="Q46" i="18"/>
  <c r="Q45" i="18"/>
  <c r="Q34" i="18"/>
  <c r="Q32" i="18"/>
  <c r="Q31" i="18"/>
  <c r="AQ19" i="13"/>
  <c r="AR19" i="13"/>
  <c r="AT19" i="13"/>
  <c r="AS19" i="13"/>
  <c r="AQ17" i="13"/>
  <c r="AR17" i="13"/>
  <c r="AS17" i="13"/>
  <c r="AT17" i="13"/>
  <c r="AT10" i="13"/>
  <c r="AQ10" i="13"/>
  <c r="AS10" i="13"/>
  <c r="AR10" i="13"/>
  <c r="I35" i="27"/>
  <c r="J35" i="27"/>
  <c r="K35" i="27"/>
  <c r="H35" i="27"/>
  <c r="AS24" i="13"/>
  <c r="AT24" i="13"/>
  <c r="AR24" i="13"/>
  <c r="AQ24" i="13"/>
  <c r="AQ29" i="13"/>
  <c r="AR29" i="13"/>
  <c r="AT29" i="13"/>
  <c r="AS29" i="13"/>
  <c r="AQ21" i="13"/>
  <c r="AR21" i="13"/>
  <c r="AT21" i="13"/>
  <c r="AS21" i="13"/>
  <c r="AT12" i="13"/>
  <c r="AQ12" i="13"/>
  <c r="AS12" i="13"/>
  <c r="AR12" i="13"/>
  <c r="AS16" i="13"/>
  <c r="AT16" i="13"/>
  <c r="AR16" i="13"/>
  <c r="AQ16" i="13"/>
  <c r="AS20" i="13"/>
  <c r="AT20" i="13"/>
  <c r="AR20" i="13"/>
  <c r="AQ20" i="13"/>
  <c r="AS11" i="13"/>
  <c r="AT11" i="13"/>
  <c r="AR11" i="13"/>
  <c r="AQ11" i="13"/>
  <c r="AQ28" i="13"/>
  <c r="AR28" i="13"/>
  <c r="AT28" i="13"/>
  <c r="AS28" i="13"/>
  <c r="AS26" i="13"/>
  <c r="AT26" i="13"/>
  <c r="AR26" i="13"/>
  <c r="AQ26" i="13"/>
  <c r="AS32" i="13"/>
  <c r="AT32" i="13"/>
  <c r="AR32" i="13"/>
  <c r="AQ32" i="13"/>
  <c r="AY6" i="13"/>
  <c r="AY7" i="13" s="1"/>
  <c r="AY8" i="13" s="1"/>
  <c r="AY9" i="13" s="1"/>
  <c r="AY10" i="13" s="1"/>
  <c r="AY11" i="13" s="1"/>
  <c r="AY12" i="13" s="1"/>
  <c r="AY13" i="13" s="1"/>
  <c r="AY14" i="13" s="1"/>
  <c r="AY15" i="13" s="1"/>
  <c r="AY16" i="13" s="1"/>
  <c r="AY17" i="13" s="1"/>
  <c r="AY18" i="13" s="1"/>
  <c r="AY19" i="13" s="1"/>
  <c r="AY20" i="13" s="1"/>
  <c r="AY21" i="13" s="1"/>
  <c r="AY22" i="13" s="1"/>
  <c r="AY23" i="13" s="1"/>
  <c r="AY24" i="13" s="1"/>
  <c r="AY25" i="13" s="1"/>
  <c r="AY26" i="13" s="1"/>
  <c r="AY27" i="13" s="1"/>
  <c r="AY28" i="13" s="1"/>
  <c r="AY29" i="13" s="1"/>
  <c r="AY30" i="13" s="1"/>
  <c r="AY31" i="13" s="1"/>
  <c r="AY32" i="13" s="1"/>
  <c r="AY33" i="13" s="1"/>
  <c r="AY34" i="13" s="1"/>
  <c r="AY35" i="13" s="1"/>
  <c r="C123" i="13" s="1"/>
  <c r="AS6" i="13"/>
  <c r="AT6" i="13"/>
  <c r="AQ6" i="13"/>
  <c r="AR6" i="13"/>
  <c r="AS9" i="13"/>
  <c r="AT9" i="13"/>
  <c r="AR9" i="13"/>
  <c r="AQ9" i="13"/>
  <c r="AQ14" i="13"/>
  <c r="AR14" i="13"/>
  <c r="AS14" i="13"/>
  <c r="AT14" i="13"/>
  <c r="AQ7" i="13"/>
  <c r="AR7" i="13"/>
  <c r="AS7" i="13"/>
  <c r="AT7" i="13"/>
  <c r="AQ8" i="13"/>
  <c r="AR8" i="13"/>
  <c r="AT8" i="13"/>
  <c r="AS8" i="13"/>
  <c r="AT25" i="13"/>
  <c r="AQ25" i="13"/>
  <c r="AR25" i="13"/>
  <c r="AS25" i="13"/>
  <c r="AF6" i="13"/>
  <c r="AG6" i="13"/>
  <c r="AG7" i="13" s="1"/>
  <c r="AG8" i="13" s="1"/>
  <c r="AG9" i="13" s="1"/>
  <c r="AG10" i="13" s="1"/>
  <c r="AG11" i="13" s="1"/>
  <c r="AG12" i="13" s="1"/>
  <c r="AG13" i="13" s="1"/>
  <c r="AG14" i="13" s="1"/>
  <c r="AG15" i="13" s="1"/>
  <c r="AG16" i="13" s="1"/>
  <c r="AG17" i="13" s="1"/>
  <c r="AG18" i="13" s="1"/>
  <c r="AG19" i="13" s="1"/>
  <c r="AG20" i="13" s="1"/>
  <c r="AG21" i="13" s="1"/>
  <c r="AG22" i="13" s="1"/>
  <c r="AG23" i="13" s="1"/>
  <c r="AG24" i="13" s="1"/>
  <c r="AG25" i="13" s="1"/>
  <c r="AG26" i="13" s="1"/>
  <c r="AG27" i="13" s="1"/>
  <c r="AG28" i="13" s="1"/>
  <c r="AG29" i="13" s="1"/>
  <c r="AG30" i="13" s="1"/>
  <c r="AG31" i="13" s="1"/>
  <c r="AG32" i="13" s="1"/>
  <c r="AG33" i="13" s="1"/>
  <c r="AG34" i="13" s="1"/>
  <c r="AG35" i="13" s="1"/>
  <c r="AG36" i="13" s="1"/>
  <c r="AG37" i="13" s="1"/>
  <c r="AG38" i="13" s="1"/>
  <c r="AG39" i="13" s="1"/>
  <c r="AG40" i="13" s="1"/>
  <c r="AG41" i="13" s="1"/>
  <c r="AG42" i="13" s="1"/>
  <c r="AG43" i="13" s="1"/>
  <c r="AG44" i="13" s="1"/>
  <c r="AG45" i="13" s="1"/>
  <c r="AG46" i="13" s="1"/>
  <c r="AG47" i="13" s="1"/>
  <c r="AG48" i="13" s="1"/>
  <c r="AG49" i="13" s="1"/>
  <c r="AG50" i="13" s="1"/>
  <c r="AG51" i="13" s="1"/>
  <c r="AG52" i="13" s="1"/>
  <c r="AG53" i="13" s="1"/>
  <c r="AG54" i="13" s="1"/>
  <c r="AG55" i="13" s="1"/>
  <c r="AG56" i="13" s="1"/>
  <c r="AG57" i="13" s="1"/>
  <c r="AG58" i="13" s="1"/>
  <c r="AG59" i="13" s="1"/>
  <c r="AG60" i="13" s="1"/>
  <c r="AG61" i="13" s="1"/>
  <c r="AG62" i="13" s="1"/>
  <c r="AG63" i="13" s="1"/>
  <c r="AG64" i="13" s="1"/>
  <c r="AG65" i="13" s="1"/>
  <c r="AG66" i="13" s="1"/>
  <c r="AG67" i="13" s="1"/>
  <c r="AG68" i="13" s="1"/>
  <c r="AG69" i="13" s="1"/>
  <c r="AG70" i="13" s="1"/>
  <c r="AG71" i="13" s="1"/>
  <c r="AG72" i="13" s="1"/>
  <c r="AG73" i="13" s="1"/>
  <c r="AG74" i="13" s="1"/>
  <c r="AG75" i="13" s="1"/>
  <c r="AG76" i="13" s="1"/>
  <c r="AG77" i="13" s="1"/>
  <c r="AG78" i="13" s="1"/>
  <c r="AG79" i="13" s="1"/>
  <c r="AG80" i="13" s="1"/>
  <c r="AG81" i="13" s="1"/>
  <c r="AG82" i="13" s="1"/>
  <c r="AG83" i="13" s="1"/>
  <c r="AG84" i="13" s="1"/>
  <c r="AG85" i="13" s="1"/>
  <c r="AG86" i="13" s="1"/>
  <c r="AG87" i="13" s="1"/>
  <c r="AG88" i="13" s="1"/>
  <c r="AG89" i="13" s="1"/>
  <c r="AG90" i="13" s="1"/>
  <c r="AG91" i="13" s="1"/>
  <c r="AG92" i="13" s="1"/>
  <c r="AG93" i="13" s="1"/>
  <c r="AG94" i="13" s="1"/>
  <c r="AG95" i="13" s="1"/>
  <c r="AG96" i="13" s="1"/>
  <c r="AG97" i="13" s="1"/>
  <c r="AG98" i="13" s="1"/>
  <c r="AG99" i="13" s="1"/>
  <c r="AG100" i="13" s="1"/>
  <c r="AG101" i="13" s="1"/>
  <c r="AG102" i="13" s="1"/>
  <c r="AG103" i="13" s="1"/>
  <c r="AG104" i="13" s="1"/>
  <c r="AG105" i="13" s="1"/>
  <c r="AG106" i="13" s="1"/>
  <c r="AG107" i="13" s="1"/>
  <c r="AG108" i="13" s="1"/>
  <c r="AG109" i="13" s="1"/>
  <c r="AG110" i="13" s="1"/>
  <c r="AG111" i="13" s="1"/>
  <c r="AG112" i="13" s="1"/>
  <c r="AG113" i="13" s="1"/>
  <c r="AG114" i="13" s="1"/>
  <c r="AG115" i="13" s="1"/>
  <c r="AG116" i="13" s="1"/>
  <c r="AG117" i="13" s="1"/>
  <c r="AG118" i="13" s="1"/>
  <c r="AG119" i="13" s="1"/>
  <c r="AG120" i="13" s="1"/>
  <c r="AG121" i="13" s="1"/>
  <c r="AG122" i="13" s="1"/>
  <c r="AG123" i="13" s="1"/>
  <c r="AG124" i="13" s="1"/>
  <c r="AH6" i="13"/>
  <c r="AH7" i="13" s="1"/>
  <c r="AH8" i="13" s="1"/>
  <c r="AH9" i="13" s="1"/>
  <c r="AH10" i="13" s="1"/>
  <c r="AH11" i="13" s="1"/>
  <c r="AH12" i="13" s="1"/>
  <c r="AH13" i="13" s="1"/>
  <c r="AH14" i="13" s="1"/>
  <c r="AH15" i="13" s="1"/>
  <c r="AH16" i="13" s="1"/>
  <c r="AH17" i="13" s="1"/>
  <c r="AH18" i="13" s="1"/>
  <c r="AH19" i="13" s="1"/>
  <c r="AH20" i="13" s="1"/>
  <c r="AH21" i="13" s="1"/>
  <c r="AH22" i="13" s="1"/>
  <c r="AH23" i="13" s="1"/>
  <c r="AH24" i="13" s="1"/>
  <c r="AH25" i="13" s="1"/>
  <c r="AH26" i="13" s="1"/>
  <c r="AH27" i="13" s="1"/>
  <c r="AH28" i="13" s="1"/>
  <c r="AH29" i="13" s="1"/>
  <c r="AH30" i="13" s="1"/>
  <c r="AH31" i="13" s="1"/>
  <c r="AH32" i="13" s="1"/>
  <c r="AH33" i="13" s="1"/>
  <c r="AH34" i="13" s="1"/>
  <c r="AH35" i="13" s="1"/>
  <c r="AH36" i="13" s="1"/>
  <c r="AH37" i="13" s="1"/>
  <c r="AH38" i="13" s="1"/>
  <c r="AH39" i="13" s="1"/>
  <c r="AH40" i="13" s="1"/>
  <c r="AH41" i="13" s="1"/>
  <c r="AH42" i="13" s="1"/>
  <c r="AH43" i="13" s="1"/>
  <c r="AH44" i="13" s="1"/>
  <c r="AH45" i="13" s="1"/>
  <c r="AH46" i="13" s="1"/>
  <c r="AH47" i="13" s="1"/>
  <c r="AH48" i="13" s="1"/>
  <c r="AH49" i="13" s="1"/>
  <c r="AH50" i="13" s="1"/>
  <c r="AH51" i="13" s="1"/>
  <c r="AH52" i="13" s="1"/>
  <c r="AH53" i="13" s="1"/>
  <c r="AH54" i="13" s="1"/>
  <c r="AH55" i="13" s="1"/>
  <c r="AH56" i="13" s="1"/>
  <c r="AH57" i="13" s="1"/>
  <c r="AH58" i="13" s="1"/>
  <c r="AH59" i="13" s="1"/>
  <c r="AH60" i="13" s="1"/>
  <c r="AH61" i="13" s="1"/>
  <c r="AH62" i="13" s="1"/>
  <c r="AH63" i="13" s="1"/>
  <c r="AH64" i="13" s="1"/>
  <c r="AH65" i="13" s="1"/>
  <c r="AH66" i="13" s="1"/>
  <c r="AH67" i="13" s="1"/>
  <c r="AH68" i="13" s="1"/>
  <c r="AH69" i="13" s="1"/>
  <c r="AH70" i="13" s="1"/>
  <c r="AH71" i="13" s="1"/>
  <c r="AH72" i="13" s="1"/>
  <c r="AH73" i="13" s="1"/>
  <c r="AH74" i="13" s="1"/>
  <c r="AH75" i="13" s="1"/>
  <c r="AH76" i="13" s="1"/>
  <c r="AH77" i="13" s="1"/>
  <c r="AH78" i="13" s="1"/>
  <c r="AH79" i="13" s="1"/>
  <c r="AH80" i="13" s="1"/>
  <c r="AH81" i="13" s="1"/>
  <c r="AH82" i="13" s="1"/>
  <c r="AH83" i="13" s="1"/>
  <c r="AH84" i="13" s="1"/>
  <c r="AH85" i="13" s="1"/>
  <c r="AH86" i="13" s="1"/>
  <c r="AH87" i="13" s="1"/>
  <c r="AH88" i="13" s="1"/>
  <c r="AH89" i="13" s="1"/>
  <c r="AH90" i="13" s="1"/>
  <c r="AH91" i="13" s="1"/>
  <c r="AH92" i="13" s="1"/>
  <c r="AH93" i="13" s="1"/>
  <c r="AH94" i="13" s="1"/>
  <c r="AH95" i="13" s="1"/>
  <c r="AH96" i="13" s="1"/>
  <c r="AH97" i="13" s="1"/>
  <c r="AH98" i="13" s="1"/>
  <c r="AH99" i="13" s="1"/>
  <c r="AH100" i="13" s="1"/>
  <c r="AH101" i="13" s="1"/>
  <c r="AH102" i="13" s="1"/>
  <c r="AH103" i="13" s="1"/>
  <c r="AH104" i="13" s="1"/>
  <c r="AH105" i="13" s="1"/>
  <c r="AH106" i="13" s="1"/>
  <c r="AH107" i="13" s="1"/>
  <c r="AH108" i="13" s="1"/>
  <c r="AH109" i="13" s="1"/>
  <c r="AH110" i="13" s="1"/>
  <c r="AH111" i="13" s="1"/>
  <c r="AH112" i="13" s="1"/>
  <c r="AH113" i="13" s="1"/>
  <c r="AH114" i="13" s="1"/>
  <c r="AH115" i="13" s="1"/>
  <c r="AH116" i="13" s="1"/>
  <c r="AH117" i="13" s="1"/>
  <c r="AH118" i="13" s="1"/>
  <c r="AH119" i="13" s="1"/>
  <c r="AH120" i="13" s="1"/>
  <c r="AH121" i="13" s="1"/>
  <c r="AH122" i="13" s="1"/>
  <c r="AH123" i="13" s="1"/>
  <c r="AH124" i="13" s="1"/>
  <c r="AT35" i="13"/>
  <c r="AS35" i="13"/>
  <c r="AR35" i="13"/>
  <c r="AQ35" i="13"/>
  <c r="AT23" i="13"/>
  <c r="AQ23" i="13"/>
  <c r="AS23" i="13"/>
  <c r="AR23" i="13"/>
  <c r="AT22" i="13"/>
  <c r="AQ22" i="13"/>
  <c r="AR22" i="13"/>
  <c r="AS22" i="13"/>
  <c r="H23" i="27"/>
  <c r="K23" i="27"/>
  <c r="J23" i="27"/>
  <c r="I23" i="27"/>
  <c r="AQ18" i="13"/>
  <c r="AR18" i="13"/>
  <c r="AS18" i="13"/>
  <c r="AT18" i="13"/>
  <c r="AQ13" i="13"/>
  <c r="AR13" i="13"/>
  <c r="AS13" i="13"/>
  <c r="AT13" i="13"/>
  <c r="AS5" i="13"/>
  <c r="AT5" i="13"/>
  <c r="AR5" i="13"/>
  <c r="AQ5" i="13"/>
  <c r="AS33" i="13"/>
  <c r="AT33" i="13"/>
  <c r="AR33" i="13"/>
  <c r="AQ33" i="13"/>
  <c r="AS30" i="13"/>
  <c r="AT30" i="13"/>
  <c r="AR30" i="13"/>
  <c r="AQ30" i="13"/>
  <c r="AS34" i="13"/>
  <c r="AT34" i="13"/>
  <c r="AR34" i="13"/>
  <c r="AQ34" i="13"/>
  <c r="AT15" i="13"/>
  <c r="AQ15" i="13"/>
  <c r="AS15" i="13"/>
  <c r="AR15" i="13"/>
  <c r="AS31" i="13"/>
  <c r="AT31" i="13"/>
  <c r="AR31" i="13"/>
  <c r="AQ31" i="13"/>
  <c r="AB197" i="27"/>
  <c r="AB212" i="27"/>
  <c r="AB219" i="27"/>
  <c r="AB196" i="27"/>
  <c r="AB210" i="27"/>
  <c r="Y5" i="18"/>
  <c r="S43" i="27"/>
  <c r="S107" i="27"/>
  <c r="S85" i="27"/>
  <c r="S96" i="27"/>
  <c r="S75" i="27"/>
  <c r="S128" i="27"/>
  <c r="S64" i="27"/>
  <c r="S117" i="27"/>
  <c r="S53" i="27"/>
  <c r="S123" i="27"/>
  <c r="S59" i="27"/>
  <c r="S112" i="27"/>
  <c r="S48" i="27"/>
  <c r="S101" i="27"/>
  <c r="S37" i="27"/>
  <c r="S91" i="27"/>
  <c r="S27" i="27"/>
  <c r="S80" i="27"/>
  <c r="S133" i="27"/>
  <c r="S69" i="27"/>
  <c r="K6" i="13"/>
  <c r="J7" i="13"/>
  <c r="L49" i="27"/>
  <c r="Q48" i="18"/>
  <c r="Q39" i="18"/>
  <c r="Q37" i="18"/>
  <c r="Q24" i="18"/>
  <c r="Q33" i="18"/>
  <c r="Q47" i="18"/>
  <c r="Q26" i="18"/>
  <c r="D5" i="27"/>
  <c r="P12" i="24" s="1"/>
  <c r="AB206" i="27"/>
  <c r="AB190" i="27"/>
  <c r="AB209" i="27"/>
  <c r="AB193" i="27"/>
  <c r="AB208" i="27"/>
  <c r="AB192" i="27"/>
  <c r="J9" i="19"/>
  <c r="K8" i="19"/>
  <c r="O8" i="19" s="1"/>
  <c r="K7" i="19"/>
  <c r="O7" i="19" s="1"/>
  <c r="K6" i="19"/>
  <c r="O6" i="19" s="1"/>
  <c r="AB183" i="27"/>
  <c r="AB199" i="27"/>
  <c r="AB215" i="27"/>
  <c r="AB187" i="27"/>
  <c r="AB218" i="27"/>
  <c r="AB202" i="27"/>
  <c r="AB186" i="27"/>
  <c r="AB221" i="27"/>
  <c r="AB205" i="27"/>
  <c r="AB189" i="27"/>
  <c r="AB220" i="27"/>
  <c r="AB204" i="27"/>
  <c r="AB188" i="27"/>
  <c r="AB191" i="27"/>
  <c r="AB211" i="27"/>
  <c r="AB203" i="27"/>
  <c r="AB214" i="27"/>
  <c r="AB198" i="27"/>
  <c r="AB182" i="27"/>
  <c r="AB217" i="27"/>
  <c r="AB201" i="27"/>
  <c r="AB185" i="27"/>
  <c r="AB216" i="27"/>
  <c r="AB200" i="27"/>
  <c r="AB184" i="27"/>
  <c r="AB207" i="27"/>
  <c r="L66" i="27"/>
  <c r="L55" i="27"/>
  <c r="L56" i="27"/>
  <c r="S119" i="27"/>
  <c r="S103" i="27"/>
  <c r="S87" i="27"/>
  <c r="S71" i="27"/>
  <c r="S55" i="27"/>
  <c r="S39" i="27"/>
  <c r="S26" i="27"/>
  <c r="S124" i="27"/>
  <c r="S108" i="27"/>
  <c r="S92" i="27"/>
  <c r="S76" i="27"/>
  <c r="S60" i="27"/>
  <c r="S44" i="27"/>
  <c r="S28" i="27"/>
  <c r="S129" i="27"/>
  <c r="S113" i="27"/>
  <c r="S97" i="27"/>
  <c r="S81" i="27"/>
  <c r="S65" i="27"/>
  <c r="S49" i="27"/>
  <c r="S33" i="27"/>
  <c r="S131" i="27"/>
  <c r="S115" i="27"/>
  <c r="S99" i="27"/>
  <c r="S83" i="27"/>
  <c r="S67" i="27"/>
  <c r="S51" i="27"/>
  <c r="S35" i="27"/>
  <c r="S25" i="27"/>
  <c r="S120" i="27"/>
  <c r="S104" i="27"/>
  <c r="S88" i="27"/>
  <c r="S72" i="27"/>
  <c r="S56" i="27"/>
  <c r="S40" i="27"/>
  <c r="S23" i="27"/>
  <c r="S125" i="27"/>
  <c r="S109" i="27"/>
  <c r="S93" i="27"/>
  <c r="S77" i="27"/>
  <c r="S61" i="27"/>
  <c r="S45" i="27"/>
  <c r="S29" i="27"/>
  <c r="S127" i="27"/>
  <c r="S111" i="27"/>
  <c r="S95" i="27"/>
  <c r="S79" i="27"/>
  <c r="S63" i="27"/>
  <c r="S47" i="27"/>
  <c r="S31" i="27"/>
  <c r="S132" i="27"/>
  <c r="S116" i="27"/>
  <c r="S100" i="27"/>
  <c r="S84" i="27"/>
  <c r="S68" i="27"/>
  <c r="S52" i="27"/>
  <c r="S36" i="27"/>
  <c r="S21" i="27"/>
  <c r="S121" i="27"/>
  <c r="S105" i="27"/>
  <c r="S89" i="27"/>
  <c r="S73" i="27"/>
  <c r="S57" i="27"/>
  <c r="S41" i="27"/>
  <c r="S137" i="27"/>
  <c r="S142" i="27"/>
  <c r="S145" i="27"/>
  <c r="S150" i="27"/>
  <c r="S153" i="27"/>
  <c r="S158" i="27"/>
  <c r="S161" i="27"/>
  <c r="S166" i="27"/>
  <c r="S169" i="27"/>
  <c r="S173" i="27"/>
  <c r="S177" i="27"/>
  <c r="S181" i="27"/>
  <c r="S185" i="27"/>
  <c r="S189" i="27"/>
  <c r="S193" i="27"/>
  <c r="S197" i="27"/>
  <c r="S201" i="27"/>
  <c r="S205" i="27"/>
  <c r="S209" i="27"/>
  <c r="S213" i="27"/>
  <c r="S217" i="27"/>
  <c r="S221" i="27"/>
  <c r="S30" i="27"/>
  <c r="S38" i="27"/>
  <c r="S46" i="27"/>
  <c r="S54" i="27"/>
  <c r="S62" i="27"/>
  <c r="S70" i="27"/>
  <c r="S78" i="27"/>
  <c r="S86" i="27"/>
  <c r="S94" i="27"/>
  <c r="S102" i="27"/>
  <c r="S110" i="27"/>
  <c r="S118" i="27"/>
  <c r="S126" i="27"/>
  <c r="S136" i="27"/>
  <c r="S139" i="27"/>
  <c r="S144" i="27"/>
  <c r="S147" i="27"/>
  <c r="S152" i="27"/>
  <c r="S155" i="27"/>
  <c r="S160" i="27"/>
  <c r="S163" i="27"/>
  <c r="S168" i="27"/>
  <c r="S171" i="27"/>
  <c r="S174" i="27"/>
  <c r="S178" i="27"/>
  <c r="S182" i="27"/>
  <c r="S186" i="27"/>
  <c r="S190" i="27"/>
  <c r="S194" i="27"/>
  <c r="S198" i="27"/>
  <c r="S202" i="27"/>
  <c r="S206" i="27"/>
  <c r="S210" i="27"/>
  <c r="S214" i="27"/>
  <c r="S218" i="27"/>
  <c r="S34" i="27"/>
  <c r="S50" i="27"/>
  <c r="S66" i="27"/>
  <c r="S82" i="27"/>
  <c r="S98" i="27"/>
  <c r="S114" i="27"/>
  <c r="S130" i="27"/>
  <c r="S140" i="27"/>
  <c r="S143" i="27"/>
  <c r="S156" i="27"/>
  <c r="S159" i="27"/>
  <c r="S172" i="27"/>
  <c r="S180" i="27"/>
  <c r="S188" i="27"/>
  <c r="S196" i="27"/>
  <c r="S204" i="27"/>
  <c r="S212" i="27"/>
  <c r="S220" i="27"/>
  <c r="S134" i="27"/>
  <c r="S138" i="27"/>
  <c r="S141" i="27"/>
  <c r="S154" i="27"/>
  <c r="S157" i="27"/>
  <c r="S170" i="27"/>
  <c r="S175" i="27"/>
  <c r="S183" i="27"/>
  <c r="S191" i="27"/>
  <c r="S199" i="27"/>
  <c r="S207" i="27"/>
  <c r="S215" i="27"/>
  <c r="S146" i="27"/>
  <c r="S165" i="27"/>
  <c r="S187" i="27"/>
  <c r="S203" i="27"/>
  <c r="S219" i="27"/>
  <c r="S42" i="27"/>
  <c r="S74" i="27"/>
  <c r="S106" i="27"/>
  <c r="S135" i="27"/>
  <c r="S148" i="27"/>
  <c r="S167" i="27"/>
  <c r="S176" i="27"/>
  <c r="S192" i="27"/>
  <c r="S208" i="27"/>
  <c r="S22" i="27"/>
  <c r="S149" i="27"/>
  <c r="S162" i="27"/>
  <c r="S179" i="27"/>
  <c r="S195" i="27"/>
  <c r="S211" i="27"/>
  <c r="S58" i="27"/>
  <c r="S90" i="27"/>
  <c r="S122" i="27"/>
  <c r="S151" i="27"/>
  <c r="S164" i="27"/>
  <c r="S184" i="27"/>
  <c r="S200" i="27"/>
  <c r="S216" i="27"/>
  <c r="L31" i="27"/>
  <c r="L29" i="27"/>
  <c r="L33" i="27"/>
  <c r="L34" i="27"/>
  <c r="L30" i="27"/>
  <c r="L28" i="27"/>
  <c r="L32" i="27"/>
  <c r="Q49" i="18"/>
  <c r="Q53" i="18"/>
  <c r="Q52" i="18"/>
  <c r="Q54" i="18"/>
  <c r="Q51" i="18"/>
  <c r="Q55" i="18"/>
  <c r="Q50" i="18"/>
  <c r="R7" i="18"/>
  <c r="S6" i="18"/>
  <c r="T6" i="18" s="1"/>
  <c r="X6" i="18" s="1"/>
  <c r="K6" i="18"/>
  <c r="O6" i="18" s="1"/>
  <c r="J7" i="18"/>
  <c r="L41" i="27"/>
  <c r="L43" i="27"/>
  <c r="L45" i="27"/>
  <c r="L47" i="27"/>
  <c r="AS75" i="18" l="1"/>
  <c r="X166" i="13"/>
  <c r="L23" i="27"/>
  <c r="L78" i="27"/>
  <c r="X184" i="13"/>
  <c r="Y5" i="13"/>
  <c r="X188" i="13"/>
  <c r="X173" i="13"/>
  <c r="O6" i="13"/>
  <c r="K8" i="26"/>
  <c r="O8" i="26" s="1"/>
  <c r="J9" i="26"/>
  <c r="S8" i="26"/>
  <c r="T8" i="26" s="1"/>
  <c r="X8" i="26" s="1"/>
  <c r="R9" i="26"/>
  <c r="T7" i="26"/>
  <c r="X7" i="26" s="1"/>
  <c r="B97" i="27"/>
  <c r="B96" i="27"/>
  <c r="L95" i="27"/>
  <c r="L80" i="27"/>
  <c r="J12" i="20"/>
  <c r="K11" i="20"/>
  <c r="O11" i="20" s="1"/>
  <c r="S9" i="20"/>
  <c r="R10" i="20"/>
  <c r="AF9" i="20"/>
  <c r="AI8" i="20"/>
  <c r="X199" i="13"/>
  <c r="X202" i="13"/>
  <c r="X182" i="13"/>
  <c r="X177" i="13"/>
  <c r="X196" i="13"/>
  <c r="X170" i="13"/>
  <c r="X180" i="13"/>
  <c r="X191" i="13"/>
  <c r="X183" i="13"/>
  <c r="X185" i="13"/>
  <c r="X186" i="13"/>
  <c r="X204" i="13"/>
  <c r="X176" i="13"/>
  <c r="X195" i="13"/>
  <c r="X198" i="13"/>
  <c r="X190" i="13"/>
  <c r="X174" i="13"/>
  <c r="X192" i="13"/>
  <c r="X168" i="13"/>
  <c r="X187" i="13"/>
  <c r="X194" i="13"/>
  <c r="X200" i="13"/>
  <c r="L39" i="27"/>
  <c r="W21" i="27"/>
  <c r="Y21" i="27"/>
  <c r="V145" i="27"/>
  <c r="V144" i="27"/>
  <c r="V155" i="27"/>
  <c r="V138" i="27"/>
  <c r="V124" i="27"/>
  <c r="V149" i="27"/>
  <c r="V143" i="27"/>
  <c r="V131" i="27"/>
  <c r="V140" i="27"/>
  <c r="X21" i="27"/>
  <c r="V166" i="27"/>
  <c r="V156" i="27"/>
  <c r="V113" i="27"/>
  <c r="V170" i="27"/>
  <c r="V158" i="27"/>
  <c r="V117" i="27"/>
  <c r="V118" i="27"/>
  <c r="V121" i="27"/>
  <c r="V123" i="27"/>
  <c r="V150" i="27"/>
  <c r="V135" i="27"/>
  <c r="V128" i="27"/>
  <c r="V126" i="27"/>
  <c r="V151" i="27"/>
  <c r="V160" i="27"/>
  <c r="V125" i="27"/>
  <c r="V152" i="27"/>
  <c r="V133" i="27"/>
  <c r="V114" i="27"/>
  <c r="V169" i="27"/>
  <c r="V162" i="27"/>
  <c r="V137" i="27"/>
  <c r="V132" i="27"/>
  <c r="V161" i="27"/>
  <c r="V139" i="27"/>
  <c r="V129" i="27"/>
  <c r="V164" i="27"/>
  <c r="V115" i="27"/>
  <c r="V147" i="27"/>
  <c r="V159" i="27"/>
  <c r="V146" i="27"/>
  <c r="V153" i="27"/>
  <c r="V116" i="27"/>
  <c r="V122" i="27"/>
  <c r="V119" i="27"/>
  <c r="V163" i="27"/>
  <c r="V127" i="27"/>
  <c r="V142" i="27"/>
  <c r="V165" i="27"/>
  <c r="V157" i="27"/>
  <c r="V136" i="27"/>
  <c r="V167" i="27"/>
  <c r="V112" i="27"/>
  <c r="V154" i="27"/>
  <c r="V120" i="27"/>
  <c r="V134" i="27"/>
  <c r="V148" i="27"/>
  <c r="V168" i="27"/>
  <c r="V130" i="27"/>
  <c r="Z21" i="27"/>
  <c r="AI6" i="18"/>
  <c r="AI9" i="18"/>
  <c r="AI7" i="18"/>
  <c r="AI8" i="18"/>
  <c r="L57" i="27"/>
  <c r="B59" i="27"/>
  <c r="J58" i="27"/>
  <c r="K58" i="27"/>
  <c r="H58" i="27"/>
  <c r="I58" i="27"/>
  <c r="Q165" i="13"/>
  <c r="C95" i="13"/>
  <c r="Q126" i="13"/>
  <c r="Q130" i="13"/>
  <c r="Q134" i="13"/>
  <c r="Q138" i="13"/>
  <c r="Q142" i="13"/>
  <c r="Q146" i="13"/>
  <c r="Q13" i="13"/>
  <c r="Q29" i="13"/>
  <c r="Q45" i="13"/>
  <c r="Q61" i="13"/>
  <c r="Q77" i="13"/>
  <c r="Q93" i="13"/>
  <c r="Q12" i="13"/>
  <c r="Q28" i="13"/>
  <c r="Q44" i="13"/>
  <c r="Q60" i="13"/>
  <c r="Q76" i="13"/>
  <c r="Q92" i="13"/>
  <c r="Q11" i="13"/>
  <c r="Q27" i="13"/>
  <c r="Q43" i="13"/>
  <c r="Q59" i="13"/>
  <c r="Q75" i="13"/>
  <c r="Q91" i="13"/>
  <c r="Q18" i="13"/>
  <c r="Q82" i="13"/>
  <c r="Q113" i="13"/>
  <c r="Q22" i="13"/>
  <c r="Q86" i="13"/>
  <c r="Q120" i="13"/>
  <c r="Q42" i="13"/>
  <c r="Q102" i="13"/>
  <c r="Q119" i="13"/>
  <c r="Q14" i="13"/>
  <c r="Q123" i="13"/>
  <c r="Q94" i="13"/>
  <c r="Q110" i="13"/>
  <c r="Q133" i="13"/>
  <c r="Q141" i="13"/>
  <c r="Q127" i="13"/>
  <c r="Q131" i="13"/>
  <c r="Q135" i="13"/>
  <c r="Q139" i="13"/>
  <c r="Q143" i="13"/>
  <c r="Q17" i="13"/>
  <c r="Q33" i="13"/>
  <c r="Q49" i="13"/>
  <c r="Q65" i="13"/>
  <c r="Q81" i="13"/>
  <c r="Q97" i="13"/>
  <c r="Q16" i="13"/>
  <c r="Q32" i="13"/>
  <c r="Q48" i="13"/>
  <c r="Q64" i="13"/>
  <c r="Q80" i="13"/>
  <c r="Q96" i="13"/>
  <c r="Q15" i="13"/>
  <c r="Q31" i="13"/>
  <c r="Q47" i="13"/>
  <c r="Q63" i="13"/>
  <c r="Q79" i="13"/>
  <c r="Q95" i="13"/>
  <c r="Q34" i="13"/>
  <c r="Q98" i="13"/>
  <c r="Q117" i="13"/>
  <c r="Q38" i="13"/>
  <c r="Q108" i="13"/>
  <c r="Q124" i="13"/>
  <c r="Q58" i="13"/>
  <c r="Q107" i="13"/>
  <c r="Q62" i="13"/>
  <c r="Q78" i="13"/>
  <c r="Q46" i="13"/>
  <c r="Q106" i="13"/>
  <c r="Q118" i="13"/>
  <c r="Q129" i="13"/>
  <c r="Q145" i="13"/>
  <c r="Q9" i="13"/>
  <c r="Q128" i="13"/>
  <c r="Q132" i="13"/>
  <c r="Q136" i="13"/>
  <c r="Q140" i="13"/>
  <c r="Q144" i="13"/>
  <c r="Q6" i="13"/>
  <c r="Q21" i="13"/>
  <c r="Q37" i="13"/>
  <c r="Q53" i="13"/>
  <c r="Q69" i="13"/>
  <c r="Q85" i="13"/>
  <c r="Q101" i="13"/>
  <c r="Q20" i="13"/>
  <c r="Q36" i="13"/>
  <c r="Q52" i="13"/>
  <c r="Q68" i="13"/>
  <c r="Q84" i="13"/>
  <c r="Q100" i="13"/>
  <c r="Q19" i="13"/>
  <c r="Q35" i="13"/>
  <c r="Q51" i="13"/>
  <c r="Q67" i="13"/>
  <c r="Q83" i="13"/>
  <c r="Q99" i="13"/>
  <c r="Q50" i="13"/>
  <c r="Q105" i="13"/>
  <c r="Q121" i="13"/>
  <c r="Q54" i="13"/>
  <c r="Q112" i="13"/>
  <c r="Q10" i="13"/>
  <c r="Q74" i="13"/>
  <c r="Q111" i="13"/>
  <c r="Q114" i="13"/>
  <c r="Q137" i="13"/>
  <c r="Q25" i="13"/>
  <c r="Q89" i="13"/>
  <c r="Q56" i="13"/>
  <c r="Q23" i="13"/>
  <c r="Q87" i="13"/>
  <c r="Q125" i="13"/>
  <c r="Q90" i="13"/>
  <c r="Q30" i="13"/>
  <c r="Q40" i="13"/>
  <c r="Q71" i="13"/>
  <c r="Q26" i="13"/>
  <c r="Q41" i="13"/>
  <c r="Q8" i="13"/>
  <c r="Q72" i="13"/>
  <c r="Q39" i="13"/>
  <c r="Q103" i="13"/>
  <c r="Q70" i="13"/>
  <c r="Q115" i="13"/>
  <c r="Q73" i="13"/>
  <c r="Q109" i="13"/>
  <c r="Q122" i="13"/>
  <c r="Q57" i="13"/>
  <c r="Q24" i="13"/>
  <c r="Q88" i="13"/>
  <c r="Q55" i="13"/>
  <c r="Q66" i="13"/>
  <c r="Q116" i="13"/>
  <c r="Q104" i="13"/>
  <c r="Q7" i="13"/>
  <c r="Q149" i="13"/>
  <c r="AF7" i="13"/>
  <c r="AI6" i="13"/>
  <c r="K7" i="13"/>
  <c r="J8" i="13"/>
  <c r="Y6" i="18"/>
  <c r="K9" i="19"/>
  <c r="O9" i="19" s="1"/>
  <c r="J10" i="19"/>
  <c r="R8" i="18"/>
  <c r="S7" i="18"/>
  <c r="T7" i="18" s="1"/>
  <c r="X7" i="18" s="1"/>
  <c r="K7" i="18"/>
  <c r="O7" i="18" s="1"/>
  <c r="J8" i="18"/>
  <c r="AF13" i="18"/>
  <c r="AH11" i="18"/>
  <c r="AI10" i="18"/>
  <c r="AL125" i="13" l="1"/>
  <c r="AB125" i="13"/>
  <c r="O7" i="13"/>
  <c r="Y8" i="26"/>
  <c r="J10" i="26"/>
  <c r="K9" i="26"/>
  <c r="O9" i="26" s="1"/>
  <c r="Y7" i="26"/>
  <c r="S9" i="26"/>
  <c r="T9" i="26" s="1"/>
  <c r="X9" i="26" s="1"/>
  <c r="R10" i="26"/>
  <c r="H96" i="27"/>
  <c r="I96" i="27"/>
  <c r="J96" i="27"/>
  <c r="K96" i="27"/>
  <c r="I97" i="27"/>
  <c r="J97" i="27"/>
  <c r="K97" i="27"/>
  <c r="H97" i="27"/>
  <c r="AE13" i="26"/>
  <c r="AN5" i="26"/>
  <c r="AP5" i="26"/>
  <c r="AO5" i="26"/>
  <c r="S10" i="20"/>
  <c r="T10" i="20" s="1"/>
  <c r="X10" i="20" s="1"/>
  <c r="Y10" i="20" s="1"/>
  <c r="R11" i="20"/>
  <c r="T9" i="20"/>
  <c r="X9" i="20" s="1"/>
  <c r="J13" i="20"/>
  <c r="K12" i="20"/>
  <c r="O12" i="20" s="1"/>
  <c r="AI9" i="20"/>
  <c r="AF10" i="20"/>
  <c r="R6" i="13"/>
  <c r="R7" i="13" s="1"/>
  <c r="V21" i="27"/>
  <c r="AL155" i="13"/>
  <c r="AB155" i="13"/>
  <c r="Q163" i="13"/>
  <c r="Q153" i="13"/>
  <c r="Q162" i="13"/>
  <c r="Q152" i="13"/>
  <c r="Q159" i="13"/>
  <c r="Q160" i="13"/>
  <c r="Q164" i="13"/>
  <c r="Q161" i="13"/>
  <c r="Q147" i="13"/>
  <c r="Q154" i="13"/>
  <c r="L58" i="27"/>
  <c r="B60" i="27"/>
  <c r="J59" i="27"/>
  <c r="K59" i="27"/>
  <c r="H59" i="27"/>
  <c r="I59" i="27"/>
  <c r="Q157" i="13"/>
  <c r="Q150" i="13"/>
  <c r="AB165" i="13"/>
  <c r="C35" i="27"/>
  <c r="L35" i="27" s="1"/>
  <c r="H95" i="13"/>
  <c r="Q148" i="13"/>
  <c r="Q155" i="13"/>
  <c r="Q158" i="13"/>
  <c r="Q156" i="13"/>
  <c r="Q151" i="13"/>
  <c r="AI7" i="13"/>
  <c r="AF8" i="13"/>
  <c r="K8" i="13"/>
  <c r="J9" i="13"/>
  <c r="K10" i="19"/>
  <c r="O10" i="19" s="1"/>
  <c r="J11" i="19"/>
  <c r="R9" i="18"/>
  <c r="S8" i="18"/>
  <c r="T8" i="18" s="1"/>
  <c r="X8" i="18" s="1"/>
  <c r="Y7" i="18"/>
  <c r="K8" i="18"/>
  <c r="O8" i="18" s="1"/>
  <c r="J9" i="18"/>
  <c r="AH12" i="18"/>
  <c r="AI11" i="18"/>
  <c r="AF14" i="18"/>
  <c r="AH125" i="13" l="1"/>
  <c r="AH126" i="13" s="1"/>
  <c r="AH127" i="13" s="1"/>
  <c r="AH128" i="13" s="1"/>
  <c r="AH129" i="13" s="1"/>
  <c r="AH130" i="13" s="1"/>
  <c r="AH131" i="13" s="1"/>
  <c r="AH132" i="13" s="1"/>
  <c r="AH133" i="13" s="1"/>
  <c r="AH134" i="13" s="1"/>
  <c r="AH135" i="13" s="1"/>
  <c r="AH136" i="13" s="1"/>
  <c r="AH137" i="13" s="1"/>
  <c r="AH138" i="13" s="1"/>
  <c r="AH139" i="13" s="1"/>
  <c r="AH140" i="13" s="1"/>
  <c r="AH141" i="13" s="1"/>
  <c r="AH142" i="13" s="1"/>
  <c r="AH143" i="13" s="1"/>
  <c r="AH144" i="13" s="1"/>
  <c r="AH145" i="13" s="1"/>
  <c r="AH146" i="13" s="1"/>
  <c r="AH147" i="13" s="1"/>
  <c r="AH148" i="13" s="1"/>
  <c r="AH149" i="13" s="1"/>
  <c r="AH150" i="13" s="1"/>
  <c r="AH151" i="13" s="1"/>
  <c r="AH152" i="13" s="1"/>
  <c r="AH153" i="13" s="1"/>
  <c r="AH154" i="13" s="1"/>
  <c r="AG125" i="13"/>
  <c r="AG126" i="13" s="1"/>
  <c r="AG127" i="13" s="1"/>
  <c r="AG128" i="13" s="1"/>
  <c r="AG129" i="13" s="1"/>
  <c r="AG130" i="13" s="1"/>
  <c r="AG131" i="13" s="1"/>
  <c r="AG132" i="13" s="1"/>
  <c r="AG133" i="13" s="1"/>
  <c r="AG134" i="13" s="1"/>
  <c r="AG135" i="13" s="1"/>
  <c r="AG136" i="13" s="1"/>
  <c r="AG137" i="13" s="1"/>
  <c r="AG138" i="13" s="1"/>
  <c r="AG139" i="13" s="1"/>
  <c r="AG140" i="13" s="1"/>
  <c r="AG141" i="13" s="1"/>
  <c r="AG142" i="13" s="1"/>
  <c r="AG143" i="13" s="1"/>
  <c r="AG144" i="13" s="1"/>
  <c r="AG145" i="13" s="1"/>
  <c r="AG146" i="13" s="1"/>
  <c r="AG147" i="13" s="1"/>
  <c r="AG148" i="13" s="1"/>
  <c r="AG149" i="13" s="1"/>
  <c r="AG150" i="13" s="1"/>
  <c r="AG151" i="13" s="1"/>
  <c r="AG152" i="13" s="1"/>
  <c r="AG153" i="13" s="1"/>
  <c r="AG154" i="13" s="1"/>
  <c r="AT125" i="13"/>
  <c r="Z141" i="27" s="1"/>
  <c r="AQ125" i="13"/>
  <c r="W141" i="27" s="1"/>
  <c r="AR125" i="13"/>
  <c r="X141" i="27" s="1"/>
  <c r="AS125" i="13"/>
  <c r="Y141" i="27" s="1"/>
  <c r="O8" i="13"/>
  <c r="Y9" i="26"/>
  <c r="AN7" i="26"/>
  <c r="AD59" i="26"/>
  <c r="AB57" i="26"/>
  <c r="AB6" i="26"/>
  <c r="AM24" i="26"/>
  <c r="AD62" i="26"/>
  <c r="AO30" i="26"/>
  <c r="AD51" i="26"/>
  <c r="AM9" i="26"/>
  <c r="AD39" i="26"/>
  <c r="AD20" i="26"/>
  <c r="AD45" i="26"/>
  <c r="AE11" i="26"/>
  <c r="AN18" i="26"/>
  <c r="AE9" i="26"/>
  <c r="AE37" i="26"/>
  <c r="AM32" i="26"/>
  <c r="AL8" i="26"/>
  <c r="AP31" i="26"/>
  <c r="AB22" i="26"/>
  <c r="AP7" i="26"/>
  <c r="AD36" i="26"/>
  <c r="AN8" i="26"/>
  <c r="AO13" i="26"/>
  <c r="AB11" i="26"/>
  <c r="AC8" i="26"/>
  <c r="AC16" i="26"/>
  <c r="AE30" i="26"/>
  <c r="AC24" i="26"/>
  <c r="AL19" i="26"/>
  <c r="AE17" i="26"/>
  <c r="AC28" i="26"/>
  <c r="AE33" i="26"/>
  <c r="AM10" i="26"/>
  <c r="AE46" i="26"/>
  <c r="J11" i="26"/>
  <c r="K10" i="26"/>
  <c r="O10" i="26" s="1"/>
  <c r="AM21" i="26"/>
  <c r="AM18" i="26"/>
  <c r="AC58" i="26"/>
  <c r="AB51" i="26"/>
  <c r="AD21" i="26"/>
  <c r="AO32" i="26"/>
  <c r="AM13" i="26"/>
  <c r="AB16" i="26"/>
  <c r="AB42" i="26"/>
  <c r="AD17" i="26"/>
  <c r="AC64" i="26"/>
  <c r="AM30" i="26"/>
  <c r="AL15" i="26"/>
  <c r="AE16" i="26"/>
  <c r="AD9" i="26"/>
  <c r="AB59" i="26"/>
  <c r="AL21" i="26"/>
  <c r="AP12" i="26"/>
  <c r="AC13" i="26"/>
  <c r="AC48" i="26"/>
  <c r="AD28" i="26"/>
  <c r="AE63" i="26"/>
  <c r="AL9" i="26"/>
  <c r="AP9" i="26"/>
  <c r="AC7" i="26"/>
  <c r="AE44" i="26"/>
  <c r="AL14" i="26"/>
  <c r="AP24" i="26"/>
  <c r="AP25" i="26"/>
  <c r="AC20" i="26"/>
  <c r="AC55" i="26"/>
  <c r="AB34" i="26"/>
  <c r="AL34" i="26"/>
  <c r="AM6" i="26"/>
  <c r="AB43" i="26"/>
  <c r="AE49" i="26"/>
  <c r="AC15" i="26"/>
  <c r="AL10" i="26"/>
  <c r="AP17" i="26"/>
  <c r="AE52" i="26"/>
  <c r="AC11" i="26"/>
  <c r="AB44" i="26"/>
  <c r="AO21" i="26"/>
  <c r="AP16" i="26"/>
  <c r="AD16" i="26"/>
  <c r="AD43" i="26"/>
  <c r="AE64" i="26"/>
  <c r="AD37" i="26"/>
  <c r="AM19" i="26"/>
  <c r="AM14" i="26"/>
  <c r="AB10" i="26"/>
  <c r="AE60" i="26"/>
  <c r="AB12" i="26"/>
  <c r="AN27" i="26"/>
  <c r="AO16" i="26"/>
  <c r="AD19" i="26"/>
  <c r="AC37" i="26"/>
  <c r="AE15" i="26"/>
  <c r="AL22" i="26"/>
  <c r="AP34" i="26"/>
  <c r="AO7" i="26"/>
  <c r="AD57" i="26"/>
  <c r="AB13" i="26"/>
  <c r="AO27" i="26"/>
  <c r="AC62" i="26"/>
  <c r="AC44" i="26"/>
  <c r="AB61" i="26"/>
  <c r="AD55" i="26"/>
  <c r="AD40" i="26"/>
  <c r="AL32" i="26"/>
  <c r="AP21" i="26"/>
  <c r="AD54" i="26"/>
  <c r="AB32" i="26"/>
  <c r="AB21" i="26"/>
  <c r="AL16" i="26"/>
  <c r="AO15" i="26"/>
  <c r="AB54" i="26"/>
  <c r="AE7" i="26"/>
  <c r="AD50" i="26"/>
  <c r="AN30" i="26"/>
  <c r="AP27" i="26"/>
  <c r="AE19" i="26"/>
  <c r="AC31" i="26"/>
  <c r="AB36" i="26"/>
  <c r="S10" i="26"/>
  <c r="R11" i="26"/>
  <c r="AL25" i="26"/>
  <c r="AP13" i="26"/>
  <c r="AB62" i="26"/>
  <c r="AD31" i="26"/>
  <c r="AE31" i="26"/>
  <c r="AL28" i="26"/>
  <c r="AO18" i="26"/>
  <c r="AC34" i="26"/>
  <c r="AC60" i="26"/>
  <c r="AB37" i="26"/>
  <c r="AO28" i="26"/>
  <c r="AM7" i="26"/>
  <c r="AC12" i="26"/>
  <c r="AC21" i="26"/>
  <c r="AC61" i="26"/>
  <c r="AN34" i="26"/>
  <c r="AP8" i="26"/>
  <c r="AE18" i="26"/>
  <c r="AE56" i="26"/>
  <c r="AE22" i="26"/>
  <c r="AL6" i="26"/>
  <c r="AP19" i="26"/>
  <c r="AN17" i="26"/>
  <c r="AB55" i="26"/>
  <c r="AD42" i="26"/>
  <c r="AD10" i="26"/>
  <c r="AO33" i="26"/>
  <c r="AM15" i="26"/>
  <c r="AC19" i="26"/>
  <c r="AE62" i="26"/>
  <c r="AC33" i="26"/>
  <c r="AC30" i="26"/>
  <c r="AN19" i="26"/>
  <c r="AL31" i="26"/>
  <c r="AB39" i="26"/>
  <c r="AD61" i="26"/>
  <c r="AD46" i="26"/>
  <c r="AE14" i="26"/>
  <c r="AO11" i="26"/>
  <c r="AB24" i="26"/>
  <c r="AB63" i="26"/>
  <c r="AC42" i="26"/>
  <c r="AM28" i="26"/>
  <c r="AP20" i="26"/>
  <c r="AE58" i="26"/>
  <c r="AE43" i="26"/>
  <c r="AE36" i="26"/>
  <c r="AL13" i="26"/>
  <c r="AP10" i="26"/>
  <c r="AC50" i="26"/>
  <c r="AE12" i="26"/>
  <c r="AD64" i="26"/>
  <c r="AN24" i="26"/>
  <c r="AO12" i="26"/>
  <c r="AB19" i="26"/>
  <c r="AE61" i="26"/>
  <c r="AD7" i="26"/>
  <c r="AO25" i="26"/>
  <c r="AP33" i="26"/>
  <c r="AE8" i="26"/>
  <c r="AE39" i="26"/>
  <c r="AC18" i="26"/>
  <c r="AN32" i="26"/>
  <c r="AP28" i="26"/>
  <c r="AE54" i="26"/>
  <c r="AD18" i="26"/>
  <c r="AE45" i="26"/>
  <c r="AB64" i="26"/>
  <c r="AM33" i="26"/>
  <c r="AP22" i="26"/>
  <c r="AD49" i="26"/>
  <c r="AB28" i="26"/>
  <c r="AC56" i="26"/>
  <c r="AD63" i="26"/>
  <c r="AN21" i="26"/>
  <c r="AP30" i="26"/>
  <c r="AD48" i="26"/>
  <c r="AD12" i="26"/>
  <c r="AE25" i="26"/>
  <c r="AB8" i="26"/>
  <c r="AM22" i="26"/>
  <c r="AN10" i="26"/>
  <c r="AB40" i="26"/>
  <c r="AE24" i="26"/>
  <c r="AD14" i="26"/>
  <c r="AC38" i="26"/>
  <c r="AD15" i="26"/>
  <c r="AE59" i="26"/>
  <c r="AC51" i="26"/>
  <c r="AB15" i="26"/>
  <c r="AL18" i="26"/>
  <c r="AB14" i="26"/>
  <c r="AB17" i="26"/>
  <c r="AO24" i="26"/>
  <c r="AM17" i="26"/>
  <c r="AO8" i="26"/>
  <c r="AN13" i="26"/>
  <c r="AD27" i="26"/>
  <c r="AC14" i="26"/>
  <c r="AE6" i="26"/>
  <c r="AH6" i="26" s="1"/>
  <c r="AO34" i="26"/>
  <c r="AL24" i="26"/>
  <c r="AN9" i="26"/>
  <c r="AO17" i="26"/>
  <c r="AC17" i="26"/>
  <c r="AD38" i="26"/>
  <c r="AD11" i="26"/>
  <c r="AC63" i="26"/>
  <c r="AO22" i="26"/>
  <c r="AO19" i="26"/>
  <c r="AB33" i="26"/>
  <c r="AB48" i="26"/>
  <c r="AE28" i="26"/>
  <c r="AB49" i="26"/>
  <c r="AM31" i="26"/>
  <c r="AN6" i="26"/>
  <c r="AC52" i="26"/>
  <c r="AC25" i="26"/>
  <c r="AC22" i="26"/>
  <c r="AO31" i="26"/>
  <c r="AM11" i="26"/>
  <c r="AB52" i="26"/>
  <c r="AD32" i="26"/>
  <c r="AE51" i="26"/>
  <c r="AE40" i="26"/>
  <c r="AL27" i="26"/>
  <c r="AM12" i="26"/>
  <c r="AC45" i="26"/>
  <c r="AB38" i="26"/>
  <c r="AC9" i="26"/>
  <c r="AN25" i="26"/>
  <c r="AO14" i="26"/>
  <c r="AE48" i="26"/>
  <c r="AD44" i="26"/>
  <c r="AC32" i="26"/>
  <c r="AL12" i="26"/>
  <c r="AN14" i="26"/>
  <c r="AB20" i="26"/>
  <c r="AB9" i="26"/>
  <c r="AE55" i="26"/>
  <c r="AN33" i="26"/>
  <c r="AP6" i="26"/>
  <c r="AC6" i="26"/>
  <c r="AF6" i="26" s="1"/>
  <c r="AB31" i="26"/>
  <c r="AE50" i="26"/>
  <c r="AN31" i="26"/>
  <c r="AP32" i="26"/>
  <c r="AD34" i="26"/>
  <c r="AD56" i="26"/>
  <c r="AC46" i="26"/>
  <c r="AM20" i="26"/>
  <c r="AM16" i="26"/>
  <c r="AE34" i="26"/>
  <c r="AE20" i="26"/>
  <c r="AD13" i="26"/>
  <c r="AO20" i="26"/>
  <c r="AP14" i="26"/>
  <c r="AD58" i="26"/>
  <c r="AC10" i="26"/>
  <c r="AC43" i="26"/>
  <c r="AD8" i="26"/>
  <c r="AL17" i="26"/>
  <c r="AP11" i="26"/>
  <c r="AD52" i="26"/>
  <c r="AE10" i="26"/>
  <c r="AC36" i="26"/>
  <c r="AL20" i="26"/>
  <c r="AN16" i="26"/>
  <c r="AE57" i="26"/>
  <c r="AE32" i="26"/>
  <c r="AD25" i="26"/>
  <c r="AM25" i="26"/>
  <c r="AN11" i="26"/>
  <c r="AD24" i="26"/>
  <c r="AB56" i="26"/>
  <c r="AB46" i="26"/>
  <c r="AN22" i="26"/>
  <c r="AO10" i="26"/>
  <c r="AC59" i="26"/>
  <c r="AC54" i="26"/>
  <c r="AE42" i="26"/>
  <c r="AN20" i="26"/>
  <c r="AO6" i="26"/>
  <c r="AC27" i="26"/>
  <c r="AD6" i="26"/>
  <c r="AG6" i="26" s="1"/>
  <c r="AB58" i="26"/>
  <c r="AL33" i="26"/>
  <c r="AP15" i="26"/>
  <c r="AB27" i="26"/>
  <c r="AC49" i="26"/>
  <c r="AD30" i="26"/>
  <c r="AN28" i="26"/>
  <c r="AP18" i="26"/>
  <c r="AC40" i="26"/>
  <c r="AB25" i="26"/>
  <c r="AD22" i="26"/>
  <c r="AL30" i="26"/>
  <c r="AL7" i="26"/>
  <c r="AO9" i="26"/>
  <c r="AE38" i="26"/>
  <c r="AD33" i="26"/>
  <c r="AM27" i="26"/>
  <c r="AN15" i="26"/>
  <c r="AC39" i="26"/>
  <c r="AB18" i="26"/>
  <c r="AB7" i="26"/>
  <c r="AL11" i="26"/>
  <c r="AM8" i="26"/>
  <c r="AE27" i="26"/>
  <c r="AD60" i="26"/>
  <c r="AE21" i="26"/>
  <c r="AM34" i="26"/>
  <c r="AN12" i="26"/>
  <c r="AC57" i="26"/>
  <c r="AB30" i="26"/>
  <c r="L97" i="27"/>
  <c r="B98" i="27"/>
  <c r="AE5" i="26"/>
  <c r="AM5" i="26"/>
  <c r="AD5" i="26"/>
  <c r="AC5" i="26"/>
  <c r="L96" i="27"/>
  <c r="Y9" i="20"/>
  <c r="J14" i="20"/>
  <c r="K13" i="20"/>
  <c r="O13" i="20" s="1"/>
  <c r="S11" i="20"/>
  <c r="T11" i="20" s="1"/>
  <c r="X11" i="20" s="1"/>
  <c r="Y11" i="20" s="1"/>
  <c r="R12" i="20"/>
  <c r="AF11" i="20"/>
  <c r="AI10" i="20"/>
  <c r="S7" i="13"/>
  <c r="R8" i="13"/>
  <c r="R9" i="13" s="1"/>
  <c r="S6" i="13"/>
  <c r="AG155" i="13"/>
  <c r="AG156" i="13" s="1"/>
  <c r="AG157" i="13" s="1"/>
  <c r="AG158" i="13" s="1"/>
  <c r="AG159" i="13" s="1"/>
  <c r="AG160" i="13" s="1"/>
  <c r="AG161" i="13" s="1"/>
  <c r="AG162" i="13" s="1"/>
  <c r="AG163" i="13" s="1"/>
  <c r="AG164" i="13" s="1"/>
  <c r="AH155" i="13"/>
  <c r="AH156" i="13" s="1"/>
  <c r="AH157" i="13" s="1"/>
  <c r="AH158" i="13" s="1"/>
  <c r="AH159" i="13" s="1"/>
  <c r="AH160" i="13" s="1"/>
  <c r="AH161" i="13" s="1"/>
  <c r="AH162" i="13" s="1"/>
  <c r="AH163" i="13" s="1"/>
  <c r="AH164" i="13" s="1"/>
  <c r="AT155" i="13"/>
  <c r="Z171" i="27" s="1"/>
  <c r="AR155" i="13"/>
  <c r="X171" i="27" s="1"/>
  <c r="AS155" i="13"/>
  <c r="Y171" i="27" s="1"/>
  <c r="AQ155" i="13"/>
  <c r="W171" i="27" s="1"/>
  <c r="L59" i="27"/>
  <c r="I60" i="27"/>
  <c r="K60" i="27"/>
  <c r="J60" i="27"/>
  <c r="H60" i="27"/>
  <c r="AH165" i="13"/>
  <c r="AG165" i="13"/>
  <c r="AF9" i="13"/>
  <c r="AI8" i="13"/>
  <c r="K9" i="13"/>
  <c r="J10" i="13"/>
  <c r="K11" i="19"/>
  <c r="O11" i="19" s="1"/>
  <c r="J12" i="19"/>
  <c r="Y8" i="18"/>
  <c r="R10" i="18"/>
  <c r="S9" i="18"/>
  <c r="T9" i="18" s="1"/>
  <c r="X9" i="18" s="1"/>
  <c r="K9" i="18"/>
  <c r="O9" i="18" s="1"/>
  <c r="J10" i="18"/>
  <c r="AF15" i="18"/>
  <c r="AH13" i="18"/>
  <c r="AI12" i="18"/>
  <c r="V141" i="27" l="1"/>
  <c r="O9" i="13"/>
  <c r="AQ19" i="26"/>
  <c r="AR19" i="26"/>
  <c r="AS19" i="26"/>
  <c r="AT19" i="26"/>
  <c r="AG7" i="26"/>
  <c r="AG8" i="26" s="1"/>
  <c r="AG9" i="26" s="1"/>
  <c r="AG10" i="26" s="1"/>
  <c r="AG11" i="26" s="1"/>
  <c r="AG12" i="26" s="1"/>
  <c r="AG13" i="26" s="1"/>
  <c r="AG14" i="26" s="1"/>
  <c r="AG15" i="26" s="1"/>
  <c r="AG16" i="26" s="1"/>
  <c r="AG17" i="26" s="1"/>
  <c r="AG18" i="26" s="1"/>
  <c r="AG19" i="26" s="1"/>
  <c r="AG20" i="26" s="1"/>
  <c r="AG21" i="26" s="1"/>
  <c r="AG22" i="26" s="1"/>
  <c r="AG23" i="26" s="1"/>
  <c r="AG24" i="26" s="1"/>
  <c r="AG25" i="26" s="1"/>
  <c r="AG26" i="26" s="1"/>
  <c r="AG27" i="26" s="1"/>
  <c r="AG28" i="26" s="1"/>
  <c r="AG29" i="26" s="1"/>
  <c r="AG30" i="26" s="1"/>
  <c r="AG31" i="26" s="1"/>
  <c r="AG32" i="26" s="1"/>
  <c r="AG33" i="26" s="1"/>
  <c r="AG34" i="26" s="1"/>
  <c r="AG35" i="26" s="1"/>
  <c r="AG36" i="26" s="1"/>
  <c r="AG37" i="26" s="1"/>
  <c r="AG38" i="26" s="1"/>
  <c r="AG39" i="26" s="1"/>
  <c r="AG40" i="26" s="1"/>
  <c r="AG41" i="26" s="1"/>
  <c r="AG42" i="26" s="1"/>
  <c r="AG43" i="26" s="1"/>
  <c r="AG44" i="26" s="1"/>
  <c r="AR8" i="26"/>
  <c r="AQ8" i="26"/>
  <c r="AT8" i="26"/>
  <c r="AS8" i="26"/>
  <c r="K11" i="26"/>
  <c r="O11" i="26" s="1"/>
  <c r="J12" i="26"/>
  <c r="AT22" i="26"/>
  <c r="AS22" i="26"/>
  <c r="AR22" i="26"/>
  <c r="AQ22" i="26"/>
  <c r="AT11" i="26"/>
  <c r="AS11" i="26"/>
  <c r="AR11" i="26"/>
  <c r="AQ11" i="26"/>
  <c r="AF7" i="26"/>
  <c r="AI6" i="26"/>
  <c r="AT16" i="26"/>
  <c r="AS16" i="26"/>
  <c r="AR16" i="26"/>
  <c r="AQ16" i="26"/>
  <c r="AT14" i="26"/>
  <c r="AS14" i="26"/>
  <c r="AR14" i="26"/>
  <c r="AQ14" i="26"/>
  <c r="AT17" i="26"/>
  <c r="AS17" i="26"/>
  <c r="AR17" i="26"/>
  <c r="AQ17" i="26"/>
  <c r="AH7" i="26"/>
  <c r="AH8" i="26" s="1"/>
  <c r="AH9" i="26" s="1"/>
  <c r="AH10" i="26" s="1"/>
  <c r="AH11" i="26" s="1"/>
  <c r="AH12" i="26" s="1"/>
  <c r="AH13" i="26" s="1"/>
  <c r="AH14" i="26" s="1"/>
  <c r="AH15" i="26" s="1"/>
  <c r="AH16" i="26" s="1"/>
  <c r="AH17" i="26" s="1"/>
  <c r="AH18" i="26" s="1"/>
  <c r="AH19" i="26" s="1"/>
  <c r="AH20" i="26" s="1"/>
  <c r="AH21" i="26" s="1"/>
  <c r="AH22" i="26" s="1"/>
  <c r="AH23" i="26" s="1"/>
  <c r="AH24" i="26" s="1"/>
  <c r="AH25" i="26" s="1"/>
  <c r="AH26" i="26" s="1"/>
  <c r="AH27" i="26" s="1"/>
  <c r="AH28" i="26" s="1"/>
  <c r="AH29" i="26" s="1"/>
  <c r="AH30" i="26" s="1"/>
  <c r="AH31" i="26" s="1"/>
  <c r="AH32" i="26" s="1"/>
  <c r="AH33" i="26" s="1"/>
  <c r="AH34" i="26" s="1"/>
  <c r="AH35" i="26" s="1"/>
  <c r="AH36" i="26" s="1"/>
  <c r="AH37" i="26" s="1"/>
  <c r="AH38" i="26" s="1"/>
  <c r="AH39" i="26" s="1"/>
  <c r="AH40" i="26" s="1"/>
  <c r="AH41" i="26" s="1"/>
  <c r="AH42" i="26" s="1"/>
  <c r="AH43" i="26" s="1"/>
  <c r="AH44" i="26" s="1"/>
  <c r="AT18" i="26"/>
  <c r="AS18" i="26"/>
  <c r="AR18" i="26"/>
  <c r="AQ18" i="26"/>
  <c r="AT34" i="26"/>
  <c r="AS34" i="26"/>
  <c r="AR34" i="26"/>
  <c r="AQ34" i="26"/>
  <c r="AT21" i="26"/>
  <c r="AS21" i="26"/>
  <c r="AR21" i="26"/>
  <c r="AQ21" i="26"/>
  <c r="AY6" i="26"/>
  <c r="AY7" i="26" s="1"/>
  <c r="AY8" i="26" s="1"/>
  <c r="AY9" i="26" s="1"/>
  <c r="AY10" i="26" s="1"/>
  <c r="AY11" i="26" s="1"/>
  <c r="AY12" i="26" s="1"/>
  <c r="AY13" i="26" s="1"/>
  <c r="AY14" i="26" s="1"/>
  <c r="AY15" i="26" s="1"/>
  <c r="AY16" i="26" s="1"/>
  <c r="AY17" i="26" s="1"/>
  <c r="AY18" i="26" s="1"/>
  <c r="AY19" i="26" s="1"/>
  <c r="AY20" i="26" s="1"/>
  <c r="AY21" i="26" s="1"/>
  <c r="AY22" i="26" s="1"/>
  <c r="AY23" i="26" s="1"/>
  <c r="AY24" i="26" s="1"/>
  <c r="AY25" i="26" s="1"/>
  <c r="AY26" i="26" s="1"/>
  <c r="AY27" i="26" s="1"/>
  <c r="AY28" i="26" s="1"/>
  <c r="AY29" i="26" s="1"/>
  <c r="AY30" i="26" s="1"/>
  <c r="AY31" i="26" s="1"/>
  <c r="AY32" i="26" s="1"/>
  <c r="AY33" i="26" s="1"/>
  <c r="AY34" i="26" s="1"/>
  <c r="AY35" i="26" s="1"/>
  <c r="C123" i="26" s="1"/>
  <c r="AT6" i="26"/>
  <c r="AS6" i="26"/>
  <c r="AR6" i="26"/>
  <c r="AQ6" i="26"/>
  <c r="AT31" i="26"/>
  <c r="AS31" i="26"/>
  <c r="AR31" i="26"/>
  <c r="AQ31" i="26"/>
  <c r="AT30" i="26"/>
  <c r="AS30" i="26"/>
  <c r="AR30" i="26"/>
  <c r="AQ30" i="26"/>
  <c r="AT25" i="26"/>
  <c r="AS25" i="26"/>
  <c r="AR25" i="26"/>
  <c r="AQ25" i="26"/>
  <c r="AT9" i="26"/>
  <c r="AS9" i="26"/>
  <c r="AR9" i="26"/>
  <c r="AQ9" i="26"/>
  <c r="AT20" i="26"/>
  <c r="AS20" i="26"/>
  <c r="AR20" i="26"/>
  <c r="AQ20" i="26"/>
  <c r="AT12" i="26"/>
  <c r="AS12" i="26"/>
  <c r="AR12" i="26"/>
  <c r="AQ12" i="26"/>
  <c r="AT13" i="26"/>
  <c r="AS13" i="26"/>
  <c r="AR13" i="26"/>
  <c r="AQ13" i="26"/>
  <c r="S11" i="26"/>
  <c r="T11" i="26" s="1"/>
  <c r="X11" i="26" s="1"/>
  <c r="R12" i="26"/>
  <c r="AT32" i="26"/>
  <c r="AS32" i="26"/>
  <c r="AR32" i="26"/>
  <c r="AQ32" i="26"/>
  <c r="AT10" i="26"/>
  <c r="AS10" i="26"/>
  <c r="AR10" i="26"/>
  <c r="AQ10" i="26"/>
  <c r="AT33" i="26"/>
  <c r="AS33" i="26"/>
  <c r="AR33" i="26"/>
  <c r="AQ33" i="26"/>
  <c r="T10" i="26"/>
  <c r="X10" i="26" s="1"/>
  <c r="AT15" i="26"/>
  <c r="AS15" i="26"/>
  <c r="AR15" i="26"/>
  <c r="AQ15" i="26"/>
  <c r="AT7" i="26"/>
  <c r="AS7" i="26"/>
  <c r="AR7" i="26"/>
  <c r="AQ7" i="26"/>
  <c r="AT27" i="26"/>
  <c r="AS27" i="26"/>
  <c r="AR27" i="26"/>
  <c r="AQ27" i="26"/>
  <c r="AT24" i="26"/>
  <c r="AS24" i="26"/>
  <c r="AR24" i="26"/>
  <c r="AQ24" i="26"/>
  <c r="AT28" i="26"/>
  <c r="AS28" i="26"/>
  <c r="AR28" i="26"/>
  <c r="AQ28" i="26"/>
  <c r="K98" i="27"/>
  <c r="H98" i="27"/>
  <c r="I98" i="27"/>
  <c r="J98" i="27"/>
  <c r="C94" i="26"/>
  <c r="AB60" i="26" s="1"/>
  <c r="J15" i="20"/>
  <c r="K14" i="20"/>
  <c r="O14" i="20" s="1"/>
  <c r="S12" i="20"/>
  <c r="R13" i="20"/>
  <c r="AI11" i="20"/>
  <c r="AF12" i="20"/>
  <c r="T6" i="13"/>
  <c r="S8" i="13"/>
  <c r="T7" i="13"/>
  <c r="V171" i="27"/>
  <c r="S9" i="13"/>
  <c r="R10" i="13"/>
  <c r="L60" i="27"/>
  <c r="B62" i="27"/>
  <c r="B61" i="27"/>
  <c r="AI9" i="13"/>
  <c r="AF10" i="13"/>
  <c r="K10" i="13"/>
  <c r="J11" i="13"/>
  <c r="Q7" i="19"/>
  <c r="Q11" i="19"/>
  <c r="Q15" i="19"/>
  <c r="Q19" i="19"/>
  <c r="Q22" i="19"/>
  <c r="Q30" i="19"/>
  <c r="Q31" i="19"/>
  <c r="Q33" i="19"/>
  <c r="Q36" i="19"/>
  <c r="Q38" i="19"/>
  <c r="Q41" i="19"/>
  <c r="Q44" i="19"/>
  <c r="Q10" i="19"/>
  <c r="Q14" i="19"/>
  <c r="Q18" i="19"/>
  <c r="Q21" i="19"/>
  <c r="Q25" i="19"/>
  <c r="Q26" i="19"/>
  <c r="Q29" i="19"/>
  <c r="Q32" i="19"/>
  <c r="Q43" i="19"/>
  <c r="Q6" i="19"/>
  <c r="R6" i="19" s="1"/>
  <c r="S6" i="19" s="1"/>
  <c r="T6" i="19" s="1"/>
  <c r="X6" i="19" s="1"/>
  <c r="Y6" i="19" s="1"/>
  <c r="Q9" i="19"/>
  <c r="Q13" i="19"/>
  <c r="Q17" i="19"/>
  <c r="Q24" i="19"/>
  <c r="Q28" i="19"/>
  <c r="Q35" i="19"/>
  <c r="Q40" i="19"/>
  <c r="Q42" i="19"/>
  <c r="Q8" i="19"/>
  <c r="Q12" i="19"/>
  <c r="Q16" i="19"/>
  <c r="Q20" i="19"/>
  <c r="Q23" i="19"/>
  <c r="Q27" i="19"/>
  <c r="Q34" i="19"/>
  <c r="Q37" i="19"/>
  <c r="Q39" i="19"/>
  <c r="Q45" i="19"/>
  <c r="Q47" i="19"/>
  <c r="J13" i="19"/>
  <c r="K12" i="19"/>
  <c r="O12" i="19" s="1"/>
  <c r="Y9" i="18"/>
  <c r="S10" i="18"/>
  <c r="R11" i="18"/>
  <c r="K10" i="18"/>
  <c r="O10" i="18" s="1"/>
  <c r="J11" i="18"/>
  <c r="AH14" i="18"/>
  <c r="AI13" i="18"/>
  <c r="AF16" i="18"/>
  <c r="O10" i="13" l="1"/>
  <c r="Y11" i="26"/>
  <c r="AB50" i="26"/>
  <c r="AB45" i="26"/>
  <c r="AH45" i="26" s="1"/>
  <c r="AH46" i="26" s="1"/>
  <c r="AH47" i="26" s="1"/>
  <c r="AH48" i="26" s="1"/>
  <c r="AH49" i="26" s="1"/>
  <c r="K12" i="26"/>
  <c r="O12" i="26" s="1"/>
  <c r="J13" i="26"/>
  <c r="Y10" i="26"/>
  <c r="AF8" i="26"/>
  <c r="AI7" i="26"/>
  <c r="S12" i="26"/>
  <c r="R13" i="26"/>
  <c r="H94" i="26"/>
  <c r="C99" i="27"/>
  <c r="L99" i="27" s="1"/>
  <c r="AB5" i="26"/>
  <c r="AL5" i="26"/>
  <c r="L98" i="27"/>
  <c r="K15" i="20"/>
  <c r="O15" i="20" s="1"/>
  <c r="J16" i="20"/>
  <c r="S13" i="20"/>
  <c r="T13" i="20" s="1"/>
  <c r="X13" i="20" s="1"/>
  <c r="Y13" i="20" s="1"/>
  <c r="R14" i="20"/>
  <c r="T12" i="20"/>
  <c r="X12" i="20" s="1"/>
  <c r="AI12" i="20"/>
  <c r="AF13" i="20"/>
  <c r="X7" i="13"/>
  <c r="Y7" i="13" s="1"/>
  <c r="T8" i="13"/>
  <c r="X6" i="13"/>
  <c r="Y6" i="13" s="1"/>
  <c r="T9" i="13"/>
  <c r="AM35" i="19"/>
  <c r="AN50" i="19"/>
  <c r="AO35" i="19"/>
  <c r="AL40" i="19"/>
  <c r="AN40" i="19"/>
  <c r="Q46" i="19"/>
  <c r="S10" i="13"/>
  <c r="R11" i="13"/>
  <c r="J62" i="27"/>
  <c r="K62" i="27"/>
  <c r="I62" i="27"/>
  <c r="H62" i="27"/>
  <c r="H61" i="27"/>
  <c r="K61" i="27"/>
  <c r="I61" i="27"/>
  <c r="J61" i="27"/>
  <c r="AO40" i="19"/>
  <c r="AI10" i="13"/>
  <c r="AF11" i="13"/>
  <c r="K11" i="13"/>
  <c r="J12" i="13"/>
  <c r="R7" i="19"/>
  <c r="S7" i="19" s="1"/>
  <c r="T7" i="19" s="1"/>
  <c r="X7" i="19" s="1"/>
  <c r="Y7" i="19" s="1"/>
  <c r="K13" i="19"/>
  <c r="O13" i="19" s="1"/>
  <c r="J14" i="19"/>
  <c r="S11" i="18"/>
  <c r="T11" i="18" s="1"/>
  <c r="X11" i="18" s="1"/>
  <c r="R12" i="18"/>
  <c r="T10" i="18"/>
  <c r="X10" i="18" s="1"/>
  <c r="Y10" i="18" s="1"/>
  <c r="K11" i="18"/>
  <c r="O11" i="18" s="1"/>
  <c r="J12" i="18"/>
  <c r="AF17" i="18"/>
  <c r="AH15" i="18"/>
  <c r="AI14" i="18"/>
  <c r="O11" i="13" l="1"/>
  <c r="AG45" i="26"/>
  <c r="AG46" i="26" s="1"/>
  <c r="AG47" i="26" s="1"/>
  <c r="AG48" i="26" s="1"/>
  <c r="AG49" i="26" s="1"/>
  <c r="AG50" i="26" s="1"/>
  <c r="AG51" i="26" s="1"/>
  <c r="AG52" i="26" s="1"/>
  <c r="AG53" i="26" s="1"/>
  <c r="AG54" i="26" s="1"/>
  <c r="AG55" i="26" s="1"/>
  <c r="AG56" i="26" s="1"/>
  <c r="AG57" i="26" s="1"/>
  <c r="AG58" i="26" s="1"/>
  <c r="AG59" i="26" s="1"/>
  <c r="AG60" i="26" s="1"/>
  <c r="AG61" i="26" s="1"/>
  <c r="AG62" i="26" s="1"/>
  <c r="AG63" i="26" s="1"/>
  <c r="AG64" i="26" s="1"/>
  <c r="AG65" i="26" s="1"/>
  <c r="AH50" i="26"/>
  <c r="AH51" i="26" s="1"/>
  <c r="AH52" i="26" s="1"/>
  <c r="AH53" i="26" s="1"/>
  <c r="AH54" i="26" s="1"/>
  <c r="AH55" i="26" s="1"/>
  <c r="AH56" i="26" s="1"/>
  <c r="AH57" i="26" s="1"/>
  <c r="AH58" i="26" s="1"/>
  <c r="AH59" i="26" s="1"/>
  <c r="AH60" i="26" s="1"/>
  <c r="AH61" i="26" s="1"/>
  <c r="AH62" i="26" s="1"/>
  <c r="AH63" i="26" s="1"/>
  <c r="AH64" i="26" s="1"/>
  <c r="AH65" i="26" s="1"/>
  <c r="K13" i="26"/>
  <c r="O13" i="26" s="1"/>
  <c r="J14" i="26"/>
  <c r="AF9" i="26"/>
  <c r="AI8" i="26"/>
  <c r="T12" i="26"/>
  <c r="X12" i="26" s="1"/>
  <c r="S13" i="26"/>
  <c r="T13" i="26" s="1"/>
  <c r="X13" i="26" s="1"/>
  <c r="R14" i="26"/>
  <c r="Y12" i="20"/>
  <c r="S14" i="20"/>
  <c r="T14" i="20" s="1"/>
  <c r="X14" i="20" s="1"/>
  <c r="Y14" i="20" s="1"/>
  <c r="R15" i="20"/>
  <c r="J17" i="20"/>
  <c r="K16" i="20"/>
  <c r="O16" i="20" s="1"/>
  <c r="AF14" i="20"/>
  <c r="AI13" i="20"/>
  <c r="X8" i="13"/>
  <c r="Y8" i="13" s="1"/>
  <c r="T10" i="13"/>
  <c r="X9" i="13"/>
  <c r="Y9" i="13" s="1"/>
  <c r="AM45" i="19"/>
  <c r="AL55" i="19"/>
  <c r="AN35" i="19"/>
  <c r="AP35" i="19"/>
  <c r="AL50" i="19"/>
  <c r="AR40" i="19"/>
  <c r="X56" i="27" s="1"/>
  <c r="AS40" i="19"/>
  <c r="Y56" i="27" s="1"/>
  <c r="AM40" i="19"/>
  <c r="AQ40" i="19" s="1"/>
  <c r="W56" i="27" s="1"/>
  <c r="AL45" i="19"/>
  <c r="AP40" i="19"/>
  <c r="AT40" i="19" s="1"/>
  <c r="Z56" i="27" s="1"/>
  <c r="AN45" i="19"/>
  <c r="AL35" i="19"/>
  <c r="AP45" i="19"/>
  <c r="AP50" i="19"/>
  <c r="AO45" i="19"/>
  <c r="S11" i="13"/>
  <c r="R12" i="13"/>
  <c r="AE69" i="19"/>
  <c r="L62" i="27"/>
  <c r="B65" i="27"/>
  <c r="B63" i="27"/>
  <c r="L61" i="27"/>
  <c r="AI11" i="13"/>
  <c r="AF12" i="13"/>
  <c r="K12" i="13"/>
  <c r="J13" i="13"/>
  <c r="R8" i="19"/>
  <c r="K14" i="19"/>
  <c r="O14" i="19" s="1"/>
  <c r="J15" i="19"/>
  <c r="S12" i="18"/>
  <c r="T12" i="18" s="1"/>
  <c r="X12" i="18" s="1"/>
  <c r="R13" i="18"/>
  <c r="Y11" i="18"/>
  <c r="K12" i="18"/>
  <c r="O12" i="18" s="1"/>
  <c r="J13" i="18"/>
  <c r="AH16" i="18"/>
  <c r="AI15" i="18"/>
  <c r="AF18" i="18"/>
  <c r="O12" i="13" l="1"/>
  <c r="J15" i="26"/>
  <c r="K14" i="26"/>
  <c r="O14" i="26" s="1"/>
  <c r="Y13" i="26"/>
  <c r="Y12" i="26"/>
  <c r="AI9" i="26"/>
  <c r="AF10" i="26"/>
  <c r="S14" i="26"/>
  <c r="R15" i="26"/>
  <c r="J18" i="20"/>
  <c r="K17" i="20"/>
  <c r="O17" i="20" s="1"/>
  <c r="S15" i="20"/>
  <c r="T15" i="20" s="1"/>
  <c r="X15" i="20" s="1"/>
  <c r="Y15" i="20" s="1"/>
  <c r="R16" i="20"/>
  <c r="AF15" i="20"/>
  <c r="AI14" i="20"/>
  <c r="T11" i="13"/>
  <c r="X10" i="13"/>
  <c r="Y10" i="13" s="1"/>
  <c r="AT35" i="19"/>
  <c r="AQ35" i="19"/>
  <c r="AR35" i="19"/>
  <c r="AS35" i="19"/>
  <c r="AT50" i="19"/>
  <c r="Z66" i="27" s="1"/>
  <c r="AR50" i="19"/>
  <c r="X66" i="27" s="1"/>
  <c r="AT45" i="19"/>
  <c r="Z61" i="27" s="1"/>
  <c r="AR45" i="19"/>
  <c r="X61" i="27" s="1"/>
  <c r="AS45" i="19"/>
  <c r="Y61" i="27" s="1"/>
  <c r="AQ45" i="19"/>
  <c r="W61" i="27" s="1"/>
  <c r="V56" i="27"/>
  <c r="AE30" i="19"/>
  <c r="AD35" i="19"/>
  <c r="AE50" i="19"/>
  <c r="AD55" i="19"/>
  <c r="AC55" i="19"/>
  <c r="AB45" i="19"/>
  <c r="AC45" i="19"/>
  <c r="AD45" i="19"/>
  <c r="AD50" i="19"/>
  <c r="AE40" i="19"/>
  <c r="AD40" i="19"/>
  <c r="AN30" i="19"/>
  <c r="AD30" i="19"/>
  <c r="AB50" i="19"/>
  <c r="AB40" i="19"/>
  <c r="AC40" i="19"/>
  <c r="AE35" i="19"/>
  <c r="AE45" i="19"/>
  <c r="AC50" i="19"/>
  <c r="S12" i="13"/>
  <c r="R13" i="13"/>
  <c r="AO25" i="19"/>
  <c r="AP24" i="19"/>
  <c r="AE10" i="19"/>
  <c r="AL31" i="19"/>
  <c r="AP9" i="19"/>
  <c r="AE61" i="19"/>
  <c r="AN24" i="19"/>
  <c r="AL28" i="19"/>
  <c r="AM29" i="19"/>
  <c r="AE11" i="19"/>
  <c r="AB53" i="19"/>
  <c r="AM32" i="19"/>
  <c r="AE42" i="19"/>
  <c r="AB49" i="19"/>
  <c r="AD58" i="19"/>
  <c r="AL22" i="19"/>
  <c r="AC31" i="19"/>
  <c r="AM23" i="19"/>
  <c r="AO6" i="19"/>
  <c r="AM10" i="19"/>
  <c r="AO27" i="19"/>
  <c r="AE21" i="19"/>
  <c r="AP19" i="19"/>
  <c r="AE64" i="19"/>
  <c r="AO31" i="19"/>
  <c r="AP7" i="19"/>
  <c r="AC52" i="19"/>
  <c r="AM31" i="19"/>
  <c r="AL20" i="19"/>
  <c r="AB64" i="19"/>
  <c r="AD32" i="19"/>
  <c r="AN26" i="19"/>
  <c r="AP28" i="19"/>
  <c r="AD43" i="19"/>
  <c r="AN34" i="19"/>
  <c r="AL6" i="19"/>
  <c r="AP6" i="19"/>
  <c r="AB60" i="19"/>
  <c r="AO18" i="19"/>
  <c r="AE8" i="19"/>
  <c r="AE18" i="19"/>
  <c r="AP10" i="19"/>
  <c r="AB46" i="19"/>
  <c r="AB47" i="19"/>
  <c r="AB58" i="19"/>
  <c r="AP33" i="19"/>
  <c r="AL7" i="19"/>
  <c r="AO24" i="19"/>
  <c r="AE28" i="19"/>
  <c r="AL18" i="19"/>
  <c r="AN21" i="19"/>
  <c r="AM18" i="19"/>
  <c r="AM9" i="19"/>
  <c r="AD34" i="19"/>
  <c r="AO7" i="19"/>
  <c r="AS7" i="19" s="1"/>
  <c r="Y23" i="27" s="1"/>
  <c r="AB19" i="19"/>
  <c r="AO16" i="19"/>
  <c r="AL34" i="19"/>
  <c r="AM15" i="19"/>
  <c r="AN18" i="19"/>
  <c r="H63" i="27"/>
  <c r="I63" i="27"/>
  <c r="J63" i="27"/>
  <c r="K63" i="27"/>
  <c r="Q57" i="19"/>
  <c r="Q58" i="19"/>
  <c r="Q63" i="19"/>
  <c r="Q59" i="19"/>
  <c r="Q61" i="19"/>
  <c r="Q62" i="19"/>
  <c r="Q60" i="19"/>
  <c r="Q50" i="19"/>
  <c r="Q56" i="19"/>
  <c r="Q49" i="19"/>
  <c r="Q48" i="19"/>
  <c r="Q51" i="19"/>
  <c r="Q52" i="19"/>
  <c r="B64" i="27"/>
  <c r="AA157" i="27" s="1"/>
  <c r="AB157" i="27" s="1"/>
  <c r="AL26" i="19"/>
  <c r="AM34" i="19"/>
  <c r="AB55" i="19"/>
  <c r="AO15" i="19"/>
  <c r="AN27" i="19"/>
  <c r="AN15" i="19"/>
  <c r="AD27" i="19"/>
  <c r="J65" i="27"/>
  <c r="K65" i="27"/>
  <c r="H65" i="27"/>
  <c r="I65" i="27"/>
  <c r="AF13" i="13"/>
  <c r="AI12" i="13"/>
  <c r="K13" i="13"/>
  <c r="J14" i="13"/>
  <c r="Q54" i="19"/>
  <c r="Q53" i="19"/>
  <c r="S8" i="19"/>
  <c r="T8" i="19" s="1"/>
  <c r="X8" i="19" s="1"/>
  <c r="Y8" i="19" s="1"/>
  <c r="R9" i="19"/>
  <c r="C94" i="19"/>
  <c r="Q55" i="19"/>
  <c r="K15" i="19"/>
  <c r="O15" i="19" s="1"/>
  <c r="J16" i="19"/>
  <c r="Y12" i="18"/>
  <c r="R14" i="18"/>
  <c r="S13" i="18"/>
  <c r="T13" i="18" s="1"/>
  <c r="X13" i="18" s="1"/>
  <c r="K13" i="18"/>
  <c r="O13" i="18" s="1"/>
  <c r="J14" i="18"/>
  <c r="AF19" i="18"/>
  <c r="AH17" i="18"/>
  <c r="AI16" i="18"/>
  <c r="O13" i="13" l="1"/>
  <c r="J16" i="26"/>
  <c r="K15" i="26"/>
  <c r="O15" i="26" s="1"/>
  <c r="T14" i="26"/>
  <c r="X14" i="26" s="1"/>
  <c r="AF11" i="26"/>
  <c r="AI10" i="26"/>
  <c r="S15" i="26"/>
  <c r="T15" i="26" s="1"/>
  <c r="X15" i="26" s="1"/>
  <c r="R16" i="26"/>
  <c r="S16" i="20"/>
  <c r="T16" i="20" s="1"/>
  <c r="X16" i="20" s="1"/>
  <c r="Y16" i="20" s="1"/>
  <c r="R17" i="20"/>
  <c r="J19" i="20"/>
  <c r="K18" i="20"/>
  <c r="O18" i="20"/>
  <c r="AI15" i="20"/>
  <c r="AF16" i="20"/>
  <c r="T12" i="13"/>
  <c r="X11" i="13"/>
  <c r="Y11" i="13" s="1"/>
  <c r="AL94" i="19"/>
  <c r="AO69" i="19"/>
  <c r="AM72" i="19"/>
  <c r="AL85" i="19"/>
  <c r="AL80" i="19"/>
  <c r="AO86" i="19"/>
  <c r="AP95" i="19"/>
  <c r="AN75" i="19"/>
  <c r="AP79" i="19"/>
  <c r="AM69" i="19"/>
  <c r="AP71" i="19"/>
  <c r="AL81" i="19"/>
  <c r="AL95" i="19"/>
  <c r="AO95" i="19"/>
  <c r="AL66" i="19"/>
  <c r="AP81" i="19"/>
  <c r="AM84" i="19"/>
  <c r="AM74" i="19"/>
  <c r="AM79" i="19"/>
  <c r="AL71" i="19"/>
  <c r="AN79" i="19"/>
  <c r="AO88" i="19"/>
  <c r="AM75" i="19"/>
  <c r="AO67" i="19"/>
  <c r="AN74" i="19"/>
  <c r="AP78" i="19"/>
  <c r="AN93" i="19"/>
  <c r="AN90" i="19"/>
  <c r="AM67" i="19"/>
  <c r="AL70" i="19"/>
  <c r="AO74" i="19"/>
  <c r="AN77" i="19"/>
  <c r="AO77" i="19"/>
  <c r="AN91" i="19"/>
  <c r="AP74" i="19"/>
  <c r="AM90" i="19"/>
  <c r="AP82" i="19"/>
  <c r="AL78" i="19"/>
  <c r="AO76" i="19"/>
  <c r="AN85" i="19"/>
  <c r="AN87" i="19"/>
  <c r="AL82" i="19"/>
  <c r="AO78" i="19"/>
  <c r="AL88" i="19"/>
  <c r="AM83" i="19"/>
  <c r="AO80" i="19"/>
  <c r="AL83" i="19"/>
  <c r="AL69" i="19"/>
  <c r="AP84" i="19"/>
  <c r="AN68" i="19"/>
  <c r="AP75" i="19"/>
  <c r="AM68" i="19"/>
  <c r="AM76" i="19"/>
  <c r="AP86" i="19"/>
  <c r="AM78" i="19"/>
  <c r="AL74" i="19"/>
  <c r="AO71" i="19"/>
  <c r="AL90" i="19"/>
  <c r="AP77" i="19"/>
  <c r="AM94" i="19"/>
  <c r="AL73" i="19"/>
  <c r="AP67" i="19"/>
  <c r="AL84" i="19"/>
  <c r="AN69" i="19"/>
  <c r="AL67" i="19"/>
  <c r="AM77" i="19"/>
  <c r="AN71" i="19"/>
  <c r="AO66" i="19"/>
  <c r="AO79" i="19"/>
  <c r="AM66" i="19"/>
  <c r="AM91" i="19"/>
  <c r="AO72" i="19"/>
  <c r="AO82" i="19"/>
  <c r="AM92" i="19"/>
  <c r="AL72" i="19"/>
  <c r="AM93" i="19"/>
  <c r="AM71" i="19"/>
  <c r="AN82" i="19"/>
  <c r="AM89" i="19"/>
  <c r="AM73" i="19"/>
  <c r="AN66" i="19"/>
  <c r="AL87" i="19"/>
  <c r="AM81" i="19"/>
  <c r="AN80" i="19"/>
  <c r="AP83" i="19"/>
  <c r="AL93" i="19"/>
  <c r="AM86" i="19"/>
  <c r="AO91" i="19"/>
  <c r="AL76" i="19"/>
  <c r="AL77" i="19"/>
  <c r="AN83" i="19"/>
  <c r="AO92" i="19"/>
  <c r="AN94" i="19"/>
  <c r="AO81" i="19"/>
  <c r="AN67" i="19"/>
  <c r="AP73" i="19"/>
  <c r="AN92" i="19"/>
  <c r="AN84" i="19"/>
  <c r="AM80" i="19"/>
  <c r="AN86" i="19"/>
  <c r="AO84" i="19"/>
  <c r="AP69" i="19"/>
  <c r="AO73" i="19"/>
  <c r="AP94" i="19"/>
  <c r="AO89" i="19"/>
  <c r="AM70" i="19"/>
  <c r="AO90" i="19"/>
  <c r="AM87" i="19"/>
  <c r="AP88" i="19"/>
  <c r="AN70" i="19"/>
  <c r="AL91" i="19"/>
  <c r="AN89" i="19"/>
  <c r="AP85" i="19"/>
  <c r="AN88" i="19"/>
  <c r="AM85" i="19"/>
  <c r="AP87" i="19"/>
  <c r="AO68" i="19"/>
  <c r="AP80" i="19"/>
  <c r="AP89" i="19"/>
  <c r="AP76" i="19"/>
  <c r="AN76" i="19"/>
  <c r="AN81" i="19"/>
  <c r="AP70" i="19"/>
  <c r="AP92" i="19"/>
  <c r="AN73" i="19"/>
  <c r="AL92" i="19"/>
  <c r="AL89" i="19"/>
  <c r="AO85" i="19"/>
  <c r="AO75" i="19"/>
  <c r="AP68" i="19"/>
  <c r="AO93" i="19"/>
  <c r="AM82" i="19"/>
  <c r="AL75" i="19"/>
  <c r="AP93" i="19"/>
  <c r="AO83" i="19"/>
  <c r="AO70" i="19"/>
  <c r="AN72" i="19"/>
  <c r="AL86" i="19"/>
  <c r="AO87" i="19"/>
  <c r="AP90" i="19"/>
  <c r="AM88" i="19"/>
  <c r="AL68" i="19"/>
  <c r="AM95" i="19"/>
  <c r="AP66" i="19"/>
  <c r="AN95" i="19"/>
  <c r="AP91" i="19"/>
  <c r="AN78" i="19"/>
  <c r="AL79" i="19"/>
  <c r="AO94" i="19"/>
  <c r="AP72" i="19"/>
  <c r="V61" i="27"/>
  <c r="AN65" i="19"/>
  <c r="AO37" i="19"/>
  <c r="AN52" i="19"/>
  <c r="AP36" i="19"/>
  <c r="AL37" i="19"/>
  <c r="AN64" i="19"/>
  <c r="AP52" i="19"/>
  <c r="AO36" i="19"/>
  <c r="AO43" i="19"/>
  <c r="AN37" i="19"/>
  <c r="AN38" i="19"/>
  <c r="AP47" i="19"/>
  <c r="AN59" i="19"/>
  <c r="AN63" i="19"/>
  <c r="AM51" i="19"/>
  <c r="AP39" i="19"/>
  <c r="AP38" i="19"/>
  <c r="AO58" i="19"/>
  <c r="AN58" i="19"/>
  <c r="AL36" i="19"/>
  <c r="AO50" i="19"/>
  <c r="AS50" i="19" s="1"/>
  <c r="Y66" i="27" s="1"/>
  <c r="AM59" i="19"/>
  <c r="AP61" i="19"/>
  <c r="AL47" i="19"/>
  <c r="AP49" i="19"/>
  <c r="AM47" i="19"/>
  <c r="AL42" i="19"/>
  <c r="AL59" i="19"/>
  <c r="AM52" i="19"/>
  <c r="AN56" i="19"/>
  <c r="AN51" i="19"/>
  <c r="AM64" i="19"/>
  <c r="AN62" i="19"/>
  <c r="AO49" i="19"/>
  <c r="AO46" i="19"/>
  <c r="AL54" i="19"/>
  <c r="AN47" i="19"/>
  <c r="AL60" i="19"/>
  <c r="AO56" i="19"/>
  <c r="AP44" i="19"/>
  <c r="AN60" i="19"/>
  <c r="AN46" i="19"/>
  <c r="AN44" i="19"/>
  <c r="AN43" i="19"/>
  <c r="AL51" i="19"/>
  <c r="AN39" i="19"/>
  <c r="AM63" i="19"/>
  <c r="AM50" i="19"/>
  <c r="AQ50" i="19" s="1"/>
  <c r="W66" i="27" s="1"/>
  <c r="AO39" i="19"/>
  <c r="AP59" i="19"/>
  <c r="AO62" i="19"/>
  <c r="AL61" i="19"/>
  <c r="AL63" i="19"/>
  <c r="AL65" i="19"/>
  <c r="AM36" i="19"/>
  <c r="AO52" i="19"/>
  <c r="AO57" i="19"/>
  <c r="AM38" i="19"/>
  <c r="AO53" i="19"/>
  <c r="AM41" i="19"/>
  <c r="AP55" i="19"/>
  <c r="AT55" i="19" s="1"/>
  <c r="Z71" i="27" s="1"/>
  <c r="AM58" i="19"/>
  <c r="AO65" i="19"/>
  <c r="AN53" i="19"/>
  <c r="AP60" i="19"/>
  <c r="AM56" i="19"/>
  <c r="AP48" i="19"/>
  <c r="AO59" i="19"/>
  <c r="AP43" i="19"/>
  <c r="AN54" i="19"/>
  <c r="AL48" i="19"/>
  <c r="AM61" i="19"/>
  <c r="AP37" i="19"/>
  <c r="AP65" i="19"/>
  <c r="AN41" i="19"/>
  <c r="AO54" i="19"/>
  <c r="AM46" i="19"/>
  <c r="AO63" i="19"/>
  <c r="AN57" i="19"/>
  <c r="AP46" i="19"/>
  <c r="AN36" i="19"/>
  <c r="AN55" i="19"/>
  <c r="AR55" i="19" s="1"/>
  <c r="X71" i="27" s="1"/>
  <c r="AO47" i="19"/>
  <c r="AO41" i="19"/>
  <c r="AL57" i="19"/>
  <c r="AM48" i="19"/>
  <c r="AL64" i="19"/>
  <c r="AO48" i="19"/>
  <c r="AM49" i="19"/>
  <c r="AM44" i="19"/>
  <c r="AM53" i="19"/>
  <c r="AN49" i="19"/>
  <c r="AM54" i="19"/>
  <c r="AL58" i="19"/>
  <c r="AN42" i="19"/>
  <c r="AM43" i="19"/>
  <c r="AL49" i="19"/>
  <c r="AM42" i="19"/>
  <c r="AO42" i="19"/>
  <c r="AM60" i="19"/>
  <c r="AM65" i="19"/>
  <c r="AM57" i="19"/>
  <c r="AO44" i="19"/>
  <c r="AM39" i="19"/>
  <c r="AO51" i="19"/>
  <c r="AL38" i="19"/>
  <c r="AP54" i="19"/>
  <c r="AP53" i="19"/>
  <c r="AP57" i="19"/>
  <c r="AN48" i="19"/>
  <c r="AL56" i="19"/>
  <c r="AL46" i="19"/>
  <c r="AM37" i="19"/>
  <c r="AP51" i="19"/>
  <c r="AP42" i="19"/>
  <c r="AN61" i="19"/>
  <c r="AO60" i="19"/>
  <c r="AP58" i="19"/>
  <c r="AP63" i="19"/>
  <c r="AO38" i="19"/>
  <c r="AL41" i="19"/>
  <c r="AL44" i="19"/>
  <c r="AO61" i="19"/>
  <c r="AL52" i="19"/>
  <c r="AM62" i="19"/>
  <c r="AP64" i="19"/>
  <c r="AP41" i="19"/>
  <c r="AL39" i="19"/>
  <c r="AM55" i="19"/>
  <c r="AQ55" i="19" s="1"/>
  <c r="W71" i="27" s="1"/>
  <c r="AO55" i="19"/>
  <c r="AS55" i="19" s="1"/>
  <c r="Y71" i="27" s="1"/>
  <c r="AL62" i="19"/>
  <c r="AP62" i="19"/>
  <c r="AO64" i="19"/>
  <c r="AP56" i="19"/>
  <c r="AL43" i="19"/>
  <c r="AL53" i="19"/>
  <c r="AC30" i="19"/>
  <c r="AP30" i="19"/>
  <c r="AM30" i="19"/>
  <c r="AC35" i="19"/>
  <c r="AB30" i="19"/>
  <c r="AO30" i="19"/>
  <c r="AL30" i="19"/>
  <c r="AB35" i="19"/>
  <c r="R14" i="13"/>
  <c r="S13" i="13"/>
  <c r="AC82" i="19"/>
  <c r="AC79" i="19"/>
  <c r="AC71" i="19"/>
  <c r="AC90" i="19"/>
  <c r="AD90" i="19"/>
  <c r="AD70" i="19"/>
  <c r="AB71" i="19"/>
  <c r="AB68" i="19"/>
  <c r="AB91" i="19"/>
  <c r="AD78" i="19"/>
  <c r="AB94" i="19"/>
  <c r="AD94" i="19"/>
  <c r="AB92" i="19"/>
  <c r="AB84" i="19"/>
  <c r="AC95" i="19"/>
  <c r="AB70" i="19"/>
  <c r="AD68" i="19"/>
  <c r="AD74" i="19"/>
  <c r="AC89" i="19"/>
  <c r="AD88" i="19"/>
  <c r="AB66" i="19"/>
  <c r="AD92" i="19"/>
  <c r="AC78" i="19"/>
  <c r="AB74" i="19"/>
  <c r="AC72" i="19"/>
  <c r="AB83" i="19"/>
  <c r="AC76" i="19"/>
  <c r="AB90" i="19"/>
  <c r="AD76" i="19"/>
  <c r="AB72" i="19"/>
  <c r="AB95" i="19"/>
  <c r="AB75" i="19"/>
  <c r="AD69" i="19"/>
  <c r="AC69" i="19"/>
  <c r="AD80" i="19"/>
  <c r="AD79" i="19"/>
  <c r="AD93" i="19"/>
  <c r="AB78" i="19"/>
  <c r="AD89" i="19"/>
  <c r="AD95" i="19"/>
  <c r="AB76" i="19"/>
  <c r="AD82" i="19"/>
  <c r="AB73" i="19"/>
  <c r="AD71" i="19"/>
  <c r="AB88" i="19"/>
  <c r="AC85" i="19"/>
  <c r="AC80" i="19"/>
  <c r="AD73" i="19"/>
  <c r="AE73" i="19"/>
  <c r="AC84" i="19"/>
  <c r="AC77" i="19"/>
  <c r="AE82" i="19"/>
  <c r="AB86" i="19"/>
  <c r="AD67" i="19"/>
  <c r="AB81" i="19"/>
  <c r="AC93" i="19"/>
  <c r="AD81" i="19"/>
  <c r="AC81" i="19"/>
  <c r="AC86" i="19"/>
  <c r="AD83" i="19"/>
  <c r="AE66" i="19"/>
  <c r="AE78" i="19"/>
  <c r="AC70" i="19"/>
  <c r="AD75" i="19"/>
  <c r="AC73" i="19"/>
  <c r="AD85" i="19"/>
  <c r="AC92" i="19"/>
  <c r="AC75" i="19"/>
  <c r="AE91" i="19"/>
  <c r="AD66" i="19"/>
  <c r="AE87" i="19"/>
  <c r="AE70" i="19"/>
  <c r="AC87" i="19"/>
  <c r="AD87" i="19"/>
  <c r="AB67" i="19"/>
  <c r="AC83" i="19"/>
  <c r="AC68" i="19"/>
  <c r="AE79" i="19"/>
  <c r="AE89" i="19"/>
  <c r="AE67" i="19"/>
  <c r="AB89" i="19"/>
  <c r="AB82" i="19"/>
  <c r="AD77" i="19"/>
  <c r="AE81" i="19"/>
  <c r="AB85" i="19"/>
  <c r="AC94" i="19"/>
  <c r="AD91" i="19"/>
  <c r="AE75" i="19"/>
  <c r="AE74" i="19"/>
  <c r="AC74" i="19"/>
  <c r="AE86" i="19"/>
  <c r="AB79" i="19"/>
  <c r="AE83" i="19"/>
  <c r="AC67" i="19"/>
  <c r="AB77" i="19"/>
  <c r="AD72" i="19"/>
  <c r="AE94" i="19"/>
  <c r="AD86" i="19"/>
  <c r="AC66" i="19"/>
  <c r="AD84" i="19"/>
  <c r="AB87" i="19"/>
  <c r="AB93" i="19"/>
  <c r="AE95" i="19"/>
  <c r="AC91" i="19"/>
  <c r="AB69" i="19"/>
  <c r="AB80" i="19"/>
  <c r="AE90" i="19"/>
  <c r="AE71" i="19"/>
  <c r="AE77" i="19"/>
  <c r="AE93" i="19"/>
  <c r="AE85" i="19"/>
  <c r="AE84" i="19"/>
  <c r="AE88" i="19"/>
  <c r="AE76" i="19"/>
  <c r="AE92" i="19"/>
  <c r="AE68" i="19"/>
  <c r="AE80" i="19"/>
  <c r="AC88" i="19"/>
  <c r="AE72" i="19"/>
  <c r="AQ31" i="19"/>
  <c r="W47" i="27" s="1"/>
  <c r="AS31" i="19"/>
  <c r="Y47" i="27" s="1"/>
  <c r="AR34" i="19"/>
  <c r="X50" i="27" s="1"/>
  <c r="AT6" i="19"/>
  <c r="Z22" i="27" s="1"/>
  <c r="AS18" i="19"/>
  <c r="Y34" i="27" s="1"/>
  <c r="AT7" i="19"/>
  <c r="Z23" i="27" s="1"/>
  <c r="AA190" i="27"/>
  <c r="AT28" i="19"/>
  <c r="Z44" i="27" s="1"/>
  <c r="AQ34" i="19"/>
  <c r="W50" i="27" s="1"/>
  <c r="AD22" i="19"/>
  <c r="AE22" i="19"/>
  <c r="AP25" i="19"/>
  <c r="AN25" i="19"/>
  <c r="AL25" i="19"/>
  <c r="AC25" i="19"/>
  <c r="AB22" i="19"/>
  <c r="AN22" i="19"/>
  <c r="AR22" i="19" s="1"/>
  <c r="X38" i="27" s="1"/>
  <c r="AC22" i="19"/>
  <c r="AP22" i="19"/>
  <c r="AT22" i="19" s="1"/>
  <c r="Z38" i="27" s="1"/>
  <c r="AM22" i="19"/>
  <c r="AQ22" i="19" s="1"/>
  <c r="W38" i="27" s="1"/>
  <c r="AD25" i="19"/>
  <c r="AE25" i="19"/>
  <c r="AM25" i="19"/>
  <c r="AB25" i="19"/>
  <c r="AO22" i="19"/>
  <c r="AS22" i="19" s="1"/>
  <c r="Y38" i="27" s="1"/>
  <c r="AR18" i="19"/>
  <c r="X34" i="27" s="1"/>
  <c r="AQ18" i="19"/>
  <c r="W34" i="27" s="1"/>
  <c r="AA66" i="27"/>
  <c r="AB66" i="27" s="1"/>
  <c r="AA193" i="27"/>
  <c r="AA38" i="27"/>
  <c r="AB38" i="27" s="1"/>
  <c r="AA25" i="27"/>
  <c r="AB25" i="27" s="1"/>
  <c r="AA36" i="27"/>
  <c r="AB36" i="27" s="1"/>
  <c r="AA23" i="27"/>
  <c r="AB23" i="27" s="1"/>
  <c r="AA221" i="27"/>
  <c r="AA151" i="27"/>
  <c r="AB151" i="27" s="1"/>
  <c r="AA194" i="27"/>
  <c r="AA115" i="27"/>
  <c r="AB115" i="27" s="1"/>
  <c r="AY6" i="19"/>
  <c r="AY7" i="19" s="1"/>
  <c r="AA54" i="27"/>
  <c r="AB54" i="27" s="1"/>
  <c r="AA96" i="27"/>
  <c r="AB96" i="27" s="1"/>
  <c r="AA136" i="27"/>
  <c r="AB136" i="27" s="1"/>
  <c r="AA206" i="27"/>
  <c r="AA145" i="27"/>
  <c r="AB145" i="27" s="1"/>
  <c r="AA147" i="27"/>
  <c r="AB147" i="27" s="1"/>
  <c r="AA215" i="27"/>
  <c r="AA196" i="27"/>
  <c r="AA160" i="27"/>
  <c r="AB160" i="27" s="1"/>
  <c r="AA102" i="27"/>
  <c r="AB102" i="27" s="1"/>
  <c r="AA217" i="27"/>
  <c r="AA166" i="27"/>
  <c r="AB166" i="27" s="1"/>
  <c r="AA207" i="27"/>
  <c r="AA60" i="27"/>
  <c r="AB60" i="27" s="1"/>
  <c r="AS6" i="19"/>
  <c r="Y22" i="27" s="1"/>
  <c r="AA202" i="27"/>
  <c r="AA127" i="27"/>
  <c r="AB127" i="27" s="1"/>
  <c r="AA176" i="27"/>
  <c r="AB176" i="27" s="1"/>
  <c r="AA40" i="27"/>
  <c r="AB40" i="27" s="1"/>
  <c r="AA203" i="27"/>
  <c r="AA197" i="27"/>
  <c r="AA178" i="27"/>
  <c r="AB178" i="27" s="1"/>
  <c r="AA214" i="27"/>
  <c r="AA88" i="27"/>
  <c r="AB88" i="27" s="1"/>
  <c r="AA94" i="27"/>
  <c r="AB94" i="27" s="1"/>
  <c r="AA50" i="27"/>
  <c r="AB50" i="27" s="1"/>
  <c r="AA92" i="27"/>
  <c r="AB92" i="27" s="1"/>
  <c r="AA148" i="27"/>
  <c r="AB148" i="27" s="1"/>
  <c r="AA49" i="27"/>
  <c r="AB49" i="27" s="1"/>
  <c r="AA198" i="27"/>
  <c r="AA83" i="27"/>
  <c r="AB83" i="27" s="1"/>
  <c r="AA61" i="27"/>
  <c r="AB61" i="27" s="1"/>
  <c r="AA205" i="27"/>
  <c r="AA90" i="27"/>
  <c r="AB90" i="27" s="1"/>
  <c r="AA110" i="27"/>
  <c r="AB110" i="27" s="1"/>
  <c r="AA165" i="27"/>
  <c r="AB165" i="27" s="1"/>
  <c r="AA93" i="27"/>
  <c r="AB93" i="27" s="1"/>
  <c r="AA82" i="27"/>
  <c r="AB82" i="27" s="1"/>
  <c r="AA133" i="27"/>
  <c r="AB133" i="27" s="1"/>
  <c r="AA164" i="27"/>
  <c r="AB164" i="27" s="1"/>
  <c r="AR26" i="19"/>
  <c r="X42" i="27" s="1"/>
  <c r="AA187" i="27"/>
  <c r="AA218" i="27"/>
  <c r="AA130" i="27"/>
  <c r="AB130" i="27" s="1"/>
  <c r="AA123" i="27"/>
  <c r="AB123" i="27" s="1"/>
  <c r="AA117" i="27"/>
  <c r="AB117" i="27" s="1"/>
  <c r="AA34" i="27"/>
  <c r="AB34" i="27" s="1"/>
  <c r="AA32" i="27"/>
  <c r="AB32" i="27" s="1"/>
  <c r="AA100" i="27"/>
  <c r="AB100" i="27" s="1"/>
  <c r="AA44" i="27"/>
  <c r="AB44" i="27" s="1"/>
  <c r="AA53" i="27"/>
  <c r="AB53" i="27" s="1"/>
  <c r="AA179" i="27"/>
  <c r="AB179" i="27" s="1"/>
  <c r="AA89" i="27"/>
  <c r="AB89" i="27" s="1"/>
  <c r="AA56" i="27"/>
  <c r="AB56" i="27" s="1"/>
  <c r="AA158" i="27"/>
  <c r="AB158" i="27" s="1"/>
  <c r="AA189" i="27"/>
  <c r="AA159" i="27"/>
  <c r="AB159" i="27" s="1"/>
  <c r="AA68" i="27"/>
  <c r="AB68" i="27" s="1"/>
  <c r="AA65" i="27"/>
  <c r="AB65" i="27" s="1"/>
  <c r="AA70" i="27"/>
  <c r="AB70" i="27" s="1"/>
  <c r="AA135" i="27"/>
  <c r="AB135" i="27" s="1"/>
  <c r="AA137" i="27"/>
  <c r="AB137" i="27" s="1"/>
  <c r="AA167" i="27"/>
  <c r="AB167" i="27" s="1"/>
  <c r="AA46" i="27"/>
  <c r="AB46" i="27" s="1"/>
  <c r="AA48" i="27"/>
  <c r="AB48" i="27" s="1"/>
  <c r="AA191" i="27"/>
  <c r="AA185" i="27"/>
  <c r="AA122" i="27"/>
  <c r="AB122" i="27" s="1"/>
  <c r="AA186" i="27"/>
  <c r="AA98" i="27"/>
  <c r="AB98" i="27" s="1"/>
  <c r="AA35" i="27"/>
  <c r="AB35" i="27" s="1"/>
  <c r="AA78" i="27"/>
  <c r="AB78" i="27" s="1"/>
  <c r="AA55" i="27"/>
  <c r="AB55" i="27" s="1"/>
  <c r="AA152" i="27"/>
  <c r="AB152" i="27" s="1"/>
  <c r="AA124" i="27"/>
  <c r="AB124" i="27" s="1"/>
  <c r="AA59" i="27"/>
  <c r="AB59" i="27" s="1"/>
  <c r="AA213" i="27"/>
  <c r="AA142" i="27"/>
  <c r="AB142" i="27" s="1"/>
  <c r="AA26" i="27"/>
  <c r="AB26" i="27" s="1"/>
  <c r="AA200" i="27"/>
  <c r="AA182" i="27"/>
  <c r="AC65" i="19"/>
  <c r="AB32" i="19"/>
  <c r="AB65" i="19"/>
  <c r="AD8" i="19"/>
  <c r="AC9" i="19"/>
  <c r="AE46" i="19"/>
  <c r="AE20" i="19"/>
  <c r="AC36" i="19"/>
  <c r="AD19" i="19"/>
  <c r="AD17" i="19"/>
  <c r="AB59" i="19"/>
  <c r="AE26" i="19"/>
  <c r="AE55" i="19"/>
  <c r="AE33" i="19"/>
  <c r="AD5" i="19"/>
  <c r="AC8" i="19"/>
  <c r="AE14" i="19"/>
  <c r="AC27" i="19"/>
  <c r="AD31" i="19"/>
  <c r="AD54" i="19"/>
  <c r="AC49" i="19"/>
  <c r="AC26" i="19"/>
  <c r="AE29" i="19"/>
  <c r="AE34" i="19"/>
  <c r="AC61" i="19"/>
  <c r="AE58" i="19"/>
  <c r="AD42" i="19"/>
  <c r="AC14" i="19"/>
  <c r="AB57" i="19"/>
  <c r="AB62" i="19"/>
  <c r="AB16" i="19"/>
  <c r="AB48" i="19"/>
  <c r="AD47" i="19"/>
  <c r="AD41" i="19"/>
  <c r="AC62" i="19"/>
  <c r="AC15" i="19"/>
  <c r="AC18" i="19"/>
  <c r="AC41" i="19"/>
  <c r="AD24" i="19"/>
  <c r="AE9" i="19"/>
  <c r="AE5" i="19"/>
  <c r="AC16" i="19"/>
  <c r="AB14" i="19"/>
  <c r="AE36" i="19"/>
  <c r="AD39" i="19"/>
  <c r="AD36" i="19"/>
  <c r="AD53" i="19"/>
  <c r="AC64" i="19"/>
  <c r="AD23" i="19"/>
  <c r="AB34" i="19"/>
  <c r="AB10" i="19"/>
  <c r="AE52" i="19"/>
  <c r="AC17" i="19"/>
  <c r="AC29" i="19"/>
  <c r="AD44" i="19"/>
  <c r="AE49" i="19"/>
  <c r="AD21" i="19"/>
  <c r="AC7" i="19"/>
  <c r="AC44" i="19"/>
  <c r="AC34" i="19"/>
  <c r="AC60" i="19"/>
  <c r="AN7" i="19"/>
  <c r="AR7" i="19" s="1"/>
  <c r="X23" i="27" s="1"/>
  <c r="AC54" i="19"/>
  <c r="AE41" i="19"/>
  <c r="AC24" i="19"/>
  <c r="H94" i="19"/>
  <c r="AD49" i="19"/>
  <c r="AB26" i="19"/>
  <c r="AC10" i="19"/>
  <c r="AE62" i="19"/>
  <c r="AB24" i="19"/>
  <c r="AE12" i="19"/>
  <c r="AD28" i="19"/>
  <c r="AB42" i="19"/>
  <c r="AB44" i="19"/>
  <c r="AC19" i="19"/>
  <c r="AB63" i="19"/>
  <c r="C67" i="27"/>
  <c r="L67" i="27" s="1"/>
  <c r="AA111" i="27" s="1"/>
  <c r="AB111" i="27" s="1"/>
  <c r="AC6" i="19"/>
  <c r="AC23" i="19"/>
  <c r="AC56" i="19"/>
  <c r="AC51" i="19"/>
  <c r="AB36" i="19"/>
  <c r="AB61" i="19"/>
  <c r="AC48" i="19"/>
  <c r="AC58" i="19"/>
  <c r="AC11" i="19"/>
  <c r="AB18" i="19"/>
  <c r="AD46" i="19"/>
  <c r="AD11" i="19"/>
  <c r="AE57" i="19"/>
  <c r="AB8" i="19"/>
  <c r="AE39" i="19"/>
  <c r="AC43" i="19"/>
  <c r="AC53" i="19"/>
  <c r="AE16" i="19"/>
  <c r="AD16" i="19"/>
  <c r="AC42" i="19"/>
  <c r="AD52" i="19"/>
  <c r="AD9" i="19"/>
  <c r="AB5" i="19"/>
  <c r="AC57" i="19"/>
  <c r="AC32" i="19"/>
  <c r="AC37" i="19"/>
  <c r="AB28" i="19"/>
  <c r="AE17" i="19"/>
  <c r="AE63" i="19"/>
  <c r="AE6" i="19"/>
  <c r="AE65" i="19"/>
  <c r="AE51" i="19"/>
  <c r="AC33" i="19"/>
  <c r="AC28" i="19"/>
  <c r="AE53" i="19"/>
  <c r="AE13" i="19"/>
  <c r="AP17" i="19"/>
  <c r="AO28" i="19"/>
  <c r="AS28" i="19" s="1"/>
  <c r="Y44" i="27" s="1"/>
  <c r="AN29" i="19"/>
  <c r="AM28" i="19"/>
  <c r="AQ28" i="19" s="1"/>
  <c r="W44" i="27" s="1"/>
  <c r="AE15" i="19"/>
  <c r="AP31" i="19"/>
  <c r="AT31" i="19" s="1"/>
  <c r="Z47" i="27" s="1"/>
  <c r="AM16" i="19"/>
  <c r="AB27" i="19"/>
  <c r="AP34" i="19"/>
  <c r="AT34" i="19" s="1"/>
  <c r="Z50" i="27" s="1"/>
  <c r="AM17" i="19"/>
  <c r="AP11" i="19"/>
  <c r="AL24" i="19"/>
  <c r="AD6" i="19"/>
  <c r="AO29" i="19"/>
  <c r="AO20" i="19"/>
  <c r="AS20" i="19" s="1"/>
  <c r="Y36" i="27" s="1"/>
  <c r="AE24" i="19"/>
  <c r="AC63" i="19"/>
  <c r="AB51" i="19"/>
  <c r="AO32" i="19"/>
  <c r="AM26" i="19"/>
  <c r="AQ26" i="19" s="1"/>
  <c r="W42" i="27" s="1"/>
  <c r="AE23" i="19"/>
  <c r="AO12" i="19"/>
  <c r="AN23" i="19"/>
  <c r="AE32" i="19"/>
  <c r="AL19" i="19"/>
  <c r="AM27" i="19"/>
  <c r="AP15" i="19"/>
  <c r="AD10" i="19"/>
  <c r="AB38" i="19"/>
  <c r="AE43" i="19"/>
  <c r="AC46" i="19"/>
  <c r="AD14" i="19"/>
  <c r="AL13" i="19"/>
  <c r="AP5" i="19"/>
  <c r="AD48" i="19"/>
  <c r="AB13" i="19"/>
  <c r="AD29" i="19"/>
  <c r="AD26" i="19"/>
  <c r="AD57" i="19"/>
  <c r="AL21" i="19"/>
  <c r="AB43" i="19"/>
  <c r="AO14" i="19"/>
  <c r="AE27" i="19"/>
  <c r="AL9" i="19"/>
  <c r="AP29" i="19"/>
  <c r="AN14" i="19"/>
  <c r="AD15" i="19"/>
  <c r="AL5" i="19"/>
  <c r="AO13" i="19"/>
  <c r="AB33" i="19"/>
  <c r="AP13" i="19"/>
  <c r="AL32" i="19"/>
  <c r="AP18" i="19"/>
  <c r="AT18" i="19" s="1"/>
  <c r="Z34" i="27" s="1"/>
  <c r="AN17" i="19"/>
  <c r="AE60" i="19"/>
  <c r="AB31" i="19"/>
  <c r="AN10" i="19"/>
  <c r="AB56" i="19"/>
  <c r="AP32" i="19"/>
  <c r="AN32" i="19"/>
  <c r="AO26" i="19"/>
  <c r="AS26" i="19" s="1"/>
  <c r="Y42" i="27" s="1"/>
  <c r="AP20" i="19"/>
  <c r="AT20" i="19" s="1"/>
  <c r="Z36" i="27" s="1"/>
  <c r="AD59" i="19"/>
  <c r="AD13" i="19"/>
  <c r="AD37" i="19"/>
  <c r="AO8" i="19"/>
  <c r="AB29" i="19"/>
  <c r="AN9" i="19"/>
  <c r="AN20" i="19"/>
  <c r="AR20" i="19" s="1"/>
  <c r="X36" i="27" s="1"/>
  <c r="AD65" i="19"/>
  <c r="AN31" i="19"/>
  <c r="AR31" i="19" s="1"/>
  <c r="X47" i="27" s="1"/>
  <c r="AB11" i="19"/>
  <c r="AD63" i="19"/>
  <c r="AD60" i="19"/>
  <c r="AB21" i="19"/>
  <c r="AL27" i="19"/>
  <c r="AB37" i="19"/>
  <c r="AL10" i="19"/>
  <c r="AC5" i="19"/>
  <c r="AE44" i="19"/>
  <c r="AD61" i="19"/>
  <c r="AN5" i="19"/>
  <c r="AD64" i="19"/>
  <c r="AP12" i="19"/>
  <c r="AE31" i="19"/>
  <c r="AP16" i="19"/>
  <c r="AN6" i="19"/>
  <c r="AR6" i="19" s="1"/>
  <c r="X22" i="27" s="1"/>
  <c r="AP21" i="19"/>
  <c r="AB20" i="19"/>
  <c r="AL15" i="19"/>
  <c r="AM20" i="19"/>
  <c r="AQ20" i="19" s="1"/>
  <c r="W36" i="27" s="1"/>
  <c r="AD18" i="19"/>
  <c r="AB39" i="19"/>
  <c r="AN11" i="19"/>
  <c r="AM6" i="19"/>
  <c r="AQ6" i="19" s="1"/>
  <c r="W22" i="27" s="1"/>
  <c r="AP8" i="19"/>
  <c r="AL16" i="19"/>
  <c r="AB17" i="19"/>
  <c r="AP27" i="19"/>
  <c r="AN16" i="19"/>
  <c r="AC12" i="19"/>
  <c r="AO10" i="19"/>
  <c r="AE48" i="19"/>
  <c r="AP14" i="19"/>
  <c r="AD56" i="19"/>
  <c r="AN28" i="19"/>
  <c r="AR28" i="19" s="1"/>
  <c r="X44" i="27" s="1"/>
  <c r="AM19" i="19"/>
  <c r="AO11" i="19"/>
  <c r="AM21" i="19"/>
  <c r="AC39" i="19"/>
  <c r="AD38" i="19"/>
  <c r="AL33" i="19"/>
  <c r="AN19" i="19"/>
  <c r="AE37" i="19"/>
  <c r="AE54" i="19"/>
  <c r="AB9" i="19"/>
  <c r="AO23" i="19"/>
  <c r="AM33" i="19"/>
  <c r="AC38" i="19"/>
  <c r="AO9" i="19"/>
  <c r="AP26" i="19"/>
  <c r="AT26" i="19" s="1"/>
  <c r="Z42" i="27" s="1"/>
  <c r="AE7" i="19"/>
  <c r="AE19" i="19"/>
  <c r="AN8" i="19"/>
  <c r="AM11" i="19"/>
  <c r="AC20" i="19"/>
  <c r="AC47" i="19"/>
  <c r="AE47" i="19"/>
  <c r="AN12" i="19"/>
  <c r="AD12" i="19"/>
  <c r="AC21" i="19"/>
  <c r="AM5" i="19"/>
  <c r="AM13" i="19"/>
  <c r="AP23" i="19"/>
  <c r="AD20" i="19"/>
  <c r="AL11" i="19"/>
  <c r="AM14" i="19"/>
  <c r="AB15" i="19"/>
  <c r="AL23" i="19"/>
  <c r="AD7" i="19"/>
  <c r="AL8" i="19"/>
  <c r="AO21" i="19"/>
  <c r="AL17" i="19"/>
  <c r="AO34" i="19"/>
  <c r="AS34" i="19" s="1"/>
  <c r="Y50" i="27" s="1"/>
  <c r="AB52" i="19"/>
  <c r="AO33" i="19"/>
  <c r="AB6" i="19"/>
  <c r="AM24" i="19"/>
  <c r="AB23" i="19"/>
  <c r="AB12" i="19"/>
  <c r="AL29" i="19"/>
  <c r="AB41" i="19"/>
  <c r="AC59" i="19"/>
  <c r="AB7" i="19"/>
  <c r="AN13" i="19"/>
  <c r="AN33" i="19"/>
  <c r="AO19" i="19"/>
  <c r="AD62" i="19"/>
  <c r="AC13" i="19"/>
  <c r="AL14" i="19"/>
  <c r="AO17" i="19"/>
  <c r="AE56" i="19"/>
  <c r="AE59" i="19"/>
  <c r="AB54" i="19"/>
  <c r="AO5" i="19"/>
  <c r="AD51" i="19"/>
  <c r="AM8" i="19"/>
  <c r="AM7" i="19"/>
  <c r="AQ7" i="19" s="1"/>
  <c r="W23" i="27" s="1"/>
  <c r="AM12" i="19"/>
  <c r="AD33" i="19"/>
  <c r="AE38" i="19"/>
  <c r="AL12" i="19"/>
  <c r="L65" i="27"/>
  <c r="AA103" i="27" s="1"/>
  <c r="AB103" i="27" s="1"/>
  <c r="I64" i="27"/>
  <c r="K64" i="27"/>
  <c r="H64" i="27"/>
  <c r="J64" i="27"/>
  <c r="AA99" i="27"/>
  <c r="AB99" i="27" s="1"/>
  <c r="AA62" i="27"/>
  <c r="AB62" i="27" s="1"/>
  <c r="AA73" i="27"/>
  <c r="AB73" i="27" s="1"/>
  <c r="AA114" i="27"/>
  <c r="AB114" i="27" s="1"/>
  <c r="AA39" i="27"/>
  <c r="AB39" i="27" s="1"/>
  <c r="AA184" i="27"/>
  <c r="AA201" i="27"/>
  <c r="AA172" i="27"/>
  <c r="AB172" i="27" s="1"/>
  <c r="AA161" i="27"/>
  <c r="AB161" i="27" s="1"/>
  <c r="AA72" i="27"/>
  <c r="AB72" i="27" s="1"/>
  <c r="AA144" i="27"/>
  <c r="AB144" i="27" s="1"/>
  <c r="AA24" i="27"/>
  <c r="AB24" i="27" s="1"/>
  <c r="AA192" i="27"/>
  <c r="AA105" i="27"/>
  <c r="AB105" i="27" s="1"/>
  <c r="AA154" i="27"/>
  <c r="AB154" i="27" s="1"/>
  <c r="AA199" i="27"/>
  <c r="AA97" i="27"/>
  <c r="AB97" i="27" s="1"/>
  <c r="AA139" i="27"/>
  <c r="AB139" i="27" s="1"/>
  <c r="AA143" i="27"/>
  <c r="AB143" i="27" s="1"/>
  <c r="AA52" i="27"/>
  <c r="AB52" i="27" s="1"/>
  <c r="AA51" i="27"/>
  <c r="AB51" i="27" s="1"/>
  <c r="AA128" i="27"/>
  <c r="AB128" i="27" s="1"/>
  <c r="AA175" i="27"/>
  <c r="AB175" i="27" s="1"/>
  <c r="AA134" i="27"/>
  <c r="AB134" i="27" s="1"/>
  <c r="AA209" i="27"/>
  <c r="AA173" i="27"/>
  <c r="AB173" i="27" s="1"/>
  <c r="AA107" i="27"/>
  <c r="AB107" i="27" s="1"/>
  <c r="AA109" i="27"/>
  <c r="AB109" i="27" s="1"/>
  <c r="AA208" i="27"/>
  <c r="AA140" i="27"/>
  <c r="AB140" i="27" s="1"/>
  <c r="AA45" i="27"/>
  <c r="AB45" i="27" s="1"/>
  <c r="AA64" i="27"/>
  <c r="AB64" i="27" s="1"/>
  <c r="AA22" i="27"/>
  <c r="AB22" i="27" s="1"/>
  <c r="AA113" i="27"/>
  <c r="AB113" i="27" s="1"/>
  <c r="AA219" i="27"/>
  <c r="AA69" i="27"/>
  <c r="AB69" i="27" s="1"/>
  <c r="AA119" i="27"/>
  <c r="AB119" i="27" s="1"/>
  <c r="AA71" i="27"/>
  <c r="AB71" i="27" s="1"/>
  <c r="AA33" i="27"/>
  <c r="AB33" i="27" s="1"/>
  <c r="AA57" i="27"/>
  <c r="AB57" i="27" s="1"/>
  <c r="AA112" i="27"/>
  <c r="AB112" i="27" s="1"/>
  <c r="AA84" i="27"/>
  <c r="AB84" i="27" s="1"/>
  <c r="AA163" i="27"/>
  <c r="AB163" i="27" s="1"/>
  <c r="AA162" i="27"/>
  <c r="AB162" i="27" s="1"/>
  <c r="AA120" i="27"/>
  <c r="AB120" i="27" s="1"/>
  <c r="AA170" i="27"/>
  <c r="AB170" i="27" s="1"/>
  <c r="AA169" i="27"/>
  <c r="AB169" i="27" s="1"/>
  <c r="AA85" i="27"/>
  <c r="AB85" i="27" s="1"/>
  <c r="AA104" i="27"/>
  <c r="AB104" i="27" s="1"/>
  <c r="AA174" i="27"/>
  <c r="AB174" i="27" s="1"/>
  <c r="AA42" i="27"/>
  <c r="AB42" i="27" s="1"/>
  <c r="AA155" i="27"/>
  <c r="AB155" i="27" s="1"/>
  <c r="AA132" i="27"/>
  <c r="AB132" i="27" s="1"/>
  <c r="AA181" i="27"/>
  <c r="AB181" i="27" s="1"/>
  <c r="AA138" i="27"/>
  <c r="AB138" i="27" s="1"/>
  <c r="AA28" i="27"/>
  <c r="AB28" i="27" s="1"/>
  <c r="AA121" i="27"/>
  <c r="AB121" i="27" s="1"/>
  <c r="AA29" i="27"/>
  <c r="AB29" i="27" s="1"/>
  <c r="AA216" i="27"/>
  <c r="AA156" i="27"/>
  <c r="AB156" i="27" s="1"/>
  <c r="AA58" i="27"/>
  <c r="AB58" i="27" s="1"/>
  <c r="AA150" i="27"/>
  <c r="AB150" i="27" s="1"/>
  <c r="AA43" i="27"/>
  <c r="AB43" i="27" s="1"/>
  <c r="AA27" i="27"/>
  <c r="AB27" i="27" s="1"/>
  <c r="AA180" i="27"/>
  <c r="AB180" i="27" s="1"/>
  <c r="AA168" i="27"/>
  <c r="AB168" i="27" s="1"/>
  <c r="AA106" i="27"/>
  <c r="AB106" i="27" s="1"/>
  <c r="AA183" i="27"/>
  <c r="AA116" i="27"/>
  <c r="AB116" i="27" s="1"/>
  <c r="AA146" i="27"/>
  <c r="AB146" i="27" s="1"/>
  <c r="AA37" i="27"/>
  <c r="AB37" i="27" s="1"/>
  <c r="AA131" i="27"/>
  <c r="AB131" i="27" s="1"/>
  <c r="AA67" i="27"/>
  <c r="AB67" i="27" s="1"/>
  <c r="AA47" i="27"/>
  <c r="AB47" i="27" s="1"/>
  <c r="AA220" i="27"/>
  <c r="AA177" i="27"/>
  <c r="AB177" i="27" s="1"/>
  <c r="AA125" i="27"/>
  <c r="AB125" i="27" s="1"/>
  <c r="AA149" i="27"/>
  <c r="AB149" i="27" s="1"/>
  <c r="AA126" i="27"/>
  <c r="AB126" i="27" s="1"/>
  <c r="AA211" i="27"/>
  <c r="AA129" i="27"/>
  <c r="AB129" i="27" s="1"/>
  <c r="AA141" i="27"/>
  <c r="AB141" i="27" s="1"/>
  <c r="AA118" i="27"/>
  <c r="AB118" i="27" s="1"/>
  <c r="AA41" i="27"/>
  <c r="AB41" i="27" s="1"/>
  <c r="AA30" i="27"/>
  <c r="AB30" i="27" s="1"/>
  <c r="AA212" i="27"/>
  <c r="AA108" i="27"/>
  <c r="AB108" i="27" s="1"/>
  <c r="AA171" i="27"/>
  <c r="AB171" i="27" s="1"/>
  <c r="AA91" i="27"/>
  <c r="AB91" i="27" s="1"/>
  <c r="AA210" i="27"/>
  <c r="AA204" i="27"/>
  <c r="AA195" i="27"/>
  <c r="AA188" i="27"/>
  <c r="AA63" i="27"/>
  <c r="AB63" i="27" s="1"/>
  <c r="AA31" i="27"/>
  <c r="AB31" i="27" s="1"/>
  <c r="AA153" i="27"/>
  <c r="AB153" i="27" s="1"/>
  <c r="L63" i="27"/>
  <c r="AA76" i="27" s="1"/>
  <c r="AB76" i="27" s="1"/>
  <c r="AI13" i="13"/>
  <c r="AF14" i="13"/>
  <c r="K14" i="13"/>
  <c r="J15" i="13"/>
  <c r="Q64" i="19"/>
  <c r="S9" i="19"/>
  <c r="T9" i="19" s="1"/>
  <c r="X9" i="19" s="1"/>
  <c r="Y9" i="19" s="1"/>
  <c r="R10" i="19"/>
  <c r="K16" i="19"/>
  <c r="O16" i="19" s="1"/>
  <c r="J17" i="19"/>
  <c r="Y13" i="18"/>
  <c r="R15" i="18"/>
  <c r="S14" i="18"/>
  <c r="T14" i="18" s="1"/>
  <c r="X14" i="18" s="1"/>
  <c r="K14" i="18"/>
  <c r="O14" i="18" s="1"/>
  <c r="J15" i="18"/>
  <c r="AH18" i="18"/>
  <c r="AI17" i="18"/>
  <c r="AF20" i="18"/>
  <c r="O14" i="13" l="1"/>
  <c r="Y15" i="26"/>
  <c r="K16" i="26"/>
  <c r="O16" i="26" s="1"/>
  <c r="J17" i="26"/>
  <c r="AI11" i="26"/>
  <c r="AF12" i="26"/>
  <c r="Y14" i="26"/>
  <c r="S16" i="26"/>
  <c r="R17" i="26"/>
  <c r="AQ61" i="19"/>
  <c r="W77" i="27" s="1"/>
  <c r="J20" i="20"/>
  <c r="K19" i="20"/>
  <c r="O19" i="20" s="1"/>
  <c r="S17" i="20"/>
  <c r="T17" i="20" s="1"/>
  <c r="X17" i="20" s="1"/>
  <c r="Y17" i="20" s="1"/>
  <c r="R18" i="20"/>
  <c r="AF17" i="20"/>
  <c r="AI16" i="20"/>
  <c r="T13" i="13"/>
  <c r="X12" i="13"/>
  <c r="Y12" i="13" s="1"/>
  <c r="AA101" i="27"/>
  <c r="AB101" i="27" s="1"/>
  <c r="AQ74" i="19"/>
  <c r="W90" i="27" s="1"/>
  <c r="AT74" i="19"/>
  <c r="Z90" i="27" s="1"/>
  <c r="AS74" i="19"/>
  <c r="Y90" i="27" s="1"/>
  <c r="AR74" i="19"/>
  <c r="X90" i="27" s="1"/>
  <c r="AT69" i="19"/>
  <c r="Z85" i="27" s="1"/>
  <c r="AS69" i="19"/>
  <c r="Y85" i="27" s="1"/>
  <c r="AR69" i="19"/>
  <c r="X85" i="27" s="1"/>
  <c r="AQ69" i="19"/>
  <c r="W85" i="27" s="1"/>
  <c r="AQ89" i="19"/>
  <c r="W105" i="27" s="1"/>
  <c r="AR89" i="19"/>
  <c r="X105" i="27" s="1"/>
  <c r="AT89" i="19"/>
  <c r="Z105" i="27" s="1"/>
  <c r="AS89" i="19"/>
  <c r="Y105" i="27" s="1"/>
  <c r="AR91" i="19"/>
  <c r="X107" i="27" s="1"/>
  <c r="AT91" i="19"/>
  <c r="Z107" i="27" s="1"/>
  <c r="AS91" i="19"/>
  <c r="Y107" i="27" s="1"/>
  <c r="AQ91" i="19"/>
  <c r="W107" i="27" s="1"/>
  <c r="AQ84" i="19"/>
  <c r="W100" i="27" s="1"/>
  <c r="AT84" i="19"/>
  <c r="Z100" i="27" s="1"/>
  <c r="AS84" i="19"/>
  <c r="Y100" i="27" s="1"/>
  <c r="AR84" i="19"/>
  <c r="X100" i="27" s="1"/>
  <c r="AR83" i="19"/>
  <c r="X99" i="27" s="1"/>
  <c r="AT83" i="19"/>
  <c r="Z99" i="27" s="1"/>
  <c r="AS83" i="19"/>
  <c r="Y99" i="27" s="1"/>
  <c r="AQ83" i="19"/>
  <c r="W99" i="27" s="1"/>
  <c r="AS66" i="19"/>
  <c r="Y82" i="27" s="1"/>
  <c r="AQ66" i="19"/>
  <c r="W82" i="27" s="1"/>
  <c r="AT66" i="19"/>
  <c r="Z82" i="27" s="1"/>
  <c r="AR66" i="19"/>
  <c r="X82" i="27" s="1"/>
  <c r="AQ68" i="19"/>
  <c r="W84" i="27" s="1"/>
  <c r="AT68" i="19"/>
  <c r="Z84" i="27" s="1"/>
  <c r="AS68" i="19"/>
  <c r="Y84" i="27" s="1"/>
  <c r="AR68" i="19"/>
  <c r="X84" i="27" s="1"/>
  <c r="AT92" i="19"/>
  <c r="Z108" i="27" s="1"/>
  <c r="AS92" i="19"/>
  <c r="Y108" i="27" s="1"/>
  <c r="AR92" i="19"/>
  <c r="X108" i="27" s="1"/>
  <c r="AQ92" i="19"/>
  <c r="W108" i="27" s="1"/>
  <c r="AT93" i="19"/>
  <c r="Z109" i="27" s="1"/>
  <c r="AS93" i="19"/>
  <c r="Y109" i="27" s="1"/>
  <c r="AR93" i="19"/>
  <c r="X109" i="27" s="1"/>
  <c r="AQ93" i="19"/>
  <c r="W109" i="27" s="1"/>
  <c r="AT78" i="19"/>
  <c r="Z94" i="27" s="1"/>
  <c r="AS78" i="19"/>
  <c r="Y94" i="27" s="1"/>
  <c r="AR78" i="19"/>
  <c r="X94" i="27" s="1"/>
  <c r="AQ78" i="19"/>
  <c r="W94" i="27" s="1"/>
  <c r="AR75" i="19"/>
  <c r="X91" i="27" s="1"/>
  <c r="AT75" i="19"/>
  <c r="Z91" i="27" s="1"/>
  <c r="AS75" i="19"/>
  <c r="Y91" i="27" s="1"/>
  <c r="AQ75" i="19"/>
  <c r="W91" i="27" s="1"/>
  <c r="AQ73" i="19"/>
  <c r="W89" i="27" s="1"/>
  <c r="AT73" i="19"/>
  <c r="Z89" i="27" s="1"/>
  <c r="AR73" i="19"/>
  <c r="X89" i="27" s="1"/>
  <c r="AS73" i="19"/>
  <c r="Y89" i="27" s="1"/>
  <c r="AS95" i="19"/>
  <c r="Y111" i="27" s="1"/>
  <c r="AR95" i="19"/>
  <c r="X111" i="27" s="1"/>
  <c r="AQ95" i="19"/>
  <c r="W111" i="27" s="1"/>
  <c r="AT95" i="19"/>
  <c r="Z111" i="27" s="1"/>
  <c r="AR80" i="19"/>
  <c r="X96" i="27" s="1"/>
  <c r="AQ80" i="19"/>
  <c r="W96" i="27" s="1"/>
  <c r="AS80" i="19"/>
  <c r="Y96" i="27" s="1"/>
  <c r="AT80" i="19"/>
  <c r="Z96" i="27" s="1"/>
  <c r="AS79" i="19"/>
  <c r="Y95" i="27" s="1"/>
  <c r="AR79" i="19"/>
  <c r="X95" i="27" s="1"/>
  <c r="AQ79" i="19"/>
  <c r="W95" i="27" s="1"/>
  <c r="AT79" i="19"/>
  <c r="Z95" i="27" s="1"/>
  <c r="AR88" i="19"/>
  <c r="X104" i="27" s="1"/>
  <c r="AQ88" i="19"/>
  <c r="W104" i="27" s="1"/>
  <c r="AT88" i="19"/>
  <c r="Z104" i="27" s="1"/>
  <c r="AS88" i="19"/>
  <c r="Y104" i="27" s="1"/>
  <c r="AS71" i="19"/>
  <c r="Y87" i="27" s="1"/>
  <c r="AT71" i="19"/>
  <c r="Z87" i="27" s="1"/>
  <c r="AR71" i="19"/>
  <c r="X87" i="27" s="1"/>
  <c r="AQ71" i="19"/>
  <c r="W87" i="27" s="1"/>
  <c r="AQ81" i="19"/>
  <c r="W97" i="27" s="1"/>
  <c r="AT81" i="19"/>
  <c r="Z97" i="27" s="1"/>
  <c r="AR81" i="19"/>
  <c r="X97" i="27" s="1"/>
  <c r="AS81" i="19"/>
  <c r="Y97" i="27" s="1"/>
  <c r="AT85" i="19"/>
  <c r="Z101" i="27" s="1"/>
  <c r="AS85" i="19"/>
  <c r="Y101" i="27" s="1"/>
  <c r="AR85" i="19"/>
  <c r="X101" i="27" s="1"/>
  <c r="AQ85" i="19"/>
  <c r="W101" i="27" s="1"/>
  <c r="AR72" i="19"/>
  <c r="X88" i="27" s="1"/>
  <c r="AQ72" i="19"/>
  <c r="W88" i="27" s="1"/>
  <c r="AT72" i="19"/>
  <c r="Z88" i="27" s="1"/>
  <c r="AS72" i="19"/>
  <c r="Y88" i="27" s="1"/>
  <c r="AT70" i="19"/>
  <c r="Z86" i="27" s="1"/>
  <c r="AS70" i="19"/>
  <c r="Y86" i="27" s="1"/>
  <c r="AR70" i="19"/>
  <c r="X86" i="27" s="1"/>
  <c r="AQ70" i="19"/>
  <c r="W86" i="27" s="1"/>
  <c r="AT86" i="19"/>
  <c r="Z102" i="27" s="1"/>
  <c r="AS86" i="19"/>
  <c r="Y102" i="27" s="1"/>
  <c r="AR86" i="19"/>
  <c r="X102" i="27" s="1"/>
  <c r="AQ86" i="19"/>
  <c r="W102" i="27" s="1"/>
  <c r="AT77" i="19"/>
  <c r="Z93" i="27" s="1"/>
  <c r="AS77" i="19"/>
  <c r="Y93" i="27" s="1"/>
  <c r="AR77" i="19"/>
  <c r="X93" i="27" s="1"/>
  <c r="AQ77" i="19"/>
  <c r="W93" i="27" s="1"/>
  <c r="AS87" i="19"/>
  <c r="Y103" i="27" s="1"/>
  <c r="AR87" i="19"/>
  <c r="X103" i="27" s="1"/>
  <c r="AQ87" i="19"/>
  <c r="W103" i="27" s="1"/>
  <c r="AT87" i="19"/>
  <c r="Z103" i="27" s="1"/>
  <c r="AS90" i="19"/>
  <c r="Y106" i="27" s="1"/>
  <c r="AT90" i="19"/>
  <c r="Z106" i="27" s="1"/>
  <c r="AR90" i="19"/>
  <c r="X106" i="27" s="1"/>
  <c r="AQ90" i="19"/>
  <c r="W106" i="27" s="1"/>
  <c r="AS82" i="19"/>
  <c r="Y98" i="27" s="1"/>
  <c r="AQ82" i="19"/>
  <c r="W98" i="27" s="1"/>
  <c r="AT82" i="19"/>
  <c r="Z98" i="27" s="1"/>
  <c r="AR82" i="19"/>
  <c r="X98" i="27" s="1"/>
  <c r="AT76" i="19"/>
  <c r="Z92" i="27" s="1"/>
  <c r="AQ76" i="19"/>
  <c r="W92" i="27" s="1"/>
  <c r="AS76" i="19"/>
  <c r="Y92" i="27" s="1"/>
  <c r="AR76" i="19"/>
  <c r="X92" i="27" s="1"/>
  <c r="AT67" i="19"/>
  <c r="Z83" i="27" s="1"/>
  <c r="AR67" i="19"/>
  <c r="X83" i="27" s="1"/>
  <c r="AS67" i="19"/>
  <c r="Y83" i="27" s="1"/>
  <c r="AQ67" i="19"/>
  <c r="W83" i="27" s="1"/>
  <c r="AT94" i="19"/>
  <c r="Z110" i="27" s="1"/>
  <c r="AS94" i="19"/>
  <c r="Y110" i="27" s="1"/>
  <c r="AR94" i="19"/>
  <c r="X110" i="27" s="1"/>
  <c r="AQ94" i="19"/>
  <c r="W110" i="27" s="1"/>
  <c r="AA77" i="27"/>
  <c r="AB77" i="27" s="1"/>
  <c r="AR36" i="19"/>
  <c r="X52" i="27" s="1"/>
  <c r="AQ37" i="19"/>
  <c r="W53" i="27" s="1"/>
  <c r="AS51" i="19"/>
  <c r="Y67" i="27" s="1"/>
  <c r="V66" i="27"/>
  <c r="AQ64" i="19"/>
  <c r="W80" i="27" s="1"/>
  <c r="V71" i="27"/>
  <c r="AR63" i="19"/>
  <c r="X79" i="27" s="1"/>
  <c r="AT53" i="19"/>
  <c r="Z69" i="27" s="1"/>
  <c r="AR53" i="19"/>
  <c r="X69" i="27" s="1"/>
  <c r="AS53" i="19"/>
  <c r="Y69" i="27" s="1"/>
  <c r="AT39" i="19"/>
  <c r="Z55" i="27" s="1"/>
  <c r="AS39" i="19"/>
  <c r="Y55" i="27" s="1"/>
  <c r="AQ39" i="19"/>
  <c r="W55" i="27" s="1"/>
  <c r="AS46" i="19"/>
  <c r="Y62" i="27" s="1"/>
  <c r="AR46" i="19"/>
  <c r="X62" i="27" s="1"/>
  <c r="AT46" i="19"/>
  <c r="Z62" i="27" s="1"/>
  <c r="AQ46" i="19"/>
  <c r="W62" i="27" s="1"/>
  <c r="AR47" i="19"/>
  <c r="X63" i="27" s="1"/>
  <c r="AS47" i="19"/>
  <c r="Y63" i="27" s="1"/>
  <c r="AQ47" i="19"/>
  <c r="W63" i="27" s="1"/>
  <c r="AT47" i="19"/>
  <c r="Z63" i="27" s="1"/>
  <c r="AT43" i="19"/>
  <c r="Z59" i="27" s="1"/>
  <c r="AQ43" i="19"/>
  <c r="W59" i="27" s="1"/>
  <c r="AR43" i="19"/>
  <c r="X59" i="27" s="1"/>
  <c r="AT56" i="19"/>
  <c r="Z72" i="27" s="1"/>
  <c r="AR56" i="19"/>
  <c r="X72" i="27" s="1"/>
  <c r="AQ56" i="19"/>
  <c r="W72" i="27" s="1"/>
  <c r="AS56" i="19"/>
  <c r="Y72" i="27" s="1"/>
  <c r="AT64" i="19"/>
  <c r="Z80" i="27" s="1"/>
  <c r="AR64" i="19"/>
  <c r="X80" i="27" s="1"/>
  <c r="AS64" i="19"/>
  <c r="Y80" i="27" s="1"/>
  <c r="AQ48" i="19"/>
  <c r="W64" i="27" s="1"/>
  <c r="AR48" i="19"/>
  <c r="X64" i="27" s="1"/>
  <c r="AS48" i="19"/>
  <c r="Y64" i="27" s="1"/>
  <c r="AT48" i="19"/>
  <c r="Z64" i="27" s="1"/>
  <c r="AR39" i="19"/>
  <c r="X55" i="27" s="1"/>
  <c r="AT57" i="19"/>
  <c r="Z73" i="27" s="1"/>
  <c r="AQ57" i="19"/>
  <c r="W73" i="27" s="1"/>
  <c r="AR57" i="19"/>
  <c r="X73" i="27" s="1"/>
  <c r="AS57" i="19"/>
  <c r="Y73" i="27" s="1"/>
  <c r="AT63" i="19"/>
  <c r="Z79" i="27" s="1"/>
  <c r="AS63" i="19"/>
  <c r="Y79" i="27" s="1"/>
  <c r="AQ63" i="19"/>
  <c r="W79" i="27" s="1"/>
  <c r="AT51" i="19"/>
  <c r="Z67" i="27" s="1"/>
  <c r="AR51" i="19"/>
  <c r="X67" i="27" s="1"/>
  <c r="AQ51" i="19"/>
  <c r="W67" i="27" s="1"/>
  <c r="AT37" i="19"/>
  <c r="Z53" i="27" s="1"/>
  <c r="AS37" i="19"/>
  <c r="Y53" i="27" s="1"/>
  <c r="AT52" i="19"/>
  <c r="Z68" i="27" s="1"/>
  <c r="AS52" i="19"/>
  <c r="Y68" i="27" s="1"/>
  <c r="AQ52" i="19"/>
  <c r="W68" i="27" s="1"/>
  <c r="AR49" i="19"/>
  <c r="X65" i="27" s="1"/>
  <c r="AT61" i="19"/>
  <c r="Z77" i="27" s="1"/>
  <c r="AR61" i="19"/>
  <c r="X77" i="27" s="1"/>
  <c r="AS61" i="19"/>
  <c r="Y77" i="27" s="1"/>
  <c r="AS54" i="19"/>
  <c r="Y70" i="27" s="1"/>
  <c r="AQ54" i="19"/>
  <c r="W70" i="27" s="1"/>
  <c r="AR54" i="19"/>
  <c r="X70" i="27" s="1"/>
  <c r="AT54" i="19"/>
  <c r="Z70" i="27" s="1"/>
  <c r="AT59" i="19"/>
  <c r="Z75" i="27" s="1"/>
  <c r="AS59" i="19"/>
  <c r="Y75" i="27" s="1"/>
  <c r="AQ59" i="19"/>
  <c r="W75" i="27" s="1"/>
  <c r="AR59" i="19"/>
  <c r="X75" i="27" s="1"/>
  <c r="AT36" i="19"/>
  <c r="Z52" i="27" s="1"/>
  <c r="AS36" i="19"/>
  <c r="Y52" i="27" s="1"/>
  <c r="AQ36" i="19"/>
  <c r="W52" i="27" s="1"/>
  <c r="AT65" i="19"/>
  <c r="Z81" i="27" s="1"/>
  <c r="AQ65" i="19"/>
  <c r="W81" i="27" s="1"/>
  <c r="AR65" i="19"/>
  <c r="X81" i="27" s="1"/>
  <c r="AS65" i="19"/>
  <c r="Y81" i="27" s="1"/>
  <c r="AT60" i="19"/>
  <c r="Z76" i="27" s="1"/>
  <c r="AS60" i="19"/>
  <c r="Y76" i="27" s="1"/>
  <c r="AQ60" i="19"/>
  <c r="W76" i="27" s="1"/>
  <c r="AS62" i="19"/>
  <c r="Y78" i="27" s="1"/>
  <c r="AQ62" i="19"/>
  <c r="W78" i="27" s="1"/>
  <c r="AR62" i="19"/>
  <c r="X78" i="27" s="1"/>
  <c r="AT62" i="19"/>
  <c r="Z78" i="27" s="1"/>
  <c r="AQ53" i="19"/>
  <c r="W69" i="27" s="1"/>
  <c r="AR44" i="19"/>
  <c r="X60" i="27" s="1"/>
  <c r="AT42" i="19"/>
  <c r="Z58" i="27" s="1"/>
  <c r="AR42" i="19"/>
  <c r="X58" i="27" s="1"/>
  <c r="AS42" i="19"/>
  <c r="Y58" i="27" s="1"/>
  <c r="AQ42" i="19"/>
  <c r="W58" i="27" s="1"/>
  <c r="AR52" i="19"/>
  <c r="X68" i="27" s="1"/>
  <c r="AT44" i="19"/>
  <c r="Z60" i="27" s="1"/>
  <c r="AQ44" i="19"/>
  <c r="W60" i="27" s="1"/>
  <c r="AS44" i="19"/>
  <c r="Y60" i="27" s="1"/>
  <c r="AS38" i="19"/>
  <c r="Y54" i="27" s="1"/>
  <c r="AT38" i="19"/>
  <c r="Z54" i="27" s="1"/>
  <c r="AQ38" i="19"/>
  <c r="W54" i="27" s="1"/>
  <c r="AR38" i="19"/>
  <c r="X54" i="27" s="1"/>
  <c r="AR37" i="19"/>
  <c r="X53" i="27" s="1"/>
  <c r="AT58" i="19"/>
  <c r="Z74" i="27" s="1"/>
  <c r="AR58" i="19"/>
  <c r="X74" i="27" s="1"/>
  <c r="AQ58" i="19"/>
  <c r="W74" i="27" s="1"/>
  <c r="AS58" i="19"/>
  <c r="Y74" i="27" s="1"/>
  <c r="AT41" i="19"/>
  <c r="Z57" i="27" s="1"/>
  <c r="AQ41" i="19"/>
  <c r="W57" i="27" s="1"/>
  <c r="AS41" i="19"/>
  <c r="Y57" i="27" s="1"/>
  <c r="AR41" i="19"/>
  <c r="X57" i="27" s="1"/>
  <c r="AT49" i="19"/>
  <c r="Z65" i="27" s="1"/>
  <c r="AQ49" i="19"/>
  <c r="W65" i="27" s="1"/>
  <c r="AS49" i="19"/>
  <c r="Y65" i="27" s="1"/>
  <c r="AR60" i="19"/>
  <c r="X76" i="27" s="1"/>
  <c r="AS43" i="19"/>
  <c r="Y59" i="27" s="1"/>
  <c r="AA74" i="27"/>
  <c r="AB74" i="27" s="1"/>
  <c r="AA75" i="27"/>
  <c r="AB75" i="27" s="1"/>
  <c r="X51" i="27"/>
  <c r="Y51" i="27"/>
  <c r="W51" i="27"/>
  <c r="Z51" i="27"/>
  <c r="Q66" i="19"/>
  <c r="Q65" i="19"/>
  <c r="AS30" i="19"/>
  <c r="Y46" i="27" s="1"/>
  <c r="AT30" i="19"/>
  <c r="Z46" i="27" s="1"/>
  <c r="AQ30" i="19"/>
  <c r="W46" i="27" s="1"/>
  <c r="AR30" i="19"/>
  <c r="X46" i="27" s="1"/>
  <c r="R15" i="13"/>
  <c r="S14" i="13"/>
  <c r="Q72" i="19"/>
  <c r="Q80" i="19"/>
  <c r="Q77" i="19"/>
  <c r="Q73" i="19"/>
  <c r="Q81" i="19"/>
  <c r="Q74" i="19"/>
  <c r="Q82" i="19"/>
  <c r="Q75" i="19"/>
  <c r="Q83" i="19"/>
  <c r="Q76" i="19"/>
  <c r="Q84" i="19"/>
  <c r="Q78" i="19"/>
  <c r="Q86" i="19"/>
  <c r="Q85" i="19"/>
  <c r="Q71" i="19"/>
  <c r="Q79" i="19"/>
  <c r="Q87" i="19"/>
  <c r="AA86" i="27"/>
  <c r="AB86" i="27" s="1"/>
  <c r="Q67" i="19"/>
  <c r="Q69" i="19"/>
  <c r="Q68" i="19"/>
  <c r="Q70" i="19"/>
  <c r="AA87" i="27"/>
  <c r="AB87" i="27" s="1"/>
  <c r="AY8" i="19"/>
  <c r="AY9" i="19" s="1"/>
  <c r="AY10" i="19" s="1"/>
  <c r="AY11" i="19" s="1"/>
  <c r="AY12" i="19" s="1"/>
  <c r="AY13" i="19" s="1"/>
  <c r="AY14" i="19" s="1"/>
  <c r="AY15" i="19" s="1"/>
  <c r="AY16" i="19" s="1"/>
  <c r="AY17" i="19" s="1"/>
  <c r="AY18" i="19" s="1"/>
  <c r="AY19" i="19" s="1"/>
  <c r="AY20" i="19" s="1"/>
  <c r="AY21" i="19" s="1"/>
  <c r="AY22" i="19" s="1"/>
  <c r="AY23" i="19" s="1"/>
  <c r="AY24" i="19" s="1"/>
  <c r="AY25" i="19" s="1"/>
  <c r="AY26" i="19" s="1"/>
  <c r="AY27" i="19" s="1"/>
  <c r="AY28" i="19" s="1"/>
  <c r="AY29" i="19" s="1"/>
  <c r="AY30" i="19" s="1"/>
  <c r="AY31" i="19" s="1"/>
  <c r="AY32" i="19" s="1"/>
  <c r="AY33" i="19" s="1"/>
  <c r="AY34" i="19" s="1"/>
  <c r="AY35" i="19" s="1"/>
  <c r="C123" i="19" s="1"/>
  <c r="Q95" i="19"/>
  <c r="Q88" i="19"/>
  <c r="Q89" i="19"/>
  <c r="Q90" i="19"/>
  <c r="Q91" i="19"/>
  <c r="Q92" i="19"/>
  <c r="Q93" i="19"/>
  <c r="Q94" i="19"/>
  <c r="V22" i="27"/>
  <c r="V23" i="27"/>
  <c r="V38" i="27"/>
  <c r="V34" i="27"/>
  <c r="AT25" i="19"/>
  <c r="Z41" i="27" s="1"/>
  <c r="AS25" i="19"/>
  <c r="Y41" i="27" s="1"/>
  <c r="AR25" i="19"/>
  <c r="X41" i="27" s="1"/>
  <c r="AQ25" i="19"/>
  <c r="W41" i="27" s="1"/>
  <c r="V50" i="27"/>
  <c r="V47" i="27"/>
  <c r="V42" i="27"/>
  <c r="AS19" i="19"/>
  <c r="Y35" i="27" s="1"/>
  <c r="AQ19" i="19"/>
  <c r="W35" i="27" s="1"/>
  <c r="AR19" i="19"/>
  <c r="X35" i="27" s="1"/>
  <c r="AT19" i="19"/>
  <c r="Z35" i="27" s="1"/>
  <c r="L64" i="27"/>
  <c r="AA21" i="27" s="1"/>
  <c r="AB21" i="27" s="1"/>
  <c r="AQ12" i="19"/>
  <c r="W28" i="27" s="1"/>
  <c r="AS12" i="19"/>
  <c r="Y28" i="27" s="1"/>
  <c r="AR12" i="19"/>
  <c r="X28" i="27" s="1"/>
  <c r="AT12" i="19"/>
  <c r="Z28" i="27" s="1"/>
  <c r="AS14" i="19"/>
  <c r="Y30" i="27" s="1"/>
  <c r="AQ14" i="19"/>
  <c r="W30" i="27" s="1"/>
  <c r="AT14" i="19"/>
  <c r="Z30" i="27" s="1"/>
  <c r="AR14" i="19"/>
  <c r="X30" i="27" s="1"/>
  <c r="AT11" i="19"/>
  <c r="Z27" i="27" s="1"/>
  <c r="AS11" i="19"/>
  <c r="Y27" i="27" s="1"/>
  <c r="AQ11" i="19"/>
  <c r="W27" i="27" s="1"/>
  <c r="AR11" i="19"/>
  <c r="X27" i="27" s="1"/>
  <c r="AQ33" i="19"/>
  <c r="W49" i="27" s="1"/>
  <c r="AT33" i="19"/>
  <c r="Z49" i="27" s="1"/>
  <c r="AS33" i="19"/>
  <c r="Y49" i="27" s="1"/>
  <c r="AR33" i="19"/>
  <c r="X49" i="27" s="1"/>
  <c r="AR27" i="19"/>
  <c r="X43" i="27" s="1"/>
  <c r="AT27" i="19"/>
  <c r="Z43" i="27" s="1"/>
  <c r="AS27" i="19"/>
  <c r="Y43" i="27" s="1"/>
  <c r="AQ27" i="19"/>
  <c r="W43" i="27" s="1"/>
  <c r="AQ32" i="19"/>
  <c r="W48" i="27" s="1"/>
  <c r="AS32" i="19"/>
  <c r="Y48" i="27" s="1"/>
  <c r="AR32" i="19"/>
  <c r="X48" i="27" s="1"/>
  <c r="AT32" i="19"/>
  <c r="Z48" i="27" s="1"/>
  <c r="AQ9" i="19"/>
  <c r="W25" i="27" s="1"/>
  <c r="AT9" i="19"/>
  <c r="Z25" i="27" s="1"/>
  <c r="AR9" i="19"/>
  <c r="X25" i="27" s="1"/>
  <c r="AS9" i="19"/>
  <c r="Y25" i="27" s="1"/>
  <c r="AR21" i="19"/>
  <c r="X37" i="27" s="1"/>
  <c r="AQ21" i="19"/>
  <c r="W37" i="27" s="1"/>
  <c r="AT21" i="19"/>
  <c r="Z37" i="27" s="1"/>
  <c r="AS21" i="19"/>
  <c r="Y37" i="27" s="1"/>
  <c r="AS24" i="19"/>
  <c r="Y40" i="27" s="1"/>
  <c r="AR24" i="19"/>
  <c r="X40" i="27" s="1"/>
  <c r="AT24" i="19"/>
  <c r="Z40" i="27" s="1"/>
  <c r="AQ24" i="19"/>
  <c r="W40" i="27" s="1"/>
  <c r="V44" i="27"/>
  <c r="AS8" i="19"/>
  <c r="Y24" i="27" s="1"/>
  <c r="AR8" i="19"/>
  <c r="X24" i="27" s="1"/>
  <c r="AT8" i="19"/>
  <c r="Z24" i="27" s="1"/>
  <c r="AQ8" i="19"/>
  <c r="W24" i="27" s="1"/>
  <c r="AR29" i="19"/>
  <c r="X45" i="27" s="1"/>
  <c r="AS29" i="19"/>
  <c r="Y45" i="27" s="1"/>
  <c r="AQ29" i="19"/>
  <c r="W45" i="27" s="1"/>
  <c r="AT29" i="19"/>
  <c r="Z45" i="27" s="1"/>
  <c r="AF6" i="19"/>
  <c r="AG6" i="19"/>
  <c r="AG7" i="19" s="1"/>
  <c r="AG8" i="19" s="1"/>
  <c r="AG9" i="19" s="1"/>
  <c r="AG10" i="19" s="1"/>
  <c r="AG11" i="19" s="1"/>
  <c r="AG12" i="19" s="1"/>
  <c r="AG13" i="19" s="1"/>
  <c r="AG14" i="19" s="1"/>
  <c r="AG15" i="19" s="1"/>
  <c r="AG16" i="19" s="1"/>
  <c r="AG17" i="19" s="1"/>
  <c r="AG18" i="19" s="1"/>
  <c r="AG19" i="19" s="1"/>
  <c r="AG20" i="19" s="1"/>
  <c r="AG21" i="19" s="1"/>
  <c r="AG22" i="19" s="1"/>
  <c r="AG23" i="19" s="1"/>
  <c r="AG24" i="19" s="1"/>
  <c r="AG25" i="19" s="1"/>
  <c r="AG26" i="19" s="1"/>
  <c r="AG27" i="19" s="1"/>
  <c r="AG28" i="19" s="1"/>
  <c r="AG29" i="19" s="1"/>
  <c r="AG30" i="19" s="1"/>
  <c r="AG31" i="19" s="1"/>
  <c r="AG32" i="19" s="1"/>
  <c r="AG33" i="19" s="1"/>
  <c r="AG34" i="19" s="1"/>
  <c r="AG35" i="19" s="1"/>
  <c r="AG36" i="19" s="1"/>
  <c r="AG37" i="19" s="1"/>
  <c r="AG38" i="19" s="1"/>
  <c r="AG39" i="19" s="1"/>
  <c r="AG40" i="19" s="1"/>
  <c r="AG41" i="19" s="1"/>
  <c r="AG42" i="19" s="1"/>
  <c r="AG43" i="19" s="1"/>
  <c r="AG44" i="19" s="1"/>
  <c r="AG45" i="19" s="1"/>
  <c r="AG46" i="19" s="1"/>
  <c r="AG47" i="19" s="1"/>
  <c r="AG48" i="19" s="1"/>
  <c r="AG49" i="19" s="1"/>
  <c r="AG50" i="19" s="1"/>
  <c r="AG51" i="19" s="1"/>
  <c r="AG52" i="19" s="1"/>
  <c r="AG53" i="19" s="1"/>
  <c r="AG54" i="19" s="1"/>
  <c r="AG55" i="19" s="1"/>
  <c r="AG56" i="19" s="1"/>
  <c r="AG57" i="19" s="1"/>
  <c r="AG58" i="19" s="1"/>
  <c r="AG59" i="19" s="1"/>
  <c r="AG60" i="19" s="1"/>
  <c r="AG61" i="19" s="1"/>
  <c r="AG62" i="19" s="1"/>
  <c r="AG63" i="19" s="1"/>
  <c r="AG64" i="19" s="1"/>
  <c r="AG65" i="19" s="1"/>
  <c r="AG66" i="19" s="1"/>
  <c r="AG67" i="19" s="1"/>
  <c r="AG68" i="19" s="1"/>
  <c r="AG69" i="19" s="1"/>
  <c r="AG70" i="19" s="1"/>
  <c r="AG71" i="19" s="1"/>
  <c r="AG72" i="19" s="1"/>
  <c r="AG73" i="19" s="1"/>
  <c r="AG74" i="19" s="1"/>
  <c r="AG75" i="19" s="1"/>
  <c r="AG76" i="19" s="1"/>
  <c r="AG77" i="19" s="1"/>
  <c r="AG78" i="19" s="1"/>
  <c r="AG79" i="19" s="1"/>
  <c r="AG80" i="19" s="1"/>
  <c r="AG81" i="19" s="1"/>
  <c r="AG82" i="19" s="1"/>
  <c r="AG83" i="19" s="1"/>
  <c r="AG84" i="19" s="1"/>
  <c r="AG85" i="19" s="1"/>
  <c r="AG86" i="19" s="1"/>
  <c r="AG87" i="19" s="1"/>
  <c r="AG88" i="19" s="1"/>
  <c r="AG89" i="19" s="1"/>
  <c r="AG90" i="19" s="1"/>
  <c r="AG91" i="19" s="1"/>
  <c r="AG92" i="19" s="1"/>
  <c r="AG93" i="19" s="1"/>
  <c r="AG94" i="19" s="1"/>
  <c r="AG95" i="19" s="1"/>
  <c r="AS17" i="19"/>
  <c r="Y33" i="27" s="1"/>
  <c r="AR17" i="19"/>
  <c r="X33" i="27" s="1"/>
  <c r="AQ17" i="19"/>
  <c r="W33" i="27" s="1"/>
  <c r="AT17" i="19"/>
  <c r="Z33" i="27" s="1"/>
  <c r="AQ23" i="19"/>
  <c r="W39" i="27" s="1"/>
  <c r="AR23" i="19"/>
  <c r="X39" i="27" s="1"/>
  <c r="AS23" i="19"/>
  <c r="Y39" i="27" s="1"/>
  <c r="V36" i="27"/>
  <c r="AT15" i="19"/>
  <c r="Z31" i="27" s="1"/>
  <c r="AQ16" i="19"/>
  <c r="W32" i="27" s="1"/>
  <c r="AT16" i="19"/>
  <c r="Z32" i="27" s="1"/>
  <c r="AR16" i="19"/>
  <c r="X32" i="27" s="1"/>
  <c r="AS16" i="19"/>
  <c r="Y32" i="27" s="1"/>
  <c r="AR13" i="19"/>
  <c r="X29" i="27" s="1"/>
  <c r="AQ13" i="19"/>
  <c r="W29" i="27" s="1"/>
  <c r="AS13" i="19"/>
  <c r="Y29" i="27" s="1"/>
  <c r="AT13" i="19"/>
  <c r="Z29" i="27" s="1"/>
  <c r="AT23" i="19"/>
  <c r="Z39" i="27" s="1"/>
  <c r="AS15" i="19"/>
  <c r="Y31" i="27" s="1"/>
  <c r="AQ15" i="19"/>
  <c r="W31" i="27" s="1"/>
  <c r="AR15" i="19"/>
  <c r="X31" i="27" s="1"/>
  <c r="AQ10" i="19"/>
  <c r="W26" i="27" s="1"/>
  <c r="AR10" i="19"/>
  <c r="X26" i="27" s="1"/>
  <c r="AT10" i="19"/>
  <c r="Z26" i="27" s="1"/>
  <c r="AS10" i="19"/>
  <c r="Y26" i="27" s="1"/>
  <c r="AH6" i="19"/>
  <c r="AH7" i="19" s="1"/>
  <c r="AH8" i="19" s="1"/>
  <c r="AH9" i="19" s="1"/>
  <c r="AH10" i="19" s="1"/>
  <c r="AH11" i="19" s="1"/>
  <c r="AH12" i="19" s="1"/>
  <c r="AH13" i="19" s="1"/>
  <c r="AH14" i="19" s="1"/>
  <c r="AH15" i="19" s="1"/>
  <c r="AH16" i="19" s="1"/>
  <c r="AH17" i="19" s="1"/>
  <c r="AH18" i="19" s="1"/>
  <c r="AH19" i="19" s="1"/>
  <c r="AH20" i="19" s="1"/>
  <c r="AH21" i="19" s="1"/>
  <c r="AH22" i="19" s="1"/>
  <c r="AH23" i="19" s="1"/>
  <c r="AH24" i="19" s="1"/>
  <c r="AH25" i="19" s="1"/>
  <c r="AH26" i="19" s="1"/>
  <c r="AH27" i="19" s="1"/>
  <c r="AH28" i="19" s="1"/>
  <c r="AH29" i="19" s="1"/>
  <c r="AH30" i="19" s="1"/>
  <c r="AH31" i="19" s="1"/>
  <c r="AH32" i="19" s="1"/>
  <c r="AH33" i="19" s="1"/>
  <c r="AH34" i="19" s="1"/>
  <c r="AH35" i="19" s="1"/>
  <c r="AH36" i="19" s="1"/>
  <c r="AH37" i="19" s="1"/>
  <c r="AH38" i="19" s="1"/>
  <c r="AH39" i="19" s="1"/>
  <c r="AH40" i="19" s="1"/>
  <c r="AH41" i="19" s="1"/>
  <c r="AH42" i="19" s="1"/>
  <c r="AH43" i="19" s="1"/>
  <c r="AH44" i="19" s="1"/>
  <c r="AH45" i="19" s="1"/>
  <c r="AH46" i="19" s="1"/>
  <c r="AH47" i="19" s="1"/>
  <c r="AH48" i="19" s="1"/>
  <c r="AH49" i="19" s="1"/>
  <c r="AH50" i="19" s="1"/>
  <c r="AH51" i="19" s="1"/>
  <c r="AH52" i="19" s="1"/>
  <c r="AH53" i="19" s="1"/>
  <c r="AH54" i="19" s="1"/>
  <c r="AH55" i="19" s="1"/>
  <c r="AH56" i="19" s="1"/>
  <c r="AH57" i="19" s="1"/>
  <c r="AH58" i="19" s="1"/>
  <c r="AH59" i="19" s="1"/>
  <c r="AH60" i="19" s="1"/>
  <c r="AH61" i="19" s="1"/>
  <c r="AH62" i="19" s="1"/>
  <c r="AH63" i="19" s="1"/>
  <c r="AH64" i="19" s="1"/>
  <c r="AH65" i="19" s="1"/>
  <c r="AH66" i="19" s="1"/>
  <c r="AH67" i="19" s="1"/>
  <c r="AH68" i="19" s="1"/>
  <c r="AH69" i="19" s="1"/>
  <c r="AH70" i="19" s="1"/>
  <c r="AH71" i="19" s="1"/>
  <c r="AH72" i="19" s="1"/>
  <c r="AH73" i="19" s="1"/>
  <c r="AH74" i="19" s="1"/>
  <c r="AH75" i="19" s="1"/>
  <c r="AH76" i="19" s="1"/>
  <c r="AH77" i="19" s="1"/>
  <c r="AH78" i="19" s="1"/>
  <c r="AH79" i="19" s="1"/>
  <c r="AH80" i="19" s="1"/>
  <c r="AH81" i="19" s="1"/>
  <c r="AH82" i="19" s="1"/>
  <c r="AH83" i="19" s="1"/>
  <c r="AH84" i="19" s="1"/>
  <c r="AH85" i="19" s="1"/>
  <c r="AH86" i="19" s="1"/>
  <c r="AH87" i="19" s="1"/>
  <c r="AH88" i="19" s="1"/>
  <c r="AH89" i="19" s="1"/>
  <c r="AH90" i="19" s="1"/>
  <c r="AH91" i="19" s="1"/>
  <c r="AH92" i="19" s="1"/>
  <c r="AH93" i="19" s="1"/>
  <c r="AH94" i="19" s="1"/>
  <c r="AH95" i="19" s="1"/>
  <c r="AF15" i="13"/>
  <c r="AI14" i="13"/>
  <c r="K15" i="13"/>
  <c r="J16" i="13"/>
  <c r="S10" i="19"/>
  <c r="T10" i="19" s="1"/>
  <c r="X10" i="19" s="1"/>
  <c r="Y10" i="19" s="1"/>
  <c r="R11" i="19"/>
  <c r="K17" i="19"/>
  <c r="O17" i="19" s="1"/>
  <c r="J18" i="19"/>
  <c r="S15" i="18"/>
  <c r="R16" i="18"/>
  <c r="Y14" i="18"/>
  <c r="K15" i="18"/>
  <c r="O15" i="18" s="1"/>
  <c r="J16" i="18"/>
  <c r="AF21" i="18"/>
  <c r="AH19" i="18"/>
  <c r="AI18" i="18"/>
  <c r="O15" i="13" l="1"/>
  <c r="J18" i="26"/>
  <c r="K17" i="26"/>
  <c r="O17" i="26" s="1"/>
  <c r="T16" i="26"/>
  <c r="X16" i="26" s="1"/>
  <c r="Y16" i="26" s="1"/>
  <c r="AI12" i="26"/>
  <c r="AF13" i="26"/>
  <c r="S17" i="26"/>
  <c r="T17" i="26" s="1"/>
  <c r="X17" i="26" s="1"/>
  <c r="Y17" i="26" s="1"/>
  <c r="R18" i="26"/>
  <c r="S18" i="20"/>
  <c r="T18" i="20" s="1"/>
  <c r="X18" i="20" s="1"/>
  <c r="Y18" i="20" s="1"/>
  <c r="R19" i="20"/>
  <c r="J21" i="20"/>
  <c r="K20" i="20"/>
  <c r="O20" i="20" s="1"/>
  <c r="AI17" i="20"/>
  <c r="AF18" i="20"/>
  <c r="X13" i="13"/>
  <c r="Y13" i="13" s="1"/>
  <c r="V94" i="27"/>
  <c r="V110" i="27"/>
  <c r="V106" i="27"/>
  <c r="V93" i="27"/>
  <c r="V86" i="27"/>
  <c r="V101" i="27"/>
  <c r="V87" i="27"/>
  <c r="V91" i="27"/>
  <c r="V109" i="27"/>
  <c r="V99" i="27"/>
  <c r="V107" i="27"/>
  <c r="V85" i="27"/>
  <c r="V103" i="27"/>
  <c r="V88" i="27"/>
  <c r="V104" i="27"/>
  <c r="V82" i="27"/>
  <c r="V95" i="27"/>
  <c r="V111" i="27"/>
  <c r="V92" i="27"/>
  <c r="V84" i="27"/>
  <c r="V83" i="27"/>
  <c r="V102" i="27"/>
  <c r="V108" i="27"/>
  <c r="V98" i="27"/>
  <c r="V96" i="27"/>
  <c r="V97" i="27"/>
  <c r="V89" i="27"/>
  <c r="V100" i="27"/>
  <c r="V105" i="27"/>
  <c r="V90" i="27"/>
  <c r="V53" i="27"/>
  <c r="V69" i="27"/>
  <c r="V77" i="27"/>
  <c r="V80" i="27"/>
  <c r="V52" i="27"/>
  <c r="V58" i="27"/>
  <c r="V79" i="27"/>
  <c r="V55" i="27"/>
  <c r="V68" i="27"/>
  <c r="V72" i="27"/>
  <c r="V81" i="27"/>
  <c r="V63" i="27"/>
  <c r="V78" i="27"/>
  <c r="V57" i="27"/>
  <c r="V54" i="27"/>
  <c r="V76" i="27"/>
  <c r="V70" i="27"/>
  <c r="V64" i="27"/>
  <c r="V65" i="27"/>
  <c r="V74" i="27"/>
  <c r="V59" i="27"/>
  <c r="V62" i="27"/>
  <c r="V60" i="27"/>
  <c r="V75" i="27"/>
  <c r="V67" i="27"/>
  <c r="V73" i="27"/>
  <c r="AA80" i="27"/>
  <c r="AB80" i="27" s="1"/>
  <c r="AA79" i="27"/>
  <c r="AB79" i="27" s="1"/>
  <c r="V51" i="27"/>
  <c r="V46" i="27"/>
  <c r="T14" i="13"/>
  <c r="S15" i="13"/>
  <c r="R16" i="13"/>
  <c r="AA81" i="27"/>
  <c r="AB81" i="27" s="1"/>
  <c r="AA95" i="27"/>
  <c r="AB95" i="27" s="1"/>
  <c r="V41" i="27"/>
  <c r="V31" i="27"/>
  <c r="V26" i="27"/>
  <c r="V32" i="27"/>
  <c r="V24" i="27"/>
  <c r="V37" i="27"/>
  <c r="V30" i="27"/>
  <c r="V39" i="27"/>
  <c r="V45" i="27"/>
  <c r="V25" i="27"/>
  <c r="V48" i="27"/>
  <c r="V49" i="27"/>
  <c r="V28" i="27"/>
  <c r="V35" i="27"/>
  <c r="V40" i="27"/>
  <c r="V43" i="27"/>
  <c r="V29" i="27"/>
  <c r="V33" i="27"/>
  <c r="AF7" i="19"/>
  <c r="AI6" i="19"/>
  <c r="V27" i="27"/>
  <c r="AF16" i="13"/>
  <c r="AI15" i="13"/>
  <c r="K16" i="13"/>
  <c r="J17" i="13"/>
  <c r="S11" i="19"/>
  <c r="T11" i="19" s="1"/>
  <c r="X11" i="19" s="1"/>
  <c r="Y11" i="19" s="1"/>
  <c r="R12" i="19"/>
  <c r="K18" i="19"/>
  <c r="O18" i="19" s="1"/>
  <c r="J19" i="19"/>
  <c r="S16" i="18"/>
  <c r="T16" i="18" s="1"/>
  <c r="X16" i="18" s="1"/>
  <c r="R17" i="18"/>
  <c r="T15" i="18"/>
  <c r="X15" i="18" s="1"/>
  <c r="Y15" i="18" s="1"/>
  <c r="K16" i="18"/>
  <c r="O16" i="18" s="1"/>
  <c r="J17" i="18"/>
  <c r="AH20" i="18"/>
  <c r="AI19" i="18"/>
  <c r="AF22" i="18"/>
  <c r="O16" i="13" l="1"/>
  <c r="K18" i="26"/>
  <c r="O18" i="26" s="1"/>
  <c r="J19" i="26"/>
  <c r="AF14" i="26"/>
  <c r="AI13" i="26"/>
  <c r="S18" i="26"/>
  <c r="R19" i="26"/>
  <c r="K21" i="20"/>
  <c r="O21" i="20" s="1"/>
  <c r="J22" i="20"/>
  <c r="R20" i="20"/>
  <c r="S19" i="20"/>
  <c r="AF19" i="20"/>
  <c r="AI18" i="20"/>
  <c r="X14" i="13"/>
  <c r="Y14" i="13" s="1"/>
  <c r="T15" i="13"/>
  <c r="S16" i="13"/>
  <c r="R17" i="13"/>
  <c r="D4" i="27"/>
  <c r="P11" i="24" s="1"/>
  <c r="AI7" i="19"/>
  <c r="AF8" i="19"/>
  <c r="AF17" i="13"/>
  <c r="AI16" i="13"/>
  <c r="K17" i="13"/>
  <c r="J18" i="13"/>
  <c r="S12" i="19"/>
  <c r="T12" i="19" s="1"/>
  <c r="X12" i="19" s="1"/>
  <c r="Y12" i="19" s="1"/>
  <c r="R13" i="19"/>
  <c r="Y16" i="18"/>
  <c r="K19" i="19"/>
  <c r="O19" i="19" s="1"/>
  <c r="J20" i="19"/>
  <c r="R18" i="18"/>
  <c r="S17" i="18"/>
  <c r="T17" i="18" s="1"/>
  <c r="X17" i="18" s="1"/>
  <c r="K17" i="18"/>
  <c r="O17" i="18" s="1"/>
  <c r="J18" i="18"/>
  <c r="AF23" i="18"/>
  <c r="AH21" i="18"/>
  <c r="AI20" i="18"/>
  <c r="O17" i="13" l="1"/>
  <c r="K19" i="26"/>
  <c r="O19" i="26" s="1"/>
  <c r="J20" i="26"/>
  <c r="S19" i="26"/>
  <c r="T19" i="26" s="1"/>
  <c r="X19" i="26" s="1"/>
  <c r="Y19" i="26" s="1"/>
  <c r="R20" i="26"/>
  <c r="T18" i="26"/>
  <c r="X18" i="26" s="1"/>
  <c r="Y18" i="26" s="1"/>
  <c r="AF15" i="26"/>
  <c r="AI14" i="26"/>
  <c r="T19" i="20"/>
  <c r="X19" i="20" s="1"/>
  <c r="Y19" i="20" s="1"/>
  <c r="S20" i="20"/>
  <c r="R21" i="20"/>
  <c r="J23" i="20"/>
  <c r="K22" i="20"/>
  <c r="O22" i="20"/>
  <c r="AI19" i="20"/>
  <c r="AF20" i="20"/>
  <c r="X15" i="13"/>
  <c r="Y15" i="13" s="1"/>
  <c r="T16" i="13"/>
  <c r="R18" i="13"/>
  <c r="S17" i="13"/>
  <c r="D6" i="27"/>
  <c r="P13" i="24" s="1"/>
  <c r="AI8" i="19"/>
  <c r="AF9" i="19"/>
  <c r="AF18" i="13"/>
  <c r="AI17" i="13"/>
  <c r="K18" i="13"/>
  <c r="J19" i="13"/>
  <c r="S13" i="19"/>
  <c r="T13" i="19" s="1"/>
  <c r="X13" i="19" s="1"/>
  <c r="Y13" i="19" s="1"/>
  <c r="R14" i="19"/>
  <c r="J21" i="19"/>
  <c r="K20" i="19"/>
  <c r="O20" i="19" s="1"/>
  <c r="Y17" i="18"/>
  <c r="S18" i="18"/>
  <c r="R19" i="18"/>
  <c r="K18" i="18"/>
  <c r="O18" i="18" s="1"/>
  <c r="J19" i="18"/>
  <c r="AH22" i="18"/>
  <c r="AI21" i="18"/>
  <c r="AF24" i="18"/>
  <c r="O18" i="13" l="1"/>
  <c r="J21" i="26"/>
  <c r="K20" i="26"/>
  <c r="O20" i="26" s="1"/>
  <c r="S20" i="26"/>
  <c r="R21" i="26"/>
  <c r="AI15" i="26"/>
  <c r="AF16" i="26"/>
  <c r="J24" i="20"/>
  <c r="K23" i="20"/>
  <c r="O23" i="20" s="1"/>
  <c r="S21" i="20"/>
  <c r="T21" i="20" s="1"/>
  <c r="X21" i="20" s="1"/>
  <c r="Y21" i="20" s="1"/>
  <c r="R22" i="20"/>
  <c r="T20" i="20"/>
  <c r="X20" i="20" s="1"/>
  <c r="Y20" i="20" s="1"/>
  <c r="AI20" i="20"/>
  <c r="AF21" i="20"/>
  <c r="X16" i="13"/>
  <c r="Y16" i="13" s="1"/>
  <c r="T17" i="13"/>
  <c r="R19" i="13"/>
  <c r="S18" i="13"/>
  <c r="AI9" i="19"/>
  <c r="AF10" i="19"/>
  <c r="AF19" i="13"/>
  <c r="AI18" i="13"/>
  <c r="K19" i="13"/>
  <c r="J20" i="13"/>
  <c r="R15" i="19"/>
  <c r="S14" i="19"/>
  <c r="T14" i="19" s="1"/>
  <c r="X14" i="19" s="1"/>
  <c r="Y14" i="19" s="1"/>
  <c r="K21" i="19"/>
  <c r="O21" i="19" s="1"/>
  <c r="J22" i="19"/>
  <c r="S19" i="18"/>
  <c r="T19" i="18" s="1"/>
  <c r="X19" i="18" s="1"/>
  <c r="R20" i="18"/>
  <c r="T18" i="18"/>
  <c r="X18" i="18" s="1"/>
  <c r="Y18" i="18" s="1"/>
  <c r="K19" i="18"/>
  <c r="O19" i="18" s="1"/>
  <c r="J20" i="18"/>
  <c r="AF25" i="18"/>
  <c r="AH23" i="18"/>
  <c r="AI22" i="18"/>
  <c r="O19" i="13" l="1"/>
  <c r="J22" i="26"/>
  <c r="K21" i="26"/>
  <c r="O21" i="26" s="1"/>
  <c r="S21" i="26"/>
  <c r="T21" i="26" s="1"/>
  <c r="X21" i="26" s="1"/>
  <c r="R22" i="26"/>
  <c r="AF17" i="26"/>
  <c r="AI16" i="26"/>
  <c r="T20" i="26"/>
  <c r="X20" i="26" s="1"/>
  <c r="Y20" i="26" s="1"/>
  <c r="S22" i="20"/>
  <c r="T22" i="20" s="1"/>
  <c r="X22" i="20" s="1"/>
  <c r="Y22" i="20" s="1"/>
  <c r="R23" i="20"/>
  <c r="J25" i="20"/>
  <c r="K24" i="20"/>
  <c r="O24" i="20"/>
  <c r="AF22" i="20"/>
  <c r="AI21" i="20"/>
  <c r="X17" i="13"/>
  <c r="Y17" i="13" s="1"/>
  <c r="T18" i="13"/>
  <c r="S19" i="13"/>
  <c r="R20" i="13"/>
  <c r="AF11" i="19"/>
  <c r="AI10" i="19"/>
  <c r="AF20" i="13"/>
  <c r="AI19" i="13"/>
  <c r="K20" i="13"/>
  <c r="J21" i="13"/>
  <c r="S15" i="19"/>
  <c r="T15" i="19" s="1"/>
  <c r="X15" i="19" s="1"/>
  <c r="Y15" i="19" s="1"/>
  <c r="R16" i="19"/>
  <c r="K22" i="19"/>
  <c r="O22" i="19" s="1"/>
  <c r="J23" i="19"/>
  <c r="Y19" i="18"/>
  <c r="R21" i="18"/>
  <c r="S20" i="18"/>
  <c r="T20" i="18" s="1"/>
  <c r="X20" i="18" s="1"/>
  <c r="K20" i="18"/>
  <c r="O20" i="18" s="1"/>
  <c r="J21" i="18"/>
  <c r="AH24" i="18"/>
  <c r="AI23" i="18"/>
  <c r="AF26" i="18"/>
  <c r="O20" i="13" l="1"/>
  <c r="Y21" i="26"/>
  <c r="K22" i="26"/>
  <c r="J23" i="26"/>
  <c r="O22" i="26"/>
  <c r="AF18" i="26"/>
  <c r="AI17" i="26"/>
  <c r="S22" i="26"/>
  <c r="R23" i="26"/>
  <c r="K25" i="20"/>
  <c r="O25" i="20"/>
  <c r="J26" i="20"/>
  <c r="S23" i="20"/>
  <c r="T23" i="20" s="1"/>
  <c r="X23" i="20" s="1"/>
  <c r="Y23" i="20" s="1"/>
  <c r="R24" i="20"/>
  <c r="AF23" i="20"/>
  <c r="AI22" i="20"/>
  <c r="X18" i="13"/>
  <c r="Y18" i="13" s="1"/>
  <c r="T19" i="13"/>
  <c r="S20" i="13"/>
  <c r="R21" i="13"/>
  <c r="AI11" i="19"/>
  <c r="AF12" i="19"/>
  <c r="AI20" i="13"/>
  <c r="AF21" i="13"/>
  <c r="K21" i="13"/>
  <c r="J22" i="13"/>
  <c r="R17" i="19"/>
  <c r="S16" i="19"/>
  <c r="T16" i="19" s="1"/>
  <c r="X16" i="19" s="1"/>
  <c r="Y16" i="19" s="1"/>
  <c r="K23" i="19"/>
  <c r="O23" i="19" s="1"/>
  <c r="J24" i="19"/>
  <c r="Y20" i="18"/>
  <c r="S21" i="18"/>
  <c r="T21" i="18" s="1"/>
  <c r="X21" i="18" s="1"/>
  <c r="R22" i="18"/>
  <c r="K21" i="18"/>
  <c r="O21" i="18" s="1"/>
  <c r="J22" i="18"/>
  <c r="AF27" i="18"/>
  <c r="AH25" i="18"/>
  <c r="AI24" i="18"/>
  <c r="O21" i="13" l="1"/>
  <c r="J24" i="26"/>
  <c r="K23" i="26"/>
  <c r="O23" i="26" s="1"/>
  <c r="AF19" i="26"/>
  <c r="AI18" i="26"/>
  <c r="S23" i="26"/>
  <c r="T23" i="26" s="1"/>
  <c r="X23" i="26" s="1"/>
  <c r="Y23" i="26" s="1"/>
  <c r="R24" i="26"/>
  <c r="T22" i="26"/>
  <c r="X22" i="26" s="1"/>
  <c r="Y22" i="26" s="1"/>
  <c r="S24" i="20"/>
  <c r="T24" i="20" s="1"/>
  <c r="X24" i="20" s="1"/>
  <c r="Y24" i="20" s="1"/>
  <c r="R25" i="20"/>
  <c r="J27" i="20"/>
  <c r="K26" i="20"/>
  <c r="O26" i="20" s="1"/>
  <c r="AI23" i="20"/>
  <c r="AF24" i="20"/>
  <c r="T20" i="13"/>
  <c r="X19" i="13"/>
  <c r="Y19" i="13" s="1"/>
  <c r="R22" i="13"/>
  <c r="S21" i="13"/>
  <c r="AF13" i="19"/>
  <c r="AI12" i="19"/>
  <c r="AF22" i="13"/>
  <c r="AI21" i="13"/>
  <c r="K22" i="13"/>
  <c r="J23" i="13"/>
  <c r="R18" i="19"/>
  <c r="S17" i="19"/>
  <c r="T17" i="19" s="1"/>
  <c r="X17" i="19" s="1"/>
  <c r="Y17" i="19" s="1"/>
  <c r="J25" i="19"/>
  <c r="K24" i="19"/>
  <c r="O24" i="19" s="1"/>
  <c r="S22" i="18"/>
  <c r="T22" i="18" s="1"/>
  <c r="X22" i="18" s="1"/>
  <c r="R23" i="18"/>
  <c r="Y21" i="18"/>
  <c r="K22" i="18"/>
  <c r="O22" i="18" s="1"/>
  <c r="J23" i="18"/>
  <c r="AH26" i="18"/>
  <c r="AI25" i="18"/>
  <c r="AF28" i="18"/>
  <c r="O22" i="13" l="1"/>
  <c r="J25" i="26"/>
  <c r="K24" i="26"/>
  <c r="O24" i="26" s="1"/>
  <c r="S24" i="26"/>
  <c r="R25" i="26"/>
  <c r="AI19" i="26"/>
  <c r="AF20" i="26"/>
  <c r="J28" i="20"/>
  <c r="K27" i="20"/>
  <c r="O27" i="20" s="1"/>
  <c r="R26" i="20"/>
  <c r="S25" i="20"/>
  <c r="T25" i="20" s="1"/>
  <c r="X25" i="20" s="1"/>
  <c r="Y25" i="20" s="1"/>
  <c r="AF25" i="20"/>
  <c r="AI24" i="20"/>
  <c r="X20" i="13"/>
  <c r="Y20" i="13" s="1"/>
  <c r="T21" i="13"/>
  <c r="S22" i="13"/>
  <c r="R23" i="13"/>
  <c r="AF14" i="19"/>
  <c r="AI13" i="19"/>
  <c r="AF23" i="13"/>
  <c r="AI22" i="13"/>
  <c r="K23" i="13"/>
  <c r="J24" i="13"/>
  <c r="S18" i="19"/>
  <c r="T18" i="19" s="1"/>
  <c r="X18" i="19" s="1"/>
  <c r="Y18" i="19" s="1"/>
  <c r="R19" i="19"/>
  <c r="Y22" i="18"/>
  <c r="K25" i="19"/>
  <c r="O25" i="19" s="1"/>
  <c r="J26" i="19"/>
  <c r="S23" i="18"/>
  <c r="T23" i="18" s="1"/>
  <c r="X23" i="18" s="1"/>
  <c r="R24" i="18"/>
  <c r="K23" i="18"/>
  <c r="O23" i="18" s="1"/>
  <c r="J24" i="18"/>
  <c r="AF29" i="18"/>
  <c r="AH27" i="18"/>
  <c r="AI26" i="18"/>
  <c r="O23" i="13" l="1"/>
  <c r="J26" i="26"/>
  <c r="K25" i="26"/>
  <c r="O25" i="26" s="1"/>
  <c r="AI20" i="26"/>
  <c r="AF21" i="26"/>
  <c r="S25" i="26"/>
  <c r="T25" i="26" s="1"/>
  <c r="X25" i="26" s="1"/>
  <c r="R26" i="26"/>
  <c r="T24" i="26"/>
  <c r="X24" i="26" s="1"/>
  <c r="Y24" i="26" s="1"/>
  <c r="S26" i="20"/>
  <c r="T26" i="20" s="1"/>
  <c r="X26" i="20" s="1"/>
  <c r="Y26" i="20" s="1"/>
  <c r="R27" i="20"/>
  <c r="J29" i="20"/>
  <c r="K28" i="20"/>
  <c r="O28" i="20" s="1"/>
  <c r="AI25" i="20"/>
  <c r="AF26" i="20"/>
  <c r="T22" i="13"/>
  <c r="X21" i="13"/>
  <c r="Y21" i="13" s="1"/>
  <c r="R24" i="13"/>
  <c r="S23" i="13"/>
  <c r="AF15" i="19"/>
  <c r="AI14" i="19"/>
  <c r="AF24" i="13"/>
  <c r="AI23" i="13"/>
  <c r="K24" i="13"/>
  <c r="J25" i="13"/>
  <c r="S19" i="19"/>
  <c r="R20" i="19"/>
  <c r="K26" i="19"/>
  <c r="O26" i="19" s="1"/>
  <c r="J27" i="19"/>
  <c r="Y23" i="18"/>
  <c r="S24" i="18"/>
  <c r="R25" i="18"/>
  <c r="K24" i="18"/>
  <c r="O24" i="18" s="1"/>
  <c r="J25" i="18"/>
  <c r="AH28" i="18"/>
  <c r="AI27" i="18"/>
  <c r="AF30" i="18"/>
  <c r="O24" i="13" l="1"/>
  <c r="Y25" i="26"/>
  <c r="K26" i="26"/>
  <c r="O26" i="26" s="1"/>
  <c r="J27" i="26"/>
  <c r="S26" i="26"/>
  <c r="R27" i="26"/>
  <c r="AI21" i="26"/>
  <c r="AF22" i="26"/>
  <c r="J30" i="20"/>
  <c r="K29" i="20"/>
  <c r="O29" i="20" s="1"/>
  <c r="S27" i="20"/>
  <c r="T27" i="20" s="1"/>
  <c r="X27" i="20" s="1"/>
  <c r="Y27" i="20" s="1"/>
  <c r="R28" i="20"/>
  <c r="AF27" i="20"/>
  <c r="AI26" i="20"/>
  <c r="X22" i="13"/>
  <c r="Y22" i="13" s="1"/>
  <c r="T23" i="13"/>
  <c r="R25" i="13"/>
  <c r="S24" i="13"/>
  <c r="AF16" i="19"/>
  <c r="AI15" i="19"/>
  <c r="AI24" i="13"/>
  <c r="AF25" i="13"/>
  <c r="K25" i="13"/>
  <c r="J26" i="13"/>
  <c r="S20" i="19"/>
  <c r="T20" i="19" s="1"/>
  <c r="X20" i="19" s="1"/>
  <c r="Y20" i="19" s="1"/>
  <c r="R21" i="19"/>
  <c r="T19" i="19"/>
  <c r="X19" i="19" s="1"/>
  <c r="Y19" i="19" s="1"/>
  <c r="K27" i="19"/>
  <c r="O27" i="19" s="1"/>
  <c r="J28" i="19"/>
  <c r="S25" i="18"/>
  <c r="T25" i="18" s="1"/>
  <c r="X25" i="18" s="1"/>
  <c r="R26" i="18"/>
  <c r="T24" i="18"/>
  <c r="X24" i="18" s="1"/>
  <c r="Y24" i="18" s="1"/>
  <c r="K25" i="18"/>
  <c r="O25" i="18" s="1"/>
  <c r="J26" i="18"/>
  <c r="AF31" i="18"/>
  <c r="AH29" i="18"/>
  <c r="AI28" i="18"/>
  <c r="O25" i="13" l="1"/>
  <c r="J28" i="26"/>
  <c r="K27" i="26"/>
  <c r="O27" i="26" s="1"/>
  <c r="AF23" i="26"/>
  <c r="AI22" i="26"/>
  <c r="S27" i="26"/>
  <c r="T27" i="26" s="1"/>
  <c r="X27" i="26" s="1"/>
  <c r="R28" i="26"/>
  <c r="T26" i="26"/>
  <c r="X26" i="26" s="1"/>
  <c r="Y26" i="26" s="1"/>
  <c r="S28" i="20"/>
  <c r="T28" i="20" s="1"/>
  <c r="X28" i="20" s="1"/>
  <c r="Y28" i="20" s="1"/>
  <c r="R29" i="20"/>
  <c r="J31" i="20"/>
  <c r="K30" i="20"/>
  <c r="O30" i="20" s="1"/>
  <c r="AI27" i="20"/>
  <c r="AF28" i="20"/>
  <c r="T24" i="13"/>
  <c r="X23" i="13"/>
  <c r="Y23" i="13" s="1"/>
  <c r="S25" i="13"/>
  <c r="R26" i="13"/>
  <c r="AI16" i="19"/>
  <c r="AF17" i="19"/>
  <c r="AF26" i="13"/>
  <c r="AI25" i="13"/>
  <c r="K26" i="13"/>
  <c r="J27" i="13"/>
  <c r="S21" i="19"/>
  <c r="T21" i="19" s="1"/>
  <c r="X21" i="19" s="1"/>
  <c r="Y21" i="19" s="1"/>
  <c r="R22" i="19"/>
  <c r="Y25" i="18"/>
  <c r="J29" i="19"/>
  <c r="K28" i="19"/>
  <c r="O28" i="19" s="1"/>
  <c r="S26" i="18"/>
  <c r="T26" i="18" s="1"/>
  <c r="X26" i="18" s="1"/>
  <c r="R27" i="18"/>
  <c r="K26" i="18"/>
  <c r="O26" i="18" s="1"/>
  <c r="J27" i="18"/>
  <c r="AH30" i="18"/>
  <c r="AI29" i="18"/>
  <c r="AF32" i="18"/>
  <c r="O26" i="13" l="1"/>
  <c r="Y27" i="26"/>
  <c r="K28" i="26"/>
  <c r="O28" i="26" s="1"/>
  <c r="J29" i="26"/>
  <c r="S28" i="26"/>
  <c r="R29" i="26"/>
  <c r="AI23" i="26"/>
  <c r="AF24" i="26"/>
  <c r="K31" i="20"/>
  <c r="O31" i="20"/>
  <c r="J32" i="20"/>
  <c r="R30" i="20"/>
  <c r="S29" i="20"/>
  <c r="AI28" i="20"/>
  <c r="AF29" i="20"/>
  <c r="X24" i="13"/>
  <c r="Y24" i="13" s="1"/>
  <c r="R27" i="13"/>
  <c r="S26" i="13"/>
  <c r="T25" i="13"/>
  <c r="AI17" i="19"/>
  <c r="AF18" i="19"/>
  <c r="Y26" i="18"/>
  <c r="AF27" i="13"/>
  <c r="AI26" i="13"/>
  <c r="K27" i="13"/>
  <c r="J28" i="13"/>
  <c r="S22" i="19"/>
  <c r="T22" i="19" s="1"/>
  <c r="X22" i="19" s="1"/>
  <c r="Y22" i="19" s="1"/>
  <c r="R23" i="19"/>
  <c r="K29" i="19"/>
  <c r="O29" i="19" s="1"/>
  <c r="J30" i="19"/>
  <c r="R28" i="18"/>
  <c r="S27" i="18"/>
  <c r="T27" i="18" s="1"/>
  <c r="X27" i="18" s="1"/>
  <c r="K27" i="18"/>
  <c r="O27" i="18" s="1"/>
  <c r="J28" i="18"/>
  <c r="AF33" i="18"/>
  <c r="AH31" i="18"/>
  <c r="AI30" i="18"/>
  <c r="O27" i="13" l="1"/>
  <c r="J30" i="26"/>
  <c r="K29" i="26"/>
  <c r="O29" i="26" s="1"/>
  <c r="S29" i="26"/>
  <c r="T29" i="26" s="1"/>
  <c r="X29" i="26" s="1"/>
  <c r="R30" i="26"/>
  <c r="T28" i="26"/>
  <c r="X28" i="26" s="1"/>
  <c r="Y28" i="26" s="1"/>
  <c r="AI24" i="26"/>
  <c r="AF25" i="26"/>
  <c r="J33" i="20"/>
  <c r="K32" i="20"/>
  <c r="O32" i="20" s="1"/>
  <c r="T29" i="20"/>
  <c r="X29" i="20" s="1"/>
  <c r="Y29" i="20" s="1"/>
  <c r="S30" i="20"/>
  <c r="T30" i="20" s="1"/>
  <c r="X30" i="20" s="1"/>
  <c r="Y30" i="20" s="1"/>
  <c r="R31" i="20"/>
  <c r="AF30" i="20"/>
  <c r="AI29" i="20"/>
  <c r="X25" i="13"/>
  <c r="Y25" i="13" s="1"/>
  <c r="T26" i="13"/>
  <c r="S27" i="13"/>
  <c r="R28" i="13"/>
  <c r="AI18" i="19"/>
  <c r="AF19" i="19"/>
  <c r="AI27" i="13"/>
  <c r="AF28" i="13"/>
  <c r="K28" i="13"/>
  <c r="J29" i="13"/>
  <c r="S23" i="19"/>
  <c r="T23" i="19" s="1"/>
  <c r="X23" i="19" s="1"/>
  <c r="Y23" i="19" s="1"/>
  <c r="R24" i="19"/>
  <c r="K30" i="19"/>
  <c r="O30" i="19" s="1"/>
  <c r="J31" i="19"/>
  <c r="Y27" i="18"/>
  <c r="S28" i="18"/>
  <c r="T28" i="18" s="1"/>
  <c r="X28" i="18" s="1"/>
  <c r="R29" i="18"/>
  <c r="K28" i="18"/>
  <c r="O28" i="18" s="1"/>
  <c r="J29" i="18"/>
  <c r="AH32" i="18"/>
  <c r="AI31" i="18"/>
  <c r="AF34" i="18"/>
  <c r="O28" i="13" l="1"/>
  <c r="Y29" i="26"/>
  <c r="K30" i="26"/>
  <c r="O30" i="26" s="1"/>
  <c r="J31" i="26"/>
  <c r="S30" i="26"/>
  <c r="R31" i="26"/>
  <c r="AF26" i="26"/>
  <c r="AI25" i="26"/>
  <c r="S31" i="20"/>
  <c r="T31" i="20" s="1"/>
  <c r="X31" i="20" s="1"/>
  <c r="Y31" i="20" s="1"/>
  <c r="R32" i="20"/>
  <c r="J34" i="20"/>
  <c r="K33" i="20"/>
  <c r="O33" i="20" s="1"/>
  <c r="AF31" i="20"/>
  <c r="AI30" i="20"/>
  <c r="X26" i="13"/>
  <c r="Y26" i="13" s="1"/>
  <c r="S28" i="13"/>
  <c r="R29" i="13"/>
  <c r="T27" i="13"/>
  <c r="AI19" i="19"/>
  <c r="AF20" i="19"/>
  <c r="AF29" i="13"/>
  <c r="AI28" i="13"/>
  <c r="K29" i="13"/>
  <c r="J30" i="13"/>
  <c r="S24" i="19"/>
  <c r="T24" i="19" s="1"/>
  <c r="X24" i="19" s="1"/>
  <c r="Y24" i="19" s="1"/>
  <c r="R25" i="19"/>
  <c r="K31" i="19"/>
  <c r="O31" i="19" s="1"/>
  <c r="J32" i="19"/>
  <c r="Y28" i="18"/>
  <c r="S29" i="18"/>
  <c r="T29" i="18" s="1"/>
  <c r="X29" i="18" s="1"/>
  <c r="R30" i="18"/>
  <c r="K29" i="18"/>
  <c r="O29" i="18" s="1"/>
  <c r="J30" i="18"/>
  <c r="AF35" i="18"/>
  <c r="AH33" i="18"/>
  <c r="AI32" i="18"/>
  <c r="O29" i="13" l="1"/>
  <c r="K31" i="26"/>
  <c r="O31" i="26" s="1"/>
  <c r="J32" i="26"/>
  <c r="AI26" i="26"/>
  <c r="AF27" i="26"/>
  <c r="T30" i="26"/>
  <c r="X30" i="26" s="1"/>
  <c r="Y30" i="26" s="1"/>
  <c r="S31" i="26"/>
  <c r="T31" i="26" s="1"/>
  <c r="X31" i="26" s="1"/>
  <c r="R32" i="26"/>
  <c r="K34" i="20"/>
  <c r="O34" i="20"/>
  <c r="J35" i="20"/>
  <c r="S32" i="20"/>
  <c r="T32" i="20" s="1"/>
  <c r="X32" i="20" s="1"/>
  <c r="Y32" i="20" s="1"/>
  <c r="R33" i="20"/>
  <c r="AI31" i="20"/>
  <c r="AF32" i="20"/>
  <c r="T28" i="13"/>
  <c r="X27" i="13"/>
  <c r="Y27" i="13" s="1"/>
  <c r="S29" i="13"/>
  <c r="R30" i="13"/>
  <c r="AF21" i="19"/>
  <c r="AI20" i="19"/>
  <c r="AI29" i="13"/>
  <c r="AF30" i="13"/>
  <c r="K30" i="13"/>
  <c r="J31" i="13"/>
  <c r="R26" i="19"/>
  <c r="S25" i="19"/>
  <c r="T25" i="19" s="1"/>
  <c r="X25" i="19" s="1"/>
  <c r="Y25" i="19" s="1"/>
  <c r="K32" i="19"/>
  <c r="O32" i="19" s="1"/>
  <c r="J33" i="19"/>
  <c r="Y29" i="18"/>
  <c r="R31" i="18"/>
  <c r="S30" i="18"/>
  <c r="T30" i="18" s="1"/>
  <c r="X30" i="18" s="1"/>
  <c r="K30" i="18"/>
  <c r="O30" i="18" s="1"/>
  <c r="J31" i="18"/>
  <c r="AH34" i="18"/>
  <c r="AI33" i="18"/>
  <c r="AF36" i="18"/>
  <c r="O30" i="13" l="1"/>
  <c r="Y31" i="26"/>
  <c r="K32" i="26"/>
  <c r="O32" i="26" s="1"/>
  <c r="J33" i="26"/>
  <c r="S32" i="26"/>
  <c r="R33" i="26"/>
  <c r="AI27" i="26"/>
  <c r="AF28" i="26"/>
  <c r="K35" i="20"/>
  <c r="O35" i="20"/>
  <c r="D114" i="20" s="1"/>
  <c r="J36" i="20"/>
  <c r="S33" i="20"/>
  <c r="T33" i="20" s="1"/>
  <c r="X33" i="20" s="1"/>
  <c r="Y33" i="20" s="1"/>
  <c r="R34" i="20"/>
  <c r="AF33" i="20"/>
  <c r="AI32" i="20"/>
  <c r="T29" i="13"/>
  <c r="X28" i="13"/>
  <c r="Y28" i="13" s="1"/>
  <c r="R31" i="13"/>
  <c r="S30" i="13"/>
  <c r="AI21" i="19"/>
  <c r="AF22" i="19"/>
  <c r="AF31" i="13"/>
  <c r="AI30" i="13"/>
  <c r="K31" i="13"/>
  <c r="J32" i="13"/>
  <c r="R27" i="19"/>
  <c r="S26" i="19"/>
  <c r="T26" i="19" s="1"/>
  <c r="X26" i="19" s="1"/>
  <c r="Y26" i="19" s="1"/>
  <c r="K33" i="19"/>
  <c r="O33" i="19" s="1"/>
  <c r="J34" i="19"/>
  <c r="D123" i="19" s="1"/>
  <c r="E123" i="19" s="1"/>
  <c r="E127" i="19" s="1"/>
  <c r="G23" i="24" s="1"/>
  <c r="Y30" i="18"/>
  <c r="R32" i="18"/>
  <c r="S31" i="18"/>
  <c r="T31" i="18" s="1"/>
  <c r="X31" i="18" s="1"/>
  <c r="K31" i="18"/>
  <c r="O31" i="18" s="1"/>
  <c r="J32" i="18"/>
  <c r="AF37" i="18"/>
  <c r="AH35" i="18"/>
  <c r="AI34" i="18"/>
  <c r="O31" i="13" l="1"/>
  <c r="K33" i="26"/>
  <c r="O33" i="26" s="1"/>
  <c r="J34" i="26"/>
  <c r="D123" i="26" s="1"/>
  <c r="E123" i="26" s="1"/>
  <c r="E127" i="26" s="1"/>
  <c r="AI28" i="26"/>
  <c r="AF29" i="26"/>
  <c r="S33" i="26"/>
  <c r="T33" i="26" s="1"/>
  <c r="X33" i="26" s="1"/>
  <c r="R34" i="26"/>
  <c r="T32" i="26"/>
  <c r="X32" i="26" s="1"/>
  <c r="Y32" i="26" s="1"/>
  <c r="S34" i="20"/>
  <c r="T34" i="20" s="1"/>
  <c r="X34" i="20" s="1"/>
  <c r="Y34" i="20" s="1"/>
  <c r="R35" i="20"/>
  <c r="J37" i="20"/>
  <c r="K36" i="20"/>
  <c r="O36" i="20" s="1"/>
  <c r="AI33" i="20"/>
  <c r="AF34" i="20"/>
  <c r="T30" i="13"/>
  <c r="X29" i="13"/>
  <c r="Y29" i="13" s="1"/>
  <c r="R32" i="13"/>
  <c r="S31" i="13"/>
  <c r="AI22" i="19"/>
  <c r="AF23" i="19"/>
  <c r="AI31" i="13"/>
  <c r="AF32" i="13"/>
  <c r="K32" i="13"/>
  <c r="J33" i="13"/>
  <c r="S27" i="19"/>
  <c r="T27" i="19" s="1"/>
  <c r="X27" i="19" s="1"/>
  <c r="Y27" i="19" s="1"/>
  <c r="R28" i="19"/>
  <c r="K34" i="19"/>
  <c r="O34" i="19" s="1"/>
  <c r="J35" i="19"/>
  <c r="Y31" i="18"/>
  <c r="S32" i="18"/>
  <c r="T32" i="18" s="1"/>
  <c r="X32" i="18" s="1"/>
  <c r="R33" i="18"/>
  <c r="K32" i="18"/>
  <c r="O32" i="18" s="1"/>
  <c r="J33" i="18"/>
  <c r="AH36" i="18"/>
  <c r="AI35" i="18"/>
  <c r="C118" i="18" s="1"/>
  <c r="E118" i="18" s="1"/>
  <c r="D127" i="18" s="1"/>
  <c r="F22" i="24" s="1"/>
  <c r="AF38" i="18"/>
  <c r="O32" i="13" l="1"/>
  <c r="Y33" i="26"/>
  <c r="J25" i="24"/>
  <c r="J35" i="26"/>
  <c r="K34" i="26"/>
  <c r="O34" i="26" s="1"/>
  <c r="S34" i="26"/>
  <c r="R35" i="26"/>
  <c r="AI29" i="26"/>
  <c r="AF30" i="26"/>
  <c r="K37" i="20"/>
  <c r="O37" i="20" s="1"/>
  <c r="J38" i="20"/>
  <c r="S35" i="20"/>
  <c r="T35" i="20" s="1"/>
  <c r="X35" i="20" s="1"/>
  <c r="R36" i="20"/>
  <c r="AF35" i="20"/>
  <c r="AI34" i="20"/>
  <c r="X30" i="13"/>
  <c r="Y30" i="13" s="1"/>
  <c r="T31" i="13"/>
  <c r="R33" i="13"/>
  <c r="S32" i="13"/>
  <c r="AF24" i="19"/>
  <c r="AI23" i="19"/>
  <c r="AF33" i="13"/>
  <c r="AI32" i="13"/>
  <c r="K33" i="13"/>
  <c r="J34" i="13"/>
  <c r="R29" i="19"/>
  <c r="S28" i="19"/>
  <c r="T28" i="19" s="1"/>
  <c r="X28" i="19" s="1"/>
  <c r="Y28" i="19" s="1"/>
  <c r="K35" i="19"/>
  <c r="O35" i="19" s="1"/>
  <c r="D114" i="19" s="1"/>
  <c r="J36" i="19"/>
  <c r="R34" i="18"/>
  <c r="S33" i="18"/>
  <c r="T33" i="18" s="1"/>
  <c r="X33" i="18" s="1"/>
  <c r="Y32" i="18"/>
  <c r="K33" i="18"/>
  <c r="O33" i="18" s="1"/>
  <c r="J34" i="18"/>
  <c r="D123" i="18" s="1"/>
  <c r="E123" i="18" s="1"/>
  <c r="E127" i="18" s="1"/>
  <c r="F23" i="24" s="1"/>
  <c r="AF39" i="18"/>
  <c r="AH37" i="18"/>
  <c r="AI36" i="18"/>
  <c r="O33" i="13" l="1"/>
  <c r="J36" i="26"/>
  <c r="K35" i="26"/>
  <c r="O35" i="26" s="1"/>
  <c r="D114" i="26" s="1"/>
  <c r="S35" i="26"/>
  <c r="T35" i="26" s="1"/>
  <c r="X35" i="26" s="1"/>
  <c r="R36" i="26"/>
  <c r="AF31" i="26"/>
  <c r="AI30" i="26"/>
  <c r="T34" i="26"/>
  <c r="X34" i="26" s="1"/>
  <c r="Y34" i="26" s="1"/>
  <c r="AI35" i="20"/>
  <c r="C118" i="20" s="1"/>
  <c r="E118" i="20" s="1"/>
  <c r="D127" i="20" s="1"/>
  <c r="AF36" i="20"/>
  <c r="C114" i="20"/>
  <c r="Y35" i="20"/>
  <c r="E114" i="20" s="1"/>
  <c r="J39" i="20"/>
  <c r="K38" i="20"/>
  <c r="O38" i="20" s="1"/>
  <c r="S36" i="20"/>
  <c r="T36" i="20" s="1"/>
  <c r="X36" i="20" s="1"/>
  <c r="Y36" i="20" s="1"/>
  <c r="R37" i="20"/>
  <c r="X31" i="13"/>
  <c r="Y31" i="13" s="1"/>
  <c r="T32" i="13"/>
  <c r="S33" i="13"/>
  <c r="R34" i="13"/>
  <c r="AF25" i="19"/>
  <c r="AI24" i="19"/>
  <c r="AF34" i="13"/>
  <c r="AI33" i="13"/>
  <c r="K34" i="13"/>
  <c r="D123" i="13"/>
  <c r="E123" i="13" s="1"/>
  <c r="E127" i="13" s="1"/>
  <c r="E23" i="24" s="1"/>
  <c r="J35" i="13"/>
  <c r="S29" i="19"/>
  <c r="T29" i="19" s="1"/>
  <c r="X29" i="19" s="1"/>
  <c r="Y29" i="19" s="1"/>
  <c r="R30" i="19"/>
  <c r="K36" i="19"/>
  <c r="O36" i="19" s="1"/>
  <c r="J37" i="19"/>
  <c r="Y33" i="18"/>
  <c r="R35" i="18"/>
  <c r="S34" i="18"/>
  <c r="T34" i="18" s="1"/>
  <c r="X34" i="18" s="1"/>
  <c r="K34" i="18"/>
  <c r="O34" i="18" s="1"/>
  <c r="J35" i="18"/>
  <c r="AH38" i="18"/>
  <c r="AI37" i="18"/>
  <c r="AF40" i="18"/>
  <c r="O34" i="13" l="1"/>
  <c r="J37" i="26"/>
  <c r="K36" i="26"/>
  <c r="O36" i="26" s="1"/>
  <c r="AI31" i="26"/>
  <c r="AF32" i="26"/>
  <c r="S36" i="26"/>
  <c r="R37" i="26"/>
  <c r="C114" i="26"/>
  <c r="Y35" i="26"/>
  <c r="E114" i="26" s="1"/>
  <c r="K39" i="20"/>
  <c r="O39" i="20" s="1"/>
  <c r="J40" i="20"/>
  <c r="AF37" i="20"/>
  <c r="AI36" i="20"/>
  <c r="S37" i="20"/>
  <c r="T37" i="20" s="1"/>
  <c r="X37" i="20" s="1"/>
  <c r="Y37" i="20" s="1"/>
  <c r="R38" i="20"/>
  <c r="T33" i="13"/>
  <c r="X32" i="13"/>
  <c r="Y32" i="13" s="1"/>
  <c r="R35" i="13"/>
  <c r="S34" i="13"/>
  <c r="AI25" i="19"/>
  <c r="AF26" i="19"/>
  <c r="AF35" i="13"/>
  <c r="AI34" i="13"/>
  <c r="K35" i="13"/>
  <c r="J36" i="13"/>
  <c r="R23" i="24"/>
  <c r="J34" i="24"/>
  <c r="K34" i="24" s="1"/>
  <c r="S30" i="19"/>
  <c r="T30" i="19" s="1"/>
  <c r="X30" i="19" s="1"/>
  <c r="Y30" i="19" s="1"/>
  <c r="R31" i="19"/>
  <c r="K37" i="19"/>
  <c r="O37" i="19" s="1"/>
  <c r="J38" i="19"/>
  <c r="Y34" i="18"/>
  <c r="S35" i="18"/>
  <c r="R36" i="18"/>
  <c r="J36" i="18"/>
  <c r="K35" i="18"/>
  <c r="O35" i="18" s="1"/>
  <c r="AH39" i="18"/>
  <c r="AI38" i="18"/>
  <c r="AF41" i="18"/>
  <c r="O35" i="13" l="1"/>
  <c r="J38" i="26"/>
  <c r="K37" i="26"/>
  <c r="O37" i="26" s="1"/>
  <c r="S37" i="26"/>
  <c r="T37" i="26" s="1"/>
  <c r="X37" i="26" s="1"/>
  <c r="Y37" i="26" s="1"/>
  <c r="R38" i="26"/>
  <c r="T36" i="26"/>
  <c r="X36" i="26" s="1"/>
  <c r="Y36" i="26" s="1"/>
  <c r="AI32" i="26"/>
  <c r="AF33" i="26"/>
  <c r="S38" i="20"/>
  <c r="T38" i="20" s="1"/>
  <c r="X38" i="20" s="1"/>
  <c r="Y38" i="20" s="1"/>
  <c r="R39" i="20"/>
  <c r="J41" i="20"/>
  <c r="K40" i="20"/>
  <c r="O40" i="20" s="1"/>
  <c r="AF38" i="20"/>
  <c r="AI37" i="20"/>
  <c r="X33" i="13"/>
  <c r="Y33" i="13" s="1"/>
  <c r="T34" i="13"/>
  <c r="R36" i="13"/>
  <c r="S35" i="13"/>
  <c r="AI26" i="19"/>
  <c r="AF27" i="19"/>
  <c r="AF36" i="13"/>
  <c r="AI35" i="13"/>
  <c r="C118" i="13" s="1"/>
  <c r="E118" i="13" s="1"/>
  <c r="D127" i="13" s="1"/>
  <c r="E22" i="24" s="1"/>
  <c r="D114" i="13"/>
  <c r="K36" i="13"/>
  <c r="J37" i="13"/>
  <c r="S31" i="19"/>
  <c r="T31" i="19" s="1"/>
  <c r="X31" i="19" s="1"/>
  <c r="Y31" i="19" s="1"/>
  <c r="R32" i="19"/>
  <c r="K38" i="19"/>
  <c r="O38" i="19" s="1"/>
  <c r="J39" i="19"/>
  <c r="T35" i="18"/>
  <c r="X35" i="18" s="1"/>
  <c r="S36" i="18"/>
  <c r="T36" i="18" s="1"/>
  <c r="X36" i="18" s="1"/>
  <c r="R37" i="18"/>
  <c r="D114" i="18"/>
  <c r="K36" i="18"/>
  <c r="O36" i="18" s="1"/>
  <c r="J37" i="18"/>
  <c r="AF42" i="18"/>
  <c r="AH40" i="18"/>
  <c r="AI39" i="18"/>
  <c r="O36" i="13" l="1"/>
  <c r="J39" i="26"/>
  <c r="K38" i="26"/>
  <c r="O38" i="26" s="1"/>
  <c r="S38" i="26"/>
  <c r="R39" i="26"/>
  <c r="AF34" i="26"/>
  <c r="AI33" i="26"/>
  <c r="K41" i="20"/>
  <c r="O41" i="20" s="1"/>
  <c r="J42" i="20"/>
  <c r="S39" i="20"/>
  <c r="T39" i="20" s="1"/>
  <c r="X39" i="20" s="1"/>
  <c r="Y39" i="20" s="1"/>
  <c r="R40" i="20"/>
  <c r="AI38" i="20"/>
  <c r="AF39" i="20"/>
  <c r="X34" i="13"/>
  <c r="Y34" i="13" s="1"/>
  <c r="T35" i="13"/>
  <c r="S36" i="13"/>
  <c r="R37" i="13"/>
  <c r="AI27" i="19"/>
  <c r="AF28" i="19"/>
  <c r="AI36" i="13"/>
  <c r="AF37" i="13"/>
  <c r="K37" i="13"/>
  <c r="J38" i="13"/>
  <c r="S32" i="19"/>
  <c r="T32" i="19" s="1"/>
  <c r="X32" i="19" s="1"/>
  <c r="Y32" i="19" s="1"/>
  <c r="R33" i="19"/>
  <c r="K39" i="19"/>
  <c r="O39" i="19" s="1"/>
  <c r="J40" i="19"/>
  <c r="C114" i="18"/>
  <c r="Y35" i="18"/>
  <c r="E114" i="18" s="1"/>
  <c r="R38" i="18"/>
  <c r="S37" i="18"/>
  <c r="Y36" i="18"/>
  <c r="J38" i="18"/>
  <c r="K37" i="18"/>
  <c r="O37" i="18" s="1"/>
  <c r="AH41" i="18"/>
  <c r="AI40" i="18"/>
  <c r="AF43" i="18"/>
  <c r="O37" i="13" l="1"/>
  <c r="K39" i="26"/>
  <c r="O39" i="26" s="1"/>
  <c r="J40" i="26"/>
  <c r="T38" i="26"/>
  <c r="X38" i="26" s="1"/>
  <c r="Y38" i="26" s="1"/>
  <c r="AI34" i="26"/>
  <c r="AF35" i="26"/>
  <c r="S39" i="26"/>
  <c r="T39" i="26" s="1"/>
  <c r="X39" i="26" s="1"/>
  <c r="R40" i="26"/>
  <c r="AF40" i="20"/>
  <c r="AI39" i="20"/>
  <c r="S40" i="20"/>
  <c r="T40" i="20" s="1"/>
  <c r="X40" i="20" s="1"/>
  <c r="Y40" i="20" s="1"/>
  <c r="R41" i="20"/>
  <c r="K42" i="20"/>
  <c r="O42" i="20" s="1"/>
  <c r="J43" i="20"/>
  <c r="X35" i="13"/>
  <c r="R38" i="13"/>
  <c r="S37" i="13"/>
  <c r="T36" i="13"/>
  <c r="AF29" i="19"/>
  <c r="AI28" i="19"/>
  <c r="AF38" i="13"/>
  <c r="AI37" i="13"/>
  <c r="K38" i="13"/>
  <c r="J39" i="13"/>
  <c r="R34" i="19"/>
  <c r="S33" i="19"/>
  <c r="T33" i="19" s="1"/>
  <c r="X33" i="19" s="1"/>
  <c r="Y33" i="19" s="1"/>
  <c r="K40" i="19"/>
  <c r="O40" i="19" s="1"/>
  <c r="J41" i="19"/>
  <c r="S38" i="18"/>
  <c r="R39" i="18"/>
  <c r="T37" i="18"/>
  <c r="X37" i="18" s="1"/>
  <c r="Y37" i="18" s="1"/>
  <c r="K38" i="18"/>
  <c r="O38" i="18" s="1"/>
  <c r="J39" i="18"/>
  <c r="AF44" i="18"/>
  <c r="AH42" i="18"/>
  <c r="AI41" i="18"/>
  <c r="O38" i="13" l="1"/>
  <c r="Y39" i="26"/>
  <c r="J41" i="26"/>
  <c r="K40" i="26"/>
  <c r="O40" i="26" s="1"/>
  <c r="AI35" i="26"/>
  <c r="C118" i="26" s="1"/>
  <c r="E118" i="26" s="1"/>
  <c r="D127" i="26" s="1"/>
  <c r="AF36" i="26"/>
  <c r="S40" i="26"/>
  <c r="R41" i="26"/>
  <c r="K43" i="20"/>
  <c r="O43" i="20"/>
  <c r="J44" i="20"/>
  <c r="S41" i="20"/>
  <c r="T41" i="20" s="1"/>
  <c r="X41" i="20" s="1"/>
  <c r="Y41" i="20" s="1"/>
  <c r="R42" i="20"/>
  <c r="AI40" i="20"/>
  <c r="AF41" i="20"/>
  <c r="X36" i="13"/>
  <c r="Y36" i="13" s="1"/>
  <c r="C114" i="13"/>
  <c r="Y35" i="13"/>
  <c r="E114" i="13" s="1"/>
  <c r="T37" i="13"/>
  <c r="R39" i="13"/>
  <c r="S38" i="13"/>
  <c r="AF30" i="19"/>
  <c r="AI29" i="19"/>
  <c r="AF39" i="13"/>
  <c r="AI38" i="13"/>
  <c r="K39" i="13"/>
  <c r="J40" i="13"/>
  <c r="S34" i="19"/>
  <c r="T34" i="19" s="1"/>
  <c r="X34" i="19" s="1"/>
  <c r="Y34" i="19" s="1"/>
  <c r="R35" i="19"/>
  <c r="J42" i="19"/>
  <c r="K41" i="19"/>
  <c r="O41" i="19" s="1"/>
  <c r="R40" i="18"/>
  <c r="S39" i="18"/>
  <c r="T39" i="18" s="1"/>
  <c r="X39" i="18" s="1"/>
  <c r="T38" i="18"/>
  <c r="X38" i="18" s="1"/>
  <c r="Y38" i="18" s="1"/>
  <c r="J40" i="18"/>
  <c r="K39" i="18"/>
  <c r="O39" i="18" s="1"/>
  <c r="AH43" i="18"/>
  <c r="AI42" i="18"/>
  <c r="AF45" i="18"/>
  <c r="O39" i="13" l="1"/>
  <c r="K41" i="26"/>
  <c r="O41" i="26" s="1"/>
  <c r="J42" i="26"/>
  <c r="T40" i="26"/>
  <c r="X40" i="26" s="1"/>
  <c r="Y40" i="26" s="1"/>
  <c r="AI36" i="26"/>
  <c r="AF37" i="26"/>
  <c r="S41" i="26"/>
  <c r="T41" i="26" s="1"/>
  <c r="X41" i="26" s="1"/>
  <c r="Y41" i="26" s="1"/>
  <c r="R42" i="26"/>
  <c r="AF42" i="20"/>
  <c r="AI41" i="20"/>
  <c r="S42" i="20"/>
  <c r="T42" i="20" s="1"/>
  <c r="X42" i="20" s="1"/>
  <c r="Y42" i="20" s="1"/>
  <c r="R43" i="20"/>
  <c r="J45" i="20"/>
  <c r="K44" i="20"/>
  <c r="O44" i="20" s="1"/>
  <c r="T38" i="13"/>
  <c r="X37" i="13"/>
  <c r="Y37" i="13" s="1"/>
  <c r="S39" i="13"/>
  <c r="R40" i="13"/>
  <c r="AF31" i="19"/>
  <c r="AI30" i="19"/>
  <c r="AF40" i="13"/>
  <c r="AI39" i="13"/>
  <c r="K40" i="13"/>
  <c r="J41" i="13"/>
  <c r="S35" i="19"/>
  <c r="T35" i="19" s="1"/>
  <c r="X35" i="19" s="1"/>
  <c r="R36" i="19"/>
  <c r="K42" i="19"/>
  <c r="O42" i="19" s="1"/>
  <c r="J43" i="19"/>
  <c r="Y39" i="18"/>
  <c r="R41" i="18"/>
  <c r="S40" i="18"/>
  <c r="T40" i="18" s="1"/>
  <c r="X40" i="18" s="1"/>
  <c r="K40" i="18"/>
  <c r="O40" i="18" s="1"/>
  <c r="J41" i="18"/>
  <c r="AF46" i="18"/>
  <c r="AH44" i="18"/>
  <c r="AI43" i="18"/>
  <c r="O40" i="13" l="1"/>
  <c r="J43" i="26"/>
  <c r="K42" i="26"/>
  <c r="O42" i="26" s="1"/>
  <c r="AF38" i="26"/>
  <c r="AI37" i="26"/>
  <c r="S42" i="26"/>
  <c r="R43" i="26"/>
  <c r="K45" i="20"/>
  <c r="O45" i="20" s="1"/>
  <c r="J46" i="20"/>
  <c r="S43" i="20"/>
  <c r="T43" i="20" s="1"/>
  <c r="X43" i="20" s="1"/>
  <c r="Y43" i="20" s="1"/>
  <c r="R44" i="20"/>
  <c r="AI42" i="20"/>
  <c r="AF43" i="20"/>
  <c r="T39" i="13"/>
  <c r="X38" i="13"/>
  <c r="Y38" i="13" s="1"/>
  <c r="S40" i="13"/>
  <c r="R41" i="13"/>
  <c r="AF32" i="19"/>
  <c r="AI31" i="19"/>
  <c r="AI40" i="13"/>
  <c r="AF41" i="13"/>
  <c r="K41" i="13"/>
  <c r="J42" i="13"/>
  <c r="S36" i="19"/>
  <c r="T36" i="19" s="1"/>
  <c r="X36" i="19" s="1"/>
  <c r="Y36" i="19" s="1"/>
  <c r="R37" i="19"/>
  <c r="C114" i="19"/>
  <c r="Y35" i="19"/>
  <c r="E114" i="19" s="1"/>
  <c r="K43" i="19"/>
  <c r="O43" i="19" s="1"/>
  <c r="J44" i="19"/>
  <c r="S41" i="18"/>
  <c r="T41" i="18" s="1"/>
  <c r="X41" i="18" s="1"/>
  <c r="R42" i="18"/>
  <c r="Y40" i="18"/>
  <c r="J42" i="18"/>
  <c r="K41" i="18"/>
  <c r="O41" i="18" s="1"/>
  <c r="AH45" i="18"/>
  <c r="AI44" i="18"/>
  <c r="AF47" i="18"/>
  <c r="O41" i="13" l="1"/>
  <c r="J44" i="26"/>
  <c r="K43" i="26"/>
  <c r="O43" i="26" s="1"/>
  <c r="T42" i="26"/>
  <c r="X42" i="26" s="1"/>
  <c r="Y42" i="26" s="1"/>
  <c r="S43" i="26"/>
  <c r="T43" i="26" s="1"/>
  <c r="X43" i="26" s="1"/>
  <c r="R44" i="26"/>
  <c r="AI38" i="26"/>
  <c r="AF39" i="26"/>
  <c r="AI43" i="20"/>
  <c r="AF44" i="20"/>
  <c r="S44" i="20"/>
  <c r="R45" i="20"/>
  <c r="J47" i="20"/>
  <c r="K46" i="20"/>
  <c r="O46" i="20" s="1"/>
  <c r="X39" i="13"/>
  <c r="Y39" i="13" s="1"/>
  <c r="R42" i="13"/>
  <c r="S41" i="13"/>
  <c r="T40" i="13"/>
  <c r="AF33" i="19"/>
  <c r="AI32" i="19"/>
  <c r="AI41" i="13"/>
  <c r="AF42" i="13"/>
  <c r="K42" i="13"/>
  <c r="J43" i="13"/>
  <c r="S37" i="19"/>
  <c r="T37" i="19" s="1"/>
  <c r="X37" i="19" s="1"/>
  <c r="Y37" i="19" s="1"/>
  <c r="R38" i="19"/>
  <c r="K44" i="19"/>
  <c r="O44" i="19" s="1"/>
  <c r="J45" i="19"/>
  <c r="Y41" i="18"/>
  <c r="S42" i="18"/>
  <c r="T42" i="18" s="1"/>
  <c r="X42" i="18" s="1"/>
  <c r="R43" i="18"/>
  <c r="K42" i="18"/>
  <c r="O42" i="18" s="1"/>
  <c r="J43" i="18"/>
  <c r="AF48" i="18"/>
  <c r="AH46" i="18"/>
  <c r="AI45" i="18"/>
  <c r="O42" i="13" l="1"/>
  <c r="Y43" i="26"/>
  <c r="J45" i="26"/>
  <c r="K44" i="26"/>
  <c r="O44" i="26" s="1"/>
  <c r="S44" i="26"/>
  <c r="R45" i="26"/>
  <c r="AI39" i="26"/>
  <c r="AF40" i="26"/>
  <c r="K47" i="20"/>
  <c r="O47" i="20"/>
  <c r="J48" i="20"/>
  <c r="T44" i="20"/>
  <c r="X44" i="20" s="1"/>
  <c r="Y44" i="20" s="1"/>
  <c r="AF45" i="20"/>
  <c r="AI44" i="20"/>
  <c r="S45" i="20"/>
  <c r="R46" i="20"/>
  <c r="X40" i="13"/>
  <c r="Y40" i="13" s="1"/>
  <c r="T41" i="13"/>
  <c r="S42" i="13"/>
  <c r="R43" i="13"/>
  <c r="AI33" i="19"/>
  <c r="AF34" i="19"/>
  <c r="AF43" i="13"/>
  <c r="AI42" i="13"/>
  <c r="K43" i="13"/>
  <c r="J44" i="13"/>
  <c r="S38" i="19"/>
  <c r="R39" i="19"/>
  <c r="K45" i="19"/>
  <c r="O45" i="19" s="1"/>
  <c r="J46" i="19"/>
  <c r="Y42" i="18"/>
  <c r="S43" i="18"/>
  <c r="T43" i="18" s="1"/>
  <c r="X43" i="18" s="1"/>
  <c r="R44" i="18"/>
  <c r="J44" i="18"/>
  <c r="K43" i="18"/>
  <c r="O43" i="18" s="1"/>
  <c r="AH47" i="18"/>
  <c r="AI46" i="18"/>
  <c r="AF49" i="18"/>
  <c r="O43" i="13" l="1"/>
  <c r="K45" i="26"/>
  <c r="O45" i="26" s="1"/>
  <c r="J46" i="26"/>
  <c r="T44" i="26"/>
  <c r="X44" i="26" s="1"/>
  <c r="Y44" i="26" s="1"/>
  <c r="AI40" i="26"/>
  <c r="AF41" i="26"/>
  <c r="S45" i="26"/>
  <c r="T45" i="26" s="1"/>
  <c r="X45" i="26" s="1"/>
  <c r="Y45" i="26" s="1"/>
  <c r="R46" i="26"/>
  <c r="T45" i="20"/>
  <c r="X45" i="20" s="1"/>
  <c r="Y45" i="20" s="1"/>
  <c r="J49" i="20"/>
  <c r="K48" i="20"/>
  <c r="O48" i="20" s="1"/>
  <c r="AF46" i="20"/>
  <c r="AI45" i="20"/>
  <c r="S46" i="20"/>
  <c r="R47" i="20"/>
  <c r="X41" i="13"/>
  <c r="Y41" i="13" s="1"/>
  <c r="T42" i="13"/>
  <c r="R44" i="13"/>
  <c r="S43" i="13"/>
  <c r="AI34" i="19"/>
  <c r="AF35" i="19"/>
  <c r="AF44" i="13"/>
  <c r="AI43" i="13"/>
  <c r="K44" i="13"/>
  <c r="J45" i="13"/>
  <c r="S39" i="19"/>
  <c r="T39" i="19" s="1"/>
  <c r="X39" i="19" s="1"/>
  <c r="Y39" i="19" s="1"/>
  <c r="R40" i="19"/>
  <c r="T38" i="19"/>
  <c r="X38" i="19" s="1"/>
  <c r="Y38" i="19" s="1"/>
  <c r="K46" i="19"/>
  <c r="O46" i="19" s="1"/>
  <c r="J47" i="19"/>
  <c r="S44" i="18"/>
  <c r="T44" i="18" s="1"/>
  <c r="X44" i="18" s="1"/>
  <c r="R45" i="18"/>
  <c r="Y43" i="18"/>
  <c r="K44" i="18"/>
  <c r="O44" i="18" s="1"/>
  <c r="J45" i="18"/>
  <c r="AF50" i="18"/>
  <c r="AH48" i="18"/>
  <c r="AI47" i="18"/>
  <c r="O44" i="13" l="1"/>
  <c r="K46" i="26"/>
  <c r="O46" i="26" s="1"/>
  <c r="J47" i="26"/>
  <c r="AF42" i="26"/>
  <c r="AI41" i="26"/>
  <c r="S46" i="26"/>
  <c r="R47" i="26"/>
  <c r="T46" i="20"/>
  <c r="X46" i="20" s="1"/>
  <c r="Y46" i="20" s="1"/>
  <c r="AI46" i="20"/>
  <c r="AF47" i="20"/>
  <c r="K49" i="20"/>
  <c r="O49" i="20" s="1"/>
  <c r="J50" i="20"/>
  <c r="S47" i="20"/>
  <c r="T47" i="20" s="1"/>
  <c r="X47" i="20" s="1"/>
  <c r="Y47" i="20" s="1"/>
  <c r="R48" i="20"/>
  <c r="X42" i="13"/>
  <c r="Y42" i="13" s="1"/>
  <c r="T43" i="13"/>
  <c r="R45" i="13"/>
  <c r="S44" i="13"/>
  <c r="AF36" i="19"/>
  <c r="AI35" i="19"/>
  <c r="C118" i="19" s="1"/>
  <c r="E118" i="19" s="1"/>
  <c r="D127" i="19" s="1"/>
  <c r="G22" i="24" s="1"/>
  <c r="AF45" i="13"/>
  <c r="AI44" i="13"/>
  <c r="K45" i="13"/>
  <c r="J46" i="13"/>
  <c r="S40" i="19"/>
  <c r="T40" i="19" s="1"/>
  <c r="X40" i="19" s="1"/>
  <c r="Y40" i="19" s="1"/>
  <c r="R41" i="19"/>
  <c r="K47" i="19"/>
  <c r="O47" i="19" s="1"/>
  <c r="J48" i="19"/>
  <c r="Y44" i="18"/>
  <c r="S45" i="18"/>
  <c r="T45" i="18" s="1"/>
  <c r="X45" i="18" s="1"/>
  <c r="R46" i="18"/>
  <c r="J46" i="18"/>
  <c r="K45" i="18"/>
  <c r="O45" i="18" s="1"/>
  <c r="AH49" i="18"/>
  <c r="AI48" i="18"/>
  <c r="AF51" i="18"/>
  <c r="O45" i="13" l="1"/>
  <c r="K47" i="26"/>
  <c r="O47" i="26" s="1"/>
  <c r="J48" i="26"/>
  <c r="T46" i="26"/>
  <c r="X46" i="26" s="1"/>
  <c r="Y46" i="26" s="1"/>
  <c r="S47" i="26"/>
  <c r="T47" i="26" s="1"/>
  <c r="X47" i="26" s="1"/>
  <c r="R48" i="26"/>
  <c r="AI42" i="26"/>
  <c r="AF43" i="26"/>
  <c r="K50" i="20"/>
  <c r="O50" i="20" s="1"/>
  <c r="J51" i="20"/>
  <c r="AF48" i="20"/>
  <c r="AI47" i="20"/>
  <c r="S48" i="20"/>
  <c r="T48" i="20" s="1"/>
  <c r="X48" i="20" s="1"/>
  <c r="Y48" i="20" s="1"/>
  <c r="R49" i="20"/>
  <c r="X43" i="13"/>
  <c r="Y43" i="13" s="1"/>
  <c r="T44" i="13"/>
  <c r="R46" i="13"/>
  <c r="S45" i="13"/>
  <c r="R22" i="24"/>
  <c r="J33" i="24"/>
  <c r="K33" i="24" s="1"/>
  <c r="AI36" i="19"/>
  <c r="AF37" i="19"/>
  <c r="AF46" i="13"/>
  <c r="AI45" i="13"/>
  <c r="K46" i="13"/>
  <c r="J47" i="13"/>
  <c r="S41" i="19"/>
  <c r="R42" i="19"/>
  <c r="K48" i="19"/>
  <c r="O48" i="19" s="1"/>
  <c r="J49" i="19"/>
  <c r="Y45" i="18"/>
  <c r="R47" i="18"/>
  <c r="S46" i="18"/>
  <c r="K46" i="18"/>
  <c r="O46" i="18" s="1"/>
  <c r="J47" i="18"/>
  <c r="AF52" i="18"/>
  <c r="AH50" i="18"/>
  <c r="AI49" i="18"/>
  <c r="O46" i="13" l="1"/>
  <c r="Y47" i="26"/>
  <c r="J49" i="26"/>
  <c r="K48" i="26"/>
  <c r="O48" i="26" s="1"/>
  <c r="S48" i="26"/>
  <c r="R49" i="26"/>
  <c r="AF44" i="26"/>
  <c r="AI43" i="26"/>
  <c r="S49" i="20"/>
  <c r="T49" i="20" s="1"/>
  <c r="X49" i="20" s="1"/>
  <c r="Y49" i="20" s="1"/>
  <c r="R50" i="20"/>
  <c r="K51" i="20"/>
  <c r="O51" i="20"/>
  <c r="J52" i="20"/>
  <c r="AI48" i="20"/>
  <c r="AF49" i="20"/>
  <c r="X44" i="13"/>
  <c r="Y44" i="13" s="1"/>
  <c r="T45" i="13"/>
  <c r="S46" i="13"/>
  <c r="R47" i="13"/>
  <c r="AI37" i="19"/>
  <c r="AF38" i="19"/>
  <c r="AF47" i="13"/>
  <c r="AI46" i="13"/>
  <c r="K47" i="13"/>
  <c r="J48" i="13"/>
  <c r="S42" i="19"/>
  <c r="T42" i="19" s="1"/>
  <c r="X42" i="19" s="1"/>
  <c r="Y42" i="19" s="1"/>
  <c r="R43" i="19"/>
  <c r="T41" i="19"/>
  <c r="X41" i="19" s="1"/>
  <c r="Y41" i="19" s="1"/>
  <c r="J50" i="19"/>
  <c r="K49" i="19"/>
  <c r="O49" i="19" s="1"/>
  <c r="T46" i="18"/>
  <c r="X46" i="18" s="1"/>
  <c r="R48" i="18"/>
  <c r="S47" i="18"/>
  <c r="T47" i="18" s="1"/>
  <c r="X47" i="18" s="1"/>
  <c r="J48" i="18"/>
  <c r="K47" i="18"/>
  <c r="O47" i="18" s="1"/>
  <c r="AH51" i="18"/>
  <c r="AI50" i="18"/>
  <c r="AF53" i="18"/>
  <c r="O47" i="13" l="1"/>
  <c r="K49" i="26"/>
  <c r="O49" i="26" s="1"/>
  <c r="J50" i="26"/>
  <c r="J51" i="26" s="1"/>
  <c r="AI44" i="26"/>
  <c r="AF45" i="26"/>
  <c r="S49" i="26"/>
  <c r="T49" i="26" s="1"/>
  <c r="X49" i="26" s="1"/>
  <c r="Y49" i="26" s="1"/>
  <c r="R50" i="26"/>
  <c r="T48" i="26"/>
  <c r="X48" i="26" s="1"/>
  <c r="Y48" i="26" s="1"/>
  <c r="AF50" i="20"/>
  <c r="AI49" i="20"/>
  <c r="J53" i="20"/>
  <c r="K52" i="20"/>
  <c r="O52" i="20" s="1"/>
  <c r="S50" i="20"/>
  <c r="T50" i="20" s="1"/>
  <c r="X50" i="20" s="1"/>
  <c r="Y50" i="20" s="1"/>
  <c r="R51" i="20"/>
  <c r="X45" i="13"/>
  <c r="Y45" i="13" s="1"/>
  <c r="S47" i="13"/>
  <c r="R48" i="13"/>
  <c r="T46" i="13"/>
  <c r="AI38" i="19"/>
  <c r="AF39" i="19"/>
  <c r="AF48" i="13"/>
  <c r="AI47" i="13"/>
  <c r="K48" i="13"/>
  <c r="J49" i="13"/>
  <c r="S43" i="19"/>
  <c r="T43" i="19" s="1"/>
  <c r="X43" i="19" s="1"/>
  <c r="Y43" i="19" s="1"/>
  <c r="R44" i="19"/>
  <c r="K50" i="19"/>
  <c r="O50" i="19" s="1"/>
  <c r="J51" i="19"/>
  <c r="Y47" i="18"/>
  <c r="Y46" i="18"/>
  <c r="R49" i="18"/>
  <c r="S48" i="18"/>
  <c r="T48" i="18" s="1"/>
  <c r="X48" i="18" s="1"/>
  <c r="K48" i="18"/>
  <c r="O48" i="18" s="1"/>
  <c r="J49" i="18"/>
  <c r="AF54" i="18"/>
  <c r="AH52" i="18"/>
  <c r="AI51" i="18"/>
  <c r="O48" i="13" l="1"/>
  <c r="J52" i="26"/>
  <c r="K51" i="26"/>
  <c r="O51" i="26" s="1"/>
  <c r="K50" i="26"/>
  <c r="O50" i="26" s="1"/>
  <c r="S50" i="26"/>
  <c r="R51" i="26"/>
  <c r="AF46" i="26"/>
  <c r="AI45" i="26"/>
  <c r="S51" i="20"/>
  <c r="R52" i="20"/>
  <c r="K53" i="20"/>
  <c r="O53" i="20" s="1"/>
  <c r="J54" i="20"/>
  <c r="AI50" i="20"/>
  <c r="AF51" i="20"/>
  <c r="X46" i="13"/>
  <c r="Y46" i="13" s="1"/>
  <c r="S48" i="13"/>
  <c r="R49" i="13"/>
  <c r="T47" i="13"/>
  <c r="AF40" i="19"/>
  <c r="AI39" i="19"/>
  <c r="AF49" i="13"/>
  <c r="AI48" i="13"/>
  <c r="K49" i="13"/>
  <c r="J50" i="13"/>
  <c r="S44" i="19"/>
  <c r="R45" i="19"/>
  <c r="K51" i="19"/>
  <c r="O51" i="19" s="1"/>
  <c r="J52" i="19"/>
  <c r="R50" i="18"/>
  <c r="S49" i="18"/>
  <c r="T49" i="18" s="1"/>
  <c r="X49" i="18" s="1"/>
  <c r="Y48" i="18"/>
  <c r="J50" i="18"/>
  <c r="K49" i="18"/>
  <c r="O49" i="18" s="1"/>
  <c r="AH53" i="18"/>
  <c r="AI52" i="18"/>
  <c r="AF55" i="18"/>
  <c r="O49" i="13" l="1"/>
  <c r="J53" i="26"/>
  <c r="K52" i="26"/>
  <c r="O52" i="26" s="1"/>
  <c r="AI46" i="26"/>
  <c r="AF47" i="26"/>
  <c r="S51" i="26"/>
  <c r="T51" i="26" s="1"/>
  <c r="X51" i="26" s="1"/>
  <c r="Y51" i="26" s="1"/>
  <c r="R52" i="26"/>
  <c r="T50" i="26"/>
  <c r="X50" i="26" s="1"/>
  <c r="Y50" i="26" s="1"/>
  <c r="AF52" i="20"/>
  <c r="AI51" i="20"/>
  <c r="J55" i="20"/>
  <c r="K54" i="20"/>
  <c r="O54" i="20" s="1"/>
  <c r="S52" i="20"/>
  <c r="T52" i="20" s="1"/>
  <c r="X52" i="20" s="1"/>
  <c r="Y52" i="20" s="1"/>
  <c r="R53" i="20"/>
  <c r="T51" i="20"/>
  <c r="X51" i="20" s="1"/>
  <c r="Y51" i="20" s="1"/>
  <c r="T48" i="13"/>
  <c r="X47" i="13"/>
  <c r="Y47" i="13" s="1"/>
  <c r="S49" i="13"/>
  <c r="R50" i="13"/>
  <c r="AI40" i="19"/>
  <c r="AF41" i="19"/>
  <c r="AF50" i="13"/>
  <c r="AI49" i="13"/>
  <c r="K50" i="13"/>
  <c r="J51" i="13"/>
  <c r="S45" i="19"/>
  <c r="T45" i="19" s="1"/>
  <c r="X45" i="19" s="1"/>
  <c r="Y45" i="19" s="1"/>
  <c r="R46" i="19"/>
  <c r="T44" i="19"/>
  <c r="X44" i="19" s="1"/>
  <c r="Y44" i="19" s="1"/>
  <c r="K52" i="19"/>
  <c r="O52" i="19" s="1"/>
  <c r="J53" i="19"/>
  <c r="Y49" i="18"/>
  <c r="S50" i="18"/>
  <c r="T50" i="18" s="1"/>
  <c r="X50" i="18" s="1"/>
  <c r="R51" i="18"/>
  <c r="K50" i="18"/>
  <c r="O50" i="18" s="1"/>
  <c r="J51" i="18"/>
  <c r="AF56" i="18"/>
  <c r="AH54" i="18"/>
  <c r="AI53" i="18"/>
  <c r="O50" i="13" l="1"/>
  <c r="J54" i="26"/>
  <c r="K53" i="26"/>
  <c r="O53" i="26" s="1"/>
  <c r="S52" i="26"/>
  <c r="R53" i="26"/>
  <c r="AI47" i="26"/>
  <c r="AF48" i="26"/>
  <c r="K55" i="20"/>
  <c r="O55" i="20" s="1"/>
  <c r="J56" i="20"/>
  <c r="S53" i="20"/>
  <c r="R54" i="20"/>
  <c r="AF53" i="20"/>
  <c r="AI52" i="20"/>
  <c r="X48" i="13"/>
  <c r="Y48" i="13" s="1"/>
  <c r="R51" i="13"/>
  <c r="S50" i="13"/>
  <c r="T49" i="13"/>
  <c r="AF42" i="19"/>
  <c r="AI41" i="19"/>
  <c r="AI50" i="13"/>
  <c r="AF51" i="13"/>
  <c r="K51" i="13"/>
  <c r="J52" i="13"/>
  <c r="S46" i="19"/>
  <c r="T46" i="19" s="1"/>
  <c r="X46" i="19" s="1"/>
  <c r="Y46" i="19" s="1"/>
  <c r="R47" i="19"/>
  <c r="K53" i="19"/>
  <c r="O53" i="19" s="1"/>
  <c r="J54" i="19"/>
  <c r="R52" i="18"/>
  <c r="S51" i="18"/>
  <c r="T51" i="18" s="1"/>
  <c r="X51" i="18" s="1"/>
  <c r="Y50" i="18"/>
  <c r="J52" i="18"/>
  <c r="K51" i="18"/>
  <c r="O51" i="18" s="1"/>
  <c r="AH55" i="18"/>
  <c r="AI54" i="18"/>
  <c r="AF57" i="18"/>
  <c r="O51" i="13" l="1"/>
  <c r="J55" i="26"/>
  <c r="K54" i="26"/>
  <c r="O54" i="26" s="1"/>
  <c r="AI48" i="26"/>
  <c r="AF49" i="26"/>
  <c r="S53" i="26"/>
  <c r="T53" i="26" s="1"/>
  <c r="X53" i="26" s="1"/>
  <c r="Y53" i="26" s="1"/>
  <c r="R54" i="26"/>
  <c r="T52" i="26"/>
  <c r="X52" i="26" s="1"/>
  <c r="Y52" i="26" s="1"/>
  <c r="AF54" i="20"/>
  <c r="AI53" i="20"/>
  <c r="J57" i="20"/>
  <c r="K56" i="20"/>
  <c r="O56" i="20" s="1"/>
  <c r="S54" i="20"/>
  <c r="T54" i="20" s="1"/>
  <c r="X54" i="20" s="1"/>
  <c r="Y54" i="20" s="1"/>
  <c r="R55" i="20"/>
  <c r="T53" i="20"/>
  <c r="X53" i="20" s="1"/>
  <c r="Y53" i="20" s="1"/>
  <c r="T50" i="13"/>
  <c r="X49" i="13"/>
  <c r="Y49" i="13" s="1"/>
  <c r="R52" i="13"/>
  <c r="S51" i="13"/>
  <c r="AI42" i="19"/>
  <c r="AF43" i="19"/>
  <c r="AI51" i="13"/>
  <c r="AF52" i="13"/>
  <c r="K52" i="13"/>
  <c r="J53" i="13"/>
  <c r="R48" i="19"/>
  <c r="S47" i="19"/>
  <c r="T47" i="19" s="1"/>
  <c r="X47" i="19" s="1"/>
  <c r="Y47" i="19" s="1"/>
  <c r="K54" i="19"/>
  <c r="O54" i="19" s="1"/>
  <c r="J55" i="19"/>
  <c r="J56" i="19" s="1"/>
  <c r="Y51" i="18"/>
  <c r="R53" i="18"/>
  <c r="S52" i="18"/>
  <c r="T52" i="18" s="1"/>
  <c r="X52" i="18" s="1"/>
  <c r="K52" i="18"/>
  <c r="O52" i="18" s="1"/>
  <c r="J53" i="18"/>
  <c r="AF58" i="18"/>
  <c r="AH56" i="18"/>
  <c r="AI55" i="18"/>
  <c r="O52" i="13" l="1"/>
  <c r="J56" i="26"/>
  <c r="K55" i="26"/>
  <c r="O55" i="26" s="1"/>
  <c r="S54" i="26"/>
  <c r="R55" i="26"/>
  <c r="AF50" i="26"/>
  <c r="AI49" i="26"/>
  <c r="S55" i="20"/>
  <c r="T55" i="20" s="1"/>
  <c r="X55" i="20" s="1"/>
  <c r="Y55" i="20" s="1"/>
  <c r="R56" i="20"/>
  <c r="K57" i="20"/>
  <c r="O57" i="20" s="1"/>
  <c r="J58" i="20"/>
  <c r="AF55" i="20"/>
  <c r="AI54" i="20"/>
  <c r="T51" i="13"/>
  <c r="X50" i="13"/>
  <c r="Y50" i="13" s="1"/>
  <c r="R53" i="13"/>
  <c r="S52" i="13"/>
  <c r="AF44" i="19"/>
  <c r="AI43" i="19"/>
  <c r="AI52" i="13"/>
  <c r="AF53" i="13"/>
  <c r="J57" i="19"/>
  <c r="K56" i="19"/>
  <c r="O56" i="19" s="1"/>
  <c r="K53" i="13"/>
  <c r="J54" i="13"/>
  <c r="R49" i="19"/>
  <c r="S48" i="19"/>
  <c r="T48" i="19" s="1"/>
  <c r="X48" i="19" s="1"/>
  <c r="Y48" i="19" s="1"/>
  <c r="K55" i="19"/>
  <c r="O55" i="19" s="1"/>
  <c r="S53" i="18"/>
  <c r="T53" i="18" s="1"/>
  <c r="X53" i="18" s="1"/>
  <c r="R54" i="18"/>
  <c r="Y52" i="18"/>
  <c r="K53" i="18"/>
  <c r="O53" i="18" s="1"/>
  <c r="J54" i="18"/>
  <c r="AH57" i="18"/>
  <c r="AI56" i="18"/>
  <c r="AF59" i="18"/>
  <c r="O53" i="13" l="1"/>
  <c r="J57" i="26"/>
  <c r="K56" i="26"/>
  <c r="O56" i="26" s="1"/>
  <c r="AI50" i="26"/>
  <c r="AF51" i="26"/>
  <c r="S55" i="26"/>
  <c r="T55" i="26" s="1"/>
  <c r="X55" i="26" s="1"/>
  <c r="Y55" i="26" s="1"/>
  <c r="R56" i="26"/>
  <c r="T54" i="26"/>
  <c r="X54" i="26" s="1"/>
  <c r="Y54" i="26" s="1"/>
  <c r="K58" i="20"/>
  <c r="O58" i="20"/>
  <c r="J59" i="20"/>
  <c r="AF56" i="20"/>
  <c r="AI55" i="20"/>
  <c r="S56" i="20"/>
  <c r="T56" i="20" s="1"/>
  <c r="X56" i="20" s="1"/>
  <c r="Y56" i="20" s="1"/>
  <c r="R57" i="20"/>
  <c r="T52" i="13"/>
  <c r="X51" i="13"/>
  <c r="Y51" i="13" s="1"/>
  <c r="S53" i="13"/>
  <c r="R54" i="13"/>
  <c r="AI44" i="19"/>
  <c r="AF45" i="19"/>
  <c r="AI53" i="13"/>
  <c r="AF54" i="13"/>
  <c r="K57" i="19"/>
  <c r="O57" i="19" s="1"/>
  <c r="J58" i="19"/>
  <c r="K54" i="13"/>
  <c r="J55" i="13"/>
  <c r="S49" i="19"/>
  <c r="T49" i="19" s="1"/>
  <c r="X49" i="19" s="1"/>
  <c r="R50" i="19"/>
  <c r="Y53" i="18"/>
  <c r="S54" i="18"/>
  <c r="T54" i="18" s="1"/>
  <c r="X54" i="18" s="1"/>
  <c r="R55" i="18"/>
  <c r="K54" i="18"/>
  <c r="O54" i="18" s="1"/>
  <c r="J55" i="18"/>
  <c r="J56" i="18" s="1"/>
  <c r="AF60" i="18"/>
  <c r="AH58" i="18"/>
  <c r="AI57" i="18"/>
  <c r="O54" i="13" l="1"/>
  <c r="J58" i="26"/>
  <c r="K57" i="26"/>
  <c r="O57" i="26" s="1"/>
  <c r="S56" i="26"/>
  <c r="R57" i="26"/>
  <c r="AF52" i="26"/>
  <c r="AI51" i="26"/>
  <c r="AF57" i="20"/>
  <c r="AI56" i="20"/>
  <c r="S57" i="20"/>
  <c r="R58" i="20"/>
  <c r="K59" i="20"/>
  <c r="O59" i="20" s="1"/>
  <c r="J60" i="20"/>
  <c r="X52" i="13"/>
  <c r="Y52" i="13" s="1"/>
  <c r="T53" i="13"/>
  <c r="R55" i="13"/>
  <c r="S54" i="13"/>
  <c r="AI45" i="19"/>
  <c r="AF46" i="19"/>
  <c r="AF55" i="13"/>
  <c r="AI54" i="13"/>
  <c r="J59" i="19"/>
  <c r="K58" i="19"/>
  <c r="O58" i="19" s="1"/>
  <c r="J57" i="18"/>
  <c r="K56" i="18"/>
  <c r="O56" i="18" s="1"/>
  <c r="S55" i="18"/>
  <c r="T55" i="18" s="1"/>
  <c r="X55" i="18" s="1"/>
  <c r="R56" i="18"/>
  <c r="K55" i="13"/>
  <c r="J56" i="13"/>
  <c r="R51" i="19"/>
  <c r="S50" i="19"/>
  <c r="T50" i="19" s="1"/>
  <c r="X50" i="19" s="1"/>
  <c r="Y50" i="19" s="1"/>
  <c r="Y49" i="19"/>
  <c r="Y54" i="18"/>
  <c r="K55" i="18"/>
  <c r="O55" i="18" s="1"/>
  <c r="AH59" i="18"/>
  <c r="AI58" i="18"/>
  <c r="AF61" i="18"/>
  <c r="O55" i="13" l="1"/>
  <c r="K58" i="26"/>
  <c r="O58" i="26" s="1"/>
  <c r="J59" i="26"/>
  <c r="T56" i="26"/>
  <c r="X56" i="26" s="1"/>
  <c r="Y56" i="26" s="1"/>
  <c r="S57" i="26"/>
  <c r="T57" i="26" s="1"/>
  <c r="X57" i="26" s="1"/>
  <c r="Y57" i="26" s="1"/>
  <c r="R58" i="26"/>
  <c r="AI52" i="26"/>
  <c r="AF53" i="26"/>
  <c r="J61" i="20"/>
  <c r="K60" i="20"/>
  <c r="O60" i="20"/>
  <c r="T57" i="20"/>
  <c r="X57" i="20" s="1"/>
  <c r="Y57" i="20" s="1"/>
  <c r="S58" i="20"/>
  <c r="T58" i="20" s="1"/>
  <c r="X58" i="20" s="1"/>
  <c r="Y58" i="20" s="1"/>
  <c r="R59" i="20"/>
  <c r="AF58" i="20"/>
  <c r="AI57" i="20"/>
  <c r="X53" i="13"/>
  <c r="Y53" i="13" s="1"/>
  <c r="T54" i="13"/>
  <c r="R56" i="13"/>
  <c r="S55" i="13"/>
  <c r="AI46" i="19"/>
  <c r="AF47" i="19"/>
  <c r="AI55" i="13"/>
  <c r="AF56" i="13"/>
  <c r="K59" i="19"/>
  <c r="O59" i="19" s="1"/>
  <c r="J60" i="19"/>
  <c r="S56" i="18"/>
  <c r="T56" i="18" s="1"/>
  <c r="X56" i="18" s="1"/>
  <c r="R57" i="18"/>
  <c r="K57" i="18"/>
  <c r="O57" i="18" s="1"/>
  <c r="J58" i="18"/>
  <c r="K56" i="13"/>
  <c r="J57" i="13"/>
  <c r="R52" i="19"/>
  <c r="S51" i="19"/>
  <c r="T51" i="19" s="1"/>
  <c r="X51" i="19" s="1"/>
  <c r="Y55" i="18"/>
  <c r="AF62" i="18"/>
  <c r="AH60" i="18"/>
  <c r="AI59" i="18"/>
  <c r="O56" i="13" l="1"/>
  <c r="K59" i="26"/>
  <c r="O59" i="26" s="1"/>
  <c r="J60" i="26"/>
  <c r="S58" i="26"/>
  <c r="T58" i="26" s="1"/>
  <c r="X58" i="26" s="1"/>
  <c r="Y58" i="26" s="1"/>
  <c r="R59" i="26"/>
  <c r="AF54" i="26"/>
  <c r="AI53" i="26"/>
  <c r="AF59" i="20"/>
  <c r="AI58" i="20"/>
  <c r="S59" i="20"/>
  <c r="T59" i="20" s="1"/>
  <c r="X59" i="20" s="1"/>
  <c r="Y59" i="20" s="1"/>
  <c r="R60" i="20"/>
  <c r="K61" i="20"/>
  <c r="O61" i="20" s="1"/>
  <c r="J62" i="20"/>
  <c r="X54" i="13"/>
  <c r="Y54" i="13" s="1"/>
  <c r="T55" i="13"/>
  <c r="R57" i="13"/>
  <c r="S56" i="13"/>
  <c r="AF48" i="19"/>
  <c r="AI47" i="19"/>
  <c r="AI56" i="13"/>
  <c r="AF57" i="13"/>
  <c r="J61" i="19"/>
  <c r="K60" i="19"/>
  <c r="O60" i="19" s="1"/>
  <c r="J59" i="18"/>
  <c r="K58" i="18"/>
  <c r="O58" i="18" s="1"/>
  <c r="S57" i="18"/>
  <c r="T57" i="18" s="1"/>
  <c r="X57" i="18" s="1"/>
  <c r="Y57" i="18" s="1"/>
  <c r="R58" i="18"/>
  <c r="Y56" i="18"/>
  <c r="K57" i="13"/>
  <c r="J58" i="13"/>
  <c r="Y51" i="19"/>
  <c r="S52" i="19"/>
  <c r="T52" i="19" s="1"/>
  <c r="X52" i="19" s="1"/>
  <c r="Y52" i="19" s="1"/>
  <c r="R53" i="19"/>
  <c r="AH61" i="18"/>
  <c r="AI60" i="18"/>
  <c r="AF63" i="18"/>
  <c r="O57" i="13" l="1"/>
  <c r="J61" i="26"/>
  <c r="K60" i="26"/>
  <c r="O60" i="26" s="1"/>
  <c r="S59" i="26"/>
  <c r="T59" i="26" s="1"/>
  <c r="X59" i="26" s="1"/>
  <c r="Y59" i="26" s="1"/>
  <c r="R60" i="26"/>
  <c r="AI54" i="26"/>
  <c r="AF55" i="26"/>
  <c r="J63" i="20"/>
  <c r="K62" i="20"/>
  <c r="O62" i="20" s="1"/>
  <c r="S60" i="20"/>
  <c r="T60" i="20" s="1"/>
  <c r="X60" i="20" s="1"/>
  <c r="Y60" i="20" s="1"/>
  <c r="R61" i="20"/>
  <c r="AF60" i="20"/>
  <c r="AI59" i="20"/>
  <c r="T56" i="13"/>
  <c r="X55" i="13"/>
  <c r="Y55" i="13" s="1"/>
  <c r="S57" i="13"/>
  <c r="R58" i="13"/>
  <c r="AF49" i="19"/>
  <c r="AI48" i="19"/>
  <c r="AF58" i="13"/>
  <c r="AI57" i="13"/>
  <c r="K61" i="19"/>
  <c r="O61" i="19" s="1"/>
  <c r="J62" i="19"/>
  <c r="S58" i="18"/>
  <c r="T58" i="18" s="1"/>
  <c r="X58" i="18" s="1"/>
  <c r="R59" i="18"/>
  <c r="K59" i="18"/>
  <c r="O59" i="18" s="1"/>
  <c r="J60" i="18"/>
  <c r="K58" i="13"/>
  <c r="J59" i="13"/>
  <c r="S53" i="19"/>
  <c r="T53" i="19" s="1"/>
  <c r="X53" i="19" s="1"/>
  <c r="R54" i="19"/>
  <c r="AF64" i="18"/>
  <c r="AH62" i="18"/>
  <c r="AI61" i="18"/>
  <c r="O58" i="13" l="1"/>
  <c r="J62" i="26"/>
  <c r="K61" i="26"/>
  <c r="O61" i="26" s="1"/>
  <c r="AI55" i="26"/>
  <c r="AF56" i="26"/>
  <c r="S60" i="26"/>
  <c r="T60" i="26" s="1"/>
  <c r="X60" i="26" s="1"/>
  <c r="Y60" i="26" s="1"/>
  <c r="R61" i="26"/>
  <c r="S61" i="20"/>
  <c r="T61" i="20" s="1"/>
  <c r="X61" i="20" s="1"/>
  <c r="Y61" i="20" s="1"/>
  <c r="R62" i="20"/>
  <c r="AF61" i="20"/>
  <c r="AI60" i="20"/>
  <c r="K63" i="20"/>
  <c r="O63" i="20"/>
  <c r="J64" i="20"/>
  <c r="X56" i="13"/>
  <c r="Y56" i="13" s="1"/>
  <c r="R59" i="13"/>
  <c r="S58" i="13"/>
  <c r="T57" i="13"/>
  <c r="AI49" i="19"/>
  <c r="AF50" i="19"/>
  <c r="AI58" i="13"/>
  <c r="AF59" i="13"/>
  <c r="J63" i="19"/>
  <c r="K62" i="19"/>
  <c r="O62" i="19" s="1"/>
  <c r="S59" i="18"/>
  <c r="T59" i="18" s="1"/>
  <c r="X59" i="18" s="1"/>
  <c r="Y59" i="18" s="1"/>
  <c r="R60" i="18"/>
  <c r="J61" i="18"/>
  <c r="K60" i="18"/>
  <c r="O60" i="18" s="1"/>
  <c r="Y58" i="18"/>
  <c r="K59" i="13"/>
  <c r="J60" i="13"/>
  <c r="R55" i="19"/>
  <c r="S54" i="19"/>
  <c r="T54" i="19" s="1"/>
  <c r="X54" i="19" s="1"/>
  <c r="Y54" i="19" s="1"/>
  <c r="Y53" i="19"/>
  <c r="AH63" i="18"/>
  <c r="AI62" i="18"/>
  <c r="AF65" i="18"/>
  <c r="O59" i="13" l="1"/>
  <c r="K62" i="26"/>
  <c r="O62" i="26" s="1"/>
  <c r="J63" i="26"/>
  <c r="S61" i="26"/>
  <c r="T61" i="26" s="1"/>
  <c r="X61" i="26" s="1"/>
  <c r="Y61" i="26" s="1"/>
  <c r="R62" i="26"/>
  <c r="AI56" i="26"/>
  <c r="AF57" i="26"/>
  <c r="J65" i="20"/>
  <c r="K64" i="20"/>
  <c r="O64" i="20" s="1"/>
  <c r="AF62" i="20"/>
  <c r="AI61" i="20"/>
  <c r="S62" i="20"/>
  <c r="T62" i="20" s="1"/>
  <c r="X62" i="20" s="1"/>
  <c r="Y62" i="20" s="1"/>
  <c r="R63" i="20"/>
  <c r="X57" i="13"/>
  <c r="Y57" i="13" s="1"/>
  <c r="T58" i="13"/>
  <c r="S59" i="13"/>
  <c r="R60" i="13"/>
  <c r="AF51" i="19"/>
  <c r="AI50" i="19"/>
  <c r="AF60" i="13"/>
  <c r="AI59" i="13"/>
  <c r="S55" i="19"/>
  <c r="T55" i="19" s="1"/>
  <c r="X55" i="19" s="1"/>
  <c r="R56" i="19"/>
  <c r="K63" i="19"/>
  <c r="O63" i="19" s="1"/>
  <c r="J64" i="19"/>
  <c r="S60" i="18"/>
  <c r="T60" i="18" s="1"/>
  <c r="X60" i="18" s="1"/>
  <c r="R61" i="18"/>
  <c r="K61" i="18"/>
  <c r="O61" i="18" s="1"/>
  <c r="J62" i="18"/>
  <c r="K60" i="13"/>
  <c r="J61" i="13"/>
  <c r="AF66" i="18"/>
  <c r="AH64" i="18"/>
  <c r="AI63" i="18"/>
  <c r="O60" i="13" l="1"/>
  <c r="K63" i="26"/>
  <c r="O63" i="26" s="1"/>
  <c r="J64" i="26"/>
  <c r="AF58" i="26"/>
  <c r="AI57" i="26"/>
  <c r="S62" i="26"/>
  <c r="T62" i="26" s="1"/>
  <c r="X62" i="26" s="1"/>
  <c r="Y62" i="26" s="1"/>
  <c r="R63" i="26"/>
  <c r="S63" i="20"/>
  <c r="R64" i="20"/>
  <c r="AF63" i="20"/>
  <c r="AI62" i="20"/>
  <c r="K65" i="20"/>
  <c r="O65" i="20" s="1"/>
  <c r="J66" i="20"/>
  <c r="X58" i="13"/>
  <c r="Y58" i="13" s="1"/>
  <c r="T59" i="13"/>
  <c r="R61" i="13"/>
  <c r="S60" i="13"/>
  <c r="AF52" i="19"/>
  <c r="AI51" i="19"/>
  <c r="AF61" i="13"/>
  <c r="AI60" i="13"/>
  <c r="J65" i="19"/>
  <c r="J66" i="19" s="1"/>
  <c r="K64" i="19"/>
  <c r="O64" i="19" s="1"/>
  <c r="S56" i="19"/>
  <c r="T56" i="19" s="1"/>
  <c r="X56" i="19" s="1"/>
  <c r="Y56" i="19" s="1"/>
  <c r="R57" i="19"/>
  <c r="Y55" i="19"/>
  <c r="S61" i="18"/>
  <c r="R62" i="18"/>
  <c r="K62" i="18"/>
  <c r="O62" i="18" s="1"/>
  <c r="J63" i="18"/>
  <c r="Y60" i="18"/>
  <c r="K61" i="13"/>
  <c r="J62" i="13"/>
  <c r="AH65" i="18"/>
  <c r="AI64" i="18"/>
  <c r="AF67" i="18"/>
  <c r="O61" i="13" l="1"/>
  <c r="J65" i="26"/>
  <c r="K65" i="26" s="1"/>
  <c r="O65" i="26" s="1"/>
  <c r="K64" i="26"/>
  <c r="O64" i="26" s="1"/>
  <c r="S63" i="26"/>
  <c r="T63" i="26" s="1"/>
  <c r="X63" i="26" s="1"/>
  <c r="Y63" i="26" s="1"/>
  <c r="R64" i="26"/>
  <c r="AI58" i="26"/>
  <c r="AF59" i="26"/>
  <c r="AF64" i="20"/>
  <c r="AI63" i="20"/>
  <c r="S64" i="20"/>
  <c r="T64" i="20" s="1"/>
  <c r="X64" i="20" s="1"/>
  <c r="Y64" i="20" s="1"/>
  <c r="R65" i="20"/>
  <c r="K66" i="20"/>
  <c r="O66" i="20" s="1"/>
  <c r="J67" i="20"/>
  <c r="T63" i="20"/>
  <c r="X63" i="20" s="1"/>
  <c r="Y63" i="20" s="1"/>
  <c r="X59" i="13"/>
  <c r="Y59" i="13" s="1"/>
  <c r="T60" i="13"/>
  <c r="S61" i="13"/>
  <c r="R62" i="13"/>
  <c r="J67" i="19"/>
  <c r="K66" i="19"/>
  <c r="O66" i="19" s="1"/>
  <c r="AI52" i="19"/>
  <c r="AF53" i="19"/>
  <c r="AF62" i="13"/>
  <c r="AI61" i="13"/>
  <c r="K65" i="19"/>
  <c r="O65" i="19" s="1"/>
  <c r="S57" i="19"/>
  <c r="T57" i="19" s="1"/>
  <c r="X57" i="19" s="1"/>
  <c r="R58" i="19"/>
  <c r="K63" i="18"/>
  <c r="O63" i="18" s="1"/>
  <c r="J64" i="18"/>
  <c r="S62" i="18"/>
  <c r="R63" i="18"/>
  <c r="T61" i="18"/>
  <c r="X61" i="18" s="1"/>
  <c r="K62" i="13"/>
  <c r="J63" i="13"/>
  <c r="AF68" i="18"/>
  <c r="AH66" i="18"/>
  <c r="AI65" i="18"/>
  <c r="O62" i="13" l="1"/>
  <c r="D113" i="26"/>
  <c r="AF60" i="26"/>
  <c r="AI59" i="26"/>
  <c r="S64" i="26"/>
  <c r="T64" i="26" s="1"/>
  <c r="X64" i="26" s="1"/>
  <c r="Y64" i="26" s="1"/>
  <c r="R65" i="26"/>
  <c r="S65" i="26" s="1"/>
  <c r="T65" i="26" s="1"/>
  <c r="X65" i="26" s="1"/>
  <c r="K67" i="20"/>
  <c r="O67" i="20" s="1"/>
  <c r="J68" i="20"/>
  <c r="AF65" i="20"/>
  <c r="AI64" i="20"/>
  <c r="S65" i="20"/>
  <c r="T65" i="20" s="1"/>
  <c r="X65" i="20" s="1"/>
  <c r="Y65" i="20" s="1"/>
  <c r="R66" i="20"/>
  <c r="X60" i="13"/>
  <c r="Y60" i="13" s="1"/>
  <c r="T61" i="13"/>
  <c r="R63" i="13"/>
  <c r="S62" i="13"/>
  <c r="K67" i="19"/>
  <c r="O67" i="19" s="1"/>
  <c r="J68" i="19"/>
  <c r="AF54" i="19"/>
  <c r="AI53" i="19"/>
  <c r="AF63" i="13"/>
  <c r="AI62" i="13"/>
  <c r="S58" i="19"/>
  <c r="T58" i="19" s="1"/>
  <c r="X58" i="19" s="1"/>
  <c r="Y58" i="19" s="1"/>
  <c r="R59" i="19"/>
  <c r="Y57" i="19"/>
  <c r="Y61" i="18"/>
  <c r="T62" i="18"/>
  <c r="X62" i="18" s="1"/>
  <c r="Y62" i="18" s="1"/>
  <c r="S63" i="18"/>
  <c r="R64" i="18"/>
  <c r="K64" i="18"/>
  <c r="O64" i="18" s="1"/>
  <c r="J65" i="18"/>
  <c r="K63" i="13"/>
  <c r="J64" i="13"/>
  <c r="AH67" i="18"/>
  <c r="AI66" i="18"/>
  <c r="AF69" i="18"/>
  <c r="O63" i="13" l="1"/>
  <c r="Y65" i="26"/>
  <c r="C113" i="26"/>
  <c r="E113" i="26" s="1"/>
  <c r="C127" i="26" s="1"/>
  <c r="AI60" i="26"/>
  <c r="AF61" i="26"/>
  <c r="S66" i="20"/>
  <c r="T66" i="20" s="1"/>
  <c r="X66" i="20" s="1"/>
  <c r="Y66" i="20" s="1"/>
  <c r="R67" i="20"/>
  <c r="AF66" i="20"/>
  <c r="AI65" i="20"/>
  <c r="J69" i="20"/>
  <c r="K68" i="20"/>
  <c r="O68" i="20" s="1"/>
  <c r="X61" i="13"/>
  <c r="Y61" i="13" s="1"/>
  <c r="T62" i="13"/>
  <c r="R64" i="13"/>
  <c r="S63" i="13"/>
  <c r="J69" i="19"/>
  <c r="K68" i="19"/>
  <c r="O68" i="19" s="1"/>
  <c r="AF55" i="19"/>
  <c r="AI54" i="19"/>
  <c r="AI63" i="13"/>
  <c r="AF64" i="13"/>
  <c r="S59" i="19"/>
  <c r="T59" i="19" s="1"/>
  <c r="X59" i="19" s="1"/>
  <c r="R60" i="19"/>
  <c r="K65" i="18"/>
  <c r="O65" i="18" s="1"/>
  <c r="J66" i="18"/>
  <c r="S64" i="18"/>
  <c r="T64" i="18" s="1"/>
  <c r="X64" i="18" s="1"/>
  <c r="Y64" i="18" s="1"/>
  <c r="R65" i="18"/>
  <c r="T63" i="18"/>
  <c r="X63" i="18" s="1"/>
  <c r="K64" i="13"/>
  <c r="J65" i="13"/>
  <c r="AF70" i="18"/>
  <c r="AH68" i="18"/>
  <c r="AI67" i="18"/>
  <c r="O64" i="13" l="1"/>
  <c r="AF62" i="26"/>
  <c r="AI61" i="26"/>
  <c r="I25" i="24"/>
  <c r="F127" i="26"/>
  <c r="AF67" i="20"/>
  <c r="AI66" i="20"/>
  <c r="S67" i="20"/>
  <c r="T67" i="20" s="1"/>
  <c r="X67" i="20" s="1"/>
  <c r="Y67" i="20" s="1"/>
  <c r="R68" i="20"/>
  <c r="K69" i="20"/>
  <c r="O69" i="20" s="1"/>
  <c r="J70" i="20"/>
  <c r="T63" i="13"/>
  <c r="X62" i="13"/>
  <c r="Y62" i="13" s="1"/>
  <c r="R65" i="13"/>
  <c r="S64" i="13"/>
  <c r="K69" i="19"/>
  <c r="O69" i="19" s="1"/>
  <c r="J70" i="19"/>
  <c r="AI55" i="19"/>
  <c r="AF56" i="19"/>
  <c r="AF65" i="13"/>
  <c r="AI64" i="13"/>
  <c r="S60" i="19"/>
  <c r="R61" i="19"/>
  <c r="Y59" i="19"/>
  <c r="Y63" i="18"/>
  <c r="K66" i="18"/>
  <c r="O66" i="18" s="1"/>
  <c r="J67" i="18"/>
  <c r="S65" i="18"/>
  <c r="T65" i="18" s="1"/>
  <c r="X65" i="18" s="1"/>
  <c r="Y65" i="18" s="1"/>
  <c r="R66" i="18"/>
  <c r="K65" i="13"/>
  <c r="J66" i="13"/>
  <c r="AH69" i="18"/>
  <c r="AI68" i="18"/>
  <c r="AF71" i="18"/>
  <c r="O65" i="13" l="1"/>
  <c r="AI62" i="26"/>
  <c r="AF63" i="26"/>
  <c r="J71" i="20"/>
  <c r="K70" i="20"/>
  <c r="O70" i="20" s="1"/>
  <c r="S68" i="20"/>
  <c r="T68" i="20" s="1"/>
  <c r="X68" i="20" s="1"/>
  <c r="Y68" i="20" s="1"/>
  <c r="R69" i="20"/>
  <c r="AF68" i="20"/>
  <c r="AI67" i="20"/>
  <c r="X63" i="13"/>
  <c r="Y63" i="13" s="1"/>
  <c r="T64" i="13"/>
  <c r="R66" i="13"/>
  <c r="S65" i="13"/>
  <c r="J71" i="19"/>
  <c r="K70" i="19"/>
  <c r="O70" i="19" s="1"/>
  <c r="AI56" i="19"/>
  <c r="AF57" i="19"/>
  <c r="AF66" i="13"/>
  <c r="AI65" i="13"/>
  <c r="S61" i="19"/>
  <c r="T61" i="19" s="1"/>
  <c r="X61" i="19" s="1"/>
  <c r="Y61" i="19" s="1"/>
  <c r="R62" i="19"/>
  <c r="T60" i="19"/>
  <c r="X60" i="19" s="1"/>
  <c r="K67" i="18"/>
  <c r="O67" i="18" s="1"/>
  <c r="J68" i="18"/>
  <c r="S66" i="18"/>
  <c r="T66" i="18" s="1"/>
  <c r="X66" i="18" s="1"/>
  <c r="Y66" i="18" s="1"/>
  <c r="R67" i="18"/>
  <c r="K66" i="13"/>
  <c r="J67" i="13"/>
  <c r="AF72" i="18"/>
  <c r="AH70" i="18"/>
  <c r="AI69" i="18"/>
  <c r="O66" i="13" l="1"/>
  <c r="AI63" i="26"/>
  <c r="AF64" i="26"/>
  <c r="S69" i="20"/>
  <c r="T69" i="20" s="1"/>
  <c r="X69" i="20" s="1"/>
  <c r="Y69" i="20" s="1"/>
  <c r="R70" i="20"/>
  <c r="K71" i="20"/>
  <c r="O71" i="20" s="1"/>
  <c r="J72" i="20"/>
  <c r="AF69" i="20"/>
  <c r="AI68" i="20"/>
  <c r="X64" i="13"/>
  <c r="Y64" i="13" s="1"/>
  <c r="T65" i="13"/>
  <c r="R67" i="13"/>
  <c r="S66" i="13"/>
  <c r="K71" i="19"/>
  <c r="O71" i="19" s="1"/>
  <c r="J72" i="19"/>
  <c r="AF58" i="19"/>
  <c r="AI57" i="19"/>
  <c r="AI66" i="13"/>
  <c r="AF67" i="13"/>
  <c r="Y60" i="19"/>
  <c r="S62" i="19"/>
  <c r="R63" i="19"/>
  <c r="K68" i="18"/>
  <c r="O68" i="18" s="1"/>
  <c r="J69" i="18"/>
  <c r="S67" i="18"/>
  <c r="R68" i="18"/>
  <c r="K67" i="13"/>
  <c r="J68" i="13"/>
  <c r="AH71" i="18"/>
  <c r="AI70" i="18"/>
  <c r="AF73" i="18"/>
  <c r="O67" i="13" l="1"/>
  <c r="AI64" i="26"/>
  <c r="AF65" i="26"/>
  <c r="AI65" i="26" s="1"/>
  <c r="J73" i="20"/>
  <c r="K72" i="20"/>
  <c r="O72" i="20" s="1"/>
  <c r="S70" i="20"/>
  <c r="T70" i="20" s="1"/>
  <c r="X70" i="20" s="1"/>
  <c r="Y70" i="20" s="1"/>
  <c r="R71" i="20"/>
  <c r="AF70" i="20"/>
  <c r="AI69" i="20"/>
  <c r="X65" i="13"/>
  <c r="Y65" i="13" s="1"/>
  <c r="T66" i="13"/>
  <c r="S67" i="13"/>
  <c r="R68" i="13"/>
  <c r="J73" i="19"/>
  <c r="K72" i="19"/>
  <c r="O72" i="19" s="1"/>
  <c r="AF59" i="19"/>
  <c r="AI58" i="19"/>
  <c r="AI67" i="13"/>
  <c r="AF68" i="13"/>
  <c r="S63" i="19"/>
  <c r="R64" i="19"/>
  <c r="T62" i="19"/>
  <c r="X62" i="19" s="1"/>
  <c r="T67" i="18"/>
  <c r="X67" i="18" s="1"/>
  <c r="Y67" i="18" s="1"/>
  <c r="K69" i="18"/>
  <c r="O69" i="18" s="1"/>
  <c r="J70" i="18"/>
  <c r="S68" i="18"/>
  <c r="T68" i="18" s="1"/>
  <c r="X68" i="18" s="1"/>
  <c r="Y68" i="18" s="1"/>
  <c r="R69" i="18"/>
  <c r="K68" i="13"/>
  <c r="J69" i="13"/>
  <c r="AF74" i="18"/>
  <c r="AH72" i="18"/>
  <c r="AI71" i="18"/>
  <c r="O68" i="13" l="1"/>
  <c r="AF71" i="20"/>
  <c r="AI70" i="20"/>
  <c r="S71" i="20"/>
  <c r="T71" i="20" s="1"/>
  <c r="X71" i="20" s="1"/>
  <c r="Y71" i="20" s="1"/>
  <c r="R72" i="20"/>
  <c r="K73" i="20"/>
  <c r="O73" i="20" s="1"/>
  <c r="J74" i="20"/>
  <c r="T67" i="13"/>
  <c r="X66" i="13"/>
  <c r="Y66" i="13" s="1"/>
  <c r="S68" i="13"/>
  <c r="R69" i="13"/>
  <c r="K73" i="19"/>
  <c r="O73" i="19" s="1"/>
  <c r="J74" i="19"/>
  <c r="AF60" i="19"/>
  <c r="AI59" i="19"/>
  <c r="AF69" i="13"/>
  <c r="AI68" i="13"/>
  <c r="Y62" i="19"/>
  <c r="S64" i="19"/>
  <c r="T64" i="19" s="1"/>
  <c r="X64" i="19" s="1"/>
  <c r="Y64" i="19" s="1"/>
  <c r="R65" i="19"/>
  <c r="T63" i="19"/>
  <c r="X63" i="19" s="1"/>
  <c r="Y63" i="19" s="1"/>
  <c r="K70" i="18"/>
  <c r="O70" i="18" s="1"/>
  <c r="J71" i="18"/>
  <c r="S69" i="18"/>
  <c r="R70" i="18"/>
  <c r="K69" i="13"/>
  <c r="J70" i="13"/>
  <c r="AH73" i="18"/>
  <c r="AI72" i="18"/>
  <c r="AF75" i="18"/>
  <c r="O69" i="13" l="1"/>
  <c r="K74" i="20"/>
  <c r="O74" i="20" s="1"/>
  <c r="J75" i="20"/>
  <c r="S72" i="20"/>
  <c r="T72" i="20" s="1"/>
  <c r="X72" i="20" s="1"/>
  <c r="Y72" i="20" s="1"/>
  <c r="R73" i="20"/>
  <c r="AF72" i="20"/>
  <c r="AI71" i="20"/>
  <c r="X67" i="13"/>
  <c r="Y67" i="13" s="1"/>
  <c r="R70" i="13"/>
  <c r="S69" i="13"/>
  <c r="T68" i="13"/>
  <c r="S65" i="19"/>
  <c r="T65" i="19" s="1"/>
  <c r="X65" i="19" s="1"/>
  <c r="R66" i="19"/>
  <c r="J75" i="19"/>
  <c r="K74" i="19"/>
  <c r="O74" i="19" s="1"/>
  <c r="AI60" i="19"/>
  <c r="AF61" i="19"/>
  <c r="AF70" i="13"/>
  <c r="AI69" i="13"/>
  <c r="T69" i="18"/>
  <c r="X69" i="18" s="1"/>
  <c r="Y69" i="18" s="1"/>
  <c r="K71" i="18"/>
  <c r="O71" i="18" s="1"/>
  <c r="J72" i="18"/>
  <c r="S70" i="18"/>
  <c r="T70" i="18" s="1"/>
  <c r="X70" i="18" s="1"/>
  <c r="Y70" i="18" s="1"/>
  <c r="R71" i="18"/>
  <c r="K70" i="13"/>
  <c r="J71" i="13"/>
  <c r="AF76" i="18"/>
  <c r="AH74" i="18"/>
  <c r="AI73" i="18"/>
  <c r="O70" i="13" l="1"/>
  <c r="AF73" i="20"/>
  <c r="AI72" i="20"/>
  <c r="K75" i="20"/>
  <c r="O75" i="20"/>
  <c r="J76" i="20"/>
  <c r="S73" i="20"/>
  <c r="T73" i="20" s="1"/>
  <c r="X73" i="20" s="1"/>
  <c r="Y73" i="20" s="1"/>
  <c r="R74" i="20"/>
  <c r="T69" i="13"/>
  <c r="X68" i="13"/>
  <c r="Y68" i="13" s="1"/>
  <c r="R71" i="13"/>
  <c r="S70" i="13"/>
  <c r="K75" i="19"/>
  <c r="O75" i="19" s="1"/>
  <c r="J76" i="19"/>
  <c r="S66" i="19"/>
  <c r="R67" i="19"/>
  <c r="AF62" i="19"/>
  <c r="AI61" i="19"/>
  <c r="AI70" i="13"/>
  <c r="AF71" i="13"/>
  <c r="Y65" i="19"/>
  <c r="K72" i="18"/>
  <c r="O72" i="18" s="1"/>
  <c r="J73" i="18"/>
  <c r="S71" i="18"/>
  <c r="T71" i="18" s="1"/>
  <c r="X71" i="18" s="1"/>
  <c r="Y71" i="18" s="1"/>
  <c r="R72" i="18"/>
  <c r="K71" i="13"/>
  <c r="J72" i="13"/>
  <c r="AH75" i="18"/>
  <c r="AI74" i="18"/>
  <c r="AF77" i="18"/>
  <c r="O71" i="13" l="1"/>
  <c r="S74" i="20"/>
  <c r="T74" i="20" s="1"/>
  <c r="X74" i="20" s="1"/>
  <c r="Y74" i="20" s="1"/>
  <c r="R75" i="20"/>
  <c r="J77" i="20"/>
  <c r="K76" i="20"/>
  <c r="O76" i="20" s="1"/>
  <c r="AF74" i="20"/>
  <c r="AI73" i="20"/>
  <c r="T70" i="13"/>
  <c r="X69" i="13"/>
  <c r="Y69" i="13" s="1"/>
  <c r="R72" i="13"/>
  <c r="S71" i="13"/>
  <c r="S67" i="19"/>
  <c r="R68" i="19"/>
  <c r="T66" i="19"/>
  <c r="X66" i="19" s="1"/>
  <c r="J77" i="19"/>
  <c r="K76" i="19"/>
  <c r="O76" i="19" s="1"/>
  <c r="AF63" i="19"/>
  <c r="AI62" i="19"/>
  <c r="AI71" i="13"/>
  <c r="AF72" i="13"/>
  <c r="S72" i="18"/>
  <c r="R73" i="18"/>
  <c r="K73" i="18"/>
  <c r="O73" i="18" s="1"/>
  <c r="J74" i="18"/>
  <c r="K72" i="13"/>
  <c r="J73" i="13"/>
  <c r="AF78" i="18"/>
  <c r="AH76" i="18"/>
  <c r="AI75" i="18"/>
  <c r="O72" i="13" l="1"/>
  <c r="AF75" i="20"/>
  <c r="AI74" i="20"/>
  <c r="K77" i="20"/>
  <c r="O77" i="20" s="1"/>
  <c r="J78" i="20"/>
  <c r="S75" i="20"/>
  <c r="T75" i="20" s="1"/>
  <c r="X75" i="20" s="1"/>
  <c r="Y75" i="20" s="1"/>
  <c r="R76" i="20"/>
  <c r="X70" i="13"/>
  <c r="Y70" i="13" s="1"/>
  <c r="S72" i="13"/>
  <c r="R73" i="13"/>
  <c r="T71" i="13"/>
  <c r="Y66" i="19"/>
  <c r="J78" i="19"/>
  <c r="K77" i="19"/>
  <c r="O77" i="19" s="1"/>
  <c r="S68" i="19"/>
  <c r="R69" i="19"/>
  <c r="T67" i="19"/>
  <c r="X67" i="19" s="1"/>
  <c r="AF64" i="19"/>
  <c r="AI63" i="19"/>
  <c r="AF73" i="13"/>
  <c r="AI72" i="13"/>
  <c r="K74" i="18"/>
  <c r="O74" i="18" s="1"/>
  <c r="J75" i="18"/>
  <c r="S73" i="18"/>
  <c r="T73" i="18" s="1"/>
  <c r="X73" i="18" s="1"/>
  <c r="Y73" i="18" s="1"/>
  <c r="R74" i="18"/>
  <c r="T72" i="18"/>
  <c r="X72" i="18" s="1"/>
  <c r="Y72" i="18" s="1"/>
  <c r="K73" i="13"/>
  <c r="J74" i="13"/>
  <c r="AH77" i="18"/>
  <c r="AI76" i="18"/>
  <c r="AF79" i="18"/>
  <c r="O73" i="13" l="1"/>
  <c r="S76" i="20"/>
  <c r="T76" i="20" s="1"/>
  <c r="X76" i="20" s="1"/>
  <c r="Y76" i="20" s="1"/>
  <c r="R77" i="20"/>
  <c r="J79" i="20"/>
  <c r="K78" i="20"/>
  <c r="O78" i="20" s="1"/>
  <c r="AF76" i="20"/>
  <c r="AI75" i="20"/>
  <c r="T72" i="13"/>
  <c r="X71" i="13"/>
  <c r="Y71" i="13" s="1"/>
  <c r="S73" i="13"/>
  <c r="R74" i="13"/>
  <c r="Y67" i="19"/>
  <c r="S69" i="19"/>
  <c r="R70" i="19"/>
  <c r="T68" i="19"/>
  <c r="X68" i="19" s="1"/>
  <c r="J79" i="19"/>
  <c r="K78" i="19"/>
  <c r="O78" i="19" s="1"/>
  <c r="AI64" i="19"/>
  <c r="AF65" i="19"/>
  <c r="AI73" i="13"/>
  <c r="AF74" i="13"/>
  <c r="K75" i="18"/>
  <c r="O75" i="18" s="1"/>
  <c r="J76" i="18"/>
  <c r="S74" i="18"/>
  <c r="R75" i="18"/>
  <c r="K74" i="13"/>
  <c r="J75" i="13"/>
  <c r="AF80" i="18"/>
  <c r="AH78" i="18"/>
  <c r="AI77" i="18"/>
  <c r="O74" i="13" l="1"/>
  <c r="AF77" i="20"/>
  <c r="AI76" i="20"/>
  <c r="S77" i="20"/>
  <c r="R78" i="20"/>
  <c r="K79" i="20"/>
  <c r="O79" i="20" s="1"/>
  <c r="J80" i="20"/>
  <c r="T73" i="13"/>
  <c r="X72" i="13"/>
  <c r="Y72" i="13" s="1"/>
  <c r="S74" i="13"/>
  <c r="R75" i="13"/>
  <c r="Y68" i="19"/>
  <c r="K79" i="19"/>
  <c r="O79" i="19" s="1"/>
  <c r="J80" i="19"/>
  <c r="S70" i="19"/>
  <c r="R71" i="19"/>
  <c r="T69" i="19"/>
  <c r="X69" i="19" s="1"/>
  <c r="AI65" i="19"/>
  <c r="AF66" i="19"/>
  <c r="AI74" i="13"/>
  <c r="AF75" i="13"/>
  <c r="T74" i="18"/>
  <c r="X74" i="18" s="1"/>
  <c r="Y74" i="18" s="1"/>
  <c r="K76" i="18"/>
  <c r="O76" i="18" s="1"/>
  <c r="J77" i="18"/>
  <c r="S75" i="18"/>
  <c r="T75" i="18" s="1"/>
  <c r="X75" i="18" s="1"/>
  <c r="Y75" i="18" s="1"/>
  <c r="R76" i="18"/>
  <c r="K75" i="13"/>
  <c r="J76" i="13"/>
  <c r="AH79" i="18"/>
  <c r="AI78" i="18"/>
  <c r="AF81" i="18"/>
  <c r="O75" i="13" l="1"/>
  <c r="T77" i="20"/>
  <c r="X77" i="20" s="1"/>
  <c r="Y77" i="20" s="1"/>
  <c r="J81" i="20"/>
  <c r="K80" i="20"/>
  <c r="O80" i="20" s="1"/>
  <c r="S78" i="20"/>
  <c r="T78" i="20" s="1"/>
  <c r="X78" i="20" s="1"/>
  <c r="Y78" i="20" s="1"/>
  <c r="R79" i="20"/>
  <c r="AF78" i="20"/>
  <c r="AI77" i="20"/>
  <c r="X73" i="13"/>
  <c r="Y73" i="13" s="1"/>
  <c r="S75" i="13"/>
  <c r="R76" i="13"/>
  <c r="T74" i="13"/>
  <c r="Y69" i="19"/>
  <c r="AI66" i="19"/>
  <c r="AF67" i="19"/>
  <c r="S71" i="19"/>
  <c r="T71" i="19" s="1"/>
  <c r="X71" i="19" s="1"/>
  <c r="Y71" i="19" s="1"/>
  <c r="R72" i="19"/>
  <c r="T70" i="19"/>
  <c r="X70" i="19" s="1"/>
  <c r="Y70" i="19" s="1"/>
  <c r="J81" i="19"/>
  <c r="K80" i="19"/>
  <c r="O80" i="19" s="1"/>
  <c r="AF76" i="13"/>
  <c r="AI75" i="13"/>
  <c r="K77" i="18"/>
  <c r="O77" i="18" s="1"/>
  <c r="J78" i="18"/>
  <c r="S76" i="18"/>
  <c r="R77" i="18"/>
  <c r="K76" i="13"/>
  <c r="J77" i="13"/>
  <c r="AF82" i="18"/>
  <c r="AH80" i="18"/>
  <c r="AI79" i="18"/>
  <c r="O76" i="13" l="1"/>
  <c r="AF79" i="20"/>
  <c r="AI78" i="20"/>
  <c r="S79" i="20"/>
  <c r="T79" i="20" s="1"/>
  <c r="X79" i="20" s="1"/>
  <c r="Y79" i="20" s="1"/>
  <c r="R80" i="20"/>
  <c r="K81" i="20"/>
  <c r="O81" i="20" s="1"/>
  <c r="J82" i="20"/>
  <c r="T75" i="13"/>
  <c r="X74" i="13"/>
  <c r="Y74" i="13" s="1"/>
  <c r="S76" i="13"/>
  <c r="R77" i="13"/>
  <c r="J82" i="19"/>
  <c r="K81" i="19"/>
  <c r="O81" i="19" s="1"/>
  <c r="S72" i="19"/>
  <c r="R73" i="19"/>
  <c r="AI67" i="19"/>
  <c r="AF68" i="19"/>
  <c r="AI76" i="13"/>
  <c r="AF77" i="13"/>
  <c r="T76" i="18"/>
  <c r="X76" i="18" s="1"/>
  <c r="Y76" i="18" s="1"/>
  <c r="K78" i="18"/>
  <c r="O78" i="18" s="1"/>
  <c r="J79" i="18"/>
  <c r="S77" i="18"/>
  <c r="R78" i="18"/>
  <c r="K77" i="13"/>
  <c r="J78" i="13"/>
  <c r="AH81" i="18"/>
  <c r="AI80" i="18"/>
  <c r="AF83" i="18"/>
  <c r="O77" i="13" l="1"/>
  <c r="K82" i="20"/>
  <c r="O82" i="20"/>
  <c r="J83" i="20"/>
  <c r="S80" i="20"/>
  <c r="T80" i="20" s="1"/>
  <c r="X80" i="20" s="1"/>
  <c r="Y80" i="20" s="1"/>
  <c r="R81" i="20"/>
  <c r="AF80" i="20"/>
  <c r="AI79" i="20"/>
  <c r="X75" i="13"/>
  <c r="Y75" i="13" s="1"/>
  <c r="T76" i="13"/>
  <c r="R78" i="13"/>
  <c r="S77" i="13"/>
  <c r="AI68" i="19"/>
  <c r="AF69" i="19"/>
  <c r="S73" i="19"/>
  <c r="R74" i="19"/>
  <c r="J83" i="19"/>
  <c r="K82" i="19"/>
  <c r="O82" i="19" s="1"/>
  <c r="T72" i="19"/>
  <c r="X72" i="19" s="1"/>
  <c r="Y72" i="19" s="1"/>
  <c r="AF78" i="13"/>
  <c r="AI77" i="13"/>
  <c r="K79" i="18"/>
  <c r="O79" i="18" s="1"/>
  <c r="J80" i="18"/>
  <c r="S78" i="18"/>
  <c r="T78" i="18" s="1"/>
  <c r="X78" i="18" s="1"/>
  <c r="Y78" i="18" s="1"/>
  <c r="R79" i="18"/>
  <c r="T77" i="18"/>
  <c r="X77" i="18" s="1"/>
  <c r="Y77" i="18" s="1"/>
  <c r="K78" i="13"/>
  <c r="J79" i="13"/>
  <c r="AF84" i="18"/>
  <c r="AH82" i="18"/>
  <c r="AI81" i="18"/>
  <c r="O78" i="13" l="1"/>
  <c r="S81" i="20"/>
  <c r="T81" i="20" s="1"/>
  <c r="X81" i="20" s="1"/>
  <c r="Y81" i="20" s="1"/>
  <c r="R82" i="20"/>
  <c r="K83" i="20"/>
  <c r="O83" i="20"/>
  <c r="J84" i="20"/>
  <c r="AF81" i="20"/>
  <c r="AI80" i="20"/>
  <c r="X76" i="13"/>
  <c r="Y76" i="13" s="1"/>
  <c r="T77" i="13"/>
  <c r="R79" i="13"/>
  <c r="S78" i="13"/>
  <c r="S74" i="19"/>
  <c r="R75" i="19"/>
  <c r="T73" i="19"/>
  <c r="X73" i="19" s="1"/>
  <c r="Y73" i="19" s="1"/>
  <c r="K83" i="19"/>
  <c r="O83" i="19" s="1"/>
  <c r="J84" i="19"/>
  <c r="AI69" i="19"/>
  <c r="AF70" i="19"/>
  <c r="AI78" i="13"/>
  <c r="AF79" i="13"/>
  <c r="K80" i="18"/>
  <c r="O80" i="18" s="1"/>
  <c r="J81" i="18"/>
  <c r="S79" i="18"/>
  <c r="R80" i="18"/>
  <c r="K79" i="13"/>
  <c r="J80" i="13"/>
  <c r="AH83" i="18"/>
  <c r="AI82" i="18"/>
  <c r="AF85" i="18"/>
  <c r="O79" i="13" l="1"/>
  <c r="AF82" i="20"/>
  <c r="AI81" i="20"/>
  <c r="S82" i="20"/>
  <c r="T82" i="20" s="1"/>
  <c r="X82" i="20" s="1"/>
  <c r="Y82" i="20" s="1"/>
  <c r="R83" i="20"/>
  <c r="J85" i="20"/>
  <c r="K84" i="20"/>
  <c r="O84" i="20" s="1"/>
  <c r="X77" i="13"/>
  <c r="Y77" i="13" s="1"/>
  <c r="T78" i="13"/>
  <c r="R80" i="13"/>
  <c r="S79" i="13"/>
  <c r="AI70" i="19"/>
  <c r="AF71" i="19"/>
  <c r="J85" i="19"/>
  <c r="K84" i="19"/>
  <c r="O84" i="19" s="1"/>
  <c r="S75" i="19"/>
  <c r="R76" i="19"/>
  <c r="T74" i="19"/>
  <c r="X74" i="19" s="1"/>
  <c r="Y74" i="19" s="1"/>
  <c r="AF80" i="13"/>
  <c r="AI79" i="13"/>
  <c r="K81" i="18"/>
  <c r="O81" i="18" s="1"/>
  <c r="J82" i="18"/>
  <c r="T79" i="18"/>
  <c r="X79" i="18" s="1"/>
  <c r="Y79" i="18" s="1"/>
  <c r="S80" i="18"/>
  <c r="T80" i="18" s="1"/>
  <c r="X80" i="18" s="1"/>
  <c r="Y80" i="18" s="1"/>
  <c r="R81" i="18"/>
  <c r="K80" i="13"/>
  <c r="J81" i="13"/>
  <c r="AF86" i="18"/>
  <c r="AH84" i="18"/>
  <c r="AI83" i="18"/>
  <c r="O80" i="13" l="1"/>
  <c r="K85" i="20"/>
  <c r="O85" i="20" s="1"/>
  <c r="J86" i="20"/>
  <c r="S83" i="20"/>
  <c r="R84" i="20"/>
  <c r="AF83" i="20"/>
  <c r="AI82" i="20"/>
  <c r="X78" i="13"/>
  <c r="Y78" i="13" s="1"/>
  <c r="R81" i="13"/>
  <c r="S80" i="13"/>
  <c r="T79" i="13"/>
  <c r="S76" i="19"/>
  <c r="R77" i="19"/>
  <c r="T75" i="19"/>
  <c r="X75" i="19" s="1"/>
  <c r="Y75" i="19" s="1"/>
  <c r="J86" i="19"/>
  <c r="K85" i="19"/>
  <c r="O85" i="19" s="1"/>
  <c r="AI71" i="19"/>
  <c r="AF72" i="19"/>
  <c r="AF81" i="13"/>
  <c r="AI80" i="13"/>
  <c r="S81" i="18"/>
  <c r="T81" i="18" s="1"/>
  <c r="X81" i="18" s="1"/>
  <c r="Y81" i="18" s="1"/>
  <c r="R82" i="18"/>
  <c r="K82" i="18"/>
  <c r="O82" i="18" s="1"/>
  <c r="J83" i="18"/>
  <c r="K81" i="13"/>
  <c r="J82" i="13"/>
  <c r="AH85" i="18"/>
  <c r="AI84" i="18"/>
  <c r="AF87" i="18"/>
  <c r="O81" i="13" l="1"/>
  <c r="S84" i="20"/>
  <c r="T84" i="20" s="1"/>
  <c r="X84" i="20" s="1"/>
  <c r="Y84" i="20" s="1"/>
  <c r="R85" i="20"/>
  <c r="T83" i="20"/>
  <c r="X83" i="20" s="1"/>
  <c r="Y83" i="20" s="1"/>
  <c r="AF84" i="20"/>
  <c r="AI83" i="20"/>
  <c r="O86" i="20"/>
  <c r="J87" i="20"/>
  <c r="K86" i="20"/>
  <c r="X79" i="13"/>
  <c r="Y79" i="13" s="1"/>
  <c r="T80" i="13"/>
  <c r="S81" i="13"/>
  <c r="R82" i="13"/>
  <c r="J87" i="19"/>
  <c r="K86" i="19"/>
  <c r="O86" i="19" s="1"/>
  <c r="S77" i="19"/>
  <c r="R78" i="19"/>
  <c r="AI72" i="19"/>
  <c r="AF73" i="19"/>
  <c r="T76" i="19"/>
  <c r="X76" i="19" s="1"/>
  <c r="Y76" i="19" s="1"/>
  <c r="AF82" i="13"/>
  <c r="AI81" i="13"/>
  <c r="K83" i="18"/>
  <c r="O83" i="18" s="1"/>
  <c r="J84" i="18"/>
  <c r="S82" i="18"/>
  <c r="T82" i="18" s="1"/>
  <c r="X82" i="18" s="1"/>
  <c r="Y82" i="18" s="1"/>
  <c r="R83" i="18"/>
  <c r="K82" i="13"/>
  <c r="J83" i="13"/>
  <c r="AF88" i="18"/>
  <c r="AH86" i="18"/>
  <c r="AI85" i="18"/>
  <c r="O82" i="13" l="1"/>
  <c r="AF85" i="20"/>
  <c r="AI84" i="20"/>
  <c r="K87" i="20"/>
  <c r="O87" i="20"/>
  <c r="J88" i="20"/>
  <c r="S85" i="20"/>
  <c r="T85" i="20" s="1"/>
  <c r="X85" i="20" s="1"/>
  <c r="Y85" i="20" s="1"/>
  <c r="R86" i="20"/>
  <c r="T81" i="13"/>
  <c r="X80" i="13"/>
  <c r="Y80" i="13" s="1"/>
  <c r="R83" i="13"/>
  <c r="S82" i="13"/>
  <c r="AI73" i="19"/>
  <c r="AF74" i="19"/>
  <c r="S78" i="19"/>
  <c r="R79" i="19"/>
  <c r="T77" i="19"/>
  <c r="X77" i="19" s="1"/>
  <c r="Y77" i="19" s="1"/>
  <c r="K87" i="19"/>
  <c r="O87" i="19" s="1"/>
  <c r="J88" i="19"/>
  <c r="AF83" i="13"/>
  <c r="AI82" i="13"/>
  <c r="K84" i="18"/>
  <c r="O84" i="18" s="1"/>
  <c r="J85" i="18"/>
  <c r="S83" i="18"/>
  <c r="T83" i="18" s="1"/>
  <c r="X83" i="18" s="1"/>
  <c r="Y83" i="18" s="1"/>
  <c r="R84" i="18"/>
  <c r="K83" i="13"/>
  <c r="J84" i="13"/>
  <c r="AH87" i="18"/>
  <c r="AI86" i="18"/>
  <c r="AF89" i="18"/>
  <c r="O83" i="13" l="1"/>
  <c r="J89" i="20"/>
  <c r="K88" i="20"/>
  <c r="O88" i="20" s="1"/>
  <c r="S86" i="20"/>
  <c r="T86" i="20" s="1"/>
  <c r="X86" i="20" s="1"/>
  <c r="Y86" i="20" s="1"/>
  <c r="R87" i="20"/>
  <c r="AF86" i="20"/>
  <c r="AI85" i="20"/>
  <c r="X81" i="13"/>
  <c r="Y81" i="13" s="1"/>
  <c r="T82" i="13"/>
  <c r="S83" i="13"/>
  <c r="R84" i="13"/>
  <c r="J89" i="19"/>
  <c r="K88" i="19"/>
  <c r="O88" i="19" s="1"/>
  <c r="S79" i="19"/>
  <c r="T79" i="19" s="1"/>
  <c r="X79" i="19" s="1"/>
  <c r="Y79" i="19" s="1"/>
  <c r="R80" i="19"/>
  <c r="T78" i="19"/>
  <c r="X78" i="19" s="1"/>
  <c r="Y78" i="19" s="1"/>
  <c r="AI74" i="19"/>
  <c r="AF75" i="19"/>
  <c r="AI83" i="13"/>
  <c r="AF84" i="13"/>
  <c r="K85" i="18"/>
  <c r="O85" i="18" s="1"/>
  <c r="J86" i="18"/>
  <c r="S84" i="18"/>
  <c r="T84" i="18" s="1"/>
  <c r="X84" i="18" s="1"/>
  <c r="Y84" i="18" s="1"/>
  <c r="R85" i="18"/>
  <c r="K84" i="13"/>
  <c r="J85" i="13"/>
  <c r="AF90" i="18"/>
  <c r="AH88" i="18"/>
  <c r="AI87" i="18"/>
  <c r="O84" i="13" l="1"/>
  <c r="AF87" i="20"/>
  <c r="AI86" i="20"/>
  <c r="K89" i="20"/>
  <c r="O89" i="20" s="1"/>
  <c r="J90" i="20"/>
  <c r="S87" i="20"/>
  <c r="T87" i="20" s="1"/>
  <c r="X87" i="20" s="1"/>
  <c r="Y87" i="20" s="1"/>
  <c r="R88" i="20"/>
  <c r="X82" i="13"/>
  <c r="Y82" i="13" s="1"/>
  <c r="T83" i="13"/>
  <c r="R85" i="13"/>
  <c r="S84" i="13"/>
  <c r="AI75" i="19"/>
  <c r="AF76" i="19"/>
  <c r="S80" i="19"/>
  <c r="R81" i="19"/>
  <c r="J90" i="19"/>
  <c r="K89" i="19"/>
  <c r="O89" i="19" s="1"/>
  <c r="AF85" i="13"/>
  <c r="AI84" i="13"/>
  <c r="S85" i="18"/>
  <c r="T85" i="18" s="1"/>
  <c r="X85" i="18" s="1"/>
  <c r="Y85" i="18" s="1"/>
  <c r="R86" i="18"/>
  <c r="K86" i="18"/>
  <c r="O86" i="18" s="1"/>
  <c r="J87" i="18"/>
  <c r="K85" i="13"/>
  <c r="J86" i="13"/>
  <c r="AH89" i="18"/>
  <c r="AI88" i="18"/>
  <c r="AF91" i="18"/>
  <c r="O85" i="13" l="1"/>
  <c r="S88" i="20"/>
  <c r="T88" i="20" s="1"/>
  <c r="X88" i="20" s="1"/>
  <c r="Y88" i="20" s="1"/>
  <c r="R89" i="20"/>
  <c r="K90" i="20"/>
  <c r="O90" i="20" s="1"/>
  <c r="J91" i="20"/>
  <c r="AF88" i="20"/>
  <c r="AI87" i="20"/>
  <c r="X83" i="13"/>
  <c r="Y83" i="13" s="1"/>
  <c r="T84" i="13"/>
  <c r="R86" i="13"/>
  <c r="S85" i="13"/>
  <c r="J91" i="19"/>
  <c r="K90" i="19"/>
  <c r="O90" i="19" s="1"/>
  <c r="S81" i="19"/>
  <c r="R82" i="19"/>
  <c r="T80" i="19"/>
  <c r="X80" i="19" s="1"/>
  <c r="Y80" i="19" s="1"/>
  <c r="AI76" i="19"/>
  <c r="AF77" i="19"/>
  <c r="AF86" i="13"/>
  <c r="AI85" i="13"/>
  <c r="K87" i="18"/>
  <c r="O87" i="18" s="1"/>
  <c r="J88" i="18"/>
  <c r="S86" i="18"/>
  <c r="T86" i="18" s="1"/>
  <c r="X86" i="18" s="1"/>
  <c r="Y86" i="18" s="1"/>
  <c r="R87" i="18"/>
  <c r="K86" i="13"/>
  <c r="J87" i="13"/>
  <c r="AF92" i="18"/>
  <c r="AH90" i="18"/>
  <c r="AI89" i="18"/>
  <c r="O86" i="13" l="1"/>
  <c r="AF89" i="20"/>
  <c r="AI88" i="20"/>
  <c r="K91" i="20"/>
  <c r="O91" i="20"/>
  <c r="J92" i="20"/>
  <c r="S89" i="20"/>
  <c r="T89" i="20" s="1"/>
  <c r="X89" i="20" s="1"/>
  <c r="Y89" i="20" s="1"/>
  <c r="R90" i="20"/>
  <c r="X84" i="13"/>
  <c r="Y84" i="13" s="1"/>
  <c r="T85" i="13"/>
  <c r="R87" i="13"/>
  <c r="S86" i="13"/>
  <c r="AI77" i="19"/>
  <c r="AF78" i="19"/>
  <c r="S82" i="19"/>
  <c r="R83" i="19"/>
  <c r="T81" i="19"/>
  <c r="X81" i="19" s="1"/>
  <c r="Y81" i="19" s="1"/>
  <c r="K91" i="19"/>
  <c r="O91" i="19" s="1"/>
  <c r="J92" i="19"/>
  <c r="AI86" i="13"/>
  <c r="AF87" i="13"/>
  <c r="S87" i="18"/>
  <c r="T87" i="18" s="1"/>
  <c r="X87" i="18" s="1"/>
  <c r="Y87" i="18" s="1"/>
  <c r="R88" i="18"/>
  <c r="K88" i="18"/>
  <c r="O88" i="18" s="1"/>
  <c r="J89" i="18"/>
  <c r="K87" i="13"/>
  <c r="J88" i="13"/>
  <c r="AH91" i="18"/>
  <c r="AI90" i="18"/>
  <c r="AF93" i="18"/>
  <c r="O87" i="13" l="1"/>
  <c r="S90" i="20"/>
  <c r="T90" i="20" s="1"/>
  <c r="X90" i="20" s="1"/>
  <c r="Y90" i="20" s="1"/>
  <c r="R91" i="20"/>
  <c r="J93" i="20"/>
  <c r="K92" i="20"/>
  <c r="O92" i="20" s="1"/>
  <c r="AF90" i="20"/>
  <c r="AI89" i="20"/>
  <c r="X85" i="13"/>
  <c r="Y85" i="13" s="1"/>
  <c r="T86" i="13"/>
  <c r="R88" i="13"/>
  <c r="S87" i="13"/>
  <c r="J93" i="19"/>
  <c r="K92" i="19"/>
  <c r="O92" i="19" s="1"/>
  <c r="S83" i="19"/>
  <c r="T83" i="19" s="1"/>
  <c r="X83" i="19" s="1"/>
  <c r="Y83" i="19" s="1"/>
  <c r="R84" i="19"/>
  <c r="T82" i="19"/>
  <c r="X82" i="19" s="1"/>
  <c r="Y82" i="19" s="1"/>
  <c r="AI78" i="19"/>
  <c r="AF79" i="19"/>
  <c r="AF88" i="13"/>
  <c r="AI87" i="13"/>
  <c r="K89" i="18"/>
  <c r="O89" i="18" s="1"/>
  <c r="J90" i="18"/>
  <c r="S88" i="18"/>
  <c r="T88" i="18" s="1"/>
  <c r="X88" i="18" s="1"/>
  <c r="Y88" i="18" s="1"/>
  <c r="R89" i="18"/>
  <c r="K88" i="13"/>
  <c r="J89" i="13"/>
  <c r="AF94" i="18"/>
  <c r="AH92" i="18"/>
  <c r="AI91" i="18"/>
  <c r="O88" i="13" l="1"/>
  <c r="K93" i="20"/>
  <c r="O93" i="20" s="1"/>
  <c r="J94" i="20"/>
  <c r="S91" i="20"/>
  <c r="R92" i="20"/>
  <c r="AF91" i="20"/>
  <c r="AI90" i="20"/>
  <c r="X86" i="13"/>
  <c r="Y86" i="13" s="1"/>
  <c r="T87" i="13"/>
  <c r="S88" i="13"/>
  <c r="R89" i="13"/>
  <c r="AI79" i="19"/>
  <c r="AF80" i="19"/>
  <c r="S84" i="19"/>
  <c r="T84" i="19" s="1"/>
  <c r="X84" i="19" s="1"/>
  <c r="Y84" i="19" s="1"/>
  <c r="R85" i="19"/>
  <c r="J94" i="19"/>
  <c r="K93" i="19"/>
  <c r="O93" i="19" s="1"/>
  <c r="AI88" i="13"/>
  <c r="AF89" i="13"/>
  <c r="K90" i="18"/>
  <c r="O90" i="18" s="1"/>
  <c r="J91" i="18"/>
  <c r="S89" i="18"/>
  <c r="T89" i="18" s="1"/>
  <c r="X89" i="18" s="1"/>
  <c r="Y89" i="18" s="1"/>
  <c r="R90" i="18"/>
  <c r="K89" i="13"/>
  <c r="J90" i="13"/>
  <c r="AH93" i="18"/>
  <c r="AI92" i="18"/>
  <c r="AF95" i="18"/>
  <c r="AF96" i="18" s="1"/>
  <c r="O89" i="13" l="1"/>
  <c r="AF92" i="20"/>
  <c r="AI91" i="20"/>
  <c r="J95" i="20"/>
  <c r="K94" i="20"/>
  <c r="O94" i="20" s="1"/>
  <c r="T91" i="20"/>
  <c r="X91" i="20" s="1"/>
  <c r="Y91" i="20" s="1"/>
  <c r="S92" i="20"/>
  <c r="T92" i="20" s="1"/>
  <c r="X92" i="20" s="1"/>
  <c r="Y92" i="20" s="1"/>
  <c r="R93" i="20"/>
  <c r="X87" i="13"/>
  <c r="Y87" i="13" s="1"/>
  <c r="R90" i="13"/>
  <c r="S89" i="13"/>
  <c r="T88" i="13"/>
  <c r="J95" i="19"/>
  <c r="K94" i="19"/>
  <c r="O94" i="19" s="1"/>
  <c r="S85" i="19"/>
  <c r="R86" i="19"/>
  <c r="AI80" i="19"/>
  <c r="AF81" i="19"/>
  <c r="AF90" i="13"/>
  <c r="AI89" i="13"/>
  <c r="AF97" i="18"/>
  <c r="K91" i="18"/>
  <c r="O91" i="18" s="1"/>
  <c r="J92" i="18"/>
  <c r="S90" i="18"/>
  <c r="R91" i="18"/>
  <c r="K90" i="13"/>
  <c r="J91" i="13"/>
  <c r="AH94" i="18"/>
  <c r="AI93" i="18"/>
  <c r="O90" i="13" l="1"/>
  <c r="K95" i="20"/>
  <c r="O95" i="20"/>
  <c r="D113" i="20" s="1"/>
  <c r="S93" i="20"/>
  <c r="T93" i="20" s="1"/>
  <c r="X93" i="20" s="1"/>
  <c r="Y93" i="20" s="1"/>
  <c r="R94" i="20"/>
  <c r="AF93" i="20"/>
  <c r="AI92" i="20"/>
  <c r="X88" i="13"/>
  <c r="Y88" i="13" s="1"/>
  <c r="T89" i="13"/>
  <c r="S90" i="13"/>
  <c r="R91" i="13"/>
  <c r="AI81" i="19"/>
  <c r="AF82" i="19"/>
  <c r="S86" i="19"/>
  <c r="R87" i="19"/>
  <c r="T85" i="19"/>
  <c r="X85" i="19" s="1"/>
  <c r="Y85" i="19" s="1"/>
  <c r="K95" i="19"/>
  <c r="O95" i="19" s="1"/>
  <c r="D113" i="19" s="1"/>
  <c r="AI90" i="13"/>
  <c r="AF91" i="13"/>
  <c r="K92" i="18"/>
  <c r="J93" i="18"/>
  <c r="O92" i="18"/>
  <c r="T90" i="18"/>
  <c r="X90" i="18" s="1"/>
  <c r="Y90" i="18" s="1"/>
  <c r="S91" i="18"/>
  <c r="T91" i="18" s="1"/>
  <c r="X91" i="18" s="1"/>
  <c r="Y91" i="18" s="1"/>
  <c r="R92" i="18"/>
  <c r="AF98" i="18"/>
  <c r="K91" i="13"/>
  <c r="J92" i="13"/>
  <c r="AH95" i="18"/>
  <c r="AI94" i="18"/>
  <c r="O91" i="13" l="1"/>
  <c r="AF94" i="20"/>
  <c r="AI93" i="20"/>
  <c r="S94" i="20"/>
  <c r="T94" i="20" s="1"/>
  <c r="X94" i="20" s="1"/>
  <c r="Y94" i="20" s="1"/>
  <c r="R95" i="20"/>
  <c r="S95" i="20" s="1"/>
  <c r="T95" i="20" s="1"/>
  <c r="X95" i="20" s="1"/>
  <c r="X89" i="13"/>
  <c r="Y89" i="13" s="1"/>
  <c r="T90" i="13"/>
  <c r="R92" i="13"/>
  <c r="S91" i="13"/>
  <c r="S87" i="19"/>
  <c r="T87" i="19" s="1"/>
  <c r="X87" i="19" s="1"/>
  <c r="Y87" i="19" s="1"/>
  <c r="R88" i="19"/>
  <c r="T86" i="19"/>
  <c r="X86" i="19" s="1"/>
  <c r="Y86" i="19" s="1"/>
  <c r="AI82" i="19"/>
  <c r="AF83" i="19"/>
  <c r="AF92" i="13"/>
  <c r="AI91" i="13"/>
  <c r="AF99" i="18"/>
  <c r="K93" i="18"/>
  <c r="O93" i="18" s="1"/>
  <c r="J94" i="18"/>
  <c r="AI95" i="18"/>
  <c r="AH96" i="18"/>
  <c r="S92" i="18"/>
  <c r="R93" i="18"/>
  <c r="K92" i="13"/>
  <c r="J93" i="13"/>
  <c r="O92" i="13" l="1"/>
  <c r="Y95" i="20"/>
  <c r="C113" i="20"/>
  <c r="E113" i="20" s="1"/>
  <c r="C127" i="20" s="1"/>
  <c r="AF95" i="20"/>
  <c r="AI95" i="20" s="1"/>
  <c r="AI94" i="20"/>
  <c r="X90" i="13"/>
  <c r="Y90" i="13" s="1"/>
  <c r="T91" i="13"/>
  <c r="R93" i="13"/>
  <c r="S92" i="13"/>
  <c r="AI83" i="19"/>
  <c r="AF84" i="19"/>
  <c r="S88" i="19"/>
  <c r="R89" i="19"/>
  <c r="AF93" i="13"/>
  <c r="AI92" i="13"/>
  <c r="K94" i="18"/>
  <c r="O94" i="18" s="1"/>
  <c r="J95" i="18"/>
  <c r="T92" i="18"/>
  <c r="X92" i="18" s="1"/>
  <c r="Y92" i="18" s="1"/>
  <c r="AH97" i="18"/>
  <c r="AI96" i="18"/>
  <c r="S93" i="18"/>
  <c r="R94" i="18"/>
  <c r="AF100" i="18"/>
  <c r="K93" i="13"/>
  <c r="J94" i="13"/>
  <c r="O93" i="13" l="1"/>
  <c r="H25" i="24"/>
  <c r="F127" i="20"/>
  <c r="X91" i="13"/>
  <c r="Y91" i="13" s="1"/>
  <c r="T92" i="13"/>
  <c r="S93" i="13"/>
  <c r="R94" i="13"/>
  <c r="S89" i="19"/>
  <c r="R90" i="19"/>
  <c r="T88" i="19"/>
  <c r="X88" i="19" s="1"/>
  <c r="Y88" i="19" s="1"/>
  <c r="AI84" i="19"/>
  <c r="AF85" i="19"/>
  <c r="AF94" i="13"/>
  <c r="AI93" i="13"/>
  <c r="T93" i="18"/>
  <c r="X93" i="18" s="1"/>
  <c r="Y93" i="18" s="1"/>
  <c r="AH98" i="18"/>
  <c r="AI97" i="18"/>
  <c r="K95" i="18"/>
  <c r="O95" i="18" s="1"/>
  <c r="J96" i="18"/>
  <c r="AF101" i="18"/>
  <c r="S94" i="18"/>
  <c r="R95" i="18"/>
  <c r="K94" i="13"/>
  <c r="J95" i="13"/>
  <c r="O94" i="13" l="1"/>
  <c r="T93" i="13"/>
  <c r="X92" i="13"/>
  <c r="Y92" i="13" s="1"/>
  <c r="R95" i="13"/>
  <c r="S94" i="13"/>
  <c r="S90" i="19"/>
  <c r="R91" i="19"/>
  <c r="AI85" i="19"/>
  <c r="AF86" i="19"/>
  <c r="T89" i="19"/>
  <c r="X89" i="19" s="1"/>
  <c r="Y89" i="19" s="1"/>
  <c r="AF95" i="13"/>
  <c r="AI94" i="13"/>
  <c r="S95" i="18"/>
  <c r="T95" i="18" s="1"/>
  <c r="X95" i="18" s="1"/>
  <c r="Y95" i="18" s="1"/>
  <c r="R96" i="18"/>
  <c r="AF102" i="18"/>
  <c r="AH99" i="18"/>
  <c r="AI98" i="18"/>
  <c r="T94" i="18"/>
  <c r="X94" i="18" s="1"/>
  <c r="Y94" i="18" s="1"/>
  <c r="K96" i="18"/>
  <c r="O96" i="18" s="1"/>
  <c r="J97" i="18"/>
  <c r="K95" i="13"/>
  <c r="J96" i="13"/>
  <c r="O95" i="13" l="1"/>
  <c r="X93" i="13"/>
  <c r="Y93" i="13" s="1"/>
  <c r="T94" i="13"/>
  <c r="S95" i="13"/>
  <c r="R96" i="13"/>
  <c r="AI86" i="19"/>
  <c r="AF87" i="19"/>
  <c r="S91" i="19"/>
  <c r="T91" i="19" s="1"/>
  <c r="X91" i="19" s="1"/>
  <c r="Y91" i="19" s="1"/>
  <c r="R92" i="19"/>
  <c r="T90" i="19"/>
  <c r="X90" i="19" s="1"/>
  <c r="Y90" i="19" s="1"/>
  <c r="AI95" i="13"/>
  <c r="AF96" i="13"/>
  <c r="AF103" i="18"/>
  <c r="K97" i="18"/>
  <c r="O97" i="18" s="1"/>
  <c r="J98" i="18"/>
  <c r="S96" i="18"/>
  <c r="T96" i="18" s="1"/>
  <c r="X96" i="18" s="1"/>
  <c r="Y96" i="18" s="1"/>
  <c r="R97" i="18"/>
  <c r="AH100" i="18"/>
  <c r="AI99" i="18"/>
  <c r="K96" i="13"/>
  <c r="J97" i="13"/>
  <c r="O96" i="13" l="1"/>
  <c r="X94" i="13"/>
  <c r="Y94" i="13" s="1"/>
  <c r="T95" i="13"/>
  <c r="R97" i="13"/>
  <c r="S96" i="13"/>
  <c r="AI87" i="19"/>
  <c r="AF88" i="19"/>
  <c r="S92" i="19"/>
  <c r="R93" i="19"/>
  <c r="AF97" i="13"/>
  <c r="AI96" i="13"/>
  <c r="K98" i="18"/>
  <c r="O98" i="18" s="1"/>
  <c r="J99" i="18"/>
  <c r="S97" i="18"/>
  <c r="T97" i="18" s="1"/>
  <c r="X97" i="18" s="1"/>
  <c r="Y97" i="18" s="1"/>
  <c r="R98" i="18"/>
  <c r="AH101" i="18"/>
  <c r="AI100" i="18"/>
  <c r="AF104" i="18"/>
  <c r="K97" i="13"/>
  <c r="J98" i="13"/>
  <c r="O97" i="13" l="1"/>
  <c r="X95" i="13"/>
  <c r="Y95" i="13" s="1"/>
  <c r="T96" i="13"/>
  <c r="S97" i="13"/>
  <c r="R98" i="13"/>
  <c r="T92" i="19"/>
  <c r="X92" i="19" s="1"/>
  <c r="Y92" i="19" s="1"/>
  <c r="AI88" i="19"/>
  <c r="AF89" i="19"/>
  <c r="S93" i="19"/>
  <c r="R94" i="19"/>
  <c r="AF98" i="13"/>
  <c r="AI97" i="13"/>
  <c r="AH102" i="18"/>
  <c r="AI101" i="18"/>
  <c r="K99" i="18"/>
  <c r="O99" i="18" s="1"/>
  <c r="J100" i="18"/>
  <c r="AF105" i="18"/>
  <c r="S98" i="18"/>
  <c r="R99" i="18"/>
  <c r="K98" i="13"/>
  <c r="J99" i="13"/>
  <c r="O98" i="13" l="1"/>
  <c r="T97" i="13"/>
  <c r="X96" i="13"/>
  <c r="Y96" i="13" s="1"/>
  <c r="S98" i="13"/>
  <c r="R99" i="13"/>
  <c r="T93" i="19"/>
  <c r="X93" i="19" s="1"/>
  <c r="Y93" i="19" s="1"/>
  <c r="S94" i="19"/>
  <c r="R95" i="19"/>
  <c r="S95" i="19" s="1"/>
  <c r="T95" i="19" s="1"/>
  <c r="X95" i="19" s="1"/>
  <c r="AI89" i="19"/>
  <c r="AF90" i="19"/>
  <c r="AI98" i="13"/>
  <c r="AF99" i="13"/>
  <c r="T98" i="18"/>
  <c r="X98" i="18" s="1"/>
  <c r="Y98" i="18" s="1"/>
  <c r="K100" i="18"/>
  <c r="O100" i="18" s="1"/>
  <c r="J101" i="18"/>
  <c r="AF106" i="18"/>
  <c r="S99" i="18"/>
  <c r="T99" i="18" s="1"/>
  <c r="X99" i="18" s="1"/>
  <c r="Y99" i="18" s="1"/>
  <c r="R100" i="18"/>
  <c r="AH103" i="18"/>
  <c r="AI102" i="18"/>
  <c r="K99" i="13"/>
  <c r="J100" i="13"/>
  <c r="O99" i="13" l="1"/>
  <c r="X97" i="13"/>
  <c r="Y97" i="13" s="1"/>
  <c r="R100" i="13"/>
  <c r="S99" i="13"/>
  <c r="T98" i="13"/>
  <c r="Y95" i="19"/>
  <c r="AI90" i="19"/>
  <c r="AF91" i="19"/>
  <c r="T94" i="19"/>
  <c r="X94" i="19" s="1"/>
  <c r="AF100" i="13"/>
  <c r="AI99" i="13"/>
  <c r="K101" i="18"/>
  <c r="O101" i="18" s="1"/>
  <c r="J102" i="18"/>
  <c r="AF107" i="18"/>
  <c r="AH104" i="18"/>
  <c r="AI103" i="18"/>
  <c r="S100" i="18"/>
  <c r="R101" i="18"/>
  <c r="K100" i="13"/>
  <c r="J101" i="13"/>
  <c r="O100" i="13" l="1"/>
  <c r="T99" i="13"/>
  <c r="X98" i="13"/>
  <c r="Y98" i="13" s="1"/>
  <c r="S100" i="13"/>
  <c r="R101" i="13"/>
  <c r="Y94" i="19"/>
  <c r="C113" i="19"/>
  <c r="E113" i="19" s="1"/>
  <c r="C127" i="19" s="1"/>
  <c r="AI91" i="19"/>
  <c r="AF92" i="19"/>
  <c r="AI100" i="13"/>
  <c r="AF101" i="13"/>
  <c r="S101" i="18"/>
  <c r="T101" i="18" s="1"/>
  <c r="X101" i="18" s="1"/>
  <c r="Y101" i="18" s="1"/>
  <c r="R102" i="18"/>
  <c r="AF108" i="18"/>
  <c r="K102" i="18"/>
  <c r="O102" i="18" s="1"/>
  <c r="J103" i="18"/>
  <c r="T100" i="18"/>
  <c r="X100" i="18" s="1"/>
  <c r="Y100" i="18" s="1"/>
  <c r="AH105" i="18"/>
  <c r="AI104" i="18"/>
  <c r="K101" i="13"/>
  <c r="J102" i="13"/>
  <c r="O101" i="13" l="1"/>
  <c r="T100" i="13"/>
  <c r="X99" i="13"/>
  <c r="Y99" i="13" s="1"/>
  <c r="R102" i="13"/>
  <c r="S101" i="13"/>
  <c r="AI92" i="19"/>
  <c r="AF93" i="19"/>
  <c r="F127" i="19"/>
  <c r="G21" i="24"/>
  <c r="G25" i="24" s="1"/>
  <c r="AF102" i="13"/>
  <c r="AI101" i="13"/>
  <c r="AF109" i="18"/>
  <c r="AH106" i="18"/>
  <c r="AI105" i="18"/>
  <c r="K103" i="18"/>
  <c r="O103" i="18" s="1"/>
  <c r="J104" i="18"/>
  <c r="S102" i="18"/>
  <c r="T102" i="18" s="1"/>
  <c r="X102" i="18" s="1"/>
  <c r="Y102" i="18" s="1"/>
  <c r="R103" i="18"/>
  <c r="K102" i="13"/>
  <c r="J103" i="13"/>
  <c r="O102" i="13" l="1"/>
  <c r="T101" i="13"/>
  <c r="X100" i="13"/>
  <c r="Y100" i="13" s="1"/>
  <c r="R103" i="13"/>
  <c r="S102" i="13"/>
  <c r="AI93" i="19"/>
  <c r="AF94" i="19"/>
  <c r="AI102" i="13"/>
  <c r="AF103" i="13"/>
  <c r="AH107" i="18"/>
  <c r="AI106" i="18"/>
  <c r="K104" i="18"/>
  <c r="O104" i="18" s="1"/>
  <c r="J105" i="18"/>
  <c r="S103" i="18"/>
  <c r="T103" i="18" s="1"/>
  <c r="X103" i="18" s="1"/>
  <c r="Y103" i="18" s="1"/>
  <c r="R104" i="18"/>
  <c r="AF110" i="18"/>
  <c r="K103" i="13"/>
  <c r="J104" i="13"/>
  <c r="O103" i="13" l="1"/>
  <c r="X101" i="13"/>
  <c r="Y101" i="13" s="1"/>
  <c r="T102" i="13"/>
  <c r="S103" i="13"/>
  <c r="R104" i="13"/>
  <c r="AI94" i="19"/>
  <c r="AF95" i="19"/>
  <c r="AI95" i="19" s="1"/>
  <c r="AF104" i="13"/>
  <c r="AI103" i="13"/>
  <c r="K105" i="18"/>
  <c r="O105" i="18" s="1"/>
  <c r="J106" i="18"/>
  <c r="AF111" i="18"/>
  <c r="S104" i="18"/>
  <c r="R105" i="18"/>
  <c r="AH108" i="18"/>
  <c r="AI107" i="18"/>
  <c r="K104" i="13"/>
  <c r="J105" i="13"/>
  <c r="O104" i="13" l="1"/>
  <c r="X102" i="13"/>
  <c r="Y102" i="13" s="1"/>
  <c r="S104" i="13"/>
  <c r="R105" i="13"/>
  <c r="T103" i="13"/>
  <c r="AF105" i="13"/>
  <c r="AI104" i="13"/>
  <c r="AH109" i="18"/>
  <c r="AI108" i="18"/>
  <c r="AF112" i="18"/>
  <c r="S105" i="18"/>
  <c r="R106" i="18"/>
  <c r="K106" i="18"/>
  <c r="O106" i="18" s="1"/>
  <c r="J107" i="18"/>
  <c r="T104" i="18"/>
  <c r="X104" i="18" s="1"/>
  <c r="Y104" i="18" s="1"/>
  <c r="K105" i="13"/>
  <c r="J106" i="13"/>
  <c r="O105" i="13" l="1"/>
  <c r="X103" i="13"/>
  <c r="Y103" i="13" s="1"/>
  <c r="T104" i="13"/>
  <c r="R106" i="13"/>
  <c r="S105" i="13"/>
  <c r="AI105" i="13"/>
  <c r="AF106" i="13"/>
  <c r="AF113" i="18"/>
  <c r="S106" i="18"/>
  <c r="R107" i="18"/>
  <c r="K107" i="18"/>
  <c r="O107" i="18" s="1"/>
  <c r="J108" i="18"/>
  <c r="T105" i="18"/>
  <c r="X105" i="18" s="1"/>
  <c r="Y105" i="18" s="1"/>
  <c r="AH110" i="18"/>
  <c r="AI109" i="18"/>
  <c r="K106" i="13"/>
  <c r="J107" i="13"/>
  <c r="O106" i="13" l="1"/>
  <c r="T105" i="13"/>
  <c r="X104" i="13"/>
  <c r="Y104" i="13" s="1"/>
  <c r="S106" i="13"/>
  <c r="R107" i="13"/>
  <c r="AI106" i="13"/>
  <c r="AF107" i="13"/>
  <c r="S107" i="18"/>
  <c r="T107" i="18" s="1"/>
  <c r="X107" i="18" s="1"/>
  <c r="Y107" i="18" s="1"/>
  <c r="R108" i="18"/>
  <c r="T106" i="18"/>
  <c r="X106" i="18" s="1"/>
  <c r="Y106" i="18" s="1"/>
  <c r="K108" i="18"/>
  <c r="O108" i="18" s="1"/>
  <c r="J109" i="18"/>
  <c r="AH111" i="18"/>
  <c r="AI110" i="18"/>
  <c r="AF114" i="18"/>
  <c r="K107" i="13"/>
  <c r="J108" i="13"/>
  <c r="O107" i="13" l="1"/>
  <c r="T106" i="13"/>
  <c r="X105" i="13"/>
  <c r="Y105" i="13" s="1"/>
  <c r="S107" i="13"/>
  <c r="R108" i="13"/>
  <c r="AI107" i="13"/>
  <c r="AF108" i="13"/>
  <c r="AH112" i="18"/>
  <c r="AI111" i="18"/>
  <c r="AF115" i="18"/>
  <c r="K109" i="18"/>
  <c r="O109" i="18" s="1"/>
  <c r="J110" i="18"/>
  <c r="S108" i="18"/>
  <c r="T108" i="18" s="1"/>
  <c r="X108" i="18" s="1"/>
  <c r="Y108" i="18" s="1"/>
  <c r="R109" i="18"/>
  <c r="K108" i="13"/>
  <c r="J109" i="13"/>
  <c r="O108" i="13" l="1"/>
  <c r="T107" i="13"/>
  <c r="X106" i="13"/>
  <c r="Y106" i="13" s="1"/>
  <c r="R109" i="13"/>
  <c r="S108" i="13"/>
  <c r="AI108" i="13"/>
  <c r="AF109" i="13"/>
  <c r="K110" i="18"/>
  <c r="O110" i="18" s="1"/>
  <c r="J111" i="18"/>
  <c r="S109" i="18"/>
  <c r="T109" i="18" s="1"/>
  <c r="X109" i="18" s="1"/>
  <c r="Y109" i="18" s="1"/>
  <c r="R110" i="18"/>
  <c r="AF116" i="18"/>
  <c r="AH113" i="18"/>
  <c r="AI112" i="18"/>
  <c r="K109" i="13"/>
  <c r="J110" i="13"/>
  <c r="O109" i="13" l="1"/>
  <c r="X107" i="13"/>
  <c r="Y107" i="13" s="1"/>
  <c r="T108" i="13"/>
  <c r="S109" i="13"/>
  <c r="R110" i="13"/>
  <c r="AF110" i="13"/>
  <c r="AI109" i="13"/>
  <c r="AF117" i="18"/>
  <c r="K111" i="18"/>
  <c r="O111" i="18" s="1"/>
  <c r="J112" i="18"/>
  <c r="AH114" i="18"/>
  <c r="AI113" i="18"/>
  <c r="S110" i="18"/>
  <c r="T110" i="18" s="1"/>
  <c r="X110" i="18" s="1"/>
  <c r="Y110" i="18" s="1"/>
  <c r="R111" i="18"/>
  <c r="K110" i="13"/>
  <c r="J111" i="13"/>
  <c r="O110" i="13" l="1"/>
  <c r="X108" i="13"/>
  <c r="Y108" i="13" s="1"/>
  <c r="R111" i="13"/>
  <c r="S110" i="13"/>
  <c r="T109" i="13"/>
  <c r="AI110" i="13"/>
  <c r="AF111" i="13"/>
  <c r="AH115" i="18"/>
  <c r="AI114" i="18"/>
  <c r="K112" i="18"/>
  <c r="O112" i="18" s="1"/>
  <c r="J113" i="18"/>
  <c r="S111" i="18"/>
  <c r="R112" i="18"/>
  <c r="AF118" i="18"/>
  <c r="K111" i="13"/>
  <c r="J112" i="13"/>
  <c r="O111" i="13" l="1"/>
  <c r="T110" i="13"/>
  <c r="X109" i="13"/>
  <c r="Y109" i="13" s="1"/>
  <c r="R112" i="13"/>
  <c r="S111" i="13"/>
  <c r="AF112" i="13"/>
  <c r="AI111" i="13"/>
  <c r="AF119" i="18"/>
  <c r="K113" i="18"/>
  <c r="O113" i="18" s="1"/>
  <c r="J114" i="18"/>
  <c r="S112" i="18"/>
  <c r="R113" i="18"/>
  <c r="T111" i="18"/>
  <c r="X111" i="18" s="1"/>
  <c r="Y111" i="18" s="1"/>
  <c r="AH116" i="18"/>
  <c r="AI115" i="18"/>
  <c r="K112" i="13"/>
  <c r="J113" i="13"/>
  <c r="O112" i="13" l="1"/>
  <c r="T111" i="13"/>
  <c r="X110" i="13"/>
  <c r="Y110" i="13" s="1"/>
  <c r="S112" i="13"/>
  <c r="R113" i="13"/>
  <c r="AF113" i="13"/>
  <c r="AI112" i="13"/>
  <c r="K114" i="18"/>
  <c r="O114" i="18" s="1"/>
  <c r="J115" i="18"/>
  <c r="S113" i="18"/>
  <c r="R114" i="18"/>
  <c r="AH117" i="18"/>
  <c r="AI116" i="18"/>
  <c r="T112" i="18"/>
  <c r="X112" i="18" s="1"/>
  <c r="Y112" i="18" s="1"/>
  <c r="AF120" i="18"/>
  <c r="K113" i="13"/>
  <c r="J114" i="13"/>
  <c r="O113" i="13" l="1"/>
  <c r="T112" i="13"/>
  <c r="X111" i="13"/>
  <c r="Y111" i="13" s="1"/>
  <c r="S113" i="13"/>
  <c r="R114" i="13"/>
  <c r="AF114" i="13"/>
  <c r="AI113" i="13"/>
  <c r="T113" i="18"/>
  <c r="X113" i="18" s="1"/>
  <c r="Y113" i="18" s="1"/>
  <c r="AH118" i="18"/>
  <c r="AI117" i="18"/>
  <c r="K115" i="18"/>
  <c r="O115" i="18" s="1"/>
  <c r="J116" i="18"/>
  <c r="AF121" i="18"/>
  <c r="S114" i="18"/>
  <c r="T114" i="18" s="1"/>
  <c r="X114" i="18" s="1"/>
  <c r="Y114" i="18" s="1"/>
  <c r="R115" i="18"/>
  <c r="K114" i="13"/>
  <c r="J115" i="13"/>
  <c r="O114" i="13" l="1"/>
  <c r="X112" i="13"/>
  <c r="Y112" i="13" s="1"/>
  <c r="R115" i="13"/>
  <c r="S114" i="13"/>
  <c r="T113" i="13"/>
  <c r="AF115" i="13"/>
  <c r="AI114" i="13"/>
  <c r="AH119" i="18"/>
  <c r="AI118" i="18"/>
  <c r="AF122" i="18"/>
  <c r="S115" i="18"/>
  <c r="R116" i="18"/>
  <c r="K116" i="18"/>
  <c r="O116" i="18" s="1"/>
  <c r="J117" i="18"/>
  <c r="K115" i="13"/>
  <c r="J116" i="13"/>
  <c r="O115" i="13" l="1"/>
  <c r="X113" i="13"/>
  <c r="Y113" i="13" s="1"/>
  <c r="T114" i="13"/>
  <c r="R116" i="13"/>
  <c r="S115" i="13"/>
  <c r="AF116" i="13"/>
  <c r="AI115" i="13"/>
  <c r="AF123" i="18"/>
  <c r="K117" i="18"/>
  <c r="O117" i="18" s="1"/>
  <c r="J118" i="18"/>
  <c r="S116" i="18"/>
  <c r="R117" i="18"/>
  <c r="T115" i="18"/>
  <c r="X115" i="18" s="1"/>
  <c r="Y115" i="18" s="1"/>
  <c r="AH120" i="18"/>
  <c r="AI119" i="18"/>
  <c r="K116" i="13"/>
  <c r="J117" i="13"/>
  <c r="O116" i="13" l="1"/>
  <c r="T115" i="13"/>
  <c r="X114" i="13"/>
  <c r="Y114" i="13" s="1"/>
  <c r="R117" i="13"/>
  <c r="S116" i="13"/>
  <c r="AF117" i="13"/>
  <c r="AI116" i="13"/>
  <c r="K118" i="18"/>
  <c r="O118" i="18" s="1"/>
  <c r="J119" i="18"/>
  <c r="S117" i="18"/>
  <c r="R118" i="18"/>
  <c r="AH121" i="18"/>
  <c r="AI120" i="18"/>
  <c r="T116" i="18"/>
  <c r="X116" i="18" s="1"/>
  <c r="Y116" i="18" s="1"/>
  <c r="AF124" i="18"/>
  <c r="K117" i="13"/>
  <c r="J118" i="13"/>
  <c r="O117" i="13" l="1"/>
  <c r="X115" i="13"/>
  <c r="Y115" i="13" s="1"/>
  <c r="T116" i="13"/>
  <c r="R118" i="13"/>
  <c r="S117" i="13"/>
  <c r="AF118" i="13"/>
  <c r="AI117" i="13"/>
  <c r="AF125" i="18"/>
  <c r="K119" i="18"/>
  <c r="O119" i="18" s="1"/>
  <c r="J120" i="18"/>
  <c r="T117" i="18"/>
  <c r="X117" i="18" s="1"/>
  <c r="Y117" i="18" s="1"/>
  <c r="AH122" i="18"/>
  <c r="AI121" i="18"/>
  <c r="S118" i="18"/>
  <c r="R119" i="18"/>
  <c r="K118" i="13"/>
  <c r="J119" i="13"/>
  <c r="O118" i="13" l="1"/>
  <c r="T117" i="13"/>
  <c r="X116" i="13"/>
  <c r="Y116" i="13" s="1"/>
  <c r="S118" i="13"/>
  <c r="R119" i="13"/>
  <c r="AI118" i="13"/>
  <c r="AF119" i="13"/>
  <c r="AH123" i="18"/>
  <c r="AI122" i="18"/>
  <c r="K120" i="18"/>
  <c r="O120" i="18" s="1"/>
  <c r="J121" i="18"/>
  <c r="S119" i="18"/>
  <c r="R120" i="18"/>
  <c r="T118" i="18"/>
  <c r="X118" i="18" s="1"/>
  <c r="Y118" i="18" s="1"/>
  <c r="AF126" i="18"/>
  <c r="K119" i="13"/>
  <c r="J120" i="13"/>
  <c r="O119" i="13" l="1"/>
  <c r="X117" i="13"/>
  <c r="Y117" i="13" s="1"/>
  <c r="R120" i="13"/>
  <c r="S119" i="13"/>
  <c r="T118" i="13"/>
  <c r="AF120" i="13"/>
  <c r="AI119" i="13"/>
  <c r="K121" i="18"/>
  <c r="O121" i="18" s="1"/>
  <c r="J122" i="18"/>
  <c r="AF127" i="18"/>
  <c r="T119" i="18"/>
  <c r="X119" i="18" s="1"/>
  <c r="Y119" i="18" s="1"/>
  <c r="S120" i="18"/>
  <c r="T120" i="18" s="1"/>
  <c r="X120" i="18" s="1"/>
  <c r="Y120" i="18" s="1"/>
  <c r="R121" i="18"/>
  <c r="AH124" i="18"/>
  <c r="AI123" i="18"/>
  <c r="K120" i="13"/>
  <c r="J121" i="13"/>
  <c r="O120" i="13" l="1"/>
  <c r="T119" i="13"/>
  <c r="X118" i="13"/>
  <c r="Y118" i="13" s="1"/>
  <c r="S120" i="13"/>
  <c r="R121" i="13"/>
  <c r="AI120" i="13"/>
  <c r="AF121" i="13"/>
  <c r="AF128" i="18"/>
  <c r="K122" i="18"/>
  <c r="O122" i="18" s="1"/>
  <c r="J123" i="18"/>
  <c r="S121" i="18"/>
  <c r="R122" i="18"/>
  <c r="AH125" i="18"/>
  <c r="AI124" i="18"/>
  <c r="K121" i="13"/>
  <c r="J122" i="13"/>
  <c r="O121" i="13" l="1"/>
  <c r="X119" i="13"/>
  <c r="Y119" i="13" s="1"/>
  <c r="T120" i="13"/>
  <c r="S121" i="13"/>
  <c r="R122" i="13"/>
  <c r="AI121" i="13"/>
  <c r="AF122" i="13"/>
  <c r="S122" i="18"/>
  <c r="T122" i="18" s="1"/>
  <c r="X122" i="18" s="1"/>
  <c r="Y122" i="18" s="1"/>
  <c r="R123" i="18"/>
  <c r="AH126" i="18"/>
  <c r="AI125" i="18"/>
  <c r="K123" i="18"/>
  <c r="O123" i="18" s="1"/>
  <c r="J124" i="18"/>
  <c r="T121" i="18"/>
  <c r="X121" i="18" s="1"/>
  <c r="Y121" i="18" s="1"/>
  <c r="AF129" i="18"/>
  <c r="K122" i="13"/>
  <c r="J123" i="13"/>
  <c r="O122" i="13" l="1"/>
  <c r="X120" i="13"/>
  <c r="Y120" i="13" s="1"/>
  <c r="S122" i="13"/>
  <c r="R123" i="13"/>
  <c r="T121" i="13"/>
  <c r="AF123" i="13"/>
  <c r="AI122" i="13"/>
  <c r="AH127" i="18"/>
  <c r="AI126" i="18"/>
  <c r="AF130" i="18"/>
  <c r="K124" i="18"/>
  <c r="O124" i="18" s="1"/>
  <c r="J125" i="18"/>
  <c r="S123" i="18"/>
  <c r="R124" i="18"/>
  <c r="K123" i="13"/>
  <c r="J124" i="13"/>
  <c r="O123" i="13" l="1"/>
  <c r="X121" i="13"/>
  <c r="Y121" i="13" s="1"/>
  <c r="R124" i="13"/>
  <c r="S123" i="13"/>
  <c r="T122" i="13"/>
  <c r="AF124" i="13"/>
  <c r="AI123" i="13"/>
  <c r="AF131" i="18"/>
  <c r="T123" i="18"/>
  <c r="X123" i="18" s="1"/>
  <c r="Y123" i="18" s="1"/>
  <c r="K125" i="18"/>
  <c r="O125" i="18" s="1"/>
  <c r="J126" i="18"/>
  <c r="S124" i="18"/>
  <c r="T124" i="18" s="1"/>
  <c r="X124" i="18" s="1"/>
  <c r="Y124" i="18" s="1"/>
  <c r="R125" i="18"/>
  <c r="AH128" i="18"/>
  <c r="AI127" i="18"/>
  <c r="K124" i="13"/>
  <c r="J125" i="13"/>
  <c r="J126" i="13" l="1"/>
  <c r="O124" i="13"/>
  <c r="T123" i="13"/>
  <c r="X122" i="13"/>
  <c r="Y122" i="13" s="1"/>
  <c r="R125" i="13"/>
  <c r="S124" i="13"/>
  <c r="K126" i="13"/>
  <c r="J127" i="13"/>
  <c r="AI124" i="13"/>
  <c r="AF125" i="13"/>
  <c r="AH129" i="18"/>
  <c r="AI128" i="18"/>
  <c r="K126" i="18"/>
  <c r="O126" i="18" s="1"/>
  <c r="J127" i="18"/>
  <c r="S125" i="18"/>
  <c r="R126" i="18"/>
  <c r="AF132" i="18"/>
  <c r="K125" i="13"/>
  <c r="O125" i="13" l="1"/>
  <c r="O126" i="13"/>
  <c r="T124" i="13"/>
  <c r="X123" i="13"/>
  <c r="Y123" i="13" s="1"/>
  <c r="S125" i="13"/>
  <c r="R126" i="13"/>
  <c r="AF126" i="13"/>
  <c r="AI125" i="13"/>
  <c r="K127" i="13"/>
  <c r="J128" i="13"/>
  <c r="AF133" i="18"/>
  <c r="K127" i="18"/>
  <c r="O127" i="18" s="1"/>
  <c r="J128" i="18"/>
  <c r="S126" i="18"/>
  <c r="R127" i="18"/>
  <c r="T125" i="18"/>
  <c r="X125" i="18" s="1"/>
  <c r="Y125" i="18" s="1"/>
  <c r="AH130" i="18"/>
  <c r="AI129" i="18"/>
  <c r="O127" i="13" l="1"/>
  <c r="X124" i="13"/>
  <c r="Y124" i="13" s="1"/>
  <c r="T125" i="13"/>
  <c r="R127" i="13"/>
  <c r="S126" i="13"/>
  <c r="AF127" i="13"/>
  <c r="AI126" i="13"/>
  <c r="K128" i="13"/>
  <c r="J129" i="13"/>
  <c r="K128" i="18"/>
  <c r="O128" i="18" s="1"/>
  <c r="J129" i="18"/>
  <c r="S127" i="18"/>
  <c r="R128" i="18"/>
  <c r="AH131" i="18"/>
  <c r="AI130" i="18"/>
  <c r="T126" i="18"/>
  <c r="X126" i="18" s="1"/>
  <c r="Y126" i="18" s="1"/>
  <c r="AF134" i="18"/>
  <c r="O128" i="13" l="1"/>
  <c r="X125" i="13"/>
  <c r="Y125" i="13" s="1"/>
  <c r="T126" i="13"/>
  <c r="S127" i="13"/>
  <c r="R128" i="13"/>
  <c r="K129" i="13"/>
  <c r="J130" i="13"/>
  <c r="AF128" i="13"/>
  <c r="AI127" i="13"/>
  <c r="AF135" i="18"/>
  <c r="T127" i="18"/>
  <c r="X127" i="18" s="1"/>
  <c r="Y127" i="18" s="1"/>
  <c r="AH132" i="18"/>
  <c r="AI131" i="18"/>
  <c r="K129" i="18"/>
  <c r="O129" i="18" s="1"/>
  <c r="J130" i="18"/>
  <c r="S128" i="18"/>
  <c r="R129" i="18"/>
  <c r="O129" i="13" l="1"/>
  <c r="T127" i="13"/>
  <c r="X126" i="13"/>
  <c r="Y126" i="13" s="1"/>
  <c r="R129" i="13"/>
  <c r="S128" i="13"/>
  <c r="AF129" i="13"/>
  <c r="AI128" i="13"/>
  <c r="K130" i="13"/>
  <c r="J131" i="13"/>
  <c r="K130" i="18"/>
  <c r="O130" i="18" s="1"/>
  <c r="J131" i="18"/>
  <c r="S129" i="18"/>
  <c r="R130" i="18"/>
  <c r="T128" i="18"/>
  <c r="X128" i="18" s="1"/>
  <c r="Y128" i="18" s="1"/>
  <c r="AH133" i="18"/>
  <c r="AI132" i="18"/>
  <c r="AF136" i="18"/>
  <c r="O130" i="13" l="1"/>
  <c r="X127" i="13"/>
  <c r="Y127" i="13" s="1"/>
  <c r="T128" i="13"/>
  <c r="S129" i="13"/>
  <c r="R130" i="13"/>
  <c r="AF130" i="13"/>
  <c r="AI129" i="13"/>
  <c r="K131" i="13"/>
  <c r="J132" i="13"/>
  <c r="T129" i="18"/>
  <c r="X129" i="18" s="1"/>
  <c r="Y129" i="18" s="1"/>
  <c r="AF137" i="18"/>
  <c r="K131" i="18"/>
  <c r="O131" i="18" s="1"/>
  <c r="J132" i="18"/>
  <c r="AH134" i="18"/>
  <c r="AI133" i="18"/>
  <c r="S130" i="18"/>
  <c r="T130" i="18" s="1"/>
  <c r="X130" i="18" s="1"/>
  <c r="Y130" i="18" s="1"/>
  <c r="R131" i="18"/>
  <c r="O131" i="13" l="1"/>
  <c r="X128" i="13"/>
  <c r="Y128" i="13" s="1"/>
  <c r="T129" i="13"/>
  <c r="R131" i="13"/>
  <c r="S130" i="13"/>
  <c r="K132" i="13"/>
  <c r="J133" i="13"/>
  <c r="AF131" i="13"/>
  <c r="AI130" i="13"/>
  <c r="AF138" i="18"/>
  <c r="AH135" i="18"/>
  <c r="AI134" i="18"/>
  <c r="S131" i="18"/>
  <c r="R132" i="18"/>
  <c r="K132" i="18"/>
  <c r="O132" i="18" s="1"/>
  <c r="J133" i="18"/>
  <c r="O132" i="13" l="1"/>
  <c r="T130" i="13"/>
  <c r="X129" i="13"/>
  <c r="Y129" i="13" s="1"/>
  <c r="S131" i="13"/>
  <c r="R132" i="13"/>
  <c r="K133" i="13"/>
  <c r="J134" i="13"/>
  <c r="AF132" i="13"/>
  <c r="AI131" i="13"/>
  <c r="AH136" i="18"/>
  <c r="AI135" i="18"/>
  <c r="S132" i="18"/>
  <c r="R133" i="18"/>
  <c r="K133" i="18"/>
  <c r="O133" i="18" s="1"/>
  <c r="J134" i="18"/>
  <c r="T131" i="18"/>
  <c r="X131" i="18" s="1"/>
  <c r="Y131" i="18" s="1"/>
  <c r="AF139" i="18"/>
  <c r="O133" i="13" l="1"/>
  <c r="T131" i="13"/>
  <c r="X130" i="13"/>
  <c r="Y130" i="13" s="1"/>
  <c r="R133" i="13"/>
  <c r="S132" i="13"/>
  <c r="K134" i="13"/>
  <c r="J135" i="13"/>
  <c r="AF133" i="13"/>
  <c r="AI132" i="13"/>
  <c r="T132" i="18"/>
  <c r="X132" i="18" s="1"/>
  <c r="Y132" i="18" s="1"/>
  <c r="S133" i="18"/>
  <c r="R134" i="18"/>
  <c r="K134" i="18"/>
  <c r="O134" i="18" s="1"/>
  <c r="J135" i="18"/>
  <c r="AF140" i="18"/>
  <c r="AH137" i="18"/>
  <c r="AI136" i="18"/>
  <c r="O134" i="13" l="1"/>
  <c r="T132" i="13"/>
  <c r="X131" i="13"/>
  <c r="Y131" i="13" s="1"/>
  <c r="R134" i="13"/>
  <c r="S133" i="13"/>
  <c r="AF134" i="13"/>
  <c r="AI133" i="13"/>
  <c r="K135" i="13"/>
  <c r="J136" i="13"/>
  <c r="T133" i="18"/>
  <c r="X133" i="18" s="1"/>
  <c r="Y133" i="18" s="1"/>
  <c r="AF141" i="18"/>
  <c r="S134" i="18"/>
  <c r="T134" i="18" s="1"/>
  <c r="X134" i="18" s="1"/>
  <c r="Y134" i="18" s="1"/>
  <c r="R135" i="18"/>
  <c r="K135" i="18"/>
  <c r="O135" i="18" s="1"/>
  <c r="J136" i="18"/>
  <c r="AH138" i="18"/>
  <c r="AI137" i="18"/>
  <c r="O135" i="13" l="1"/>
  <c r="T133" i="13"/>
  <c r="X132" i="13"/>
  <c r="Y132" i="13" s="1"/>
  <c r="S134" i="13"/>
  <c r="R135" i="13"/>
  <c r="K136" i="13"/>
  <c r="J137" i="13"/>
  <c r="AF135" i="13"/>
  <c r="AI134" i="13"/>
  <c r="AF142" i="18"/>
  <c r="K136" i="18"/>
  <c r="O136" i="18" s="1"/>
  <c r="J137" i="18"/>
  <c r="AH139" i="18"/>
  <c r="AI138" i="18"/>
  <c r="S135" i="18"/>
  <c r="R136" i="18"/>
  <c r="O136" i="13" l="1"/>
  <c r="X133" i="13"/>
  <c r="Y133" i="13" s="1"/>
  <c r="T134" i="13"/>
  <c r="R136" i="13"/>
  <c r="S135" i="13"/>
  <c r="AF136" i="13"/>
  <c r="AI135" i="13"/>
  <c r="K137" i="13"/>
  <c r="J138" i="13"/>
  <c r="T135" i="18"/>
  <c r="X135" i="18" s="1"/>
  <c r="Y135" i="18" s="1"/>
  <c r="AH140" i="18"/>
  <c r="AI139" i="18"/>
  <c r="K137" i="18"/>
  <c r="O137" i="18" s="1"/>
  <c r="J138" i="18"/>
  <c r="S136" i="18"/>
  <c r="R137" i="18"/>
  <c r="AF143" i="18"/>
  <c r="O137" i="13" l="1"/>
  <c r="X134" i="13"/>
  <c r="Y134" i="13" s="1"/>
  <c r="T135" i="13"/>
  <c r="R137" i="13"/>
  <c r="S136" i="13"/>
  <c r="K138" i="13"/>
  <c r="J139" i="13"/>
  <c r="AF137" i="13"/>
  <c r="AI136" i="13"/>
  <c r="T136" i="18"/>
  <c r="X136" i="18" s="1"/>
  <c r="Y136" i="18" s="1"/>
  <c r="S137" i="18"/>
  <c r="R138" i="18"/>
  <c r="AH141" i="18"/>
  <c r="AI140" i="18"/>
  <c r="K138" i="18"/>
  <c r="O138" i="18" s="1"/>
  <c r="J139" i="18"/>
  <c r="AF144" i="18"/>
  <c r="O138" i="13" l="1"/>
  <c r="T136" i="13"/>
  <c r="X135" i="13"/>
  <c r="Y135" i="13" s="1"/>
  <c r="S137" i="13"/>
  <c r="R138" i="13"/>
  <c r="AF138" i="13"/>
  <c r="AI137" i="13"/>
  <c r="K139" i="13"/>
  <c r="J140" i="13"/>
  <c r="T137" i="18"/>
  <c r="X137" i="18" s="1"/>
  <c r="Y137" i="18" s="1"/>
  <c r="AF145" i="18"/>
  <c r="K139" i="18"/>
  <c r="O139" i="18" s="1"/>
  <c r="J140" i="18"/>
  <c r="S138" i="18"/>
  <c r="T138" i="18" s="1"/>
  <c r="X138" i="18" s="1"/>
  <c r="Y138" i="18" s="1"/>
  <c r="R139" i="18"/>
  <c r="AH142" i="18"/>
  <c r="AI141" i="18"/>
  <c r="O139" i="13" l="1"/>
  <c r="X136" i="13"/>
  <c r="Y136" i="13" s="1"/>
  <c r="T137" i="13"/>
  <c r="R139" i="13"/>
  <c r="S138" i="13"/>
  <c r="AF139" i="13"/>
  <c r="AI138" i="13"/>
  <c r="K140" i="13"/>
  <c r="J141" i="13"/>
  <c r="AF146" i="18"/>
  <c r="S139" i="18"/>
  <c r="R140" i="18"/>
  <c r="K140" i="18"/>
  <c r="O140" i="18" s="1"/>
  <c r="J141" i="18"/>
  <c r="AH143" i="18"/>
  <c r="AI142" i="18"/>
  <c r="O140" i="13" l="1"/>
  <c r="X137" i="13"/>
  <c r="Y137" i="13" s="1"/>
  <c r="T138" i="13"/>
  <c r="S139" i="13"/>
  <c r="R140" i="13"/>
  <c r="K141" i="13"/>
  <c r="J142" i="13"/>
  <c r="AF140" i="13"/>
  <c r="AI139" i="13"/>
  <c r="T139" i="18"/>
  <c r="X139" i="18" s="1"/>
  <c r="Y139" i="18" s="1"/>
  <c r="S140" i="18"/>
  <c r="R141" i="18"/>
  <c r="K141" i="18"/>
  <c r="O141" i="18" s="1"/>
  <c r="J142" i="18"/>
  <c r="AH144" i="18"/>
  <c r="AI143" i="18"/>
  <c r="AF147" i="18"/>
  <c r="O141" i="13" l="1"/>
  <c r="X138" i="13"/>
  <c r="Y138" i="13" s="1"/>
  <c r="T139" i="13"/>
  <c r="R141" i="13"/>
  <c r="S140" i="13"/>
  <c r="AF141" i="13"/>
  <c r="AI140" i="13"/>
  <c r="K142" i="13"/>
  <c r="J143" i="13"/>
  <c r="AH145" i="18"/>
  <c r="AI144" i="18"/>
  <c r="T140" i="18"/>
  <c r="X140" i="18" s="1"/>
  <c r="Y140" i="18" s="1"/>
  <c r="S141" i="18"/>
  <c r="R142" i="18"/>
  <c r="K142" i="18"/>
  <c r="O142" i="18" s="1"/>
  <c r="J143" i="18"/>
  <c r="AF148" i="18"/>
  <c r="O142" i="13" l="1"/>
  <c r="T140" i="13"/>
  <c r="X139" i="13"/>
  <c r="Y139" i="13" s="1"/>
  <c r="R142" i="13"/>
  <c r="S141" i="13"/>
  <c r="AF142" i="13"/>
  <c r="AI141" i="13"/>
  <c r="K143" i="13"/>
  <c r="J144" i="13"/>
  <c r="K143" i="18"/>
  <c r="O143" i="18" s="1"/>
  <c r="J144" i="18"/>
  <c r="AF149" i="18"/>
  <c r="S142" i="18"/>
  <c r="R143" i="18"/>
  <c r="T141" i="18"/>
  <c r="X141" i="18" s="1"/>
  <c r="Y141" i="18" s="1"/>
  <c r="AH146" i="18"/>
  <c r="AI145" i="18"/>
  <c r="O143" i="13" l="1"/>
  <c r="T141" i="13"/>
  <c r="X140" i="13"/>
  <c r="Y140" i="13" s="1"/>
  <c r="R143" i="13"/>
  <c r="S142" i="13"/>
  <c r="AF143" i="13"/>
  <c r="AI142" i="13"/>
  <c r="K144" i="13"/>
  <c r="J145" i="13"/>
  <c r="AF150" i="18"/>
  <c r="S143" i="18"/>
  <c r="R144" i="18"/>
  <c r="K144" i="18"/>
  <c r="O144" i="18" s="1"/>
  <c r="J145" i="18"/>
  <c r="AH147" i="18"/>
  <c r="AI146" i="18"/>
  <c r="T142" i="18"/>
  <c r="X142" i="18" s="1"/>
  <c r="Y142" i="18" s="1"/>
  <c r="O144" i="13" l="1"/>
  <c r="T142" i="13"/>
  <c r="X141" i="13"/>
  <c r="Y141" i="13" s="1"/>
  <c r="S143" i="13"/>
  <c r="R144" i="13"/>
  <c r="AF144" i="13"/>
  <c r="AI143" i="13"/>
  <c r="K145" i="13"/>
  <c r="J146" i="13"/>
  <c r="AH148" i="18"/>
  <c r="AI147" i="18"/>
  <c r="S144" i="18"/>
  <c r="R145" i="18"/>
  <c r="T143" i="18"/>
  <c r="X143" i="18" s="1"/>
  <c r="Y143" i="18" s="1"/>
  <c r="K145" i="18"/>
  <c r="O145" i="18" s="1"/>
  <c r="J146" i="18"/>
  <c r="AF151" i="18"/>
  <c r="O145" i="13" l="1"/>
  <c r="T143" i="13"/>
  <c r="X142" i="13"/>
  <c r="Y142" i="13" s="1"/>
  <c r="S144" i="13"/>
  <c r="R145" i="13"/>
  <c r="AF145" i="13"/>
  <c r="AI144" i="13"/>
  <c r="K146" i="13"/>
  <c r="J147" i="13"/>
  <c r="T144" i="18"/>
  <c r="X144" i="18" s="1"/>
  <c r="Y144" i="18" s="1"/>
  <c r="K146" i="18"/>
  <c r="O146" i="18" s="1"/>
  <c r="J147" i="18"/>
  <c r="S145" i="18"/>
  <c r="R146" i="18"/>
  <c r="AF152" i="18"/>
  <c r="AH149" i="18"/>
  <c r="AI148" i="18"/>
  <c r="O146" i="13" l="1"/>
  <c r="X143" i="13"/>
  <c r="Y143" i="13" s="1"/>
  <c r="R146" i="13"/>
  <c r="S145" i="13"/>
  <c r="T144" i="13"/>
  <c r="K147" i="13"/>
  <c r="J148" i="13"/>
  <c r="AF146" i="13"/>
  <c r="AI145" i="13"/>
  <c r="AF153" i="18"/>
  <c r="S146" i="18"/>
  <c r="T146" i="18" s="1"/>
  <c r="X146" i="18" s="1"/>
  <c r="Y146" i="18" s="1"/>
  <c r="R147" i="18"/>
  <c r="AH150" i="18"/>
  <c r="AI149" i="18"/>
  <c r="T145" i="18"/>
  <c r="X145" i="18" s="1"/>
  <c r="Y145" i="18" s="1"/>
  <c r="K147" i="18"/>
  <c r="O147" i="18" s="1"/>
  <c r="J148" i="18"/>
  <c r="O147" i="13" l="1"/>
  <c r="X144" i="13"/>
  <c r="Y144" i="13" s="1"/>
  <c r="T145" i="13"/>
  <c r="S146" i="13"/>
  <c r="R147" i="13"/>
  <c r="AF147" i="13"/>
  <c r="AI146" i="13"/>
  <c r="K148" i="13"/>
  <c r="J149" i="13"/>
  <c r="S147" i="18"/>
  <c r="R148" i="18"/>
  <c r="K148" i="18"/>
  <c r="O148" i="18" s="1"/>
  <c r="J149" i="18"/>
  <c r="AH151" i="18"/>
  <c r="AI150" i="18"/>
  <c r="AF154" i="18"/>
  <c r="O148" i="13" l="1"/>
  <c r="X145" i="13"/>
  <c r="Y145" i="13" s="1"/>
  <c r="T146" i="13"/>
  <c r="S147" i="13"/>
  <c r="R148" i="13"/>
  <c r="AF148" i="13"/>
  <c r="AI147" i="13"/>
  <c r="K149" i="13"/>
  <c r="J150" i="13"/>
  <c r="AF155" i="18"/>
  <c r="K149" i="18"/>
  <c r="O149" i="18" s="1"/>
  <c r="J150" i="18"/>
  <c r="AH152" i="18"/>
  <c r="AI151" i="18"/>
  <c r="S148" i="18"/>
  <c r="R149" i="18"/>
  <c r="T147" i="18"/>
  <c r="X147" i="18" s="1"/>
  <c r="Y147" i="18" s="1"/>
  <c r="O149" i="13" l="1"/>
  <c r="T147" i="13"/>
  <c r="X146" i="13"/>
  <c r="Y146" i="13" s="1"/>
  <c r="S148" i="13"/>
  <c r="R149" i="13"/>
  <c r="AF149" i="13"/>
  <c r="AI148" i="13"/>
  <c r="J151" i="13"/>
  <c r="K150" i="13"/>
  <c r="T148" i="18"/>
  <c r="X148" i="18" s="1"/>
  <c r="Y148" i="18" s="1"/>
  <c r="K150" i="18"/>
  <c r="O150" i="18" s="1"/>
  <c r="J151" i="18"/>
  <c r="S149" i="18"/>
  <c r="R150" i="18"/>
  <c r="AH153" i="18"/>
  <c r="AI152" i="18"/>
  <c r="AF156" i="18"/>
  <c r="O150" i="13" l="1"/>
  <c r="X147" i="13"/>
  <c r="Y147" i="13" s="1"/>
  <c r="S149" i="13"/>
  <c r="R150" i="13"/>
  <c r="T148" i="13"/>
  <c r="AF150" i="13"/>
  <c r="AI149" i="13"/>
  <c r="K151" i="13"/>
  <c r="J152" i="13"/>
  <c r="AH154" i="18"/>
  <c r="AI153" i="18"/>
  <c r="S150" i="18"/>
  <c r="T150" i="18" s="1"/>
  <c r="X150" i="18" s="1"/>
  <c r="Y150" i="18" s="1"/>
  <c r="R151" i="18"/>
  <c r="AF157" i="18"/>
  <c r="T149" i="18"/>
  <c r="X149" i="18" s="1"/>
  <c r="Y149" i="18" s="1"/>
  <c r="K151" i="18"/>
  <c r="O151" i="18" s="1"/>
  <c r="J152" i="18"/>
  <c r="O151" i="13" l="1"/>
  <c r="T149" i="13"/>
  <c r="X148" i="13"/>
  <c r="Y148" i="13" s="1"/>
  <c r="R151" i="13"/>
  <c r="S150" i="13"/>
  <c r="K152" i="13"/>
  <c r="J153" i="13"/>
  <c r="AF151" i="13"/>
  <c r="AI150" i="13"/>
  <c r="S151" i="18"/>
  <c r="R152" i="18"/>
  <c r="K152" i="18"/>
  <c r="O152" i="18" s="1"/>
  <c r="J153" i="18"/>
  <c r="AF158" i="18"/>
  <c r="AH155" i="18"/>
  <c r="AI154" i="18"/>
  <c r="O152" i="13" l="1"/>
  <c r="X149" i="13"/>
  <c r="Y149" i="13" s="1"/>
  <c r="T150" i="13"/>
  <c r="S151" i="13"/>
  <c r="R152" i="13"/>
  <c r="K153" i="13"/>
  <c r="J154" i="13"/>
  <c r="AF152" i="13"/>
  <c r="AI151" i="13"/>
  <c r="AH156" i="18"/>
  <c r="AI155" i="18"/>
  <c r="AF159" i="18"/>
  <c r="S152" i="18"/>
  <c r="R153" i="18"/>
  <c r="K153" i="18"/>
  <c r="O153" i="18" s="1"/>
  <c r="J154" i="18"/>
  <c r="T151" i="18"/>
  <c r="X151" i="18" s="1"/>
  <c r="Y151" i="18" s="1"/>
  <c r="O153" i="13" l="1"/>
  <c r="X150" i="13"/>
  <c r="Y150" i="13" s="1"/>
  <c r="T151" i="13"/>
  <c r="S152" i="13"/>
  <c r="R153" i="13"/>
  <c r="AF153" i="13"/>
  <c r="AI152" i="13"/>
  <c r="K154" i="13"/>
  <c r="J155" i="13"/>
  <c r="AF160" i="18"/>
  <c r="S153" i="18"/>
  <c r="R154" i="18"/>
  <c r="K154" i="18"/>
  <c r="O154" i="18" s="1"/>
  <c r="J155" i="18"/>
  <c r="T152" i="18"/>
  <c r="X152" i="18" s="1"/>
  <c r="Y152" i="18" s="1"/>
  <c r="AH157" i="18"/>
  <c r="AI156" i="18"/>
  <c r="O154" i="13" l="1"/>
  <c r="X151" i="13"/>
  <c r="Y151" i="13" s="1"/>
  <c r="T152" i="13"/>
  <c r="S153" i="13"/>
  <c r="R154" i="13"/>
  <c r="K155" i="13"/>
  <c r="J156" i="13"/>
  <c r="AF154" i="13"/>
  <c r="AI153" i="13"/>
  <c r="T153" i="18"/>
  <c r="X153" i="18" s="1"/>
  <c r="Y153" i="18" s="1"/>
  <c r="S154" i="18"/>
  <c r="T154" i="18" s="1"/>
  <c r="X154" i="18" s="1"/>
  <c r="Y154" i="18" s="1"/>
  <c r="R155" i="18"/>
  <c r="AH158" i="18"/>
  <c r="AI157" i="18"/>
  <c r="K155" i="18"/>
  <c r="O155" i="18" s="1"/>
  <c r="J156" i="18"/>
  <c r="AF161" i="18"/>
  <c r="O155" i="13" l="1"/>
  <c r="X152" i="13"/>
  <c r="Y152" i="13" s="1"/>
  <c r="S154" i="13"/>
  <c r="R155" i="13"/>
  <c r="T153" i="13"/>
  <c r="K156" i="13"/>
  <c r="J157" i="13"/>
  <c r="AF155" i="13"/>
  <c r="AI154" i="13"/>
  <c r="K156" i="18"/>
  <c r="O156" i="18" s="1"/>
  <c r="J157" i="18"/>
  <c r="S155" i="18"/>
  <c r="R156" i="18"/>
  <c r="AF162" i="18"/>
  <c r="AH159" i="18"/>
  <c r="AI158" i="18"/>
  <c r="O156" i="13" l="1"/>
  <c r="T154" i="13"/>
  <c r="X153" i="13"/>
  <c r="Y153" i="13" s="1"/>
  <c r="S155" i="13"/>
  <c r="R156" i="13"/>
  <c r="AF156" i="13"/>
  <c r="AI155" i="13"/>
  <c r="K157" i="13"/>
  <c r="J158" i="13"/>
  <c r="AH160" i="18"/>
  <c r="AI159" i="18"/>
  <c r="T155" i="18"/>
  <c r="X155" i="18" s="1"/>
  <c r="Y155" i="18" s="1"/>
  <c r="K157" i="18"/>
  <c r="O157" i="18" s="1"/>
  <c r="J158" i="18"/>
  <c r="AF163" i="18"/>
  <c r="S156" i="18"/>
  <c r="R157" i="18"/>
  <c r="O157" i="13" l="1"/>
  <c r="X154" i="13"/>
  <c r="Y154" i="13" s="1"/>
  <c r="S156" i="13"/>
  <c r="R157" i="13"/>
  <c r="T155" i="13"/>
  <c r="AF157" i="13"/>
  <c r="AI156" i="13"/>
  <c r="K158" i="13"/>
  <c r="J159" i="13"/>
  <c r="AF164" i="18"/>
  <c r="S157" i="18"/>
  <c r="R158" i="18"/>
  <c r="K158" i="18"/>
  <c r="O158" i="18" s="1"/>
  <c r="J159" i="18"/>
  <c r="T156" i="18"/>
  <c r="X156" i="18" s="1"/>
  <c r="Y156" i="18" s="1"/>
  <c r="AH161" i="18"/>
  <c r="AI160" i="18"/>
  <c r="O158" i="13" l="1"/>
  <c r="T156" i="13"/>
  <c r="X155" i="13"/>
  <c r="Y155" i="13" s="1"/>
  <c r="R158" i="13"/>
  <c r="S157" i="13"/>
  <c r="K159" i="13"/>
  <c r="J160" i="13"/>
  <c r="AF158" i="13"/>
  <c r="AI157" i="13"/>
  <c r="S158" i="18"/>
  <c r="R159" i="18"/>
  <c r="T157" i="18"/>
  <c r="X157" i="18" s="1"/>
  <c r="Y157" i="18" s="1"/>
  <c r="K159" i="18"/>
  <c r="O159" i="18" s="1"/>
  <c r="J160" i="18"/>
  <c r="AH162" i="18"/>
  <c r="AI161" i="18"/>
  <c r="AF165" i="18"/>
  <c r="O159" i="13" l="1"/>
  <c r="X156" i="13"/>
  <c r="Y156" i="13" s="1"/>
  <c r="T157" i="13"/>
  <c r="S158" i="13"/>
  <c r="R159" i="13"/>
  <c r="K160" i="13"/>
  <c r="J161" i="13"/>
  <c r="AF159" i="13"/>
  <c r="AI158" i="13"/>
  <c r="S159" i="18"/>
  <c r="R160" i="18"/>
  <c r="AH163" i="18"/>
  <c r="AI162" i="18"/>
  <c r="AF166" i="18"/>
  <c r="K160" i="18"/>
  <c r="O160" i="18" s="1"/>
  <c r="J161" i="18"/>
  <c r="T158" i="18"/>
  <c r="X158" i="18" s="1"/>
  <c r="Y158" i="18" s="1"/>
  <c r="O160" i="13" l="1"/>
  <c r="X157" i="13"/>
  <c r="Y157" i="13" s="1"/>
  <c r="T158" i="13"/>
  <c r="S159" i="13"/>
  <c r="R160" i="13"/>
  <c r="AF160" i="13"/>
  <c r="AI159" i="13"/>
  <c r="K161" i="13"/>
  <c r="J162" i="13"/>
  <c r="AH164" i="18"/>
  <c r="AI163" i="18"/>
  <c r="K161" i="18"/>
  <c r="O161" i="18" s="1"/>
  <c r="J162" i="18"/>
  <c r="S160" i="18"/>
  <c r="R161" i="18"/>
  <c r="AF167" i="18"/>
  <c r="T159" i="18"/>
  <c r="X159" i="18" s="1"/>
  <c r="Y159" i="18" s="1"/>
  <c r="O161" i="13" l="1"/>
  <c r="X158" i="13"/>
  <c r="Y158" i="13" s="1"/>
  <c r="R161" i="13"/>
  <c r="S160" i="13"/>
  <c r="T159" i="13"/>
  <c r="K162" i="13"/>
  <c r="J163" i="13"/>
  <c r="AF161" i="13"/>
  <c r="AI160" i="13"/>
  <c r="K162" i="18"/>
  <c r="O162" i="18" s="1"/>
  <c r="J163" i="18"/>
  <c r="S161" i="18"/>
  <c r="R162" i="18"/>
  <c r="AF168" i="18"/>
  <c r="T160" i="18"/>
  <c r="X160" i="18" s="1"/>
  <c r="Y160" i="18" s="1"/>
  <c r="AH165" i="18"/>
  <c r="AI164" i="18"/>
  <c r="O162" i="13" l="1"/>
  <c r="X159" i="13"/>
  <c r="Y159" i="13" s="1"/>
  <c r="T160" i="13"/>
  <c r="S161" i="13"/>
  <c r="R162" i="13"/>
  <c r="AF162" i="13"/>
  <c r="AI161" i="13"/>
  <c r="K163" i="13"/>
  <c r="J164" i="13"/>
  <c r="T161" i="18"/>
  <c r="X161" i="18" s="1"/>
  <c r="Y161" i="18" s="1"/>
  <c r="AF169" i="18"/>
  <c r="K163" i="18"/>
  <c r="O163" i="18" s="1"/>
  <c r="J164" i="18"/>
  <c r="AH166" i="18"/>
  <c r="AI165" i="18"/>
  <c r="S162" i="18"/>
  <c r="R163" i="18"/>
  <c r="O163" i="13" l="1"/>
  <c r="X160" i="13"/>
  <c r="Y160" i="13" s="1"/>
  <c r="T161" i="13"/>
  <c r="S162" i="13"/>
  <c r="R163" i="13"/>
  <c r="K164" i="13"/>
  <c r="J165" i="13"/>
  <c r="AF163" i="13"/>
  <c r="AI162" i="13"/>
  <c r="S163" i="18"/>
  <c r="R164" i="18"/>
  <c r="AF170" i="18"/>
  <c r="T162" i="18"/>
  <c r="X162" i="18" s="1"/>
  <c r="Y162" i="18" s="1"/>
  <c r="K164" i="18"/>
  <c r="O164" i="18" s="1"/>
  <c r="J165" i="18"/>
  <c r="AH167" i="18"/>
  <c r="AI166" i="18"/>
  <c r="O164" i="13" l="1"/>
  <c r="X161" i="13"/>
  <c r="Y161" i="13" s="1"/>
  <c r="T162" i="13"/>
  <c r="R164" i="13"/>
  <c r="S163" i="13"/>
  <c r="AF164" i="13"/>
  <c r="AI163" i="13"/>
  <c r="K165" i="13"/>
  <c r="AF171" i="18"/>
  <c r="AH168" i="18"/>
  <c r="AI167" i="18"/>
  <c r="S164" i="18"/>
  <c r="R165" i="18"/>
  <c r="K165" i="18"/>
  <c r="O165" i="18" s="1"/>
  <c r="J166" i="18"/>
  <c r="T163" i="18"/>
  <c r="X163" i="18" s="1"/>
  <c r="Y163" i="18" s="1"/>
  <c r="O165" i="13" l="1"/>
  <c r="X162" i="13"/>
  <c r="Y162" i="13" s="1"/>
  <c r="T163" i="13"/>
  <c r="R165" i="13"/>
  <c r="S164" i="13"/>
  <c r="D113" i="13"/>
  <c r="AF165" i="13"/>
  <c r="AI165" i="13" s="1"/>
  <c r="AI164" i="13"/>
  <c r="K166" i="18"/>
  <c r="J167" i="18"/>
  <c r="O166" i="18"/>
  <c r="AH169" i="18"/>
  <c r="AI168" i="18"/>
  <c r="S165" i="18"/>
  <c r="R166" i="18"/>
  <c r="T164" i="18"/>
  <c r="X164" i="18" s="1"/>
  <c r="Y164" i="18" s="1"/>
  <c r="AF172" i="18"/>
  <c r="T164" i="13" l="1"/>
  <c r="X163" i="13"/>
  <c r="Y163" i="13" s="1"/>
  <c r="S165" i="13"/>
  <c r="Y164" i="13"/>
  <c r="S166" i="18"/>
  <c r="T166" i="18" s="1"/>
  <c r="X166" i="18" s="1"/>
  <c r="Y166" i="18" s="1"/>
  <c r="R167" i="18"/>
  <c r="AF173" i="18"/>
  <c r="T165" i="18"/>
  <c r="X165" i="18" s="1"/>
  <c r="Y165" i="18" s="1"/>
  <c r="K167" i="18"/>
  <c r="O167" i="18" s="1"/>
  <c r="J168" i="18"/>
  <c r="AH170" i="18"/>
  <c r="AI169" i="18"/>
  <c r="T165" i="13" l="1"/>
  <c r="X164" i="13"/>
  <c r="AF174" i="18"/>
  <c r="AH171" i="18"/>
  <c r="AI170" i="18"/>
  <c r="S167" i="18"/>
  <c r="R168" i="18"/>
  <c r="K168" i="18"/>
  <c r="O168" i="18" s="1"/>
  <c r="J169" i="18"/>
  <c r="C113" i="13" l="1"/>
  <c r="E113" i="13" s="1"/>
  <c r="C127" i="13" s="1"/>
  <c r="X165" i="13"/>
  <c r="Y165" i="13" s="1"/>
  <c r="K169" i="18"/>
  <c r="O169" i="18" s="1"/>
  <c r="J170" i="18"/>
  <c r="AH172" i="18"/>
  <c r="AI171" i="18"/>
  <c r="S168" i="18"/>
  <c r="R169" i="18"/>
  <c r="T167" i="18"/>
  <c r="X167" i="18" s="1"/>
  <c r="Y167" i="18" s="1"/>
  <c r="AF175" i="18"/>
  <c r="E21" i="24" l="1"/>
  <c r="E25" i="24" s="1"/>
  <c r="F127" i="13"/>
  <c r="AH173" i="18"/>
  <c r="AI172" i="18"/>
  <c r="S169" i="18"/>
  <c r="T169" i="18" s="1"/>
  <c r="X169" i="18" s="1"/>
  <c r="Y169" i="18" s="1"/>
  <c r="R170" i="18"/>
  <c r="K170" i="18"/>
  <c r="O170" i="18" s="1"/>
  <c r="J171" i="18"/>
  <c r="AF176" i="18"/>
  <c r="T168" i="18"/>
  <c r="X168" i="18" s="1"/>
  <c r="Y168" i="18" s="1"/>
  <c r="AF177" i="18" l="1"/>
  <c r="K171" i="18"/>
  <c r="O171" i="18" s="1"/>
  <c r="J172" i="18"/>
  <c r="S170" i="18"/>
  <c r="R171" i="18"/>
  <c r="AH174" i="18"/>
  <c r="AI173" i="18"/>
  <c r="AH175" i="18" l="1"/>
  <c r="AI174" i="18"/>
  <c r="K172" i="18"/>
  <c r="O172" i="18" s="1"/>
  <c r="J173" i="18"/>
  <c r="S171" i="18"/>
  <c r="R172" i="18"/>
  <c r="T170" i="18"/>
  <c r="X170" i="18" s="1"/>
  <c r="Y170" i="18" s="1"/>
  <c r="AF178" i="18"/>
  <c r="K173" i="18" l="1"/>
  <c r="O173" i="18" s="1"/>
  <c r="J174" i="18"/>
  <c r="S172" i="18"/>
  <c r="T172" i="18" s="1"/>
  <c r="X172" i="18" s="1"/>
  <c r="Y172" i="18" s="1"/>
  <c r="R173" i="18"/>
  <c r="AF179" i="18"/>
  <c r="T171" i="18"/>
  <c r="X171" i="18" s="1"/>
  <c r="Y171" i="18" s="1"/>
  <c r="AH176" i="18"/>
  <c r="AI175" i="18"/>
  <c r="S173" i="18" l="1"/>
  <c r="T173" i="18" s="1"/>
  <c r="X173" i="18" s="1"/>
  <c r="Y173" i="18" s="1"/>
  <c r="R174" i="18"/>
  <c r="K174" i="18"/>
  <c r="O174" i="18" s="1"/>
  <c r="J175" i="18"/>
  <c r="AH177" i="18"/>
  <c r="AI176" i="18"/>
  <c r="AF180" i="18"/>
  <c r="K175" i="18" l="1"/>
  <c r="O175" i="18" s="1"/>
  <c r="J176" i="18"/>
  <c r="AH178" i="18"/>
  <c r="AI177" i="18"/>
  <c r="S174" i="18"/>
  <c r="R175" i="18"/>
  <c r="AF181" i="18"/>
  <c r="AH179" i="18" l="1"/>
  <c r="AI178" i="18"/>
  <c r="K176" i="18"/>
  <c r="O176" i="18" s="1"/>
  <c r="J177" i="18"/>
  <c r="AF182" i="18"/>
  <c r="S175" i="18"/>
  <c r="R176" i="18"/>
  <c r="T174" i="18"/>
  <c r="X174" i="18" s="1"/>
  <c r="Y174" i="18" s="1"/>
  <c r="K177" i="18" l="1"/>
  <c r="O177" i="18" s="1"/>
  <c r="J178" i="18"/>
  <c r="AF183" i="18"/>
  <c r="T175" i="18"/>
  <c r="X175" i="18" s="1"/>
  <c r="Y175" i="18" s="1"/>
  <c r="S176" i="18"/>
  <c r="R177" i="18"/>
  <c r="AH180" i="18"/>
  <c r="AI179" i="18"/>
  <c r="T176" i="18" l="1"/>
  <c r="X176" i="18" s="1"/>
  <c r="Y176" i="18" s="1"/>
  <c r="AH181" i="18"/>
  <c r="AI180" i="18"/>
  <c r="K178" i="18"/>
  <c r="O178" i="18" s="1"/>
  <c r="J179" i="18"/>
  <c r="AF184" i="18"/>
  <c r="S177" i="18"/>
  <c r="T177" i="18" s="1"/>
  <c r="X177" i="18" s="1"/>
  <c r="Y177" i="18" s="1"/>
  <c r="R178" i="18"/>
  <c r="AH182" i="18" l="1"/>
  <c r="AI181" i="18"/>
  <c r="AF185" i="18"/>
  <c r="S178" i="18"/>
  <c r="T178" i="18" s="1"/>
  <c r="X178" i="18" s="1"/>
  <c r="Y178" i="18" s="1"/>
  <c r="R179" i="18"/>
  <c r="K179" i="18"/>
  <c r="O179" i="18" s="1"/>
  <c r="J180" i="18"/>
  <c r="AF186" i="18" l="1"/>
  <c r="K180" i="18"/>
  <c r="O180" i="18" s="1"/>
  <c r="J181" i="18"/>
  <c r="S179" i="18"/>
  <c r="T179" i="18" s="1"/>
  <c r="X179" i="18" s="1"/>
  <c r="Y179" i="18" s="1"/>
  <c r="R180" i="18"/>
  <c r="AH183" i="18"/>
  <c r="AI182" i="18"/>
  <c r="AH184" i="18" l="1"/>
  <c r="AI183" i="18"/>
  <c r="K181" i="18"/>
  <c r="O181" i="18" s="1"/>
  <c r="J182" i="18"/>
  <c r="S180" i="18"/>
  <c r="T180" i="18" s="1"/>
  <c r="X180" i="18" s="1"/>
  <c r="Y180" i="18" s="1"/>
  <c r="R181" i="18"/>
  <c r="AF187" i="18"/>
  <c r="S181" i="18" l="1"/>
  <c r="T181" i="18" s="1"/>
  <c r="X181" i="18" s="1"/>
  <c r="Y181" i="18" s="1"/>
  <c r="R182" i="18"/>
  <c r="AF188" i="18"/>
  <c r="K182" i="18"/>
  <c r="O182" i="18" s="1"/>
  <c r="J183" i="18"/>
  <c r="AH185" i="18"/>
  <c r="AI184" i="18"/>
  <c r="AH186" i="18" l="1"/>
  <c r="AI185" i="18"/>
  <c r="AF189" i="18"/>
  <c r="K183" i="18"/>
  <c r="O183" i="18" s="1"/>
  <c r="J184" i="18"/>
  <c r="S182" i="18"/>
  <c r="T182" i="18" s="1"/>
  <c r="X182" i="18" s="1"/>
  <c r="Y182" i="18" s="1"/>
  <c r="R183" i="18"/>
  <c r="S183" i="18" l="1"/>
  <c r="R184" i="18"/>
  <c r="AF190" i="18"/>
  <c r="K184" i="18"/>
  <c r="O184" i="18" s="1"/>
  <c r="J185" i="18"/>
  <c r="AH187" i="18"/>
  <c r="AI186" i="18"/>
  <c r="AH188" i="18" l="1"/>
  <c r="AI187" i="18"/>
  <c r="K185" i="18"/>
  <c r="O185" i="18" s="1"/>
  <c r="J186" i="18"/>
  <c r="S184" i="18"/>
  <c r="T184" i="18" s="1"/>
  <c r="X184" i="18" s="1"/>
  <c r="Y184" i="18" s="1"/>
  <c r="R185" i="18"/>
  <c r="AF191" i="18"/>
  <c r="T183" i="18"/>
  <c r="X183" i="18" s="1"/>
  <c r="Y183" i="18" s="1"/>
  <c r="S185" i="18" l="1"/>
  <c r="T185" i="18" s="1"/>
  <c r="X185" i="18" s="1"/>
  <c r="Y185" i="18" s="1"/>
  <c r="R186" i="18"/>
  <c r="AF192" i="18"/>
  <c r="K186" i="18"/>
  <c r="O186" i="18" s="1"/>
  <c r="J187" i="18"/>
  <c r="AH189" i="18"/>
  <c r="AI188" i="18"/>
  <c r="AF193" i="18" l="1"/>
  <c r="S186" i="18"/>
  <c r="T186" i="18" s="1"/>
  <c r="X186" i="18" s="1"/>
  <c r="Y186" i="18" s="1"/>
  <c r="R187" i="18"/>
  <c r="AH190" i="18"/>
  <c r="AI189" i="18"/>
  <c r="K187" i="18"/>
  <c r="O187" i="18" s="1"/>
  <c r="J188" i="18"/>
  <c r="K188" i="18" l="1"/>
  <c r="O188" i="18" s="1"/>
  <c r="J189" i="18"/>
  <c r="S187" i="18"/>
  <c r="T187" i="18" s="1"/>
  <c r="X187" i="18" s="1"/>
  <c r="Y187" i="18" s="1"/>
  <c r="R188" i="18"/>
  <c r="AH191" i="18"/>
  <c r="AI190" i="18"/>
  <c r="AF194" i="18"/>
  <c r="AF195" i="18" l="1"/>
  <c r="AH192" i="18"/>
  <c r="AI191" i="18"/>
  <c r="K189" i="18"/>
  <c r="O189" i="18" s="1"/>
  <c r="J190" i="18"/>
  <c r="S188" i="18"/>
  <c r="T188" i="18" s="1"/>
  <c r="X188" i="18" s="1"/>
  <c r="Y188" i="18" s="1"/>
  <c r="R189" i="18"/>
  <c r="AH193" i="18" l="1"/>
  <c r="AI192" i="18"/>
  <c r="K190" i="18"/>
  <c r="O190" i="18" s="1"/>
  <c r="J191" i="18"/>
  <c r="S189" i="18"/>
  <c r="R190" i="18"/>
  <c r="AF196" i="18"/>
  <c r="AF197" i="18" l="1"/>
  <c r="K191" i="18"/>
  <c r="O191" i="18" s="1"/>
  <c r="J192" i="18"/>
  <c r="S190" i="18"/>
  <c r="T190" i="18" s="1"/>
  <c r="X190" i="18" s="1"/>
  <c r="Y190" i="18" s="1"/>
  <c r="R191" i="18"/>
  <c r="T189" i="18"/>
  <c r="X189" i="18" s="1"/>
  <c r="Y189" i="18" s="1"/>
  <c r="AH194" i="18"/>
  <c r="AI193" i="18"/>
  <c r="AH195" i="18" l="1"/>
  <c r="AI194" i="18"/>
  <c r="K192" i="18"/>
  <c r="O192" i="18" s="1"/>
  <c r="J193" i="18"/>
  <c r="S191" i="18"/>
  <c r="R192" i="18"/>
  <c r="AF198" i="18"/>
  <c r="K193" i="18" l="1"/>
  <c r="O193" i="18" s="1"/>
  <c r="J194" i="18"/>
  <c r="AF199" i="18"/>
  <c r="S192" i="18"/>
  <c r="T192" i="18" s="1"/>
  <c r="X192" i="18" s="1"/>
  <c r="Y192" i="18" s="1"/>
  <c r="R193" i="18"/>
  <c r="T191" i="18"/>
  <c r="X191" i="18" s="1"/>
  <c r="Y191" i="18" s="1"/>
  <c r="AH196" i="18"/>
  <c r="AI195" i="18"/>
  <c r="AF200" i="18" l="1"/>
  <c r="S193" i="18"/>
  <c r="T193" i="18" s="1"/>
  <c r="X193" i="18" s="1"/>
  <c r="Y193" i="18" s="1"/>
  <c r="R194" i="18"/>
  <c r="K194" i="18"/>
  <c r="O194" i="18" s="1"/>
  <c r="J195" i="18"/>
  <c r="AH197" i="18"/>
  <c r="AI196" i="18"/>
  <c r="AH198" i="18" l="1"/>
  <c r="AI197" i="18"/>
  <c r="S194" i="18"/>
  <c r="T194" i="18" s="1"/>
  <c r="X194" i="18" s="1"/>
  <c r="Y194" i="18" s="1"/>
  <c r="R195" i="18"/>
  <c r="K195" i="18"/>
  <c r="O195" i="18" s="1"/>
  <c r="J196" i="18"/>
  <c r="AF201" i="18"/>
  <c r="AF202" i="18" l="1"/>
  <c r="S195" i="18"/>
  <c r="T195" i="18" s="1"/>
  <c r="X195" i="18" s="1"/>
  <c r="Y195" i="18" s="1"/>
  <c r="R196" i="18"/>
  <c r="K196" i="18"/>
  <c r="O196" i="18" s="1"/>
  <c r="J197" i="18"/>
  <c r="AH199" i="18"/>
  <c r="AI198" i="18"/>
  <c r="AH200" i="18" l="1"/>
  <c r="AI199" i="18"/>
  <c r="S196" i="18"/>
  <c r="T196" i="18" s="1"/>
  <c r="X196" i="18" s="1"/>
  <c r="Y196" i="18" s="1"/>
  <c r="R197" i="18"/>
  <c r="K197" i="18"/>
  <c r="O197" i="18" s="1"/>
  <c r="J198" i="18"/>
  <c r="AF203" i="18"/>
  <c r="AF204" i="18" l="1"/>
  <c r="S197" i="18"/>
  <c r="R198" i="18"/>
  <c r="K198" i="18"/>
  <c r="O198" i="18" s="1"/>
  <c r="J199" i="18"/>
  <c r="AH201" i="18"/>
  <c r="AI200" i="18"/>
  <c r="AH202" i="18" l="1"/>
  <c r="AI201" i="18"/>
  <c r="S198" i="18"/>
  <c r="T198" i="18" s="1"/>
  <c r="X198" i="18" s="1"/>
  <c r="Y198" i="18" s="1"/>
  <c r="R199" i="18"/>
  <c r="T197" i="18"/>
  <c r="X197" i="18" s="1"/>
  <c r="Y197" i="18" s="1"/>
  <c r="K199" i="18"/>
  <c r="O199" i="18" s="1"/>
  <c r="J200" i="18"/>
  <c r="AF205" i="18"/>
  <c r="S199" i="18" l="1"/>
  <c r="R200" i="18"/>
  <c r="K200" i="18"/>
  <c r="O200" i="18" s="1"/>
  <c r="J201" i="18"/>
  <c r="AH203" i="18"/>
  <c r="AI202" i="18"/>
  <c r="AH204" i="18" l="1"/>
  <c r="AI203" i="18"/>
  <c r="S200" i="18"/>
  <c r="T200" i="18" s="1"/>
  <c r="X200" i="18" s="1"/>
  <c r="Y200" i="18" s="1"/>
  <c r="R201" i="18"/>
  <c r="K201" i="18"/>
  <c r="O201" i="18" s="1"/>
  <c r="J202" i="18"/>
  <c r="T199" i="18"/>
  <c r="X199" i="18" s="1"/>
  <c r="Y199" i="18" s="1"/>
  <c r="S201" i="18" l="1"/>
  <c r="T201" i="18" s="1"/>
  <c r="X201" i="18" s="1"/>
  <c r="Y201" i="18" s="1"/>
  <c r="R202" i="18"/>
  <c r="K202" i="18"/>
  <c r="O202" i="18" s="1"/>
  <c r="J203" i="18"/>
  <c r="AH205" i="18"/>
  <c r="AI205" i="18" s="1"/>
  <c r="AI204" i="18"/>
  <c r="K203" i="18" l="1"/>
  <c r="O203" i="18" s="1"/>
  <c r="J204" i="18"/>
  <c r="S202" i="18"/>
  <c r="T202" i="18" s="1"/>
  <c r="X202" i="18" s="1"/>
  <c r="Y202" i="18" s="1"/>
  <c r="R203" i="18"/>
  <c r="K204" i="18" l="1"/>
  <c r="O204" i="18" s="1"/>
  <c r="J205" i="18"/>
  <c r="K205" i="18" s="1"/>
  <c r="O205" i="18" s="1"/>
  <c r="S203" i="18"/>
  <c r="T203" i="18" s="1"/>
  <c r="X203" i="18" s="1"/>
  <c r="Y203" i="18" s="1"/>
  <c r="R204" i="18"/>
  <c r="D113" i="18" l="1"/>
  <c r="S204" i="18"/>
  <c r="T204" i="18" s="1"/>
  <c r="X204" i="18" s="1"/>
  <c r="Y204" i="18" s="1"/>
  <c r="R205" i="18"/>
  <c r="S205" i="18" s="1"/>
  <c r="T205" i="18" s="1"/>
  <c r="X205" i="18" s="1"/>
  <c r="Y205" i="18" l="1"/>
  <c r="C113" i="18"/>
  <c r="E113" i="18" s="1"/>
  <c r="C127" i="18" s="1"/>
  <c r="F21" i="24" l="1"/>
  <c r="F127" i="18"/>
  <c r="F25" i="24" l="1"/>
  <c r="J32" i="24"/>
  <c r="R21" i="24"/>
  <c r="J36" i="24" l="1"/>
  <c r="R36" i="24" s="1"/>
  <c r="K32" i="24"/>
  <c r="R25" i="24"/>
</calcChain>
</file>

<file path=xl/sharedStrings.xml><?xml version="1.0" encoding="utf-8"?>
<sst xmlns="http://schemas.openxmlformats.org/spreadsheetml/2006/main" count="1982" uniqueCount="290">
  <si>
    <t>Vignes et vergers</t>
  </si>
  <si>
    <t>Cultures</t>
  </si>
  <si>
    <t>Prairies permanentes</t>
  </si>
  <si>
    <t>S(n)</t>
  </si>
  <si>
    <t xml:space="preserve">Arbousier </t>
  </si>
  <si>
    <t xml:space="preserve">Essence </t>
  </si>
  <si>
    <r>
      <t>Infradensité (tMS/m</t>
    </r>
    <r>
      <rPr>
        <b/>
        <sz val="7"/>
        <color rgb="FF000000"/>
        <rFont val="Times New Roman"/>
        <family val="1"/>
      </rPr>
      <t>3</t>
    </r>
    <r>
      <rPr>
        <b/>
        <sz val="11"/>
        <color rgb="FF000000"/>
        <rFont val="Times New Roman"/>
        <family val="1"/>
      </rPr>
      <t xml:space="preserve">) </t>
    </r>
  </si>
  <si>
    <t xml:space="preserve">Alisier torminal </t>
  </si>
  <si>
    <t xml:space="preserve">Aulne vert </t>
  </si>
  <si>
    <t xml:space="preserve">Grands aulnes </t>
  </si>
  <si>
    <t xml:space="preserve">Bouleaux </t>
  </si>
  <si>
    <t xml:space="preserve">Cèdre de l’Atlas </t>
  </si>
  <si>
    <t xml:space="preserve">Charme </t>
  </si>
  <si>
    <t xml:space="preserve">Charme-houblon </t>
  </si>
  <si>
    <t xml:space="preserve">Châtaignier </t>
  </si>
  <si>
    <t xml:space="preserve">Chêne chevelu </t>
  </si>
  <si>
    <t xml:space="preserve">Chêne-liège </t>
  </si>
  <si>
    <t xml:space="preserve">Chêne pédonculé </t>
  </si>
  <si>
    <t xml:space="preserve">Chêne pubescent </t>
  </si>
  <si>
    <t xml:space="preserve">Chêne rouge d’Amérique </t>
  </si>
  <si>
    <t xml:space="preserve">Chêne rouvre (sessile) </t>
  </si>
  <si>
    <t xml:space="preserve">Chêne tauzin </t>
  </si>
  <si>
    <t xml:space="preserve">Chêne vert </t>
  </si>
  <si>
    <t xml:space="preserve">Chênes indifférenciés </t>
  </si>
  <si>
    <t xml:space="preserve">Cornouiller mâle </t>
  </si>
  <si>
    <t xml:space="preserve">Cyprès </t>
  </si>
  <si>
    <t xml:space="preserve">Cytise aubour </t>
  </si>
  <si>
    <t xml:space="preserve">Douglas </t>
  </si>
  <si>
    <t xml:space="preserve">Epicéa commun </t>
  </si>
  <si>
    <t xml:space="preserve">Epicéa de Sitka </t>
  </si>
  <si>
    <t xml:space="preserve">Grands érables </t>
  </si>
  <si>
    <t xml:space="preserve">Petits érables </t>
  </si>
  <si>
    <t xml:space="preserve">Eucalyptus </t>
  </si>
  <si>
    <t xml:space="preserve">Genévrier thurifère </t>
  </si>
  <si>
    <t xml:space="preserve">Hêtre </t>
  </si>
  <si>
    <t xml:space="preserve">Frênes </t>
  </si>
  <si>
    <t xml:space="preserve">Fruitiers </t>
  </si>
  <si>
    <t xml:space="preserve">If </t>
  </si>
  <si>
    <t xml:space="preserve">Mélèze d’Europe </t>
  </si>
  <si>
    <t xml:space="preserve">Mélèze du Japon </t>
  </si>
  <si>
    <t xml:space="preserve">Merisier </t>
  </si>
  <si>
    <t xml:space="preserve">Micocoulier </t>
  </si>
  <si>
    <t xml:space="preserve">Mûrier </t>
  </si>
  <si>
    <t xml:space="preserve">Noisetier </t>
  </si>
  <si>
    <t xml:space="preserve">Noyer </t>
  </si>
  <si>
    <t xml:space="preserve">Olivier </t>
  </si>
  <si>
    <t xml:space="preserve">Ormes </t>
  </si>
  <si>
    <t xml:space="preserve">Peupliers cultivés </t>
  </si>
  <si>
    <t xml:space="preserve">Peupliers non cultivés </t>
  </si>
  <si>
    <t xml:space="preserve">Pin d’Alep </t>
  </si>
  <si>
    <t xml:space="preserve">Pin cembro </t>
  </si>
  <si>
    <t xml:space="preserve">Pin à crochets </t>
  </si>
  <si>
    <t xml:space="preserve">Pin laricio </t>
  </si>
  <si>
    <t xml:space="preserve">Pin maritime </t>
  </si>
  <si>
    <t xml:space="preserve">Pin mugho </t>
  </si>
  <si>
    <t xml:space="preserve">Pin noir d’Autriche </t>
  </si>
  <si>
    <t xml:space="preserve">Pin pignon </t>
  </si>
  <si>
    <t xml:space="preserve">Pin sylvestre </t>
  </si>
  <si>
    <t xml:space="preserve">Pin Weymouth </t>
  </si>
  <si>
    <t xml:space="preserve">Platanes </t>
  </si>
  <si>
    <t xml:space="preserve">Robinier faux acacia </t>
  </si>
  <si>
    <t xml:space="preserve">Sapin méditerranéen </t>
  </si>
  <si>
    <t xml:space="preserve">Sapin de Nordmann </t>
  </si>
  <si>
    <t xml:space="preserve">Sapin pectiné </t>
  </si>
  <si>
    <t xml:space="preserve">Sapin de Vancouver </t>
  </si>
  <si>
    <t xml:space="preserve">Saules </t>
  </si>
  <si>
    <t xml:space="preserve">Tamaris </t>
  </si>
  <si>
    <t xml:space="preserve">Tilleuls </t>
  </si>
  <si>
    <t xml:space="preserve">Tremble </t>
  </si>
  <si>
    <t xml:space="preserve">Conifères (moyenne) </t>
  </si>
  <si>
    <t xml:space="preserve">Feuillus (moyenne) </t>
  </si>
  <si>
    <t xml:space="preserve">Infradensité moyenne </t>
  </si>
  <si>
    <t>S(ref)</t>
  </si>
  <si>
    <t>Sol</t>
  </si>
  <si>
    <t>Litière</t>
  </si>
  <si>
    <t>Risques généraux</t>
  </si>
  <si>
    <t>Année</t>
  </si>
  <si>
    <t>OUI</t>
  </si>
  <si>
    <t>BO</t>
  </si>
  <si>
    <t>BE</t>
  </si>
  <si>
    <t>BI - papier</t>
  </si>
  <si>
    <t>BI - panneaux</t>
  </si>
  <si>
    <t>BI - générique</t>
  </si>
  <si>
    <t>V(7)</t>
  </si>
  <si>
    <t>Commune</t>
  </si>
  <si>
    <t>DONNEES PRINCIPALES</t>
  </si>
  <si>
    <t>DONNEES PROJET</t>
  </si>
  <si>
    <t xml:space="preserve">Classe de fertilité : </t>
  </si>
  <si>
    <t xml:space="preserve">Risque incendie : </t>
  </si>
  <si>
    <t xml:space="preserve">Taille : </t>
  </si>
  <si>
    <t>Rabais 1</t>
  </si>
  <si>
    <t>Rabais 2</t>
  </si>
  <si>
    <t>Rabais 3</t>
  </si>
  <si>
    <t>Rabais 4</t>
  </si>
  <si>
    <t>Rabais appliqué</t>
  </si>
  <si>
    <t xml:space="preserve">Obligatoire </t>
  </si>
  <si>
    <t xml:space="preserve">Risque d’incendie </t>
  </si>
  <si>
    <t>Justification de la classe de production</t>
  </si>
  <si>
    <t xml:space="preserve"> a. par l'écosystème forestier (avant rabais) :</t>
  </si>
  <si>
    <t xml:space="preserve">2) Réductions d'émissions de l'Empreinte (REE) générables : </t>
  </si>
  <si>
    <t>Non concerné</t>
  </si>
  <si>
    <t xml:space="preserve">Analyse économique </t>
  </si>
  <si>
    <t xml:space="preserve">Sous-total : </t>
  </si>
  <si>
    <t>Sous-total :</t>
  </si>
  <si>
    <t>Sous-total</t>
  </si>
  <si>
    <t xml:space="preserve">INFORMATIONS SUR LES PARCELLES </t>
  </si>
  <si>
    <t>Source</t>
  </si>
  <si>
    <t>INFORMATIONS SUR LE PROJET ET SA GESTION SUR 30 ANS</t>
  </si>
  <si>
    <t>DETAIL DES ECLAIRCIES PREVUES SUR 30 ANS</t>
  </si>
  <si>
    <t>BR(n)</t>
  </si>
  <si>
    <t>BA(n)</t>
  </si>
  <si>
    <t>L(n)</t>
  </si>
  <si>
    <t>M(n)</t>
  </si>
  <si>
    <t>BA(ref)</t>
  </si>
  <si>
    <t>BR(ref)</t>
  </si>
  <si>
    <t>L(ref)</t>
  </si>
  <si>
    <t>M(ref)</t>
  </si>
  <si>
    <t>Stock(n)</t>
  </si>
  <si>
    <t>Stock(ref)</t>
  </si>
  <si>
    <t>début</t>
  </si>
  <si>
    <t>fin</t>
  </si>
  <si>
    <t>Vtot</t>
  </si>
  <si>
    <t>FEB</t>
  </si>
  <si>
    <t>Accroissement courant</t>
  </si>
  <si>
    <t>Vtot(n)</t>
  </si>
  <si>
    <t>DELTA</t>
  </si>
  <si>
    <t>Source :</t>
  </si>
  <si>
    <t>Table utilisée :</t>
  </si>
  <si>
    <t>Nul</t>
  </si>
  <si>
    <t>Biomasse</t>
  </si>
  <si>
    <t>REA Produits bois</t>
  </si>
  <si>
    <t>RABAIS APPLICABLES</t>
  </si>
  <si>
    <t>b. par les produits bois (avant rabais) :</t>
  </si>
  <si>
    <t>RECAPITULATIF REDUCTIONS D'EMISSIONS</t>
  </si>
  <si>
    <t>REA Foret</t>
  </si>
  <si>
    <t>REA produits</t>
  </si>
  <si>
    <t>Essence</t>
  </si>
  <si>
    <t>PROJET</t>
  </si>
  <si>
    <t>ACTUEL</t>
  </si>
  <si>
    <t>REFERENCE</t>
  </si>
  <si>
    <t>Forêt tempérée</t>
  </si>
  <si>
    <t>Durée de révolution</t>
  </si>
  <si>
    <t>Litière existante</t>
  </si>
  <si>
    <t>totale</t>
  </si>
  <si>
    <t>Accroissement annuel courant</t>
  </si>
  <si>
    <t>Facteur exp. Branche</t>
  </si>
  <si>
    <t>Accroissement</t>
  </si>
  <si>
    <t>TABLE D'ACCROISSEMENT ANNUEL COURANT PAR INTERVALLE</t>
  </si>
  <si>
    <t>Surface concernée</t>
  </si>
  <si>
    <t>SCENARIO REA(forêt) PROJET</t>
  </si>
  <si>
    <t>S(Projet)</t>
  </si>
  <si>
    <t>V éclairci 
(m³/ha)</t>
  </si>
  <si>
    <t>% Sciages</t>
  </si>
  <si>
    <t>% Panneaux</t>
  </si>
  <si>
    <t>% Pâte à 
papier</t>
  </si>
  <si>
    <t>Stock 
sciages (tCO₂/ha)</t>
  </si>
  <si>
    <t>Stock 
panneaux (tCO₂/ha)</t>
  </si>
  <si>
    <t>Stocks pâte 
à papier (tCO₂/ha)</t>
  </si>
  <si>
    <t>Stock produits 
bois (tCO₂/ha)</t>
  </si>
  <si>
    <t>Equilibre sol</t>
  </si>
  <si>
    <t>Infradensité (tMS/m³)</t>
  </si>
  <si>
    <t>Volume d'éclaircie</t>
  </si>
  <si>
    <t>Coef. Subs.</t>
  </si>
  <si>
    <t>t(1/2)</t>
  </si>
  <si>
    <t>SCENARIO REA(produits) PROJET</t>
  </si>
  <si>
    <t>REI substitution</t>
  </si>
  <si>
    <t>% Bois énergie</t>
  </si>
  <si>
    <t>Substit.
sciages (tCO₂/ha)</t>
  </si>
  <si>
    <t>Substit.
panneaux (tCO₂/ha)</t>
  </si>
  <si>
    <t>Substit. papier (tCO₂/ha)</t>
  </si>
  <si>
    <t>Substit. Énergie (tCO₂/ha)</t>
  </si>
  <si>
    <t>Delta</t>
  </si>
  <si>
    <t>Sur une révolution</t>
  </si>
  <si>
    <t>Sur 30 ans</t>
  </si>
  <si>
    <t>REA Forêt</t>
  </si>
  <si>
    <t>RE générables</t>
  </si>
  <si>
    <t>SCENARIO REI(substitution) PROJET</t>
  </si>
  <si>
    <t>SCENARIO REA REFERENCE</t>
  </si>
  <si>
    <t>DONNEES D'ENTREE</t>
  </si>
  <si>
    <t>Surface</t>
  </si>
  <si>
    <t>REA (Forêt)</t>
  </si>
  <si>
    <t>REA (Produits)</t>
  </si>
  <si>
    <t>REI (substitution)</t>
  </si>
  <si>
    <t>Nature des sols</t>
  </si>
  <si>
    <t>Département</t>
  </si>
  <si>
    <t>Région</t>
  </si>
  <si>
    <t>TOTAL REG avant rabais :</t>
  </si>
  <si>
    <t>REDUCTIONS D'EMISSIONS GENERABLES AVANT RABAIS</t>
  </si>
  <si>
    <t>RECAPITULATIFS DES RESULTATS PAR ESSENCE ET NATURE DE SOLS</t>
  </si>
  <si>
    <t>1) Réductions d'émissions anticipées (REA) générables</t>
  </si>
  <si>
    <t>TABLES DE PRODUCTION EMPLOYEES</t>
  </si>
  <si>
    <t xml:space="preserve">TOTAL REG après rabais : </t>
  </si>
  <si>
    <t>Volume Sciage (m3/ha)</t>
  </si>
  <si>
    <t>Volume Panneaux (m3/ha)</t>
  </si>
  <si>
    <t>Volume Papier (m3/ha)</t>
  </si>
  <si>
    <t>Volume Energie (m3/ha)</t>
  </si>
  <si>
    <t>Avant rabais</t>
  </si>
  <si>
    <t>Après rabais</t>
  </si>
  <si>
    <t>table</t>
  </si>
  <si>
    <t xml:space="preserve">source : </t>
  </si>
  <si>
    <t>Inflation</t>
  </si>
  <si>
    <t>DEPENSES</t>
  </si>
  <si>
    <t>RECETTES</t>
  </si>
  <si>
    <t>Plantation</t>
  </si>
  <si>
    <t>Entretien</t>
  </si>
  <si>
    <t>Gestion</t>
  </si>
  <si>
    <t>Assurances</t>
  </si>
  <si>
    <t>TFNB</t>
  </si>
  <si>
    <t>Gibier</t>
  </si>
  <si>
    <t>Entretien N+1</t>
  </si>
  <si>
    <t>Entretien N+2</t>
  </si>
  <si>
    <t>Entretien N+3</t>
  </si>
  <si>
    <t>Entretien N+4</t>
  </si>
  <si>
    <t>Entretien N+5</t>
  </si>
  <si>
    <t>Volume Sciage</t>
  </si>
  <si>
    <t>Volume Panneaux</t>
  </si>
  <si>
    <t>Volume papier</t>
  </si>
  <si>
    <t>Volume bois énergie</t>
  </si>
  <si>
    <t>Taxe foncière</t>
  </si>
  <si>
    <t>Entretiens courants</t>
  </si>
  <si>
    <t>Révolution</t>
  </si>
  <si>
    <t>Sols</t>
  </si>
  <si>
    <t>Données communes</t>
  </si>
  <si>
    <t>Honoraires gestion</t>
  </si>
  <si>
    <t>Surface totale</t>
  </si>
  <si>
    <t>€/ha</t>
  </si>
  <si>
    <t>Entret. N+1</t>
  </si>
  <si>
    <t>Entret. N+2</t>
  </si>
  <si>
    <t>Entret. N+3</t>
  </si>
  <si>
    <t>Entret. N+4</t>
  </si>
  <si>
    <t>Entret. N+5</t>
  </si>
  <si>
    <t>Autre entretiens courants</t>
  </si>
  <si>
    <t>Type</t>
  </si>
  <si>
    <t>Feuillus</t>
  </si>
  <si>
    <t>Résineux</t>
  </si>
  <si>
    <t>Peupliers</t>
  </si>
  <si>
    <t>Pin Maritime intensif</t>
  </si>
  <si>
    <t>Coefficients de substitution 30 ans</t>
  </si>
  <si>
    <t>Coefficient appliqué</t>
  </si>
  <si>
    <t>Valeur BO</t>
  </si>
  <si>
    <t>Valeur BI</t>
  </si>
  <si>
    <t>Valeur BE</t>
  </si>
  <si>
    <t>sources :</t>
  </si>
  <si>
    <t>https://franceboisforet.fr/wp-content/uploads/2020/05/Indicateur-2020-des-prix-du-bois-sur-pied-en-for%C3%AAt-priv%C3%A9e.pdf</t>
  </si>
  <si>
    <t>Colonne1</t>
  </si>
  <si>
    <t>http://arborea.com/vente-et-cours-du-bois/feuillus-nobles/</t>
  </si>
  <si>
    <t>http://www.leboisinternational.com/asset/uploads/2019/01/V1902-Cours-bois-sur-pied-Nov-Dec-2018.pdf</t>
  </si>
  <si>
    <t>https://www.europeansa-online.com/bois_sur_pied.php</t>
  </si>
  <si>
    <t>http://observatoire.franceboisforet.com/donnees-de-la-filiere/amont-forestier/experts-forestiers/</t>
  </si>
  <si>
    <t>https://nouvelle-aquitaine.cnpf.fr/n/le-prix-des-bois/n:2396</t>
  </si>
  <si>
    <t>Colonne2</t>
  </si>
  <si>
    <t>Colonne3</t>
  </si>
  <si>
    <t>Colonne4</t>
  </si>
  <si>
    <t>Valeur sur pied (en €/m3)</t>
  </si>
  <si>
    <t>Colonne5</t>
  </si>
  <si>
    <t>??</t>
  </si>
  <si>
    <t>Colonne42</t>
  </si>
  <si>
    <t>Revenu Coupe</t>
  </si>
  <si>
    <t>R(n)-C(n) /(1+r)^n</t>
  </si>
  <si>
    <t>VAN référence</t>
  </si>
  <si>
    <t>DeltaVAN</t>
  </si>
  <si>
    <t>DEPENSES-RECETTES</t>
  </si>
  <si>
    <t>RECETTES ISSUES DES COUPES</t>
  </si>
  <si>
    <t>RECAPITULATIF</t>
  </si>
  <si>
    <t>Destination biomasse éclaircies (avant transformation)</t>
  </si>
  <si>
    <t>néant</t>
  </si>
  <si>
    <t>Moyenne sur 30 ans</t>
  </si>
  <si>
    <t>VAN projet</t>
  </si>
  <si>
    <t>SUBVENTIONS</t>
  </si>
  <si>
    <t>Revenus tirés de la coupe (avant projet)</t>
  </si>
  <si>
    <t>Chene sessile</t>
  </si>
  <si>
    <t xml:space="preserve">ONF - Guide des Chenaies Continentales </t>
  </si>
  <si>
    <t>Bourgogne Franche-Comté</t>
  </si>
  <si>
    <t>Gibier/regarnis</t>
  </si>
  <si>
    <t>Essence (accrus)</t>
  </si>
  <si>
    <t>Classe de fertilité 2 (forte) - sylviculture classique</t>
  </si>
  <si>
    <t>reprise par accrus feuillus</t>
  </si>
  <si>
    <t>reboisement</t>
  </si>
  <si>
    <t>Erable sycomore / plane</t>
  </si>
  <si>
    <t>Forte</t>
  </si>
  <si>
    <t>Villy-le-Moutier</t>
  </si>
  <si>
    <t>Côte d'Or (21)</t>
  </si>
  <si>
    <t>Peupleraie dépérissante</t>
  </si>
  <si>
    <r>
      <rPr>
        <u/>
        <sz val="11"/>
        <rFont val="Gill Sans MT"/>
        <family val="2"/>
      </rPr>
      <t>Etat initial</t>
    </r>
    <r>
      <rPr>
        <sz val="11"/>
        <rFont val="Gill Sans MT"/>
        <family val="2"/>
      </rPr>
      <t xml:space="preserve"> :</t>
    </r>
  </si>
  <si>
    <r>
      <rPr>
        <u/>
        <sz val="11"/>
        <rFont val="Gill Sans MT"/>
        <family val="2"/>
      </rPr>
      <t>Scénario de référence</t>
    </r>
    <r>
      <rPr>
        <sz val="11"/>
        <rFont val="Gill Sans MT"/>
        <family val="2"/>
      </rPr>
      <t xml:space="preserve"> : </t>
    </r>
  </si>
  <si>
    <r>
      <rPr>
        <u/>
        <sz val="11"/>
        <rFont val="Gill Sans MT"/>
        <family val="2"/>
      </rPr>
      <t>Scénario projet</t>
    </r>
    <r>
      <rPr>
        <sz val="11"/>
        <rFont val="Gill Sans MT"/>
        <family val="2"/>
      </rPr>
      <t xml:space="preserve"> : </t>
    </r>
  </si>
  <si>
    <t>Classe de fertilité 8 (forte)</t>
  </si>
  <si>
    <t>Tables néerlandaises pour le frêne (équivalence proposée par les tables de Jansen et Faber)</t>
  </si>
  <si>
    <t>OPBRENGST TABELLEN voor belangrijke boomsoorten in Nederland</t>
  </si>
  <si>
    <t>hectares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</si>
</sst>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_-* #,##0.00_-;\-* #,##0.00_-;_-* &quot;-&quot;??_-;_-@_-"/>
    <numFmt numFmtId="167" formatCode="0_/&quot; tC/ha&quot;"/>
    <numFmt numFmtId="168" formatCode="0.00&quot; ha&quot;"/>
    <numFmt numFmtId="169" formatCode="_-* #,##0\ _€_-;\-* #,##0\ _€_-;_-* &quot;-&quot;??\ _€_-;_-@_-"/>
    <numFmt numFmtId="170" formatCode="0&quot; m3&quot;"/>
    <numFmt numFmtId="171" formatCode="#,##0&quot; m²&quot;"/>
    <numFmt numFmtId="172" formatCode="_-* #,##0&quot; tCO2/ha&quot;\ _€_-;\-* #,##0&quot; tCO2/ha&quot;\ _€_-;_-* &quot;-&quot;??\ _€_-;_-@_-"/>
    <numFmt numFmtId="173" formatCode="0.00&quot; tC02&quot;"/>
    <numFmt numFmtId="174" formatCode="0&quot; ans&quot;"/>
    <numFmt numFmtId="175" formatCode="0.00&quot; m3/an&quot;"/>
    <numFmt numFmtId="176" formatCode="0.0&quot; m3&quot;"/>
    <numFmt numFmtId="177" formatCode="0.0&quot; €/ha/an&quot;"/>
    <numFmt numFmtId="178" formatCode="&quot;à N+&quot;0"/>
    <numFmt numFmtId="179" formatCode="0.0"/>
    <numFmt numFmtId="180" formatCode="_-* #,##0\ &quot;€&quot;_-;\-* #,##0\ &quot;€&quot;_-;_-* &quot;-&quot;??\ &quot;€&quot;_-;_-@_-"/>
    <numFmt numFmtId="181" formatCode="_-* #,##0.0\ _€_-;\-* #,##0.0\ _€_-;_-* &quot;-&quot;??\ _€_-;_-@_-"/>
    <numFmt numFmtId="182" formatCode="&quot;Année &quot;0"/>
    <numFmt numFmtId="183" formatCode="#,##0\ &quot;€&quot;"/>
    <numFmt numFmtId="184" formatCode="_-* #,##0.000\ _€_-;\-* #,##0.000\ _€_-;_-* &quot;-&quot;??\ _€_-;_-@_-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7"/>
      <color rgb="FF000000"/>
      <name val="Times New Roman"/>
      <family val="1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Gill Sans MT"/>
      <family val="2"/>
    </font>
    <font>
      <sz val="11"/>
      <color theme="1"/>
      <name val="Gill Sans MT"/>
      <family val="2"/>
    </font>
    <font>
      <sz val="10"/>
      <color theme="1"/>
      <name val="Gill Sans MT"/>
      <family val="2"/>
    </font>
    <font>
      <i/>
      <sz val="11"/>
      <color theme="1"/>
      <name val="Gill Sans MT"/>
      <family val="2"/>
    </font>
    <font>
      <u/>
      <sz val="11"/>
      <color theme="1"/>
      <name val="Gill Sans MT"/>
      <family val="2"/>
    </font>
    <font>
      <u/>
      <sz val="11"/>
      <color theme="10"/>
      <name val="Gill Sans MT"/>
      <family val="2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b/>
      <sz val="11"/>
      <color rgb="FFFF0000"/>
      <name val="Times New Roman"/>
      <family val="1"/>
    </font>
    <font>
      <b/>
      <sz val="14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name val="Gill Sans MT"/>
      <family val="2"/>
    </font>
    <font>
      <sz val="11"/>
      <name val="Gill Sans MT"/>
      <family val="2"/>
    </font>
    <font>
      <b/>
      <sz val="11"/>
      <name val="Gill Sans MT"/>
      <family val="2"/>
    </font>
    <font>
      <sz val="10"/>
      <name val="Gill Sans MT"/>
      <family val="2"/>
    </font>
    <font>
      <i/>
      <sz val="11"/>
      <name val="Gill Sans MT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DashDot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Dot">
        <color rgb="FFFF0000"/>
      </right>
      <top style="thin">
        <color indexed="64"/>
      </top>
      <bottom/>
      <diagonal/>
    </border>
    <border>
      <left style="mediumDashDot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Dot">
        <color rgb="FFFF0000"/>
      </right>
      <top style="thin">
        <color indexed="64"/>
      </top>
      <bottom style="thin">
        <color indexed="64"/>
      </bottom>
      <diagonal/>
    </border>
    <border>
      <left style="mediumDashDot">
        <color rgb="FFFF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DashDot">
        <color rgb="FFFF0000"/>
      </right>
      <top style="thin">
        <color indexed="64"/>
      </top>
      <bottom style="hair">
        <color indexed="64"/>
      </bottom>
      <diagonal/>
    </border>
    <border>
      <left style="mediumDashDot">
        <color rgb="FFFF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DashDot">
        <color rgb="FFFF0000"/>
      </right>
      <top style="hair">
        <color indexed="64"/>
      </top>
      <bottom style="hair">
        <color indexed="64"/>
      </bottom>
      <diagonal/>
    </border>
    <border>
      <left style="mediumDashDot">
        <color rgb="FFFF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DashDot">
        <color rgb="FFFF0000"/>
      </right>
      <top style="hair">
        <color indexed="64"/>
      </top>
      <bottom style="thin">
        <color indexed="64"/>
      </bottom>
      <diagonal/>
    </border>
    <border>
      <left style="mediumDashDot">
        <color rgb="FFFF0000"/>
      </left>
      <right/>
      <top/>
      <bottom/>
      <diagonal/>
    </border>
    <border>
      <left/>
      <right style="mediumDashDot">
        <color rgb="FFFF0000"/>
      </right>
      <top/>
      <bottom/>
      <diagonal/>
    </border>
    <border>
      <left style="mediumDashDot">
        <color rgb="FFFF0000"/>
      </left>
      <right style="thin">
        <color indexed="64"/>
      </right>
      <top style="hair">
        <color indexed="64"/>
      </top>
      <bottom style="mediumDashDot">
        <color rgb="FFFF0000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DashDot">
        <color rgb="FFFF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DashDot">
        <color rgb="FFFF0000"/>
      </bottom>
      <diagonal/>
    </border>
    <border>
      <left style="hair">
        <color indexed="64"/>
      </left>
      <right style="hair">
        <color indexed="64"/>
      </right>
      <top/>
      <bottom style="mediumDashDot">
        <color rgb="FFFF0000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DashDot">
        <color rgb="FFFF0000"/>
      </bottom>
      <diagonal/>
    </border>
    <border>
      <left style="thin">
        <color indexed="64"/>
      </left>
      <right style="mediumDashDot">
        <color rgb="FFFF0000"/>
      </right>
      <top style="hair">
        <color indexed="64"/>
      </top>
      <bottom style="mediumDashDot">
        <color rgb="FFFF0000"/>
      </bottom>
      <diagonal/>
    </border>
    <border>
      <left/>
      <right/>
      <top style="mediumDashDotDot">
        <color rgb="FFFF0000"/>
      </top>
      <bottom/>
      <diagonal/>
    </border>
    <border>
      <left/>
      <right style="mediumDashDotDot">
        <color rgb="FFFF0000"/>
      </right>
      <top style="mediumDashDotDot">
        <color rgb="FFFF0000"/>
      </top>
      <bottom/>
      <diagonal/>
    </border>
    <border>
      <left/>
      <right style="mediumDashDotDot">
        <color rgb="FFFF0000"/>
      </right>
      <top/>
      <bottom/>
      <diagonal/>
    </border>
    <border>
      <left/>
      <right/>
      <top/>
      <bottom style="mediumDashDotDot">
        <color rgb="FFFF0000"/>
      </bottom>
      <diagonal/>
    </border>
    <border>
      <left/>
      <right style="mediumDashDotDot">
        <color rgb="FFFF0000"/>
      </right>
      <top/>
      <bottom style="mediumDashDotDot">
        <color rgb="FFFF0000"/>
      </bottom>
      <diagonal/>
    </border>
    <border>
      <left style="mediumDashDotDot">
        <color rgb="FFFF0000"/>
      </left>
      <right style="mediumDashDotDot">
        <color rgb="FFFF0000"/>
      </right>
      <top style="mediumDashDotDot">
        <color rgb="FFFF0000"/>
      </top>
      <bottom/>
      <diagonal/>
    </border>
    <border>
      <left style="mediumDashDotDot">
        <color rgb="FFFF0000"/>
      </left>
      <right style="mediumDashDotDot">
        <color rgb="FFFF0000"/>
      </right>
      <top/>
      <bottom/>
      <diagonal/>
    </border>
    <border>
      <left style="mediumDashDotDot">
        <color rgb="FFFF0000"/>
      </left>
      <right style="mediumDashDotDot">
        <color rgb="FFFF0000"/>
      </right>
      <top/>
      <bottom style="mediumDashDotDot">
        <color rgb="FFFF0000"/>
      </bottom>
      <diagonal/>
    </border>
    <border>
      <left style="mediumDashDot">
        <color rgb="FFFF0000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DashDot">
        <color rgb="FFFF0000"/>
      </right>
      <top/>
      <bottom/>
      <diagonal/>
    </border>
    <border>
      <left style="mediumDashDot">
        <color rgb="FFFF0000"/>
      </left>
      <right/>
      <top style="mediumDashDot">
        <color rgb="FFFF0000"/>
      </top>
      <bottom style="mediumDashDot">
        <color rgb="FFFF0000"/>
      </bottom>
      <diagonal/>
    </border>
    <border>
      <left/>
      <right/>
      <top style="mediumDashDot">
        <color rgb="FFFF0000"/>
      </top>
      <bottom style="mediumDashDot">
        <color rgb="FFFF0000"/>
      </bottom>
      <diagonal/>
    </border>
    <border>
      <left/>
      <right style="mediumDashDot">
        <color rgb="FFFF0000"/>
      </right>
      <top style="mediumDashDot">
        <color rgb="FFFF0000"/>
      </top>
      <bottom style="mediumDashDot">
        <color rgb="FFFF0000"/>
      </bottom>
      <diagonal/>
    </border>
    <border>
      <left style="thin">
        <color rgb="FFFF0000"/>
      </left>
      <right/>
      <top style="mediumDashDotDot">
        <color rgb="FFFF0000"/>
      </top>
      <bottom/>
      <diagonal/>
    </border>
    <border>
      <left/>
      <right style="thin">
        <color rgb="FFFF0000"/>
      </right>
      <top style="mediumDashDotDot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/>
      <bottom style="mediumDashDotDot">
        <color rgb="FFFF0000"/>
      </bottom>
      <diagonal/>
    </border>
    <border>
      <left/>
      <right style="thin">
        <color rgb="FFFF0000"/>
      </right>
      <top/>
      <bottom style="mediumDashDotDot">
        <color rgb="FFFF0000"/>
      </bottom>
      <diagonal/>
    </border>
    <border>
      <left style="mediumDashDotDot">
        <color rgb="FFFF0000"/>
      </left>
      <right/>
      <top style="mediumDashDotDot">
        <color rgb="FFFF0000"/>
      </top>
      <bottom style="mediumDashDotDot">
        <color rgb="FFFF0000"/>
      </bottom>
      <diagonal/>
    </border>
    <border>
      <left/>
      <right style="mediumDashDotDot">
        <color rgb="FFFF0000"/>
      </right>
      <top style="mediumDashDotDot">
        <color rgb="FFFF0000"/>
      </top>
      <bottom style="mediumDashDotDot">
        <color rgb="FFFF0000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516">
    <xf numFmtId="0" fontId="0" fillId="0" borderId="0" xfId="0"/>
    <xf numFmtId="0" fontId="4" fillId="0" borderId="0" xfId="3"/>
    <xf numFmtId="0" fontId="0" fillId="0" borderId="0" xfId="0" applyAlignment="1">
      <alignment horizontal="right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/>
    <xf numFmtId="9" fontId="0" fillId="0" borderId="0" xfId="2" applyFont="1"/>
    <xf numFmtId="169" fontId="0" fillId="0" borderId="0" xfId="1" applyNumberFormat="1" applyFont="1"/>
    <xf numFmtId="165" fontId="0" fillId="0" borderId="0" xfId="0" applyNumberFormat="1"/>
    <xf numFmtId="165" fontId="0" fillId="0" borderId="0" xfId="1" applyNumberFormat="1" applyFont="1"/>
    <xf numFmtId="0" fontId="13" fillId="0" borderId="6" xfId="0" applyFont="1" applyBorder="1"/>
    <xf numFmtId="0" fontId="13" fillId="0" borderId="7" xfId="0" applyFont="1" applyBorder="1"/>
    <xf numFmtId="0" fontId="13" fillId="0" borderId="8" xfId="0" applyFont="1" applyBorder="1"/>
    <xf numFmtId="0" fontId="13" fillId="0" borderId="9" xfId="0" applyFont="1" applyBorder="1"/>
    <xf numFmtId="0" fontId="13" fillId="0" borderId="0" xfId="0" applyFont="1" applyBorder="1"/>
    <xf numFmtId="0" fontId="13" fillId="0" borderId="10" xfId="0" applyFont="1" applyBorder="1"/>
    <xf numFmtId="0" fontId="13" fillId="0" borderId="11" xfId="0" applyFont="1" applyBorder="1"/>
    <xf numFmtId="0" fontId="13" fillId="0" borderId="12" xfId="0" applyFont="1" applyBorder="1"/>
    <xf numFmtId="0" fontId="13" fillId="0" borderId="13" xfId="0" applyFont="1" applyBorder="1"/>
    <xf numFmtId="0" fontId="13" fillId="0" borderId="0" xfId="0" applyFont="1"/>
    <xf numFmtId="0" fontId="14" fillId="0" borderId="0" xfId="0" applyFont="1" applyBorder="1"/>
    <xf numFmtId="0" fontId="12" fillId="0" borderId="0" xfId="0" applyFont="1" applyBorder="1"/>
    <xf numFmtId="0" fontId="13" fillId="0" borderId="0" xfId="0" applyFont="1" applyBorder="1" applyAlignment="1">
      <alignment wrapText="1"/>
    </xf>
    <xf numFmtId="0" fontId="13" fillId="0" borderId="9" xfId="0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10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1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/>
    <xf numFmtId="0" fontId="15" fillId="0" borderId="0" xfId="0" applyFont="1" applyBorder="1"/>
    <xf numFmtId="0" fontId="13" fillId="0" borderId="0" xfId="0" applyFont="1" applyBorder="1" applyAlignment="1">
      <alignment horizontal="center" vertical="center"/>
    </xf>
    <xf numFmtId="0" fontId="14" fillId="0" borderId="20" xfId="0" applyFont="1" applyBorder="1"/>
    <xf numFmtId="0" fontId="14" fillId="0" borderId="16" xfId="0" applyFont="1" applyBorder="1" applyAlignment="1">
      <alignment horizontal="center" vertical="center" wrapText="1"/>
    </xf>
    <xf numFmtId="168" fontId="14" fillId="0" borderId="21" xfId="0" applyNumberFormat="1" applyFont="1" applyBorder="1" applyAlignment="1">
      <alignment horizontal="center" vertical="center"/>
    </xf>
    <xf numFmtId="168" fontId="14" fillId="0" borderId="18" xfId="0" applyNumberFormat="1" applyFont="1" applyBorder="1" applyAlignment="1">
      <alignment horizontal="center" vertical="center"/>
    </xf>
    <xf numFmtId="0" fontId="14" fillId="0" borderId="21" xfId="0" applyFont="1" applyBorder="1"/>
    <xf numFmtId="0" fontId="14" fillId="0" borderId="18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9" fontId="14" fillId="0" borderId="24" xfId="2" applyFont="1" applyBorder="1" applyAlignment="1">
      <alignment horizontal="center" vertical="center"/>
    </xf>
    <xf numFmtId="9" fontId="14" fillId="0" borderId="30" xfId="2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70" fontId="14" fillId="0" borderId="24" xfId="0" applyNumberFormat="1" applyFont="1" applyBorder="1" applyAlignment="1">
      <alignment horizontal="center" vertical="center"/>
    </xf>
    <xf numFmtId="0" fontId="14" fillId="0" borderId="33" xfId="0" applyFont="1" applyBorder="1"/>
    <xf numFmtId="0" fontId="14" fillId="0" borderId="35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 wrapText="1"/>
    </xf>
    <xf numFmtId="168" fontId="14" fillId="0" borderId="31" xfId="0" applyNumberFormat="1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2" fillId="0" borderId="14" xfId="0" applyFont="1" applyBorder="1"/>
    <xf numFmtId="0" fontId="12" fillId="0" borderId="26" xfId="0" applyFont="1" applyBorder="1"/>
    <xf numFmtId="0" fontId="12" fillId="0" borderId="25" xfId="0" applyFont="1" applyBorder="1"/>
    <xf numFmtId="0" fontId="12" fillId="0" borderId="3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12" fillId="0" borderId="36" xfId="0" applyFont="1" applyBorder="1" applyAlignment="1">
      <alignment wrapText="1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171" fontId="14" fillId="0" borderId="18" xfId="0" applyNumberFormat="1" applyFont="1" applyBorder="1" applyAlignment="1">
      <alignment horizontal="center" vertical="center" wrapText="1"/>
    </xf>
    <xf numFmtId="171" fontId="14" fillId="0" borderId="31" xfId="0" applyNumberFormat="1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3" fillId="0" borderId="15" xfId="0" applyFont="1" applyBorder="1" applyAlignment="1">
      <alignment wrapText="1"/>
    </xf>
    <xf numFmtId="0" fontId="13" fillId="0" borderId="17" xfId="0" applyFont="1" applyBorder="1" applyAlignment="1">
      <alignment wrapText="1"/>
    </xf>
    <xf numFmtId="171" fontId="13" fillId="0" borderId="17" xfId="0" applyNumberFormat="1" applyFont="1" applyBorder="1" applyAlignment="1">
      <alignment horizontal="center" vertical="center" wrapText="1"/>
    </xf>
    <xf numFmtId="168" fontId="13" fillId="0" borderId="17" xfId="0" applyNumberFormat="1" applyFont="1" applyBorder="1"/>
    <xf numFmtId="0" fontId="13" fillId="0" borderId="19" xfId="0" applyFont="1" applyBorder="1" applyAlignment="1">
      <alignment wrapText="1"/>
    </xf>
    <xf numFmtId="0" fontId="3" fillId="0" borderId="0" xfId="0" applyFont="1" applyAlignment="1"/>
    <xf numFmtId="165" fontId="0" fillId="0" borderId="0" xfId="1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1" fontId="0" fillId="0" borderId="0" xfId="0" applyNumberFormat="1"/>
    <xf numFmtId="0" fontId="16" fillId="0" borderId="0" xfId="0" applyFont="1" applyBorder="1"/>
    <xf numFmtId="0" fontId="12" fillId="0" borderId="0" xfId="0" applyFont="1"/>
    <xf numFmtId="0" fontId="16" fillId="0" borderId="0" xfId="0" applyFont="1"/>
    <xf numFmtId="0" fontId="14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173" fontId="12" fillId="0" borderId="0" xfId="0" applyNumberFormat="1" applyFont="1" applyBorder="1"/>
    <xf numFmtId="0" fontId="12" fillId="0" borderId="0" xfId="0" applyFont="1" applyBorder="1" applyAlignment="1">
      <alignment horizontal="right"/>
    </xf>
    <xf numFmtId="165" fontId="0" fillId="0" borderId="0" xfId="1" applyNumberFormat="1" applyFont="1" applyBorder="1" applyAlignment="1">
      <alignment horizontal="center"/>
    </xf>
    <xf numFmtId="165" fontId="0" fillId="0" borderId="45" xfId="1" applyNumberFormat="1" applyFont="1" applyBorder="1" applyAlignment="1">
      <alignment horizontal="center"/>
    </xf>
    <xf numFmtId="165" fontId="0" fillId="0" borderId="2" xfId="1" applyNumberFormat="1" applyFont="1" applyBorder="1" applyAlignment="1">
      <alignment horizontal="center"/>
    </xf>
    <xf numFmtId="165" fontId="0" fillId="0" borderId="53" xfId="1" applyNumberFormat="1" applyFont="1" applyBorder="1" applyAlignment="1">
      <alignment horizontal="center"/>
    </xf>
    <xf numFmtId="165" fontId="0" fillId="0" borderId="56" xfId="1" applyNumberFormat="1" applyFont="1" applyBorder="1" applyAlignment="1">
      <alignment horizontal="center"/>
    </xf>
    <xf numFmtId="165" fontId="0" fillId="0" borderId="41" xfId="0" applyNumberFormat="1" applyBorder="1"/>
    <xf numFmtId="165" fontId="0" fillId="0" borderId="42" xfId="0" applyNumberFormat="1" applyBorder="1"/>
    <xf numFmtId="0" fontId="0" fillId="0" borderId="51" xfId="0" applyBorder="1"/>
    <xf numFmtId="0" fontId="0" fillId="0" borderId="52" xfId="0" applyBorder="1"/>
    <xf numFmtId="170" fontId="0" fillId="0" borderId="52" xfId="0" applyNumberFormat="1" applyBorder="1"/>
    <xf numFmtId="0" fontId="0" fillId="0" borderId="54" xfId="0" applyBorder="1"/>
    <xf numFmtId="170" fontId="0" fillId="0" borderId="55" xfId="0" applyNumberFormat="1" applyBorder="1"/>
    <xf numFmtId="0" fontId="0" fillId="0" borderId="58" xfId="0" applyBorder="1"/>
    <xf numFmtId="170" fontId="0" fillId="0" borderId="59" xfId="0" applyNumberFormat="1" applyBorder="1"/>
    <xf numFmtId="0" fontId="0" fillId="0" borderId="61" xfId="0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63" xfId="0" applyBorder="1" applyAlignment="1">
      <alignment horizontal="center"/>
    </xf>
    <xf numFmtId="175" fontId="0" fillId="0" borderId="60" xfId="1" applyNumberFormat="1" applyFont="1" applyBorder="1" applyAlignment="1">
      <alignment horizontal="center"/>
    </xf>
    <xf numFmtId="175" fontId="0" fillId="0" borderId="53" xfId="1" applyNumberFormat="1" applyFont="1" applyBorder="1" applyAlignment="1">
      <alignment horizontal="center"/>
    </xf>
    <xf numFmtId="175" fontId="0" fillId="0" borderId="56" xfId="1" applyNumberFormat="1" applyFont="1" applyBorder="1" applyAlignment="1">
      <alignment horizontal="center"/>
    </xf>
    <xf numFmtId="165" fontId="0" fillId="0" borderId="14" xfId="1" applyNumberFormat="1" applyFont="1" applyBorder="1" applyAlignment="1">
      <alignment horizontal="center"/>
    </xf>
    <xf numFmtId="165" fontId="11" fillId="0" borderId="14" xfId="1" applyNumberFormat="1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47" xfId="0" applyFont="1" applyBorder="1" applyAlignment="1">
      <alignment horizontal="center"/>
    </xf>
    <xf numFmtId="165" fontId="11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19" fillId="0" borderId="2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165" fontId="9" fillId="0" borderId="14" xfId="1" applyNumberFormat="1" applyFont="1" applyBorder="1" applyAlignment="1">
      <alignment horizontal="center" vertical="center" wrapText="1"/>
    </xf>
    <xf numFmtId="165" fontId="3" fillId="0" borderId="14" xfId="1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horizontal="center" vertical="center" wrapText="1"/>
    </xf>
    <xf numFmtId="165" fontId="18" fillId="0" borderId="64" xfId="0" applyNumberFormat="1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14" xfId="0" applyFont="1" applyBorder="1" applyAlignment="1">
      <alignment vertical="center" wrapText="1"/>
    </xf>
    <xf numFmtId="165" fontId="0" fillId="0" borderId="26" xfId="1" applyNumberFormat="1" applyFont="1" applyBorder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/>
    </xf>
    <xf numFmtId="0" fontId="9" fillId="0" borderId="42" xfId="0" applyFont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5" fontId="0" fillId="0" borderId="41" xfId="1" applyNumberFormat="1" applyFont="1" applyBorder="1" applyAlignment="1">
      <alignment horizontal="center"/>
    </xf>
    <xf numFmtId="165" fontId="0" fillId="0" borderId="42" xfId="1" applyNumberFormat="1" applyFont="1" applyBorder="1" applyAlignment="1">
      <alignment horizontal="center"/>
    </xf>
    <xf numFmtId="172" fontId="20" fillId="0" borderId="0" xfId="0" applyNumberFormat="1" applyFont="1" applyFill="1"/>
    <xf numFmtId="169" fontId="21" fillId="0" borderId="0" xfId="1" applyNumberFormat="1" applyFont="1" applyAlignment="1">
      <alignment horizontal="center"/>
    </xf>
    <xf numFmtId="0" fontId="21" fillId="0" borderId="0" xfId="0" applyFont="1"/>
    <xf numFmtId="0" fontId="20" fillId="0" borderId="0" xfId="0" applyFont="1" applyAlignment="1">
      <alignment horizontal="right"/>
    </xf>
    <xf numFmtId="172" fontId="21" fillId="0" borderId="0" xfId="0" applyNumberFormat="1" applyFont="1" applyFill="1"/>
    <xf numFmtId="165" fontId="21" fillId="0" borderId="0" xfId="1" applyNumberFormat="1" applyFont="1" applyAlignment="1">
      <alignment horizontal="center"/>
    </xf>
    <xf numFmtId="0" fontId="20" fillId="0" borderId="0" xfId="0" applyFont="1"/>
    <xf numFmtId="172" fontId="21" fillId="0" borderId="0" xfId="0" applyNumberFormat="1" applyFont="1"/>
    <xf numFmtId="172" fontId="3" fillId="0" borderId="0" xfId="0" applyNumberFormat="1" applyFont="1" applyAlignment="1">
      <alignment horizontal="center"/>
    </xf>
    <xf numFmtId="0" fontId="10" fillId="0" borderId="25" xfId="0" applyFont="1" applyFill="1" applyBorder="1" applyAlignment="1">
      <alignment horizontal="center"/>
    </xf>
    <xf numFmtId="0" fontId="18" fillId="0" borderId="26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23" fillId="0" borderId="0" xfId="0" applyFont="1"/>
    <xf numFmtId="0" fontId="0" fillId="0" borderId="48" xfId="0" applyBorder="1" applyAlignment="1">
      <alignment horizontal="center"/>
    </xf>
    <xf numFmtId="167" fontId="11" fillId="0" borderId="50" xfId="0" applyNumberFormat="1" applyFont="1" applyBorder="1" applyAlignment="1">
      <alignment horizontal="center"/>
    </xf>
    <xf numFmtId="0" fontId="0" fillId="0" borderId="51" xfId="0" applyBorder="1" applyAlignment="1">
      <alignment horizontal="center"/>
    </xf>
    <xf numFmtId="167" fontId="11" fillId="0" borderId="53" xfId="0" applyNumberFormat="1" applyFont="1" applyBorder="1" applyAlignment="1">
      <alignment horizontal="center"/>
    </xf>
    <xf numFmtId="174" fontId="0" fillId="0" borderId="53" xfId="1" applyNumberFormat="1" applyFont="1" applyBorder="1" applyAlignment="1">
      <alignment horizontal="center"/>
    </xf>
    <xf numFmtId="0" fontId="2" fillId="3" borderId="53" xfId="0" applyFont="1" applyFill="1" applyBorder="1" applyAlignment="1">
      <alignment wrapText="1"/>
    </xf>
    <xf numFmtId="174" fontId="2" fillId="3" borderId="53" xfId="1" applyNumberFormat="1" applyFont="1" applyFill="1" applyBorder="1" applyAlignment="1">
      <alignment horizontal="center"/>
    </xf>
    <xf numFmtId="165" fontId="2" fillId="3" borderId="53" xfId="1" applyNumberFormat="1" applyFont="1" applyFill="1" applyBorder="1" applyAlignment="1">
      <alignment horizontal="center"/>
    </xf>
    <xf numFmtId="0" fontId="0" fillId="0" borderId="54" xfId="0" applyBorder="1" applyAlignment="1">
      <alignment horizontal="center"/>
    </xf>
    <xf numFmtId="167" fontId="11" fillId="0" borderId="56" xfId="0" applyNumberFormat="1" applyFont="1" applyBorder="1" applyAlignment="1">
      <alignment horizontal="center"/>
    </xf>
    <xf numFmtId="165" fontId="0" fillId="0" borderId="0" xfId="1" applyFont="1" applyBorder="1" applyAlignment="1">
      <alignment horizontal="center"/>
    </xf>
    <xf numFmtId="165" fontId="0" fillId="0" borderId="2" xfId="1" applyFont="1" applyBorder="1" applyAlignment="1">
      <alignment horizontal="center"/>
    </xf>
    <xf numFmtId="165" fontId="8" fillId="3" borderId="56" xfId="1" applyNumberFormat="1" applyFont="1" applyFill="1" applyBorder="1" applyAlignment="1">
      <alignment horizontal="center"/>
    </xf>
    <xf numFmtId="9" fontId="11" fillId="0" borderId="59" xfId="2" applyFont="1" applyBorder="1" applyAlignment="1">
      <alignment horizontal="center"/>
    </xf>
    <xf numFmtId="0" fontId="18" fillId="0" borderId="62" xfId="0" applyFont="1" applyBorder="1" applyAlignment="1">
      <alignment horizontal="center"/>
    </xf>
    <xf numFmtId="0" fontId="18" fillId="0" borderId="63" xfId="0" applyFont="1" applyBorder="1" applyAlignment="1">
      <alignment horizontal="center"/>
    </xf>
    <xf numFmtId="0" fontId="3" fillId="0" borderId="81" xfId="0" applyFont="1" applyBorder="1"/>
    <xf numFmtId="0" fontId="0" fillId="0" borderId="0" xfId="0" applyFill="1"/>
    <xf numFmtId="0" fontId="6" fillId="4" borderId="0" xfId="0" applyFont="1" applyFill="1" applyAlignment="1">
      <alignment vertical="center" wrapText="1"/>
    </xf>
    <xf numFmtId="0" fontId="2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70" fontId="2" fillId="3" borderId="49" xfId="0" applyNumberFormat="1" applyFont="1" applyFill="1" applyBorder="1"/>
    <xf numFmtId="170" fontId="2" fillId="3" borderId="52" xfId="0" applyNumberFormat="1" applyFont="1" applyFill="1" applyBorder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" fontId="2" fillId="3" borderId="59" xfId="1" applyNumberFormat="1" applyFont="1" applyFill="1" applyBorder="1"/>
    <xf numFmtId="165" fontId="0" fillId="0" borderId="59" xfId="0" applyNumberFormat="1" applyBorder="1"/>
    <xf numFmtId="165" fontId="0" fillId="0" borderId="52" xfId="0" applyNumberFormat="1" applyBorder="1"/>
    <xf numFmtId="175" fontId="24" fillId="0" borderId="53" xfId="1" applyNumberFormat="1" applyFont="1" applyBorder="1" applyAlignment="1">
      <alignment horizontal="center"/>
    </xf>
    <xf numFmtId="165" fontId="0" fillId="0" borderId="47" xfId="1" applyNumberFormat="1" applyFont="1" applyBorder="1" applyAlignment="1">
      <alignment horizontal="center"/>
    </xf>
    <xf numFmtId="165" fontId="0" fillId="0" borderId="55" xfId="0" applyNumberFormat="1" applyBorder="1"/>
    <xf numFmtId="176" fontId="2" fillId="3" borderId="48" xfId="0" applyNumberFormat="1" applyFont="1" applyFill="1" applyBorder="1"/>
    <xf numFmtId="9" fontId="2" fillId="3" borderId="49" xfId="2" applyFont="1" applyFill="1" applyBorder="1" applyAlignment="1">
      <alignment horizontal="center"/>
    </xf>
    <xf numFmtId="9" fontId="2" fillId="3" borderId="50" xfId="2" applyFont="1" applyFill="1" applyBorder="1" applyAlignment="1">
      <alignment horizontal="center"/>
    </xf>
    <xf numFmtId="176" fontId="2" fillId="3" borderId="51" xfId="0" applyNumberFormat="1" applyFont="1" applyFill="1" applyBorder="1"/>
    <xf numFmtId="9" fontId="2" fillId="3" borderId="52" xfId="2" applyFont="1" applyFill="1" applyBorder="1" applyAlignment="1">
      <alignment horizontal="center"/>
    </xf>
    <xf numFmtId="9" fontId="2" fillId="3" borderId="53" xfId="2" applyFont="1" applyFill="1" applyBorder="1" applyAlignment="1">
      <alignment horizontal="center"/>
    </xf>
    <xf numFmtId="9" fontId="2" fillId="3" borderId="56" xfId="2" applyFont="1" applyFill="1" applyBorder="1" applyAlignment="1">
      <alignment horizontal="center"/>
    </xf>
    <xf numFmtId="1" fontId="0" fillId="0" borderId="52" xfId="0" applyNumberFormat="1" applyBorder="1"/>
    <xf numFmtId="1" fontId="0" fillId="0" borderId="55" xfId="0" applyNumberFormat="1" applyBorder="1"/>
    <xf numFmtId="170" fontId="2" fillId="3" borderId="55" xfId="0" applyNumberFormat="1" applyFont="1" applyFill="1" applyBorder="1"/>
    <xf numFmtId="165" fontId="0" fillId="0" borderId="83" xfId="1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10" fontId="2" fillId="0" borderId="0" xfId="0" applyNumberFormat="1" applyFont="1"/>
    <xf numFmtId="165" fontId="0" fillId="2" borderId="14" xfId="1" applyNumberFormat="1" applyFont="1" applyFill="1" applyBorder="1" applyAlignment="1">
      <alignment horizontal="center"/>
    </xf>
    <xf numFmtId="0" fontId="2" fillId="0" borderId="0" xfId="0" applyFont="1" applyFill="1"/>
    <xf numFmtId="165" fontId="0" fillId="2" borderId="41" xfId="1" applyNumberFormat="1" applyFont="1" applyFill="1" applyBorder="1" applyAlignment="1">
      <alignment horizontal="center"/>
    </xf>
    <xf numFmtId="165" fontId="3" fillId="2" borderId="46" xfId="1" applyNumberFormat="1" applyFont="1" applyFill="1" applyBorder="1" applyAlignment="1">
      <alignment horizontal="center"/>
    </xf>
    <xf numFmtId="0" fontId="6" fillId="0" borderId="0" xfId="0" applyFont="1" applyAlignment="1">
      <alignment vertical="center"/>
    </xf>
    <xf numFmtId="0" fontId="6" fillId="4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17" fillId="0" borderId="0" xfId="3" applyFont="1" applyAlignment="1"/>
    <xf numFmtId="1" fontId="0" fillId="0" borderId="82" xfId="0" applyNumberFormat="1" applyBorder="1"/>
    <xf numFmtId="9" fontId="11" fillId="0" borderId="49" xfId="2" applyFont="1" applyBorder="1" applyAlignment="1">
      <alignment horizontal="center"/>
    </xf>
    <xf numFmtId="1" fontId="0" fillId="0" borderId="38" xfId="0" applyNumberFormat="1" applyBorder="1"/>
    <xf numFmtId="1" fontId="2" fillId="3" borderId="52" xfId="0" applyNumberFormat="1" applyFont="1" applyFill="1" applyBorder="1"/>
    <xf numFmtId="1" fontId="2" fillId="3" borderId="55" xfId="0" applyNumberFormat="1" applyFont="1" applyFill="1" applyBorder="1"/>
    <xf numFmtId="165" fontId="3" fillId="0" borderId="14" xfId="5" applyNumberFormat="1" applyFont="1" applyBorder="1" applyAlignment="1">
      <alignment horizontal="center" vertical="center" wrapText="1"/>
    </xf>
    <xf numFmtId="165" fontId="0" fillId="0" borderId="0" xfId="5" applyNumberFormat="1" applyFont="1" applyBorder="1" applyAlignment="1">
      <alignment horizontal="center"/>
    </xf>
    <xf numFmtId="165" fontId="0" fillId="0" borderId="41" xfId="5" applyNumberFormat="1" applyFont="1" applyBorder="1" applyAlignment="1">
      <alignment horizontal="center"/>
    </xf>
    <xf numFmtId="169" fontId="9" fillId="0" borderId="0" xfId="1" applyNumberFormat="1" applyFont="1" applyBorder="1" applyAlignment="1">
      <alignment horizontal="center"/>
    </xf>
    <xf numFmtId="169" fontId="19" fillId="0" borderId="14" xfId="1" applyNumberFormat="1" applyFont="1" applyBorder="1" applyAlignment="1">
      <alignment horizontal="center" vertical="center" wrapText="1"/>
    </xf>
    <xf numFmtId="169" fontId="9" fillId="0" borderId="47" xfId="1" applyNumberFormat="1" applyFont="1" applyBorder="1" applyAlignment="1">
      <alignment horizontal="center"/>
    </xf>
    <xf numFmtId="169" fontId="9" fillId="0" borderId="14" xfId="1" applyNumberFormat="1" applyFont="1" applyBorder="1" applyAlignment="1">
      <alignment horizontal="center" vertical="center" wrapText="1"/>
    </xf>
    <xf numFmtId="176" fontId="2" fillId="2" borderId="54" xfId="0" applyNumberFormat="1" applyFont="1" applyFill="1" applyBorder="1"/>
    <xf numFmtId="9" fontId="2" fillId="2" borderId="52" xfId="2" applyFont="1" applyFill="1" applyBorder="1" applyAlignment="1">
      <alignment horizontal="center"/>
    </xf>
    <xf numFmtId="9" fontId="11" fillId="2" borderId="59" xfId="2" applyFont="1" applyFill="1" applyBorder="1" applyAlignment="1">
      <alignment horizontal="center"/>
    </xf>
    <xf numFmtId="174" fontId="0" fillId="2" borderId="39" xfId="0" applyNumberFormat="1" applyFill="1" applyBorder="1"/>
    <xf numFmtId="165" fontId="11" fillId="0" borderId="0" xfId="5" applyNumberFormat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1" fontId="0" fillId="0" borderId="84" xfId="0" applyNumberFormat="1" applyBorder="1"/>
    <xf numFmtId="165" fontId="5" fillId="0" borderId="0" xfId="1" applyNumberFormat="1" applyFont="1" applyAlignment="1">
      <alignment vertical="center" wrapText="1"/>
    </xf>
    <xf numFmtId="165" fontId="5" fillId="0" borderId="85" xfId="1" applyNumberFormat="1" applyFont="1" applyBorder="1" applyAlignment="1">
      <alignment vertical="center" wrapText="1"/>
    </xf>
    <xf numFmtId="0" fontId="25" fillId="0" borderId="0" xfId="0" applyFont="1" applyAlignment="1">
      <alignment horizontal="left"/>
    </xf>
    <xf numFmtId="0" fontId="2" fillId="2" borderId="0" xfId="0" applyFont="1" applyFill="1" applyAlignment="1">
      <alignment horizontal="right"/>
    </xf>
    <xf numFmtId="165" fontId="0" fillId="2" borderId="0" xfId="1" applyNumberFormat="1" applyFont="1" applyFill="1" applyAlignment="1">
      <alignment horizontal="center"/>
    </xf>
    <xf numFmtId="0" fontId="3" fillId="0" borderId="14" xfId="0" applyFont="1" applyFill="1" applyBorder="1" applyAlignment="1">
      <alignment horizontal="center" vertical="center" wrapText="1"/>
    </xf>
    <xf numFmtId="165" fontId="0" fillId="0" borderId="0" xfId="1" applyNumberFormat="1" applyFont="1" applyFill="1" applyBorder="1" applyAlignment="1">
      <alignment horizontal="center"/>
    </xf>
    <xf numFmtId="165" fontId="0" fillId="0" borderId="14" xfId="1" applyNumberFormat="1" applyFont="1" applyFill="1" applyBorder="1" applyAlignment="1">
      <alignment horizontal="center"/>
    </xf>
    <xf numFmtId="165" fontId="0" fillId="0" borderId="2" xfId="1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  <xf numFmtId="165" fontId="2" fillId="0" borderId="0" xfId="0" applyNumberFormat="1" applyFont="1" applyFill="1"/>
    <xf numFmtId="165" fontId="0" fillId="0" borderId="41" xfId="1" applyNumberFormat="1" applyFont="1" applyFill="1" applyBorder="1" applyAlignment="1">
      <alignment horizontal="center"/>
    </xf>
    <xf numFmtId="165" fontId="1" fillId="0" borderId="2" xfId="1" applyNumberFormat="1" applyFont="1" applyFill="1" applyBorder="1" applyAlignment="1">
      <alignment horizontal="center"/>
    </xf>
    <xf numFmtId="165" fontId="1" fillId="0" borderId="14" xfId="1" applyNumberFormat="1" applyFont="1" applyFill="1" applyBorder="1" applyAlignment="1">
      <alignment horizontal="center"/>
    </xf>
    <xf numFmtId="165" fontId="3" fillId="0" borderId="64" xfId="1" applyNumberFormat="1" applyFont="1" applyFill="1" applyBorder="1" applyAlignment="1">
      <alignment horizontal="center"/>
    </xf>
    <xf numFmtId="165" fontId="0" fillId="0" borderId="42" xfId="1" applyNumberFormat="1" applyFont="1" applyFill="1" applyBorder="1" applyAlignment="1">
      <alignment horizontal="center"/>
    </xf>
    <xf numFmtId="0" fontId="26" fillId="0" borderId="0" xfId="0" applyFont="1" applyAlignment="1">
      <alignment vertical="center" wrapText="1"/>
    </xf>
    <xf numFmtId="0" fontId="27" fillId="0" borderId="0" xfId="0" applyFont="1" applyAlignment="1">
      <alignment vertical="center" wrapText="1"/>
    </xf>
    <xf numFmtId="169" fontId="2" fillId="0" borderId="0" xfId="1" applyNumberFormat="1" applyFont="1" applyFill="1"/>
    <xf numFmtId="169" fontId="11" fillId="0" borderId="51" xfId="1" applyNumberFormat="1" applyFont="1" applyFill="1" applyBorder="1"/>
    <xf numFmtId="169" fontId="11" fillId="0" borderId="52" xfId="1" applyNumberFormat="1" applyFont="1" applyFill="1" applyBorder="1"/>
    <xf numFmtId="169" fontId="11" fillId="0" borderId="53" xfId="1" applyNumberFormat="1" applyFont="1" applyFill="1" applyBorder="1"/>
    <xf numFmtId="169" fontId="11" fillId="0" borderId="54" xfId="1" applyNumberFormat="1" applyFont="1" applyFill="1" applyBorder="1"/>
    <xf numFmtId="169" fontId="11" fillId="0" borderId="55" xfId="1" applyNumberFormat="1" applyFont="1" applyFill="1" applyBorder="1"/>
    <xf numFmtId="169" fontId="11" fillId="0" borderId="56" xfId="1" applyNumberFormat="1" applyFont="1" applyFill="1" applyBorder="1"/>
    <xf numFmtId="0" fontId="18" fillId="0" borderId="61" xfId="0" applyFont="1" applyFill="1" applyBorder="1" applyAlignment="1">
      <alignment horizontal="center"/>
    </xf>
    <xf numFmtId="0" fontId="18" fillId="0" borderId="62" xfId="0" applyFont="1" applyFill="1" applyBorder="1" applyAlignment="1">
      <alignment horizontal="center"/>
    </xf>
    <xf numFmtId="0" fontId="18" fillId="0" borderId="63" xfId="0" applyFont="1" applyFill="1" applyBorder="1" applyAlignment="1">
      <alignment horizontal="center"/>
    </xf>
    <xf numFmtId="178" fontId="2" fillId="0" borderId="0" xfId="1" applyNumberFormat="1" applyFont="1" applyFill="1"/>
    <xf numFmtId="9" fontId="11" fillId="0" borderId="49" xfId="2" applyFont="1" applyFill="1" applyBorder="1" applyAlignment="1">
      <alignment horizontal="center"/>
    </xf>
    <xf numFmtId="9" fontId="11" fillId="0" borderId="59" xfId="2" applyFont="1" applyFill="1" applyBorder="1" applyAlignment="1">
      <alignment horizontal="center"/>
    </xf>
    <xf numFmtId="9" fontId="11" fillId="0" borderId="55" xfId="2" applyFont="1" applyFill="1" applyBorder="1" applyAlignment="1">
      <alignment horizontal="center"/>
    </xf>
    <xf numFmtId="176" fontId="11" fillId="0" borderId="48" xfId="0" applyNumberFormat="1" applyFont="1" applyFill="1" applyBorder="1"/>
    <xf numFmtId="9" fontId="11" fillId="0" borderId="50" xfId="2" applyFont="1" applyFill="1" applyBorder="1" applyAlignment="1">
      <alignment horizontal="center"/>
    </xf>
    <xf numFmtId="176" fontId="11" fillId="0" borderId="51" xfId="0" applyNumberFormat="1" applyFont="1" applyFill="1" applyBorder="1"/>
    <xf numFmtId="9" fontId="11" fillId="0" borderId="52" xfId="2" applyFont="1" applyFill="1" applyBorder="1" applyAlignment="1">
      <alignment horizontal="center"/>
    </xf>
    <xf numFmtId="9" fontId="11" fillId="0" borderId="53" xfId="2" applyFont="1" applyFill="1" applyBorder="1" applyAlignment="1">
      <alignment horizontal="center"/>
    </xf>
    <xf numFmtId="176" fontId="11" fillId="0" borderId="54" xfId="0" applyNumberFormat="1" applyFont="1" applyFill="1" applyBorder="1"/>
    <xf numFmtId="9" fontId="11" fillId="0" borderId="56" xfId="2" applyFont="1" applyFill="1" applyBorder="1" applyAlignment="1">
      <alignment horizontal="center"/>
    </xf>
    <xf numFmtId="0" fontId="18" fillId="0" borderId="81" xfId="0" applyFont="1" applyFill="1" applyBorder="1"/>
    <xf numFmtId="169" fontId="11" fillId="0" borderId="48" xfId="1" applyNumberFormat="1" applyFont="1" applyFill="1" applyBorder="1"/>
    <xf numFmtId="169" fontId="11" fillId="0" borderId="49" xfId="1" applyNumberFormat="1" applyFont="1" applyFill="1" applyBorder="1"/>
    <xf numFmtId="169" fontId="11" fillId="0" borderId="50" xfId="1" applyNumberFormat="1" applyFont="1" applyFill="1" applyBorder="1"/>
    <xf numFmtId="9" fontId="11" fillId="0" borderId="88" xfId="2" applyFont="1" applyFill="1" applyBorder="1" applyAlignment="1">
      <alignment horizontal="center"/>
    </xf>
    <xf numFmtId="0" fontId="3" fillId="0" borderId="0" xfId="0" applyFont="1" applyFill="1"/>
    <xf numFmtId="0" fontId="22" fillId="0" borderId="1" xfId="0" applyFont="1" applyBorder="1" applyAlignment="1">
      <alignment horizontal="center"/>
    </xf>
    <xf numFmtId="169" fontId="19" fillId="0" borderId="25" xfId="1" applyNumberFormat="1" applyFont="1" applyBorder="1" applyAlignment="1">
      <alignment horizontal="center" vertical="center" wrapText="1"/>
    </xf>
    <xf numFmtId="169" fontId="19" fillId="0" borderId="26" xfId="1" applyNumberFormat="1" applyFont="1" applyBorder="1" applyAlignment="1">
      <alignment horizontal="center" vertical="center" wrapText="1"/>
    </xf>
    <xf numFmtId="169" fontId="9" fillId="0" borderId="4" xfId="1" applyNumberFormat="1" applyFont="1" applyBorder="1" applyAlignment="1">
      <alignment horizontal="center"/>
    </xf>
    <xf numFmtId="169" fontId="0" fillId="0" borderId="0" xfId="1" applyNumberFormat="1" applyFont="1" applyBorder="1"/>
    <xf numFmtId="169" fontId="9" fillId="0" borderId="45" xfId="1" applyNumberFormat="1" applyFont="1" applyBorder="1" applyAlignment="1">
      <alignment horizontal="center"/>
    </xf>
    <xf numFmtId="169" fontId="0" fillId="0" borderId="2" xfId="1" applyNumberFormat="1" applyFont="1" applyBorder="1"/>
    <xf numFmtId="169" fontId="9" fillId="0" borderId="2" xfId="1" applyNumberFormat="1" applyFont="1" applyBorder="1" applyAlignment="1">
      <alignment horizontal="center"/>
    </xf>
    <xf numFmtId="169" fontId="9" fillId="0" borderId="42" xfId="1" applyNumberFormat="1" applyFont="1" applyBorder="1" applyAlignment="1">
      <alignment horizontal="center"/>
    </xf>
    <xf numFmtId="169" fontId="0" fillId="0" borderId="3" xfId="1" applyNumberFormat="1" applyFont="1" applyBorder="1" applyAlignment="1">
      <alignment horizontal="center"/>
    </xf>
    <xf numFmtId="165" fontId="11" fillId="0" borderId="5" xfId="5" applyNumberFormat="1" applyFont="1" applyFill="1" applyBorder="1" applyAlignment="1">
      <alignment horizontal="center"/>
    </xf>
    <xf numFmtId="165" fontId="0" fillId="0" borderId="5" xfId="5" applyNumberFormat="1" applyFont="1" applyBorder="1" applyAlignment="1">
      <alignment horizontal="center"/>
    </xf>
    <xf numFmtId="165" fontId="0" fillId="0" borderId="40" xfId="5" applyNumberFormat="1" applyFont="1" applyBorder="1" applyAlignment="1">
      <alignment horizontal="center"/>
    </xf>
    <xf numFmtId="169" fontId="0" fillId="0" borderId="4" xfId="1" applyNumberFormat="1" applyFont="1" applyBorder="1" applyAlignment="1">
      <alignment horizontal="center"/>
    </xf>
    <xf numFmtId="169" fontId="0" fillId="0" borderId="47" xfId="1" applyNumberFormat="1" applyFont="1" applyBorder="1" applyAlignment="1">
      <alignment horizontal="center"/>
    </xf>
    <xf numFmtId="165" fontId="11" fillId="0" borderId="2" xfId="5" applyNumberFormat="1" applyFont="1" applyFill="1" applyBorder="1" applyAlignment="1">
      <alignment horizontal="center"/>
    </xf>
    <xf numFmtId="165" fontId="0" fillId="0" borderId="2" xfId="5" applyNumberFormat="1" applyFont="1" applyBorder="1" applyAlignment="1">
      <alignment horizontal="center"/>
    </xf>
    <xf numFmtId="165" fontId="0" fillId="0" borderId="42" xfId="5" applyNumberFormat="1" applyFont="1" applyBorder="1" applyAlignment="1">
      <alignment horizontal="center"/>
    </xf>
    <xf numFmtId="179" fontId="27" fillId="0" borderId="0" xfId="0" applyNumberFormat="1" applyFont="1" applyAlignment="1">
      <alignment vertical="center" wrapText="1"/>
    </xf>
    <xf numFmtId="0" fontId="27" fillId="2" borderId="0" xfId="0" applyFont="1" applyFill="1" applyAlignment="1">
      <alignment vertical="center" wrapText="1"/>
    </xf>
    <xf numFmtId="0" fontId="3" fillId="0" borderId="0" xfId="0" applyFont="1"/>
    <xf numFmtId="168" fontId="18" fillId="0" borderId="90" xfId="0" applyNumberFormat="1" applyFont="1" applyFill="1" applyBorder="1" applyAlignment="1">
      <alignment horizontal="center"/>
    </xf>
    <xf numFmtId="0" fontId="3" fillId="0" borderId="91" xfId="0" applyFont="1" applyBorder="1" applyAlignment="1">
      <alignment horizontal="center"/>
    </xf>
    <xf numFmtId="0" fontId="18" fillId="0" borderId="92" xfId="0" applyFont="1" applyFill="1" applyBorder="1" applyAlignment="1">
      <alignment horizontal="center"/>
    </xf>
    <xf numFmtId="1" fontId="11" fillId="0" borderId="93" xfId="0" applyNumberFormat="1" applyFont="1" applyFill="1" applyBorder="1"/>
    <xf numFmtId="180" fontId="18" fillId="0" borderId="94" xfId="4" applyNumberFormat="1" applyFont="1" applyFill="1" applyBorder="1"/>
    <xf numFmtId="1" fontId="11" fillId="0" borderId="95" xfId="0" applyNumberFormat="1" applyFont="1" applyFill="1" applyBorder="1"/>
    <xf numFmtId="180" fontId="18" fillId="0" borderId="96" xfId="4" applyNumberFormat="1" applyFont="1" applyFill="1" applyBorder="1"/>
    <xf numFmtId="174" fontId="11" fillId="0" borderId="97" xfId="0" applyNumberFormat="1" applyFont="1" applyFill="1" applyBorder="1"/>
    <xf numFmtId="180" fontId="18" fillId="0" borderId="98" xfId="4" applyNumberFormat="1" applyFont="1" applyFill="1" applyBorder="1"/>
    <xf numFmtId="0" fontId="11" fillId="0" borderId="99" xfId="0" applyFont="1" applyFill="1" applyBorder="1"/>
    <xf numFmtId="0" fontId="11" fillId="0" borderId="0" xfId="0" applyFont="1" applyFill="1" applyBorder="1"/>
    <xf numFmtId="0" fontId="3" fillId="0" borderId="100" xfId="0" applyFont="1" applyBorder="1"/>
    <xf numFmtId="0" fontId="18" fillId="0" borderId="91" xfId="0" applyFont="1" applyFill="1" applyBorder="1" applyAlignment="1">
      <alignment horizontal="center"/>
    </xf>
    <xf numFmtId="0" fontId="11" fillId="0" borderId="93" xfId="0" applyFont="1" applyFill="1" applyBorder="1"/>
    <xf numFmtId="0" fontId="11" fillId="0" borderId="95" xfId="0" applyFont="1" applyFill="1" applyBorder="1"/>
    <xf numFmtId="0" fontId="11" fillId="0" borderId="101" xfId="0" applyFont="1" applyFill="1" applyBorder="1"/>
    <xf numFmtId="176" fontId="11" fillId="0" borderId="102" xfId="0" applyNumberFormat="1" applyFont="1" applyFill="1" applyBorder="1"/>
    <xf numFmtId="9" fontId="11" fillId="0" borderId="103" xfId="2" applyFont="1" applyFill="1" applyBorder="1" applyAlignment="1">
      <alignment horizontal="center"/>
    </xf>
    <xf numFmtId="9" fontId="11" fillId="0" borderId="104" xfId="2" applyFont="1" applyFill="1" applyBorder="1" applyAlignment="1">
      <alignment horizontal="center"/>
    </xf>
    <xf numFmtId="9" fontId="11" fillId="0" borderId="105" xfId="2" applyFont="1" applyFill="1" applyBorder="1" applyAlignment="1">
      <alignment horizontal="center"/>
    </xf>
    <xf numFmtId="169" fontId="11" fillId="0" borderId="102" xfId="1" applyNumberFormat="1" applyFont="1" applyFill="1" applyBorder="1"/>
    <xf numFmtId="169" fontId="11" fillId="0" borderId="103" xfId="1" applyNumberFormat="1" applyFont="1" applyFill="1" applyBorder="1"/>
    <xf numFmtId="169" fontId="11" fillId="0" borderId="105" xfId="1" applyNumberFormat="1" applyFont="1" applyFill="1" applyBorder="1"/>
    <xf numFmtId="180" fontId="18" fillId="0" borderId="106" xfId="4" applyNumberFormat="1" applyFont="1" applyFill="1" applyBorder="1"/>
    <xf numFmtId="0" fontId="0" fillId="0" borderId="107" xfId="0" applyBorder="1"/>
    <xf numFmtId="0" fontId="3" fillId="0" borderId="107" xfId="0" applyFont="1" applyBorder="1"/>
    <xf numFmtId="0" fontId="0" fillId="0" borderId="107" xfId="0" applyFill="1" applyBorder="1"/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0" xfId="0" applyFill="1" applyBorder="1"/>
    <xf numFmtId="169" fontId="0" fillId="0" borderId="109" xfId="1" applyNumberFormat="1" applyFont="1" applyBorder="1"/>
    <xf numFmtId="174" fontId="3" fillId="0" borderId="0" xfId="0" applyNumberFormat="1" applyFont="1" applyFill="1" applyBorder="1"/>
    <xf numFmtId="165" fontId="0" fillId="0" borderId="0" xfId="1" applyNumberFormat="1" applyFont="1" applyBorder="1"/>
    <xf numFmtId="168" fontId="3" fillId="0" borderId="0" xfId="0" applyNumberFormat="1" applyFont="1" applyBorder="1"/>
    <xf numFmtId="0" fontId="2" fillId="3" borderId="0" xfId="0" applyFont="1" applyFill="1" applyBorder="1"/>
    <xf numFmtId="9" fontId="8" fillId="3" borderId="0" xfId="0" applyNumberFormat="1" applyFont="1" applyFill="1" applyBorder="1"/>
    <xf numFmtId="1" fontId="2" fillId="3" borderId="0" xfId="1" applyNumberFormat="1" applyFont="1" applyFill="1" applyBorder="1" applyAlignment="1">
      <alignment horizontal="right"/>
    </xf>
    <xf numFmtId="0" fontId="3" fillId="0" borderId="0" xfId="0" applyFont="1" applyBorder="1"/>
    <xf numFmtId="9" fontId="8" fillId="3" borderId="0" xfId="2" applyFont="1" applyFill="1" applyBorder="1"/>
    <xf numFmtId="177" fontId="29" fillId="3" borderId="0" xfId="4" applyNumberFormat="1" applyFont="1" applyFill="1" applyBorder="1"/>
    <xf numFmtId="177" fontId="29" fillId="3" borderId="0" xfId="0" applyNumberFormat="1" applyFont="1" applyFill="1" applyBorder="1"/>
    <xf numFmtId="0" fontId="0" fillId="0" borderId="110" xfId="0" applyBorder="1"/>
    <xf numFmtId="0" fontId="3" fillId="0" borderId="110" xfId="0" applyFont="1" applyBorder="1"/>
    <xf numFmtId="0" fontId="0" fillId="0" borderId="110" xfId="0" applyFill="1" applyBorder="1"/>
    <xf numFmtId="168" fontId="18" fillId="0" borderId="119" xfId="0" applyNumberFormat="1" applyFont="1" applyFill="1" applyBorder="1" applyAlignment="1">
      <alignment horizontal="center"/>
    </xf>
    <xf numFmtId="169" fontId="22" fillId="0" borderId="14" xfId="1" applyNumberFormat="1" applyFont="1" applyBorder="1" applyAlignment="1">
      <alignment horizontal="center"/>
    </xf>
    <xf numFmtId="165" fontId="6" fillId="0" borderId="85" xfId="1" applyNumberFormat="1" applyFont="1" applyFill="1" applyBorder="1" applyAlignment="1">
      <alignment vertical="center" wrapText="1"/>
    </xf>
    <xf numFmtId="0" fontId="18" fillId="0" borderId="0" xfId="0" applyFont="1" applyFill="1" applyAlignment="1">
      <alignment horizontal="right"/>
    </xf>
    <xf numFmtId="165" fontId="18" fillId="0" borderId="1" xfId="1" applyNumberFormat="1" applyFont="1" applyFill="1" applyBorder="1" applyAlignment="1">
      <alignment horizontal="center"/>
    </xf>
    <xf numFmtId="172" fontId="21" fillId="2" borderId="0" xfId="0" applyNumberFormat="1" applyFont="1" applyFill="1"/>
    <xf numFmtId="169" fontId="21" fillId="2" borderId="0" xfId="1" applyNumberFormat="1" applyFont="1" applyFill="1" applyAlignment="1">
      <alignment horizontal="center"/>
    </xf>
    <xf numFmtId="165" fontId="0" fillId="2" borderId="0" xfId="1" applyFont="1" applyFill="1" applyBorder="1" applyAlignment="1">
      <alignment horizontal="center"/>
    </xf>
    <xf numFmtId="169" fontId="2" fillId="0" borderId="110" xfId="1" applyNumberFormat="1" applyFont="1" applyFill="1" applyBorder="1"/>
    <xf numFmtId="178" fontId="2" fillId="0" borderId="110" xfId="1" applyNumberFormat="1" applyFont="1" applyFill="1" applyBorder="1"/>
    <xf numFmtId="0" fontId="2" fillId="0" borderId="110" xfId="0" applyFont="1" applyFill="1" applyBorder="1"/>
    <xf numFmtId="178" fontId="2" fillId="0" borderId="111" xfId="1" applyNumberFormat="1" applyFont="1" applyFill="1" applyBorder="1"/>
    <xf numFmtId="0" fontId="30" fillId="0" borderId="9" xfId="0" applyFont="1" applyFill="1" applyBorder="1" applyAlignment="1">
      <alignment horizontal="right"/>
    </xf>
    <xf numFmtId="181" fontId="31" fillId="0" borderId="10" xfId="1" applyNumberFormat="1" applyFont="1" applyFill="1" applyBorder="1"/>
    <xf numFmtId="181" fontId="30" fillId="0" borderId="10" xfId="1" applyNumberFormat="1" applyFont="1" applyFill="1" applyBorder="1"/>
    <xf numFmtId="181" fontId="28" fillId="5" borderId="13" xfId="0" applyNumberFormat="1" applyFont="1" applyFill="1" applyBorder="1"/>
    <xf numFmtId="0" fontId="28" fillId="5" borderId="11" xfId="0" applyFont="1" applyFill="1" applyBorder="1" applyAlignment="1">
      <alignment horizontal="right"/>
    </xf>
    <xf numFmtId="0" fontId="0" fillId="0" borderId="125" xfId="0" applyBorder="1"/>
    <xf numFmtId="169" fontId="0" fillId="0" borderId="126" xfId="1" applyNumberFormat="1" applyFont="1" applyBorder="1"/>
    <xf numFmtId="165" fontId="0" fillId="0" borderId="126" xfId="1" applyNumberFormat="1" applyFont="1" applyBorder="1"/>
    <xf numFmtId="0" fontId="0" fillId="0" borderId="127" xfId="0" applyFill="1" applyBorder="1"/>
    <xf numFmtId="0" fontId="2" fillId="0" borderId="128" xfId="0" applyFont="1" applyFill="1" applyBorder="1"/>
    <xf numFmtId="178" fontId="2" fillId="0" borderId="128" xfId="1" applyNumberFormat="1" applyFont="1" applyFill="1" applyBorder="1"/>
    <xf numFmtId="178" fontId="2" fillId="0" borderId="127" xfId="1" applyNumberFormat="1" applyFont="1" applyFill="1" applyBorder="1"/>
    <xf numFmtId="180" fontId="8" fillId="3" borderId="108" xfId="4" applyNumberFormat="1" applyFont="1" applyFill="1" applyBorder="1"/>
    <xf numFmtId="182" fontId="0" fillId="0" borderId="0" xfId="0" applyNumberFormat="1" applyBorder="1" applyAlignment="1">
      <alignment horizontal="right"/>
    </xf>
    <xf numFmtId="180" fontId="8" fillId="3" borderId="109" xfId="4" applyNumberFormat="1" applyFont="1" applyFill="1" applyBorder="1"/>
    <xf numFmtId="182" fontId="0" fillId="0" borderId="110" xfId="0" applyNumberFormat="1" applyBorder="1" applyAlignment="1">
      <alignment horizontal="right"/>
    </xf>
    <xf numFmtId="180" fontId="8" fillId="3" borderId="111" xfId="4" applyNumberFormat="1" applyFont="1" applyFill="1" applyBorder="1"/>
    <xf numFmtId="165" fontId="11" fillId="0" borderId="36" xfId="5" applyNumberFormat="1" applyFont="1" applyFill="1" applyBorder="1" applyAlignment="1">
      <alignment horizontal="center"/>
    </xf>
    <xf numFmtId="165" fontId="11" fillId="0" borderId="45" xfId="5" applyNumberFormat="1" applyFont="1" applyFill="1" applyBorder="1" applyAlignment="1">
      <alignment horizontal="center"/>
    </xf>
    <xf numFmtId="165" fontId="11" fillId="0" borderId="83" xfId="5" applyNumberFormat="1" applyFont="1" applyFill="1" applyBorder="1" applyAlignment="1">
      <alignment horizontal="center"/>
    </xf>
    <xf numFmtId="0" fontId="17" fillId="0" borderId="0" xfId="3" applyFont="1" applyAlignment="1">
      <alignment vertical="center"/>
    </xf>
    <xf numFmtId="0" fontId="17" fillId="0" borderId="0" xfId="3" applyFont="1" applyAlignment="1">
      <alignment vertical="center" wrapText="1"/>
    </xf>
    <xf numFmtId="1" fontId="2" fillId="3" borderId="59" xfId="5" applyNumberFormat="1" applyFont="1" applyFill="1" applyBorder="1"/>
    <xf numFmtId="169" fontId="9" fillId="0" borderId="0" xfId="1" applyNumberFormat="1" applyFont="1" applyFill="1" applyBorder="1" applyAlignment="1">
      <alignment horizontal="center"/>
    </xf>
    <xf numFmtId="9" fontId="2" fillId="2" borderId="55" xfId="2" applyFont="1" applyFill="1" applyBorder="1" applyAlignment="1">
      <alignment horizontal="center"/>
    </xf>
    <xf numFmtId="9" fontId="11" fillId="2" borderId="88" xfId="2" applyFont="1" applyFill="1" applyBorder="1" applyAlignment="1">
      <alignment horizontal="center"/>
    </xf>
    <xf numFmtId="9" fontId="11" fillId="2" borderId="55" xfId="2" applyFont="1" applyFill="1" applyBorder="1" applyAlignment="1">
      <alignment horizontal="center"/>
    </xf>
    <xf numFmtId="0" fontId="35" fillId="0" borderId="0" xfId="0" applyFont="1"/>
    <xf numFmtId="2" fontId="6" fillId="0" borderId="0" xfId="0" applyNumberFormat="1" applyFont="1" applyAlignment="1">
      <alignment vertical="center" wrapText="1"/>
    </xf>
    <xf numFmtId="2" fontId="0" fillId="0" borderId="0" xfId="0" applyNumberFormat="1"/>
    <xf numFmtId="1" fontId="0" fillId="0" borderId="82" xfId="0" applyNumberFormat="1" applyFill="1" applyBorder="1"/>
    <xf numFmtId="1" fontId="0" fillId="0" borderId="38" xfId="0" applyNumberFormat="1" applyFill="1" applyBorder="1"/>
    <xf numFmtId="1" fontId="0" fillId="0" borderId="84" xfId="0" applyNumberFormat="1" applyFill="1" applyBorder="1"/>
    <xf numFmtId="0" fontId="3" fillId="0" borderId="14" xfId="0" applyFont="1" applyBorder="1" applyAlignment="1">
      <alignment horizontal="center" vertical="center"/>
    </xf>
    <xf numFmtId="0" fontId="36" fillId="0" borderId="0" xfId="0" applyFont="1" applyBorder="1" applyAlignment="1">
      <alignment horizontal="right"/>
    </xf>
    <xf numFmtId="0" fontId="37" fillId="3" borderId="0" xfId="0" applyFont="1" applyFill="1" applyBorder="1"/>
    <xf numFmtId="0" fontId="37" fillId="0" borderId="0" xfId="0" applyFont="1" applyBorder="1"/>
    <xf numFmtId="0" fontId="37" fillId="0" borderId="0" xfId="0" applyFont="1"/>
    <xf numFmtId="168" fontId="37" fillId="0" borderId="0" xfId="0" applyNumberFormat="1" applyFont="1" applyBorder="1" applyAlignment="1">
      <alignment horizontal="left"/>
    </xf>
    <xf numFmtId="0" fontId="37" fillId="0" borderId="0" xfId="0" applyFont="1" applyBorder="1" applyAlignment="1">
      <alignment horizontal="right"/>
    </xf>
    <xf numFmtId="183" fontId="37" fillId="0" borderId="0" xfId="0" applyNumberFormat="1" applyFont="1" applyBorder="1"/>
    <xf numFmtId="0" fontId="36" fillId="0" borderId="0" xfId="0" applyFont="1" applyAlignment="1">
      <alignment horizontal="right"/>
    </xf>
    <xf numFmtId="0" fontId="37" fillId="3" borderId="0" xfId="0" applyFont="1" applyFill="1"/>
    <xf numFmtId="0" fontId="37" fillId="3" borderId="0" xfId="0" applyFont="1" applyFill="1" applyBorder="1" applyAlignment="1">
      <alignment horizontal="left"/>
    </xf>
    <xf numFmtId="0" fontId="38" fillId="0" borderId="0" xfId="0" applyFont="1" applyBorder="1"/>
    <xf numFmtId="183" fontId="38" fillId="0" borderId="0" xfId="0" applyNumberFormat="1" applyFont="1" applyBorder="1"/>
    <xf numFmtId="0" fontId="38" fillId="0" borderId="0" xfId="0" applyFont="1"/>
    <xf numFmtId="0" fontId="38" fillId="0" borderId="68" xfId="0" applyFont="1" applyBorder="1" applyAlignment="1">
      <alignment wrapText="1"/>
    </xf>
    <xf numFmtId="0" fontId="37" fillId="0" borderId="76" xfId="0" applyFont="1" applyBorder="1" applyAlignment="1">
      <alignment horizontal="center" vertical="center" wrapText="1"/>
    </xf>
    <xf numFmtId="0" fontId="37" fillId="0" borderId="77" xfId="0" applyFont="1" applyBorder="1" applyAlignment="1">
      <alignment horizontal="center" vertical="center" wrapText="1"/>
    </xf>
    <xf numFmtId="165" fontId="37" fillId="0" borderId="77" xfId="0" applyNumberFormat="1" applyFont="1" applyBorder="1" applyAlignment="1">
      <alignment horizontal="center" vertical="center" wrapText="1"/>
    </xf>
    <xf numFmtId="0" fontId="37" fillId="0" borderId="78" xfId="0" applyFont="1" applyBorder="1" applyAlignment="1">
      <alignment horizontal="center" vertical="center" wrapText="1"/>
    </xf>
    <xf numFmtId="0" fontId="37" fillId="0" borderId="72" xfId="0" applyFont="1" applyBorder="1"/>
    <xf numFmtId="0" fontId="37" fillId="0" borderId="69" xfId="0" applyFont="1" applyBorder="1" applyAlignment="1">
      <alignment wrapText="1"/>
    </xf>
    <xf numFmtId="0" fontId="37" fillId="0" borderId="75" xfId="0" applyFont="1" applyBorder="1" applyAlignment="1">
      <alignment horizontal="center" vertical="center" wrapText="1"/>
    </xf>
    <xf numFmtId="0" fontId="37" fillId="0" borderId="59" xfId="0" applyFont="1" applyBorder="1" applyAlignment="1">
      <alignment horizontal="center" vertical="center" wrapText="1"/>
    </xf>
    <xf numFmtId="0" fontId="37" fillId="0" borderId="79" xfId="0" applyFont="1" applyBorder="1" applyAlignment="1">
      <alignment horizontal="center" vertical="center" wrapText="1"/>
    </xf>
    <xf numFmtId="0" fontId="37" fillId="0" borderId="73" xfId="0" applyFont="1" applyBorder="1"/>
    <xf numFmtId="0" fontId="37" fillId="0" borderId="69" xfId="0" applyFont="1" applyBorder="1"/>
    <xf numFmtId="172" fontId="39" fillId="0" borderId="65" xfId="0" applyNumberFormat="1" applyFont="1" applyBorder="1" applyAlignment="1">
      <alignment horizontal="center" vertical="center"/>
    </xf>
    <xf numFmtId="172" fontId="39" fillId="0" borderId="52" xfId="0" applyNumberFormat="1" applyFont="1" applyBorder="1" applyAlignment="1">
      <alignment horizontal="center" vertical="center"/>
    </xf>
    <xf numFmtId="172" fontId="39" fillId="0" borderId="71" xfId="0" applyNumberFormat="1" applyFont="1" applyBorder="1" applyAlignment="1">
      <alignment horizontal="center" vertical="center"/>
    </xf>
    <xf numFmtId="173" fontId="38" fillId="0" borderId="73" xfId="0" applyNumberFormat="1" applyFont="1" applyBorder="1"/>
    <xf numFmtId="0" fontId="38" fillId="0" borderId="70" xfId="0" applyFont="1" applyBorder="1"/>
    <xf numFmtId="168" fontId="37" fillId="0" borderId="66" xfId="0" applyNumberFormat="1" applyFont="1" applyBorder="1" applyAlignment="1">
      <alignment horizontal="center" vertical="center"/>
    </xf>
    <xf numFmtId="168" fontId="37" fillId="0" borderId="67" xfId="0" applyNumberFormat="1" applyFont="1" applyBorder="1" applyAlignment="1">
      <alignment horizontal="center" vertical="center"/>
    </xf>
    <xf numFmtId="168" fontId="37" fillId="0" borderId="80" xfId="0" applyNumberFormat="1" applyFont="1" applyBorder="1" applyAlignment="1">
      <alignment horizontal="center" vertical="center"/>
    </xf>
    <xf numFmtId="173" fontId="38" fillId="0" borderId="74" xfId="0" applyNumberFormat="1" applyFont="1" applyBorder="1"/>
    <xf numFmtId="0" fontId="37" fillId="0" borderId="7" xfId="0" applyFont="1" applyBorder="1"/>
    <xf numFmtId="173" fontId="40" fillId="0" borderId="0" xfId="0" applyNumberFormat="1" applyFont="1" applyBorder="1" applyAlignment="1">
      <alignment horizontal="center" vertical="center"/>
    </xf>
    <xf numFmtId="173" fontId="38" fillId="0" borderId="7" xfId="0" applyNumberFormat="1" applyFont="1" applyBorder="1"/>
    <xf numFmtId="173" fontId="37" fillId="0" borderId="0" xfId="0" applyNumberFormat="1" applyFont="1" applyBorder="1" applyAlignment="1">
      <alignment horizontal="center"/>
    </xf>
    <xf numFmtId="0" fontId="37" fillId="0" borderId="0" xfId="0" applyFont="1" applyBorder="1" applyAlignment="1">
      <alignment horizontal="center"/>
    </xf>
    <xf numFmtId="0" fontId="39" fillId="0" borderId="18" xfId="0" applyFont="1" applyBorder="1" applyAlignment="1">
      <alignment horizontal="center" vertical="center" wrapText="1"/>
    </xf>
    <xf numFmtId="0" fontId="39" fillId="3" borderId="18" xfId="0" applyFont="1" applyFill="1" applyBorder="1" applyAlignment="1">
      <alignment horizontal="center" vertical="center" wrapText="1"/>
    </xf>
    <xf numFmtId="9" fontId="39" fillId="3" borderId="44" xfId="2" applyFont="1" applyFill="1" applyBorder="1" applyAlignment="1">
      <alignment horizontal="center" vertical="center" wrapText="1"/>
    </xf>
    <xf numFmtId="173" fontId="38" fillId="0" borderId="0" xfId="0" applyNumberFormat="1" applyFont="1" applyBorder="1"/>
    <xf numFmtId="173" fontId="37" fillId="0" borderId="0" xfId="0" applyNumberFormat="1" applyFont="1" applyBorder="1"/>
    <xf numFmtId="9" fontId="39" fillId="0" borderId="44" xfId="2" applyFont="1" applyBorder="1" applyAlignment="1">
      <alignment horizontal="center" vertical="center" wrapText="1"/>
    </xf>
    <xf numFmtId="0" fontId="13" fillId="0" borderId="0" xfId="0" applyFont="1" applyAlignment="1"/>
    <xf numFmtId="184" fontId="0" fillId="0" borderId="0" xfId="1" applyNumberFormat="1" applyFont="1" applyBorder="1"/>
    <xf numFmtId="0" fontId="12" fillId="0" borderId="28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27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12" fillId="0" borderId="30" xfId="0" applyFont="1" applyBorder="1" applyAlignment="1">
      <alignment horizontal="center"/>
    </xf>
    <xf numFmtId="0" fontId="12" fillId="0" borderId="27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4" fillId="0" borderId="27" xfId="0" applyFon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24" xfId="0" applyFont="1" applyBorder="1" applyAlignment="1">
      <alignment horizontal="center"/>
    </xf>
    <xf numFmtId="0" fontId="14" fillId="0" borderId="28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13" fillId="0" borderId="0" xfId="0" applyFont="1" applyAlignment="1">
      <alignment horizontal="left" wrapText="1"/>
    </xf>
    <xf numFmtId="0" fontId="39" fillId="0" borderId="44" xfId="0" applyFont="1" applyBorder="1" applyAlignment="1">
      <alignment horizontal="center" vertical="center"/>
    </xf>
    <xf numFmtId="0" fontId="39" fillId="0" borderId="43" xfId="0" applyFont="1" applyBorder="1" applyAlignment="1">
      <alignment horizontal="center" vertical="center"/>
    </xf>
    <xf numFmtId="0" fontId="39" fillId="0" borderId="17" xfId="0" applyFont="1" applyBorder="1" applyAlignment="1">
      <alignment horizontal="center" vertical="center"/>
    </xf>
    <xf numFmtId="0" fontId="37" fillId="0" borderId="0" xfId="0" applyFont="1" applyBorder="1" applyAlignment="1">
      <alignment horizontal="left" wrapText="1"/>
    </xf>
    <xf numFmtId="0" fontId="3" fillId="0" borderId="2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3" borderId="58" xfId="0" applyFont="1" applyFill="1" applyBorder="1" applyAlignment="1">
      <alignment horizontal="center"/>
    </xf>
    <xf numFmtId="0" fontId="3" fillId="3" borderId="59" xfId="0" applyFont="1" applyFill="1" applyBorder="1" applyAlignment="1">
      <alignment horizontal="center"/>
    </xf>
    <xf numFmtId="0" fontId="3" fillId="3" borderId="60" xfId="0" applyFont="1" applyFill="1" applyBorder="1" applyAlignment="1">
      <alignment horizontal="center"/>
    </xf>
    <xf numFmtId="0" fontId="0" fillId="0" borderId="52" xfId="0" applyBorder="1" applyAlignment="1">
      <alignment horizontal="center"/>
    </xf>
    <xf numFmtId="0" fontId="3" fillId="0" borderId="40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165" fontId="0" fillId="0" borderId="52" xfId="1" applyNumberFormat="1" applyFont="1" applyBorder="1" applyAlignment="1">
      <alignment horizontal="center"/>
    </xf>
    <xf numFmtId="165" fontId="0" fillId="0" borderId="55" xfId="1" applyNumberFormat="1" applyFont="1" applyBorder="1" applyAlignment="1">
      <alignment horizontal="center"/>
    </xf>
    <xf numFmtId="0" fontId="0" fillId="0" borderId="51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2" fillId="3" borderId="52" xfId="0" applyFont="1" applyFill="1" applyBorder="1" applyAlignment="1">
      <alignment horizontal="center"/>
    </xf>
    <xf numFmtId="0" fontId="22" fillId="0" borderId="25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26" xfId="0" applyFont="1" applyBorder="1" applyAlignment="1">
      <alignment horizontal="center"/>
    </xf>
    <xf numFmtId="0" fontId="3" fillId="0" borderId="4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3" borderId="49" xfId="0" applyFont="1" applyFill="1" applyBorder="1" applyAlignment="1">
      <alignment horizontal="center"/>
    </xf>
    <xf numFmtId="0" fontId="0" fillId="3" borderId="48" xfId="0" applyFill="1" applyBorder="1" applyAlignment="1">
      <alignment horizontal="center"/>
    </xf>
    <xf numFmtId="0" fontId="0" fillId="3" borderId="49" xfId="0" applyFill="1" applyBorder="1" applyAlignment="1">
      <alignment horizontal="center"/>
    </xf>
    <xf numFmtId="0" fontId="0" fillId="3" borderId="50" xfId="0" applyFill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36" xfId="0" applyFont="1" applyBorder="1" applyAlignment="1">
      <alignment horizontal="center"/>
    </xf>
    <xf numFmtId="165" fontId="22" fillId="0" borderId="3" xfId="1" applyNumberFormat="1" applyFont="1" applyBorder="1" applyAlignment="1">
      <alignment horizontal="center"/>
    </xf>
    <xf numFmtId="165" fontId="22" fillId="0" borderId="5" xfId="1" applyNumberFormat="1" applyFont="1" applyBorder="1" applyAlignment="1">
      <alignment horizontal="center"/>
    </xf>
    <xf numFmtId="165" fontId="22" fillId="0" borderId="36" xfId="1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0" xfId="0" applyFont="1" applyAlignment="1">
      <alignment horizontal="center" vertical="center" textRotation="90"/>
    </xf>
    <xf numFmtId="169" fontId="3" fillId="0" borderId="123" xfId="1" applyNumberFormat="1" applyFont="1" applyBorder="1" applyAlignment="1">
      <alignment horizontal="center"/>
    </xf>
    <xf numFmtId="169" fontId="3" fillId="0" borderId="107" xfId="1" applyNumberFormat="1" applyFont="1" applyBorder="1" applyAlignment="1">
      <alignment horizontal="center"/>
    </xf>
    <xf numFmtId="169" fontId="3" fillId="0" borderId="124" xfId="1" applyNumberFormat="1" applyFont="1" applyBorder="1" applyAlignment="1">
      <alignment horizontal="center"/>
    </xf>
    <xf numFmtId="0" fontId="18" fillId="0" borderId="116" xfId="0" applyFont="1" applyFill="1" applyBorder="1" applyAlignment="1">
      <alignment horizontal="center"/>
    </xf>
    <xf numFmtId="0" fontId="18" fillId="0" borderId="117" xfId="0" applyFont="1" applyFill="1" applyBorder="1" applyAlignment="1">
      <alignment horizontal="center"/>
    </xf>
    <xf numFmtId="0" fontId="18" fillId="0" borderId="118" xfId="0" applyFont="1" applyFill="1" applyBorder="1" applyAlignment="1">
      <alignment horizontal="center"/>
    </xf>
    <xf numFmtId="0" fontId="18" fillId="0" borderId="86" xfId="0" applyFont="1" applyFill="1" applyBorder="1" applyAlignment="1">
      <alignment horizontal="center"/>
    </xf>
    <xf numFmtId="0" fontId="18" fillId="0" borderId="57" xfId="0" applyFont="1" applyFill="1" applyBorder="1" applyAlignment="1">
      <alignment horizontal="center"/>
    </xf>
    <xf numFmtId="0" fontId="18" fillId="0" borderId="87" xfId="0" applyFont="1" applyFill="1" applyBorder="1" applyAlignment="1">
      <alignment horizontal="center"/>
    </xf>
    <xf numFmtId="0" fontId="28" fillId="0" borderId="25" xfId="0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0" fontId="28" fillId="0" borderId="26" xfId="0" applyFont="1" applyBorder="1" applyAlignment="1">
      <alignment horizontal="center"/>
    </xf>
    <xf numFmtId="0" fontId="32" fillId="0" borderId="120" xfId="0" applyFont="1" applyBorder="1" applyAlignment="1">
      <alignment horizontal="center" vertical="center"/>
    </xf>
    <xf numFmtId="0" fontId="32" fillId="0" borderId="121" xfId="0" applyFont="1" applyBorder="1" applyAlignment="1">
      <alignment horizontal="center" vertical="center"/>
    </xf>
    <xf numFmtId="0" fontId="32" fillId="0" borderId="122" xfId="0" applyFont="1" applyBorder="1" applyAlignment="1">
      <alignment horizontal="center" vertical="center"/>
    </xf>
    <xf numFmtId="0" fontId="33" fillId="0" borderId="112" xfId="0" applyFont="1" applyBorder="1" applyAlignment="1">
      <alignment horizontal="center" vertical="center" textRotation="90"/>
    </xf>
    <xf numFmtId="0" fontId="33" fillId="0" borderId="113" xfId="0" applyFont="1" applyBorder="1" applyAlignment="1">
      <alignment horizontal="center" vertical="center" textRotation="90"/>
    </xf>
    <xf numFmtId="0" fontId="33" fillId="0" borderId="114" xfId="0" applyFont="1" applyBorder="1" applyAlignment="1">
      <alignment horizontal="center" vertical="center" textRotation="90"/>
    </xf>
    <xf numFmtId="0" fontId="34" fillId="0" borderId="6" xfId="0" applyFont="1" applyBorder="1" applyAlignment="1">
      <alignment horizontal="center"/>
    </xf>
    <xf numFmtId="0" fontId="34" fillId="0" borderId="8" xfId="0" applyFont="1" applyBorder="1" applyAlignment="1">
      <alignment horizontal="center"/>
    </xf>
    <xf numFmtId="0" fontId="18" fillId="0" borderId="89" xfId="0" applyFont="1" applyFill="1" applyBorder="1" applyAlignment="1">
      <alignment horizontal="center"/>
    </xf>
    <xf numFmtId="0" fontId="18" fillId="0" borderId="14" xfId="0" applyFont="1" applyFill="1" applyBorder="1" applyAlignment="1">
      <alignment horizontal="center"/>
    </xf>
    <xf numFmtId="0" fontId="18" fillId="0" borderId="26" xfId="0" applyFont="1" applyFill="1" applyBorder="1" applyAlignment="1">
      <alignment horizontal="center"/>
    </xf>
    <xf numFmtId="0" fontId="3" fillId="0" borderId="11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3" xfId="0" applyFont="1" applyBorder="1" applyAlignment="1">
      <alignment horizontal="center"/>
    </xf>
    <xf numFmtId="0" fontId="19" fillId="0" borderId="40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169" fontId="22" fillId="0" borderId="25" xfId="1" applyNumberFormat="1" applyFont="1" applyBorder="1" applyAlignment="1">
      <alignment horizontal="center"/>
    </xf>
    <xf numFmtId="169" fontId="22" fillId="0" borderId="14" xfId="1" applyNumberFormat="1" applyFont="1" applyBorder="1" applyAlignment="1">
      <alignment horizontal="center"/>
    </xf>
    <xf numFmtId="169" fontId="22" fillId="0" borderId="26" xfId="1" applyNumberFormat="1" applyFont="1" applyBorder="1" applyAlignment="1">
      <alignment horizontal="center"/>
    </xf>
    <xf numFmtId="169" fontId="3" fillId="0" borderId="108" xfId="1" applyNumberFormat="1" applyFont="1" applyBorder="1" applyAlignment="1">
      <alignment horizontal="center"/>
    </xf>
    <xf numFmtId="0" fontId="34" fillId="0" borderId="113" xfId="0" applyFont="1" applyBorder="1" applyAlignment="1">
      <alignment horizontal="center" vertical="center"/>
    </xf>
    <xf numFmtId="0" fontId="34" fillId="0" borderId="114" xfId="0" applyFont="1" applyBorder="1" applyAlignment="1">
      <alignment horizontal="center" vertical="center"/>
    </xf>
    <xf numFmtId="0" fontId="8" fillId="0" borderId="129" xfId="0" applyFont="1" applyBorder="1" applyAlignment="1">
      <alignment horizontal="center"/>
    </xf>
    <xf numFmtId="0" fontId="8" fillId="0" borderId="130" xfId="0" applyFont="1" applyBorder="1" applyAlignment="1">
      <alignment horizontal="center"/>
    </xf>
  </cellXfs>
  <cellStyles count="6">
    <cellStyle name="Lien hypertexte" xfId="3" builtinId="8"/>
    <cellStyle name="Milliers" xfId="1" builtinId="3"/>
    <cellStyle name="Milliers 2" xfId="5" xr:uid="{00000000-0005-0000-0000-000002000000}"/>
    <cellStyle name="Monétaire" xfId="4" builtinId="4"/>
    <cellStyle name="Normal" xfId="0" builtinId="0"/>
    <cellStyle name="Pourcentage" xfId="2" builtinId="5"/>
  </cellStyles>
  <dxfs count="40">
    <dxf>
      <font>
        <b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1AB49C"/>
      <color rgb="FF1A7F7F"/>
      <color rgb="FF3237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323850</xdr:colOff>
      <xdr:row>19</xdr:row>
      <xdr:rowOff>190500</xdr:rowOff>
    </xdr:from>
    <xdr:to>
      <xdr:col>7</xdr:col>
      <xdr:colOff>966787</xdr:colOff>
      <xdr:row>43</xdr:row>
      <xdr:rowOff>178194</xdr:rowOff>
    </xdr:to>
    <xdr:grpSp>
      <xdr:nvGrpSpPr>
        <xdr:cNvPr id="9" name="Group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pSpPr/>
      </xdr:nvGrpSpPr>
      <xdr:grpSpPr>
        <a:xfrm>
          <a:off x="1339850" y="4109357"/>
          <a:ext cx="6176508" cy="4831837"/>
          <a:chOff x="1466866" y="3294530"/>
          <a:chExt cx="7195466" cy="6701120"/>
        </a:xfrm>
      </xdr:grpSpPr>
      <xdr:pic>
        <xdr:nvPicPr>
          <xdr:cNvPr id="10" name="Image 9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466866" y="3294530"/>
            <a:ext cx="7195466" cy="6701120"/>
          </a:xfrm>
          <a:prstGeom prst="rect">
            <a:avLst/>
          </a:prstGeom>
        </xdr:spPr>
      </xdr:pic>
      <xdr:sp macro="" textlink="">
        <xdr:nvSpPr>
          <xdr:cNvPr id="11" name="Ellipse 10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/>
        </xdr:nvSpPr>
        <xdr:spPr>
          <a:xfrm>
            <a:off x="5945054" y="5579802"/>
            <a:ext cx="134469" cy="134470"/>
          </a:xfrm>
          <a:prstGeom prst="ellipse">
            <a:avLst/>
          </a:prstGeom>
          <a:solidFill>
            <a:srgbClr val="FF0000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5</xdr:col>
      <xdr:colOff>654423</xdr:colOff>
      <xdr:row>52</xdr:row>
      <xdr:rowOff>80682</xdr:rowOff>
    </xdr:from>
    <xdr:to>
      <xdr:col>11</xdr:col>
      <xdr:colOff>538855</xdr:colOff>
      <xdr:row>84</xdr:row>
      <xdr:rowOff>100607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63035" y="12093388"/>
          <a:ext cx="5854926" cy="7577172"/>
        </a:xfrm>
        <a:prstGeom prst="rect">
          <a:avLst/>
        </a:prstGeom>
      </xdr:spPr>
    </xdr:pic>
    <xdr:clientData/>
  </xdr:twoCellAnchor>
  <xdr:twoCellAnchor editAs="oneCell">
    <xdr:from>
      <xdr:col>11</xdr:col>
      <xdr:colOff>394297</xdr:colOff>
      <xdr:row>53</xdr:row>
      <xdr:rowOff>125506</xdr:rowOff>
    </xdr:from>
    <xdr:to>
      <xdr:col>17</xdr:col>
      <xdr:colOff>100134</xdr:colOff>
      <xdr:row>89</xdr:row>
      <xdr:rowOff>198507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73403" y="12371294"/>
          <a:ext cx="5676331" cy="8562578"/>
        </a:xfrm>
        <a:prstGeom prst="rect">
          <a:avLst/>
        </a:prstGeom>
      </xdr:spPr>
    </xdr:pic>
    <xdr:clientData/>
  </xdr:twoCellAnchor>
  <xdr:twoCellAnchor>
    <xdr:from>
      <xdr:col>6</xdr:col>
      <xdr:colOff>690282</xdr:colOff>
      <xdr:row>61</xdr:row>
      <xdr:rowOff>53788</xdr:rowOff>
    </xdr:from>
    <xdr:to>
      <xdr:col>11</xdr:col>
      <xdr:colOff>116541</xdr:colOff>
      <xdr:row>77</xdr:row>
      <xdr:rowOff>116542</xdr:rowOff>
    </xdr:to>
    <xdr:sp macro="" textlink="">
      <xdr:nvSpPr>
        <xdr:cNvPr id="5" name="Forme lib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593976" y="14128376"/>
          <a:ext cx="4401671" cy="3774142"/>
        </a:xfrm>
        <a:custGeom>
          <a:avLst/>
          <a:gdLst>
            <a:gd name="connsiteX0" fmla="*/ 0 w 4401671"/>
            <a:gd name="connsiteY0" fmla="*/ 3774142 h 3774142"/>
            <a:gd name="connsiteX1" fmla="*/ 923365 w 4401671"/>
            <a:gd name="connsiteY1" fmla="*/ 2402542 h 3774142"/>
            <a:gd name="connsiteX2" fmla="*/ 2178424 w 4401671"/>
            <a:gd name="connsiteY2" fmla="*/ 1120589 h 3774142"/>
            <a:gd name="connsiteX3" fmla="*/ 3451412 w 4401671"/>
            <a:gd name="connsiteY3" fmla="*/ 349624 h 3774142"/>
            <a:gd name="connsiteX4" fmla="*/ 4401671 w 4401671"/>
            <a:gd name="connsiteY4" fmla="*/ 0 h 377414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4401671" h="3774142">
              <a:moveTo>
                <a:pt x="0" y="3774142"/>
              </a:moveTo>
              <a:cubicBezTo>
                <a:pt x="280147" y="3309471"/>
                <a:pt x="560294" y="2844801"/>
                <a:pt x="923365" y="2402542"/>
              </a:cubicBezTo>
              <a:cubicBezTo>
                <a:pt x="1286436" y="1960283"/>
                <a:pt x="1757083" y="1462742"/>
                <a:pt x="2178424" y="1120589"/>
              </a:cubicBezTo>
              <a:cubicBezTo>
                <a:pt x="2599765" y="778436"/>
                <a:pt x="3080871" y="536389"/>
                <a:pt x="3451412" y="349624"/>
              </a:cubicBezTo>
              <a:cubicBezTo>
                <a:pt x="3821953" y="162859"/>
                <a:pt x="4111812" y="81429"/>
                <a:pt x="4401671" y="0"/>
              </a:cubicBezTo>
            </a:path>
          </a:pathLst>
        </a:cu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484095</xdr:colOff>
      <xdr:row>53</xdr:row>
      <xdr:rowOff>44824</xdr:rowOff>
    </xdr:from>
    <xdr:to>
      <xdr:col>17</xdr:col>
      <xdr:colOff>71719</xdr:colOff>
      <xdr:row>71</xdr:row>
      <xdr:rowOff>215153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10363201" y="12290612"/>
          <a:ext cx="5558118" cy="4312023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</xdr:col>
      <xdr:colOff>26895</xdr:colOff>
      <xdr:row>58</xdr:row>
      <xdr:rowOff>49912</xdr:rowOff>
    </xdr:from>
    <xdr:to>
      <xdr:col>7</xdr:col>
      <xdr:colOff>313765</xdr:colOff>
      <xdr:row>73</xdr:row>
      <xdr:rowOff>16045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15789" y="13425253"/>
          <a:ext cx="5396752" cy="3444439"/>
        </a:xfrm>
        <a:prstGeom prst="rect">
          <a:avLst/>
        </a:prstGeom>
      </xdr:spPr>
    </xdr:pic>
    <xdr:clientData/>
  </xdr:twoCellAnchor>
  <xdr:twoCellAnchor>
    <xdr:from>
      <xdr:col>2</xdr:col>
      <xdr:colOff>62753</xdr:colOff>
      <xdr:row>70</xdr:row>
      <xdr:rowOff>35860</xdr:rowOff>
    </xdr:from>
    <xdr:to>
      <xdr:col>7</xdr:col>
      <xdr:colOff>89648</xdr:colOff>
      <xdr:row>71</xdr:row>
      <xdr:rowOff>161366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986118" y="16190260"/>
          <a:ext cx="5002306" cy="358588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690282</xdr:colOff>
      <xdr:row>52</xdr:row>
      <xdr:rowOff>98613</xdr:rowOff>
    </xdr:from>
    <xdr:to>
      <xdr:col>7</xdr:col>
      <xdr:colOff>457200</xdr:colOff>
      <xdr:row>54</xdr:row>
      <xdr:rowOff>225462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4598894" y="12111319"/>
          <a:ext cx="1757082" cy="593014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9</xdr:col>
      <xdr:colOff>892636</xdr:colOff>
      <xdr:row>4</xdr:row>
      <xdr:rowOff>188258</xdr:rowOff>
    </xdr:from>
    <xdr:to>
      <xdr:col>16</xdr:col>
      <xdr:colOff>945082</xdr:colOff>
      <xdr:row>44</xdr:row>
      <xdr:rowOff>80681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781577" y="1120587"/>
          <a:ext cx="7018023" cy="910814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au145" displayName="Tableau145" ref="C130:E196" totalsRowShown="0" headerRowDxfId="39" dataDxfId="38">
  <autoFilter ref="C130:E196" xr:uid="{00000000-0009-0000-0100-000004000000}"/>
  <tableColumns count="3">
    <tableColumn id="1" xr3:uid="{00000000-0010-0000-0000-000001000000}" name="Essence " dataDxfId="37"/>
    <tableColumn id="2" xr3:uid="{00000000-0010-0000-0000-000002000000}" name="Infradensité (tMS/m3) " dataDxfId="36"/>
    <tableColumn id="3" xr3:uid="{00000000-0010-0000-0000-000003000000}" name="Type" dataDxfId="3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leau1456" displayName="Tableau1456" ref="C130:E196" totalsRowShown="0" headerRowDxfId="34" dataDxfId="33">
  <autoFilter ref="C130:E196" xr:uid="{00000000-0009-0000-0100-000005000000}"/>
  <tableColumns count="3">
    <tableColumn id="1" xr3:uid="{00000000-0010-0000-0100-000001000000}" name="Essence " dataDxfId="32"/>
    <tableColumn id="2" xr3:uid="{00000000-0010-0000-0100-000002000000}" name="Infradensité (tMS/m3) " dataDxfId="31"/>
    <tableColumn id="3" xr3:uid="{00000000-0010-0000-0100-000003000000}" name="Type" dataDxfId="3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Tableau1457" displayName="Tableau1457" ref="C130:E196" totalsRowShown="0" headerRowDxfId="29" dataDxfId="28">
  <autoFilter ref="C130:E196" xr:uid="{00000000-0009-0000-0100-000006000000}"/>
  <tableColumns count="3">
    <tableColumn id="1" xr3:uid="{00000000-0010-0000-0200-000001000000}" name="Essence " dataDxfId="27"/>
    <tableColumn id="2" xr3:uid="{00000000-0010-0000-0200-000002000000}" name="Infradensité (tMS/m3) " dataDxfId="26"/>
    <tableColumn id="3" xr3:uid="{00000000-0010-0000-0200-000003000000}" name="Type" dataDxfId="2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leau1458" displayName="Tableau1458" ref="C130:E196" totalsRowShown="0" headerRowDxfId="24" dataDxfId="23">
  <autoFilter ref="C130:E196" xr:uid="{00000000-0009-0000-0100-000007000000}"/>
  <tableColumns count="3">
    <tableColumn id="1" xr3:uid="{00000000-0010-0000-0300-000001000000}" name="Essence " dataDxfId="22"/>
    <tableColumn id="2" xr3:uid="{00000000-0010-0000-0300-000002000000}" name="Infradensité (tMS/m3) " dataDxfId="21"/>
    <tableColumn id="3" xr3:uid="{00000000-0010-0000-0300-000003000000}" name="Type" dataDxfId="2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Tableau1459" displayName="Tableau1459" ref="C130:E196" totalsRowShown="0" headerRowDxfId="19" dataDxfId="18">
  <autoFilter ref="C130:E196" xr:uid="{00000000-0009-0000-0100-000008000000}"/>
  <tableColumns count="3">
    <tableColumn id="1" xr3:uid="{00000000-0010-0000-0400-000001000000}" name="Essence " dataDxfId="17"/>
    <tableColumn id="2" xr3:uid="{00000000-0010-0000-0400-000002000000}" name="Infradensité (tMS/m3) " dataDxfId="16"/>
    <tableColumn id="3" xr3:uid="{00000000-0010-0000-0400-000003000000}" name="Type" dataDxfId="1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5000000}" name="Tableau14593" displayName="Tableau14593" ref="C130:E196" totalsRowShown="0" headerRowDxfId="14" dataDxfId="13">
  <autoFilter ref="C130:E196" xr:uid="{00000000-0009-0000-0100-000002000000}"/>
  <tableColumns count="3">
    <tableColumn id="1" xr3:uid="{00000000-0010-0000-0500-000001000000}" name="Essence " dataDxfId="12"/>
    <tableColumn id="2" xr3:uid="{00000000-0010-0000-0500-000002000000}" name="Infradensité (tMS/m3) " dataDxfId="11"/>
    <tableColumn id="3" xr3:uid="{00000000-0010-0000-0500-000003000000}" name="Type" dataDxfId="10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6000000}" name="Tableau14582" displayName="Tableau14582" ref="B118:M184" totalsRowShown="0" headerRowDxfId="9" dataDxfId="8">
  <autoFilter ref="B118:M184" xr:uid="{00000000-0009-0000-0100-000001000000}"/>
  <tableColumns count="12">
    <tableColumn id="1" xr3:uid="{00000000-0010-0000-0600-000001000000}" name="Essence " dataDxfId="7"/>
    <tableColumn id="2" xr3:uid="{00000000-0010-0000-0600-000002000000}" name="Infradensité (tMS/m3) " dataDxfId="6"/>
    <tableColumn id="3" xr3:uid="{00000000-0010-0000-0600-000003000000}" name="Type" dataDxfId="5"/>
    <tableColumn id="4" xr3:uid="{00000000-0010-0000-0600-000004000000}" name="Valeur BO" dataDxfId="4"/>
    <tableColumn id="5" xr3:uid="{00000000-0010-0000-0600-000005000000}" name="Valeur BI" dataDxfId="3"/>
    <tableColumn id="6" xr3:uid="{00000000-0010-0000-0600-000006000000}" name="Valeur BE" dataDxfId="2"/>
    <tableColumn id="11" xr3:uid="{00000000-0010-0000-0600-00000B000000}" name="Colonne1" dataDxfId="1"/>
    <tableColumn id="10" xr3:uid="{00000000-0010-0000-0600-00000A000000}" name="Colonne2"/>
    <tableColumn id="9" xr3:uid="{00000000-0010-0000-0600-000009000000}" name="Colonne3"/>
    <tableColumn id="8" xr3:uid="{00000000-0010-0000-0600-000008000000}" name="Colonne4"/>
    <tableColumn id="12" xr3:uid="{00000000-0010-0000-0600-00000C000000}" name="Colonne42" dataDxfId="0"/>
    <tableColumn id="7" xr3:uid="{00000000-0010-0000-0600-000007000000}" name="Colonne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inventaire-forestier.ign.fr/IMG/pdf/RapportVolumes_VFinale_p2.pdf" TargetMode="External"/><Relationship Id="rId2" Type="http://schemas.openxmlformats.org/officeDocument/2006/relationships/hyperlink" Target="https://www.forestresearch.gov.uk/research/archive-forest-management-tables-metric/" TargetMode="External"/><Relationship Id="rId1" Type="http://schemas.openxmlformats.org/officeDocument/2006/relationships/hyperlink" Target="https://www.forestresearch.gov.uk/research/archive-forest-management-tables-metric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AA146"/>
  <sheetViews>
    <sheetView topLeftCell="A14" zoomScale="85" zoomScaleNormal="85" zoomScalePageLayoutView="55" workbookViewId="0">
      <selection activeCell="D58" sqref="D58"/>
    </sheetView>
  </sheetViews>
  <sheetFormatPr baseColWidth="10" defaultColWidth="11.5" defaultRowHeight="15"/>
  <cols>
    <col min="1" max="1" width="11.5" style="19" customWidth="1"/>
    <col min="2" max="2" width="2" style="19" customWidth="1"/>
    <col min="3" max="17" width="14.5" style="19" customWidth="1"/>
    <col min="18" max="18" width="2.1640625" style="19" customWidth="1"/>
    <col min="19" max="16384" width="11.5" style="19"/>
  </cols>
  <sheetData>
    <row r="1" spans="2:18" ht="16" thickBot="1"/>
    <row r="2" spans="2:18"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2"/>
    </row>
    <row r="3" spans="2:18">
      <c r="B3" s="420" t="s">
        <v>86</v>
      </c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2"/>
    </row>
    <row r="4" spans="2:18" ht="16" thickBot="1"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8"/>
    </row>
    <row r="5" spans="2:18"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5"/>
    </row>
    <row r="6" spans="2:18">
      <c r="B6" s="13"/>
      <c r="C6" s="21" t="s">
        <v>105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5"/>
    </row>
    <row r="7" spans="2:18">
      <c r="B7" s="13"/>
      <c r="C7" s="21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5"/>
    </row>
    <row r="8" spans="2:18">
      <c r="B8" s="13"/>
      <c r="C8" s="22"/>
      <c r="D8" s="22"/>
      <c r="E8" s="55" t="e">
        <f>IF(ISBLANK(#REF!),"-",#REF!)</f>
        <v>#REF!</v>
      </c>
      <c r="F8" s="56" t="e">
        <f>IF(ISBLANK(#REF!),"-",#REF!)</f>
        <v>#REF!</v>
      </c>
      <c r="G8" s="56" t="e">
        <f>IF(ISBLANK(#REF!),"-",#REF!)</f>
        <v>#REF!</v>
      </c>
      <c r="H8" s="56" t="e">
        <f>IF(ISBLANK(#REF!),"-",#REF!)</f>
        <v>#REF!</v>
      </c>
      <c r="I8" s="56" t="e">
        <f>IF(ISBLANK(#REF!),"-",#REF!)</f>
        <v>#REF!</v>
      </c>
      <c r="J8" s="56" t="e">
        <f>IF(ISBLANK(#REF!),"-",#REF!)</f>
        <v>#REF!</v>
      </c>
      <c r="K8" s="56" t="e">
        <f>IF(ISBLANK(#REF!),"-",#REF!)</f>
        <v>#REF!</v>
      </c>
      <c r="L8" s="56" t="e">
        <f>IF(ISBLANK(#REF!),"-",#REF!)</f>
        <v>#REF!</v>
      </c>
      <c r="M8" s="56" t="e">
        <f>IF(ISBLANK(#REF!),"-",#REF!)</f>
        <v>#REF!</v>
      </c>
      <c r="N8" s="56" t="e">
        <f>IF(ISBLANK(#REF!),"-",#REF!)</f>
        <v>#REF!</v>
      </c>
      <c r="O8" s="57" t="e">
        <f>IF(ISBLANK(#REF!),"-",#REF!)</f>
        <v>#REF!</v>
      </c>
      <c r="P8" s="26" t="e">
        <f>IF(ISBLANK(#REF!),"-",#REF!)</f>
        <v>#REF!</v>
      </c>
      <c r="R8" s="15"/>
    </row>
    <row r="9" spans="2:18" s="24" customFormat="1" ht="36" customHeight="1">
      <c r="B9" s="23"/>
      <c r="C9" s="423" t="e">
        <f>IF(ISBLANK(#REF!),"-",#REF!)</f>
        <v>#REF!</v>
      </c>
      <c r="D9" s="424"/>
      <c r="E9" s="64"/>
      <c r="F9" s="32" t="e">
        <f>IF(ISBLANK(#REF!),"-",#REF!)</f>
        <v>#REF!</v>
      </c>
      <c r="G9" s="32" t="e">
        <f>IF(ISBLANK(#REF!),"-",#REF!)</f>
        <v>#REF!</v>
      </c>
      <c r="H9" s="32" t="e">
        <f>IF(ISBLANK(#REF!),"-",#REF!)</f>
        <v>#REF!</v>
      </c>
      <c r="I9" s="32" t="e">
        <f>IF(ISBLANK(#REF!),"-",#REF!)</f>
        <v>#REF!</v>
      </c>
      <c r="J9" s="32" t="e">
        <f>IF(ISBLANK(#REF!),"-",#REF!)</f>
        <v>#REF!</v>
      </c>
      <c r="K9" s="32" t="e">
        <f>IF(ISBLANK(#REF!),"-",#REF!)</f>
        <v>#REF!</v>
      </c>
      <c r="L9" s="32" t="e">
        <f>IF(ISBLANK(#REF!),"-",#REF!)</f>
        <v>#REF!</v>
      </c>
      <c r="M9" s="32" t="e">
        <f>IF(ISBLANK(#REF!),"-",#REF!)</f>
        <v>#REF!</v>
      </c>
      <c r="N9" s="32" t="e">
        <f>IF(ISBLANK(#REF!),"-",#REF!)</f>
        <v>#REF!</v>
      </c>
      <c r="O9" s="49" t="e">
        <f>IF(ISBLANK(#REF!),"-",#REF!)</f>
        <v>#REF!</v>
      </c>
      <c r="P9" s="28" t="e">
        <f>IF(ISBLANK(#REF!),"-",#REF!)</f>
        <v>#REF!</v>
      </c>
      <c r="R9" s="25"/>
    </row>
    <row r="10" spans="2:18">
      <c r="B10" s="13"/>
      <c r="C10" s="418" t="e">
        <f>IF(ISBLANK(#REF!),"-",#REF!)</f>
        <v>#REF!</v>
      </c>
      <c r="D10" s="419"/>
      <c r="E10" s="65"/>
      <c r="F10" s="58" t="e">
        <f>IF(ISBLANK(#REF!),"-",#REF!)</f>
        <v>#REF!</v>
      </c>
      <c r="G10" s="58" t="e">
        <f>IF(ISBLANK(#REF!),"-",#REF!)</f>
        <v>#REF!</v>
      </c>
      <c r="H10" s="58" t="e">
        <f>IF(ISBLANK(#REF!),"-",#REF!)</f>
        <v>#REF!</v>
      </c>
      <c r="I10" s="58" t="e">
        <f>IF(ISBLANK(#REF!),"-",#REF!)</f>
        <v>#REF!</v>
      </c>
      <c r="J10" s="58" t="e">
        <f>IF(ISBLANK(#REF!),"-",#REF!)</f>
        <v>#REF!</v>
      </c>
      <c r="K10" s="58" t="e">
        <f>IF(ISBLANK(#REF!),"-",#REF!)</f>
        <v>#REF!</v>
      </c>
      <c r="L10" s="58" t="e">
        <f>IF(ISBLANK(#REF!),"-",#REF!)</f>
        <v>#REF!</v>
      </c>
      <c r="M10" s="58" t="e">
        <f>IF(ISBLANK(#REF!),"-",#REF!)</f>
        <v>#REF!</v>
      </c>
      <c r="N10" s="58" t="e">
        <f>IF(ISBLANK(#REF!),"-",#REF!)</f>
        <v>#REF!</v>
      </c>
      <c r="O10" s="59" t="e">
        <f>IF(ISBLANK(#REF!),"-",#REF!)</f>
        <v>#REF!</v>
      </c>
      <c r="P10" s="28" t="e">
        <f>IF(ISBLANK(#REF!),"-",#REF!)</f>
        <v>#REF!</v>
      </c>
      <c r="R10" s="15"/>
    </row>
    <row r="11" spans="2:18">
      <c r="B11" s="13"/>
      <c r="C11" s="418" t="e">
        <f>IF(ISBLANK(#REF!),"-",#REF!)</f>
        <v>#REF!</v>
      </c>
      <c r="D11" s="419"/>
      <c r="E11" s="66"/>
      <c r="F11" s="60" t="e">
        <f>IF(ISBLANK(#REF!),"-",#REF!)</f>
        <v>#REF!</v>
      </c>
      <c r="G11" s="60" t="e">
        <f>IF(ISBLANK(#REF!),"-",#REF!)</f>
        <v>#REF!</v>
      </c>
      <c r="H11" s="60" t="e">
        <f>IF(ISBLANK(#REF!),"-",#REF!)</f>
        <v>#REF!</v>
      </c>
      <c r="I11" s="60" t="e">
        <f>IF(ISBLANK(#REF!),"-",#REF!)</f>
        <v>#REF!</v>
      </c>
      <c r="J11" s="60" t="e">
        <f>IF(ISBLANK(#REF!),"-",#REF!)</f>
        <v>#REF!</v>
      </c>
      <c r="K11" s="60" t="e">
        <f>IF(ISBLANK(#REF!),"-",#REF!)</f>
        <v>#REF!</v>
      </c>
      <c r="L11" s="60" t="e">
        <f>IF(ISBLANK(#REF!),"-",#REF!)</f>
        <v>#REF!</v>
      </c>
      <c r="M11" s="60" t="e">
        <f>IF(ISBLANK(#REF!),"-",#REF!)</f>
        <v>#REF!</v>
      </c>
      <c r="N11" s="60" t="e">
        <f>IF(ISBLANK(#REF!),"-",#REF!)</f>
        <v>#REF!</v>
      </c>
      <c r="O11" s="61" t="e">
        <f>IF(ISBLANK(#REF!),"-",#REF!)</f>
        <v>#REF!</v>
      </c>
      <c r="P11" s="28" t="e">
        <f>IF(ISBLANK(#REF!),"-",#REF!)</f>
        <v>#REF!</v>
      </c>
      <c r="R11" s="15"/>
    </row>
    <row r="12" spans="2:18" ht="18" customHeight="1">
      <c r="B12" s="13"/>
      <c r="C12" s="418" t="e">
        <f>IF(ISBLANK(#REF!),"-",#REF!)</f>
        <v>#REF!</v>
      </c>
      <c r="D12" s="419"/>
      <c r="E12" s="67" t="e">
        <f>IF(ISBLANK(#REF!),"-",#REF!)/10000</f>
        <v>#REF!</v>
      </c>
      <c r="F12" s="60" t="e">
        <f>IF(ISBLANK(#REF!),"-",#REF!)</f>
        <v>#REF!</v>
      </c>
      <c r="G12" s="60" t="e">
        <f>IF(ISBLANK(#REF!),"-",#REF!)</f>
        <v>#REF!</v>
      </c>
      <c r="H12" s="60" t="e">
        <f>IF(ISBLANK(#REF!),"-",#REF!)</f>
        <v>#REF!</v>
      </c>
      <c r="I12" s="60" t="e">
        <f>IF(ISBLANK(#REF!),"-",#REF!)</f>
        <v>#REF!</v>
      </c>
      <c r="J12" s="60" t="e">
        <f>IF(ISBLANK(#REF!),"-",#REF!)</f>
        <v>#REF!</v>
      </c>
      <c r="K12" s="60" t="e">
        <f>IF(ISBLANK(#REF!),"-",#REF!)</f>
        <v>#REF!</v>
      </c>
      <c r="L12" s="60" t="e">
        <f>IF(ISBLANK(#REF!),"-",#REF!)</f>
        <v>#REF!</v>
      </c>
      <c r="M12" s="60" t="e">
        <f>IF(ISBLANK(#REF!),"-",#REF!)</f>
        <v>#REF!</v>
      </c>
      <c r="N12" s="60" t="e">
        <f>IF(ISBLANK(#REF!),"-",#REF!)</f>
        <v>#REF!</v>
      </c>
      <c r="O12" s="61" t="e">
        <f>IF(ISBLANK(#REF!),"-",#REF!)</f>
        <v>#REF!</v>
      </c>
      <c r="P12" s="28" t="e">
        <f>IF(ISBLANK(#REF!),"-",#REF!)</f>
        <v>#REF!</v>
      </c>
      <c r="R12" s="15"/>
    </row>
    <row r="13" spans="2:18" ht="35.25" customHeight="1">
      <c r="B13" s="13"/>
      <c r="C13" s="425" t="e">
        <f>IF(ISBLANK(#REF!),"-",#REF!)</f>
        <v>#REF!</v>
      </c>
      <c r="D13" s="426"/>
      <c r="E13" s="65"/>
      <c r="F13" s="58" t="e">
        <f>IF(ISBLANK(#REF!),"-",#REF!)</f>
        <v>#REF!</v>
      </c>
      <c r="G13" s="58" t="e">
        <f>IF(ISBLANK(#REF!),"-",#REF!)</f>
        <v>#REF!</v>
      </c>
      <c r="H13" s="58" t="e">
        <f>IF(ISBLANK(#REF!),"-",#REF!)</f>
        <v>#REF!</v>
      </c>
      <c r="I13" s="58" t="e">
        <f>IF(ISBLANK(#REF!),"-",#REF!)</f>
        <v>#REF!</v>
      </c>
      <c r="J13" s="58" t="e">
        <f>IF(ISBLANK(#REF!),"-",#REF!)</f>
        <v>#REF!</v>
      </c>
      <c r="K13" s="58" t="e">
        <f>IF(ISBLANK(#REF!),"-",#REF!)</f>
        <v>#REF!</v>
      </c>
      <c r="L13" s="58" t="e">
        <f>IF(ISBLANK(#REF!),"-",#REF!)</f>
        <v>#REF!</v>
      </c>
      <c r="M13" s="58" t="e">
        <f>IF(ISBLANK(#REF!),"-",#REF!)</f>
        <v>#REF!</v>
      </c>
      <c r="N13" s="58" t="e">
        <f>IF(ISBLANK(#REF!),"-",#REF!)</f>
        <v>#REF!</v>
      </c>
      <c r="O13" s="59" t="e">
        <f>IF(ISBLANK(#REF!),"-",#REF!)</f>
        <v>#REF!</v>
      </c>
      <c r="P13" s="28" t="e">
        <f>IF(ISBLANK(#REF!),"-",#REF!)</f>
        <v>#REF!</v>
      </c>
      <c r="R13" s="15"/>
    </row>
    <row r="14" spans="2:18">
      <c r="B14" s="13"/>
      <c r="C14" s="418" t="e">
        <f>IF(ISBLANK(#REF!),"-",#REF!)</f>
        <v>#REF!</v>
      </c>
      <c r="D14" s="419"/>
      <c r="E14" s="65"/>
      <c r="F14" s="58" t="e">
        <f>IF(ISBLANK(#REF!),"-",#REF!)</f>
        <v>#REF!</v>
      </c>
      <c r="G14" s="58" t="e">
        <f>IF(ISBLANK(#REF!),"-",#REF!)</f>
        <v>#REF!</v>
      </c>
      <c r="H14" s="58" t="e">
        <f>IF(ISBLANK(#REF!),"-",#REF!)</f>
        <v>#REF!</v>
      </c>
      <c r="I14" s="58" t="e">
        <f>IF(ISBLANK(#REF!),"-",#REF!)</f>
        <v>#REF!</v>
      </c>
      <c r="J14" s="58" t="e">
        <f>IF(ISBLANK(#REF!),"-",#REF!)</f>
        <v>#REF!</v>
      </c>
      <c r="K14" s="58" t="e">
        <f>IF(ISBLANK(#REF!),"-",#REF!)</f>
        <v>#REF!</v>
      </c>
      <c r="L14" s="58" t="e">
        <f>IF(ISBLANK(#REF!),"-",#REF!)</f>
        <v>#REF!</v>
      </c>
      <c r="M14" s="58" t="e">
        <f>IF(ISBLANK(#REF!),"-",#REF!)</f>
        <v>#REF!</v>
      </c>
      <c r="N14" s="58" t="e">
        <f>IF(ISBLANK(#REF!),"-",#REF!)</f>
        <v>#REF!</v>
      </c>
      <c r="O14" s="59" t="e">
        <f>IF(ISBLANK(#REF!),"-",#REF!)</f>
        <v>#REF!</v>
      </c>
      <c r="P14" s="28" t="e">
        <f>IF(ISBLANK(#REF!),"-",#REF!)</f>
        <v>#REF!</v>
      </c>
      <c r="R14" s="15"/>
    </row>
    <row r="15" spans="2:18">
      <c r="B15" s="13"/>
      <c r="C15" s="430" t="e">
        <f>IF(ISBLANK(#REF!),"-",#REF!)</f>
        <v>#REF!</v>
      </c>
      <c r="D15" s="431"/>
      <c r="E15" s="68"/>
      <c r="F15" s="62" t="e">
        <f>IF(ISBLANK(#REF!),"-",#REF!)</f>
        <v>#REF!</v>
      </c>
      <c r="G15" s="62" t="e">
        <f>IF(ISBLANK(#REF!),"-",#REF!)</f>
        <v>#REF!</v>
      </c>
      <c r="H15" s="62" t="e">
        <f>IF(ISBLANK(#REF!),"-",#REF!)</f>
        <v>#REF!</v>
      </c>
      <c r="I15" s="62" t="e">
        <f>IF(ISBLANK(#REF!),"-",#REF!)</f>
        <v>#REF!</v>
      </c>
      <c r="J15" s="62" t="e">
        <f>IF(ISBLANK(#REF!),"-",#REF!)</f>
        <v>#REF!</v>
      </c>
      <c r="K15" s="62" t="e">
        <f>IF(ISBLANK(#REF!),"-",#REF!)</f>
        <v>#REF!</v>
      </c>
      <c r="L15" s="62" t="e">
        <f>IF(ISBLANK(#REF!),"-",#REF!)</f>
        <v>#REF!</v>
      </c>
      <c r="M15" s="62" t="e">
        <f>IF(ISBLANK(#REF!),"-",#REF!)</f>
        <v>#REF!</v>
      </c>
      <c r="N15" s="62" t="e">
        <f>IF(ISBLANK(#REF!),"-",#REF!)</f>
        <v>#REF!</v>
      </c>
      <c r="O15" s="63" t="e">
        <f>IF(ISBLANK(#REF!),"-",#REF!)</f>
        <v>#REF!</v>
      </c>
      <c r="P15" s="28" t="e">
        <f>IF(ISBLANK(#REF!),"-",#REF!)</f>
        <v>#REF!</v>
      </c>
      <c r="R15" s="15"/>
    </row>
    <row r="16" spans="2:18">
      <c r="B16" s="13"/>
      <c r="C16" s="81"/>
      <c r="D16" s="81"/>
      <c r="E16" s="22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8"/>
      <c r="R16" s="15"/>
    </row>
    <row r="17" spans="2:18">
      <c r="B17" s="13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29"/>
      <c r="R17" s="15"/>
    </row>
    <row r="18" spans="2:18">
      <c r="B18" s="13"/>
      <c r="C18" s="21" t="s">
        <v>107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29"/>
      <c r="R18" s="15"/>
    </row>
    <row r="19" spans="2:18">
      <c r="B19" s="13"/>
      <c r="C19" s="21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29"/>
      <c r="R19" s="15"/>
    </row>
    <row r="20" spans="2:18">
      <c r="B20" s="13"/>
      <c r="C20" s="14"/>
      <c r="D20" s="14"/>
      <c r="E20" s="54" t="e">
        <f>IF(ISBLANK(#REF!),"-",#REF!)</f>
        <v>#REF!</v>
      </c>
      <c r="F20" s="52" t="e">
        <f>IF(ISBLANK(#REF!),"-",#REF!)</f>
        <v>#REF!</v>
      </c>
      <c r="G20" s="52" t="e">
        <f>IF(ISBLANK(#REF!),"-",#REF!)</f>
        <v>#REF!</v>
      </c>
      <c r="H20" s="52" t="e">
        <f>IF(ISBLANK(#REF!),"-",#REF!)</f>
        <v>#REF!</v>
      </c>
      <c r="I20" s="52" t="e">
        <f>IF(ISBLANK(#REF!),"-",#REF!)</f>
        <v>#REF!</v>
      </c>
      <c r="J20" s="52" t="e">
        <f>IF(ISBLANK(#REF!),"-",#REF!)</f>
        <v>#REF!</v>
      </c>
      <c r="K20" s="52" t="e">
        <f>IF(ISBLANK(#REF!),"-",#REF!)</f>
        <v>#REF!</v>
      </c>
      <c r="L20" s="52" t="e">
        <f>IF(ISBLANK(#REF!),"-",#REF!)</f>
        <v>#REF!</v>
      </c>
      <c r="M20" s="52" t="e">
        <f>IF(ISBLANK(#REF!),"-",#REF!)</f>
        <v>#REF!</v>
      </c>
      <c r="N20" s="52" t="e">
        <f>IF(ISBLANK(#REF!),"-",#REF!)</f>
        <v>#REF!</v>
      </c>
      <c r="O20" s="53" t="e">
        <f>IF(ISBLANK(#REF!),"-",#REF!)</f>
        <v>#REF!</v>
      </c>
      <c r="P20" s="21" t="s">
        <v>106</v>
      </c>
      <c r="R20" s="15"/>
    </row>
    <row r="21" spans="2:18">
      <c r="B21" s="13"/>
      <c r="C21" s="432" t="e">
        <f>#REF!</f>
        <v>#REF!</v>
      </c>
      <c r="D21" s="433"/>
      <c r="E21" s="31"/>
      <c r="F21" s="32" t="e">
        <f>IF(ISBLANK(#REF!),"-",#REF!)</f>
        <v>#REF!</v>
      </c>
      <c r="G21" s="32" t="e">
        <f>IF(ISBLANK(#REF!),"-",#REF!)</f>
        <v>#REF!</v>
      </c>
      <c r="H21" s="32" t="e">
        <f>IF(ISBLANK(#REF!),"-",#REF!)</f>
        <v>#REF!</v>
      </c>
      <c r="I21" s="32" t="e">
        <f>IF(ISBLANK(#REF!),"-",#REF!)</f>
        <v>#REF!</v>
      </c>
      <c r="J21" s="32" t="e">
        <f>IF(ISBLANK(#REF!),"-",#REF!)</f>
        <v>#REF!</v>
      </c>
      <c r="K21" s="32" t="e">
        <f>IF(ISBLANK(#REF!),"-",#REF!)</f>
        <v>#REF!</v>
      </c>
      <c r="L21" s="32" t="e">
        <f>IF(ISBLANK(#REF!),"-",#REF!)</f>
        <v>#REF!</v>
      </c>
      <c r="M21" s="32" t="e">
        <f>IF(ISBLANK(#REF!),"-",#REF!)</f>
        <v>#REF!</v>
      </c>
      <c r="N21" s="32" t="e">
        <f>IF(ISBLANK(#REF!),"-",#REF!)</f>
        <v>#REF!</v>
      </c>
      <c r="O21" s="49" t="e">
        <f>IF(ISBLANK(#REF!),"-",#REF!)</f>
        <v>#REF!</v>
      </c>
      <c r="P21" s="29" t="e">
        <f>IF(ISBLANK(#REF!),"-",#REF!)</f>
        <v>#REF!</v>
      </c>
      <c r="R21" s="15"/>
    </row>
    <row r="22" spans="2:18">
      <c r="B22" s="13"/>
      <c r="C22" s="418" t="e">
        <f>#REF!</f>
        <v>#REF!</v>
      </c>
      <c r="D22" s="419"/>
      <c r="E22" s="33" t="e">
        <f>IF(ISBLANK(#REF!),"-",#REF!)</f>
        <v>#REF!</v>
      </c>
      <c r="F22" s="34" t="e">
        <f>IF(ISBLANK(#REF!),"-",#REF!)</f>
        <v>#REF!</v>
      </c>
      <c r="G22" s="34" t="e">
        <f>IF(ISBLANK(#REF!),"-",#REF!)</f>
        <v>#REF!</v>
      </c>
      <c r="H22" s="34" t="e">
        <f>IF(ISBLANK(#REF!),"-",#REF!)</f>
        <v>#REF!</v>
      </c>
      <c r="I22" s="34" t="e">
        <f>IF(ISBLANK(#REF!),"-",#REF!)</f>
        <v>#REF!</v>
      </c>
      <c r="J22" s="34" t="e">
        <f>IF(ISBLANK(#REF!),"-",#REF!)</f>
        <v>#REF!</v>
      </c>
      <c r="K22" s="34" t="e">
        <f>IF(ISBLANK(#REF!),"-",#REF!)</f>
        <v>#REF!</v>
      </c>
      <c r="L22" s="34" t="e">
        <f>IF(ISBLANK(#REF!),"-",#REF!)</f>
        <v>#REF!</v>
      </c>
      <c r="M22" s="34" t="e">
        <f>IF(ISBLANK(#REF!),"-",#REF!)</f>
        <v>#REF!</v>
      </c>
      <c r="N22" s="34" t="e">
        <f>IF(ISBLANK(#REF!),"-",#REF!)</f>
        <v>#REF!</v>
      </c>
      <c r="O22" s="50" t="e">
        <f>IF(ISBLANK(#REF!),"-",#REF!)</f>
        <v>#REF!</v>
      </c>
      <c r="P22" s="29" t="e">
        <f>IF(ISBLANK(#REF!),"-",#REF!)</f>
        <v>#REF!</v>
      </c>
      <c r="R22" s="15"/>
    </row>
    <row r="23" spans="2:18">
      <c r="B23" s="13"/>
      <c r="C23" s="418" t="e">
        <f>#REF!</f>
        <v>#REF!</v>
      </c>
      <c r="D23" s="419"/>
      <c r="E23" s="35"/>
      <c r="F23" s="36" t="e">
        <f>IF(ISBLANK(#REF!),"-",#REF!)</f>
        <v>#REF!</v>
      </c>
      <c r="G23" s="36" t="e">
        <f>IF(ISBLANK(#REF!),"-",#REF!)</f>
        <v>#REF!</v>
      </c>
      <c r="H23" s="36" t="e">
        <f>IF(ISBLANK(#REF!),"-",#REF!)</f>
        <v>#REF!</v>
      </c>
      <c r="I23" s="36" t="e">
        <f>IF(ISBLANK(#REF!),"-",#REF!)</f>
        <v>#REF!</v>
      </c>
      <c r="J23" s="36" t="e">
        <f>IF(ISBLANK(#REF!),"-",#REF!)</f>
        <v>#REF!</v>
      </c>
      <c r="K23" s="36" t="e">
        <f>IF(ISBLANK(#REF!),"-",#REF!)</f>
        <v>#REF!</v>
      </c>
      <c r="L23" s="36" t="e">
        <f>IF(ISBLANK(#REF!),"-",#REF!)</f>
        <v>#REF!</v>
      </c>
      <c r="M23" s="36" t="e">
        <f>IF(ISBLANK(#REF!),"-",#REF!)</f>
        <v>#REF!</v>
      </c>
      <c r="N23" s="36" t="e">
        <f>IF(ISBLANK(#REF!),"-",#REF!)</f>
        <v>#REF!</v>
      </c>
      <c r="O23" s="51" t="e">
        <f>IF(ISBLANK(#REF!),"-",#REF!)</f>
        <v>#REF!</v>
      </c>
      <c r="P23" s="29" t="e">
        <f>IF(ISBLANK(#REF!),"-",#REF!)</f>
        <v>#REF!</v>
      </c>
      <c r="R23" s="15"/>
    </row>
    <row r="24" spans="2:18">
      <c r="B24" s="13"/>
      <c r="C24" s="418" t="e">
        <f>#REF!</f>
        <v>#REF!</v>
      </c>
      <c r="D24" s="419"/>
      <c r="E24" s="35"/>
      <c r="F24" s="36" t="e">
        <f>IF(ISBLANK(#REF!),"-",#REF!)</f>
        <v>#REF!</v>
      </c>
      <c r="G24" s="36" t="e">
        <f>IF(ISBLANK(#REF!),"-",#REF!)</f>
        <v>#REF!</v>
      </c>
      <c r="H24" s="36" t="e">
        <f>IF(ISBLANK(#REF!),"-",#REF!)</f>
        <v>#REF!</v>
      </c>
      <c r="I24" s="36" t="e">
        <f>IF(ISBLANK(#REF!),"-",#REF!)</f>
        <v>#REF!</v>
      </c>
      <c r="J24" s="36" t="e">
        <f>IF(ISBLANK(#REF!),"-",#REF!)</f>
        <v>#REF!</v>
      </c>
      <c r="K24" s="36" t="e">
        <f>IF(ISBLANK(#REF!),"-",#REF!)</f>
        <v>#REF!</v>
      </c>
      <c r="L24" s="36" t="e">
        <f>IF(ISBLANK(#REF!),"-",#REF!)</f>
        <v>#REF!</v>
      </c>
      <c r="M24" s="36" t="e">
        <f>IF(ISBLANK(#REF!),"-",#REF!)</f>
        <v>#REF!</v>
      </c>
      <c r="N24" s="36" t="e">
        <f>IF(ISBLANK(#REF!),"-",#REF!)</f>
        <v>#REF!</v>
      </c>
      <c r="O24" s="51" t="e">
        <f>IF(ISBLANK(#REF!),"-",#REF!)</f>
        <v>#REF!</v>
      </c>
      <c r="P24" s="29" t="e">
        <f>IF(ISBLANK(#REF!),"-",#REF!)</f>
        <v>#REF!</v>
      </c>
      <c r="R24" s="15"/>
    </row>
    <row r="25" spans="2:18">
      <c r="B25" s="13"/>
      <c r="C25" s="418" t="e">
        <f>#REF!</f>
        <v>#REF!</v>
      </c>
      <c r="D25" s="419"/>
      <c r="E25" s="35"/>
      <c r="F25" s="36" t="e">
        <f>IF(IF(ISBLANK(#REF!),"-",#REF!)=0,"-",(IF(ISBLANK(#REF!),"-",#REF!)))</f>
        <v>#REF!</v>
      </c>
      <c r="G25" s="36" t="e">
        <f>IF(IF(ISBLANK(#REF!),"-",#REF!)=0,"-",(IF(ISBLANK(#REF!),"-",#REF!)))</f>
        <v>#REF!</v>
      </c>
      <c r="H25" s="36" t="e">
        <f>IF(IF(ISBLANK(#REF!),"-",#REF!)=0,"-",(IF(ISBLANK(#REF!),"-",#REF!)))</f>
        <v>#REF!</v>
      </c>
      <c r="I25" s="36" t="e">
        <f>IF(IF(ISBLANK(#REF!),"-",#REF!)=0,"-",(IF(ISBLANK(#REF!),"-",#REF!)))</f>
        <v>#REF!</v>
      </c>
      <c r="J25" s="36" t="e">
        <f>IF(IF(ISBLANK(#REF!),"-",#REF!)=0,"-",(IF(ISBLANK(#REF!),"-",#REF!)))</f>
        <v>#REF!</v>
      </c>
      <c r="K25" s="36" t="e">
        <f>IF(IF(ISBLANK(#REF!),"-",#REF!)=0,"-",(IF(ISBLANK(#REF!),"-",#REF!)))</f>
        <v>#REF!</v>
      </c>
      <c r="L25" s="36" t="e">
        <f>IF(IF(ISBLANK(#REF!),"-",#REF!)=0,"-",(IF(ISBLANK(#REF!),"-",#REF!)))</f>
        <v>#REF!</v>
      </c>
      <c r="M25" s="36" t="e">
        <f>IF(IF(ISBLANK(#REF!),"-",#REF!)=0,"-",(IF(ISBLANK(#REF!),"-",#REF!)))</f>
        <v>#REF!</v>
      </c>
      <c r="N25" s="36" t="e">
        <f>IF(IF(ISBLANK(#REF!),"-",#REF!)=0,"-",(IF(ISBLANK(#REF!),"-",#REF!)))</f>
        <v>#REF!</v>
      </c>
      <c r="O25" s="51" t="e">
        <f>IF(IF(ISBLANK(#REF!),"-",#REF!)=0,"-",(IF(ISBLANK(#REF!),"-",#REF!)))</f>
        <v>#REF!</v>
      </c>
      <c r="P25" s="29" t="e">
        <f>IF(ISBLANK(#REF!),"-",#REF!)</f>
        <v>#REF!</v>
      </c>
      <c r="R25" s="15"/>
    </row>
    <row r="26" spans="2:18">
      <c r="B26" s="13"/>
      <c r="C26" s="418" t="e">
        <f>#REF!</f>
        <v>#REF!</v>
      </c>
      <c r="D26" s="419"/>
      <c r="E26" s="35"/>
      <c r="F26" s="36" t="e">
        <f>IF(IF(ISBLANK(#REF!),"-",#REF!)=0,"-",(IF(ISBLANK(#REF!),"-",#REF!)))</f>
        <v>#REF!</v>
      </c>
      <c r="G26" s="36" t="e">
        <f>IF(IF(ISBLANK(#REF!),"-",#REF!)=0,"-",(IF(ISBLANK(#REF!),"-",#REF!)))</f>
        <v>#REF!</v>
      </c>
      <c r="H26" s="36" t="e">
        <f>IF(IF(ISBLANK(#REF!),"-",#REF!)=0,"-",(IF(ISBLANK(#REF!),"-",#REF!)))</f>
        <v>#REF!</v>
      </c>
      <c r="I26" s="36" t="e">
        <f>IF(IF(ISBLANK(#REF!),"-",#REF!)=0,"-",(IF(ISBLANK(#REF!),"-",#REF!)))</f>
        <v>#REF!</v>
      </c>
      <c r="J26" s="36" t="e">
        <f>IF(IF(ISBLANK(#REF!),"-",#REF!)=0,"-",(IF(ISBLANK(#REF!),"-",#REF!)))</f>
        <v>#REF!</v>
      </c>
      <c r="K26" s="36" t="e">
        <f>IF(IF(ISBLANK(#REF!),"-",#REF!)=0,"-",(IF(ISBLANK(#REF!),"-",#REF!)))</f>
        <v>#REF!</v>
      </c>
      <c r="L26" s="36" t="e">
        <f>IF(IF(ISBLANK(#REF!),"-",#REF!)=0,"-",(IF(ISBLANK(#REF!),"-",#REF!)))</f>
        <v>#REF!</v>
      </c>
      <c r="M26" s="36" t="e">
        <f>IF(IF(ISBLANK(#REF!),"-",#REF!)=0,"-",(IF(ISBLANK(#REF!),"-",#REF!)))</f>
        <v>#REF!</v>
      </c>
      <c r="N26" s="36" t="e">
        <f>IF(IF(ISBLANK(#REF!),"-",#REF!)=0,"-",(IF(ISBLANK(#REF!),"-",#REF!)))</f>
        <v>#REF!</v>
      </c>
      <c r="O26" s="51" t="e">
        <f>IF(IF(ISBLANK(#REF!),"-",#REF!)=0,"-",(IF(ISBLANK(#REF!),"-",#REF!)))</f>
        <v>#REF!</v>
      </c>
      <c r="P26" s="29" t="e">
        <f>IF(ISBLANK(#REF!),"-",#REF!)</f>
        <v>#REF!</v>
      </c>
      <c r="R26" s="15"/>
    </row>
    <row r="27" spans="2:18">
      <c r="B27" s="13"/>
      <c r="C27" s="418" t="e">
        <f>#REF!</f>
        <v>#REF!</v>
      </c>
      <c r="D27" s="419"/>
      <c r="E27" s="35"/>
      <c r="F27" s="36" t="e">
        <f>IF(IF(ISBLANK(#REF!),"-",#REF!)=0,"-",(IF(ISBLANK(#REF!),"-",#REF!)))</f>
        <v>#REF!</v>
      </c>
      <c r="G27" s="36" t="e">
        <f>IF(IF(ISBLANK(#REF!),"-",#REF!)=0,"-",(IF(ISBLANK(#REF!),"-",#REF!)))</f>
        <v>#REF!</v>
      </c>
      <c r="H27" s="36" t="e">
        <f>IF(IF(ISBLANK(#REF!),"-",#REF!)=0,"-",(IF(ISBLANK(#REF!),"-",#REF!)))</f>
        <v>#REF!</v>
      </c>
      <c r="I27" s="36" t="e">
        <f>IF(IF(ISBLANK(#REF!),"-",#REF!)=0,"-",(IF(ISBLANK(#REF!),"-",#REF!)))</f>
        <v>#REF!</v>
      </c>
      <c r="J27" s="36" t="e">
        <f>IF(IF(ISBLANK(#REF!),"-",#REF!)=0,"-",(IF(ISBLANK(#REF!),"-",#REF!)))</f>
        <v>#REF!</v>
      </c>
      <c r="K27" s="36" t="e">
        <f>IF(IF(ISBLANK(#REF!),"-",#REF!)=0,"-",(IF(ISBLANK(#REF!),"-",#REF!)))</f>
        <v>#REF!</v>
      </c>
      <c r="L27" s="36" t="e">
        <f>IF(IF(ISBLANK(#REF!),"-",#REF!)=0,"-",(IF(ISBLANK(#REF!),"-",#REF!)))</f>
        <v>#REF!</v>
      </c>
      <c r="M27" s="36" t="e">
        <f>IF(IF(ISBLANK(#REF!),"-",#REF!)=0,"-",(IF(ISBLANK(#REF!),"-",#REF!)))</f>
        <v>#REF!</v>
      </c>
      <c r="N27" s="36" t="e">
        <f>IF(IF(ISBLANK(#REF!),"-",#REF!)=0,"-",(IF(ISBLANK(#REF!),"-",#REF!)))</f>
        <v>#REF!</v>
      </c>
      <c r="O27" s="51" t="e">
        <f>IF(IF(ISBLANK(#REF!),"-",#REF!)=0,"-",(IF(ISBLANK(#REF!),"-",#REF!)))</f>
        <v>#REF!</v>
      </c>
      <c r="P27" s="29" t="e">
        <f>IF(ISBLANK(#REF!),"-",#REF!)</f>
        <v>#REF!</v>
      </c>
      <c r="R27" s="15"/>
    </row>
    <row r="28" spans="2:18">
      <c r="B28" s="13"/>
      <c r="C28" s="418" t="e">
        <f>#REF!</f>
        <v>#REF!</v>
      </c>
      <c r="D28" s="419"/>
      <c r="E28" s="35"/>
      <c r="F28" s="36" t="e">
        <f>IF(IF(ISBLANK(#REF!),"-",#REF!)=0,"-",(IF(ISBLANK(#REF!),"-",#REF!)))</f>
        <v>#REF!</v>
      </c>
      <c r="G28" s="36" t="e">
        <f>IF(IF(ISBLANK(#REF!),"-",#REF!)=0,"-",(IF(ISBLANK(#REF!),"-",#REF!)))</f>
        <v>#REF!</v>
      </c>
      <c r="H28" s="36" t="e">
        <f>IF(IF(ISBLANK(#REF!),"-",#REF!)=0,"-",(IF(ISBLANK(#REF!),"-",#REF!)))</f>
        <v>#REF!</v>
      </c>
      <c r="I28" s="36" t="e">
        <f>IF(IF(ISBLANK(#REF!),"-",#REF!)=0,"-",(IF(ISBLANK(#REF!),"-",#REF!)))</f>
        <v>#REF!</v>
      </c>
      <c r="J28" s="36" t="e">
        <f>IF(IF(ISBLANK(#REF!),"-",#REF!)=0,"-",(IF(ISBLANK(#REF!),"-",#REF!)))</f>
        <v>#REF!</v>
      </c>
      <c r="K28" s="36" t="e">
        <f>IF(IF(ISBLANK(#REF!),"-",#REF!)=0,"-",(IF(ISBLANK(#REF!),"-",#REF!)))</f>
        <v>#REF!</v>
      </c>
      <c r="L28" s="36" t="e">
        <f>IF(IF(ISBLANK(#REF!),"-",#REF!)=0,"-",(IF(ISBLANK(#REF!),"-",#REF!)))</f>
        <v>#REF!</v>
      </c>
      <c r="M28" s="36" t="e">
        <f>IF(IF(ISBLANK(#REF!),"-",#REF!)=0,"-",(IF(ISBLANK(#REF!),"-",#REF!)))</f>
        <v>#REF!</v>
      </c>
      <c r="N28" s="36" t="e">
        <f>IF(IF(ISBLANK(#REF!),"-",#REF!)=0,"-",(IF(ISBLANK(#REF!),"-",#REF!)))</f>
        <v>#REF!</v>
      </c>
      <c r="O28" s="51" t="e">
        <f>IF(IF(ISBLANK(#REF!),"-",#REF!)=0,"-",(IF(ISBLANK(#REF!),"-",#REF!)))</f>
        <v>#REF!</v>
      </c>
      <c r="P28" s="29" t="e">
        <f>IF(ISBLANK(#REF!),"-",#REF!)</f>
        <v>#REF!</v>
      </c>
      <c r="R28" s="15"/>
    </row>
    <row r="29" spans="2:18">
      <c r="B29" s="13"/>
      <c r="C29" s="430" t="e">
        <f>#REF!</f>
        <v>#REF!</v>
      </c>
      <c r="D29" s="431"/>
      <c r="E29" s="35"/>
      <c r="F29" s="36" t="e">
        <f>IF(IF(ISBLANK(#REF!),"-",#REF!)=0,"-",(IF(ISBLANK(#REF!),"-",#REF!)))</f>
        <v>#REF!</v>
      </c>
      <c r="G29" s="36" t="e">
        <f>IF(IF(ISBLANK(#REF!),"-",#REF!)=0,"-",(IF(ISBLANK(#REF!),"-",#REF!)))</f>
        <v>#REF!</v>
      </c>
      <c r="H29" s="36" t="e">
        <f>IF(IF(ISBLANK(#REF!),"-",#REF!)=0,"-",(IF(ISBLANK(#REF!),"-",#REF!)))</f>
        <v>#REF!</v>
      </c>
      <c r="I29" s="36" t="e">
        <f>IF(IF(ISBLANK(#REF!),"-",#REF!)=0,"-",(IF(ISBLANK(#REF!),"-",#REF!)))</f>
        <v>#REF!</v>
      </c>
      <c r="J29" s="36" t="e">
        <f>IF(IF(ISBLANK(#REF!),"-",#REF!)=0,"-",(IF(ISBLANK(#REF!),"-",#REF!)))</f>
        <v>#REF!</v>
      </c>
      <c r="K29" s="36" t="e">
        <f>IF(IF(ISBLANK(#REF!),"-",#REF!)=0,"-",(IF(ISBLANK(#REF!),"-",#REF!)))</f>
        <v>#REF!</v>
      </c>
      <c r="L29" s="36" t="e">
        <f>IF(IF(ISBLANK(#REF!),"-",#REF!)=0,"-",(IF(ISBLANK(#REF!),"-",#REF!)))</f>
        <v>#REF!</v>
      </c>
      <c r="M29" s="36" t="e">
        <f>IF(IF(ISBLANK(#REF!),"-",#REF!)=0,"-",(IF(ISBLANK(#REF!),"-",#REF!)))</f>
        <v>#REF!</v>
      </c>
      <c r="N29" s="36" t="e">
        <f>IF(IF(ISBLANK(#REF!),"-",#REF!)=0,"-",(IF(ISBLANK(#REF!),"-",#REF!)))</f>
        <v>#REF!</v>
      </c>
      <c r="O29" s="51" t="e">
        <f>IF(IF(ISBLANK(#REF!),"-",#REF!)=0,"-",(IF(ISBLANK(#REF!),"-",#REF!)))</f>
        <v>#REF!</v>
      </c>
      <c r="P29" s="29" t="e">
        <f>IF(ISBLANK(#REF!),"-",#REF!)</f>
        <v>#REF!</v>
      </c>
      <c r="R29" s="15"/>
    </row>
    <row r="30" spans="2:18">
      <c r="B30" s="13"/>
      <c r="C30" s="427" t="e">
        <f>#REF!</f>
        <v>#REF!</v>
      </c>
      <c r="D30" s="429"/>
      <c r="E30" s="46"/>
      <c r="F30" s="47" t="e">
        <f>IF(IF(ISBLANK(#REF!),"-",#REF!)=0,"-",(IF(ISBLANK(#REF!),"-",#REF!)))</f>
        <v>#REF!</v>
      </c>
      <c r="G30" s="47" t="e">
        <f>IF(IF(ISBLANK(#REF!),"-",#REF!)=0,"-",(IF(ISBLANK(#REF!),"-",#REF!)))</f>
        <v>#REF!</v>
      </c>
      <c r="H30" s="47" t="e">
        <f>IF(IF(ISBLANK(#REF!),"-",#REF!)=0,"-",(IF(ISBLANK(#REF!),"-",#REF!)))</f>
        <v>#REF!</v>
      </c>
      <c r="I30" s="47" t="e">
        <f>IF(IF(ISBLANK(#REF!),"-",#REF!)=0,"-",(IF(ISBLANK(#REF!),"-",#REF!)))</f>
        <v>#REF!</v>
      </c>
      <c r="J30" s="47" t="e">
        <f>IF(IF(ISBLANK(#REF!),"-",#REF!)=0,"-",(IF(ISBLANK(#REF!),"-",#REF!)))</f>
        <v>#REF!</v>
      </c>
      <c r="K30" s="47" t="e">
        <f>IF(IF(ISBLANK(#REF!),"-",#REF!)=0,"-",(IF(ISBLANK(#REF!),"-",#REF!)))</f>
        <v>#REF!</v>
      </c>
      <c r="L30" s="47" t="e">
        <f>IF(IF(ISBLANK(#REF!),"-",#REF!)=0,"-",(IF(ISBLANK(#REF!),"-",#REF!)))</f>
        <v>#REF!</v>
      </c>
      <c r="M30" s="47" t="e">
        <f>IF(IF(ISBLANK(#REF!),"-",#REF!)=0,"-",(IF(ISBLANK(#REF!),"-",#REF!)))</f>
        <v>#REF!</v>
      </c>
      <c r="N30" s="47" t="e">
        <f>IF(IF(ISBLANK(#REF!),"-",#REF!)=0,"-",(IF(ISBLANK(#REF!),"-",#REF!)))</f>
        <v>#REF!</v>
      </c>
      <c r="O30" s="48" t="e">
        <f>IF(IF(ISBLANK(#REF!),"-",#REF!)=0,"-",(IF(ISBLANK(#REF!),"-",#REF!)))</f>
        <v>#REF!</v>
      </c>
      <c r="P30" s="29" t="e">
        <f>IF(ISBLANK(#REF!),"-",#REF!)</f>
        <v>#REF!</v>
      </c>
      <c r="R30" s="15"/>
    </row>
    <row r="31" spans="2:18">
      <c r="B31" s="13"/>
      <c r="P31" s="29"/>
      <c r="R31" s="15"/>
    </row>
    <row r="32" spans="2:18">
      <c r="B32" s="13"/>
      <c r="C32" s="81"/>
      <c r="D32" s="81"/>
      <c r="E32" s="20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0"/>
      <c r="Q32" s="29"/>
      <c r="R32" s="15"/>
    </row>
    <row r="33" spans="1:27">
      <c r="B33" s="13"/>
      <c r="C33" s="81"/>
      <c r="D33" s="81"/>
      <c r="E33" s="20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0"/>
      <c r="Q33" s="29"/>
      <c r="R33" s="15"/>
    </row>
    <row r="34" spans="1:27">
      <c r="B34" s="13"/>
      <c r="C34" s="21" t="s">
        <v>108</v>
      </c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5"/>
    </row>
    <row r="35" spans="1:27">
      <c r="B35" s="13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5"/>
    </row>
    <row r="36" spans="1:27">
      <c r="B36" s="13"/>
      <c r="C36" s="427" t="e">
        <f>IF(ISBLANK(#REF!),"-",#REF!)</f>
        <v>#REF!</v>
      </c>
      <c r="D36" s="428"/>
      <c r="E36" s="429"/>
      <c r="F36" s="78" t="e">
        <f>IF(ISBLANK(#REF!),"-",#REF!)</f>
        <v>#REF!</v>
      </c>
      <c r="G36" s="79"/>
      <c r="H36" s="80" t="e">
        <f>IF(ISBLANK(#REF!),"-",#REF!)</f>
        <v>#REF!</v>
      </c>
      <c r="I36" s="78" t="e">
        <f>IF(ISBLANK(#REF!),"-",#REF!)</f>
        <v>#REF!</v>
      </c>
      <c r="J36" s="79"/>
      <c r="K36" s="80" t="e">
        <f>IF(ISBLANK(#REF!),"-",#REF!)</f>
        <v>#REF!</v>
      </c>
      <c r="L36" s="78" t="e">
        <f>IF(ISBLANK(#REF!),"-",#REF!)</f>
        <v>#REF!</v>
      </c>
      <c r="M36" s="79"/>
      <c r="N36" s="80" t="e">
        <f>IF(ISBLANK(#REF!),"-",#REF!)</f>
        <v>#REF!</v>
      </c>
      <c r="O36" s="78" t="e">
        <f>IF(ISBLANK(#REF!),"-",#REF!)</f>
        <v>#REF!</v>
      </c>
      <c r="P36" s="79"/>
      <c r="Q36" s="80" t="e">
        <f>IF(ISBLANK(#REF!),"-",#REF!)</f>
        <v>#REF!</v>
      </c>
      <c r="R36" s="15"/>
    </row>
    <row r="37" spans="1:27">
      <c r="B37" s="13"/>
      <c r="C37" s="434" t="e">
        <f>IF(ISBLANK(#REF!),"-",#REF!)</f>
        <v>#REF!</v>
      </c>
      <c r="D37" s="435"/>
      <c r="E37" s="38" t="e">
        <f>IF(ISBLANK(#REF!),"-",#REF!)</f>
        <v>#REF!</v>
      </c>
      <c r="F37" s="434" t="e">
        <f>IF(ISBLANK(#REF!),"-",#REF!)</f>
        <v>#REF!</v>
      </c>
      <c r="G37" s="435"/>
      <c r="H37" s="38" t="e">
        <f>IF(ISBLANK(#REF!),"-",#REF!)</f>
        <v>#REF!</v>
      </c>
      <c r="I37" s="434" t="e">
        <f>IF(ISBLANK(#REF!),"-",#REF!)</f>
        <v>#REF!</v>
      </c>
      <c r="J37" s="435"/>
      <c r="K37" s="38" t="e">
        <f>IF(ISBLANK(#REF!),"-",#REF!)</f>
        <v>#REF!</v>
      </c>
      <c r="L37" s="434" t="e">
        <f>IF(ISBLANK(#REF!),"-",#REF!)</f>
        <v>#REF!</v>
      </c>
      <c r="M37" s="435"/>
      <c r="N37" s="38" t="e">
        <f>IF(ISBLANK(#REF!),"-",#REF!)</f>
        <v>#REF!</v>
      </c>
      <c r="O37" s="434" t="e">
        <f>IF(ISBLANK(#REF!),"-",#REF!)</f>
        <v>#REF!</v>
      </c>
      <c r="P37" s="435"/>
      <c r="Q37" s="38" t="e">
        <f>IF(ISBLANK(#REF!),"-",#REF!)</f>
        <v>#REF!</v>
      </c>
      <c r="R37" s="15"/>
    </row>
    <row r="38" spans="1:27" s="44" customFormat="1">
      <c r="B38" s="42"/>
      <c r="C38" s="438" t="e">
        <f>IF(ISBLANK(#REF!),"-",#REF!)</f>
        <v>#REF!</v>
      </c>
      <c r="D38" s="439"/>
      <c r="E38" s="77" t="e">
        <f>IF(ISBLANK(#REF!),"-",#REF!)</f>
        <v>#REF!</v>
      </c>
      <c r="F38" s="438" t="e">
        <f>IF(ISBLANK(#REF!),"-",#REF!)</f>
        <v>#REF!</v>
      </c>
      <c r="G38" s="439"/>
      <c r="H38" s="77" t="e">
        <f>IF(ISBLANK(#REF!),"-",#REF!)</f>
        <v>#REF!</v>
      </c>
      <c r="I38" s="438" t="e">
        <f>IF(ISBLANK(#REF!),"-",#REF!)</f>
        <v>#REF!</v>
      </c>
      <c r="J38" s="439"/>
      <c r="K38" s="77" t="e">
        <f>IF(ISBLANK(#REF!),"-",#REF!)</f>
        <v>#REF!</v>
      </c>
      <c r="L38" s="438" t="e">
        <f>IF(ISBLANK(#REF!),"-",#REF!)</f>
        <v>#REF!</v>
      </c>
      <c r="M38" s="439"/>
      <c r="N38" s="77" t="e">
        <f>IF(ISBLANK(#REF!),"-",#REF!)</f>
        <v>#REF!</v>
      </c>
      <c r="O38" s="438" t="e">
        <f>IF(ISBLANK(#REF!),"-",#REF!)</f>
        <v>#REF!</v>
      </c>
      <c r="P38" s="439"/>
      <c r="Q38" s="77" t="e">
        <f>IF(ISBLANK(#REF!),"-",#REF!)</f>
        <v>#REF!</v>
      </c>
      <c r="R38" s="43"/>
    </row>
    <row r="39" spans="1:27">
      <c r="B39" s="13"/>
      <c r="C39" s="436" t="e">
        <f>IF(ISBLANK(#REF!),"-",#REF!)</f>
        <v>#REF!</v>
      </c>
      <c r="D39" s="437"/>
      <c r="E39" s="40" t="e">
        <f>IF(ISBLANK(#REF!),"-",#REF!)</f>
        <v>#REF!</v>
      </c>
      <c r="F39" s="436" t="e">
        <f>IF(ISBLANK(#REF!),"-",#REF!)</f>
        <v>#REF!</v>
      </c>
      <c r="G39" s="437"/>
      <c r="H39" s="40" t="e">
        <f>IF(ISBLANK(#REF!),"-",#REF!)</f>
        <v>#REF!</v>
      </c>
      <c r="I39" s="436" t="e">
        <f>IF(ISBLANK(#REF!),"-",#REF!)</f>
        <v>#REF!</v>
      </c>
      <c r="J39" s="437"/>
      <c r="K39" s="40" t="e">
        <f>IF(ISBLANK(#REF!),"-",#REF!)</f>
        <v>#REF!</v>
      </c>
      <c r="L39" s="436" t="e">
        <f>IF(ISBLANK(#REF!),"-",#REF!)</f>
        <v>#REF!</v>
      </c>
      <c r="M39" s="437"/>
      <c r="N39" s="40" t="e">
        <f>IF(ISBLANK(#REF!),"-",#REF!)</f>
        <v>#REF!</v>
      </c>
      <c r="O39" s="436" t="e">
        <f>IF(ISBLANK(#REF!),"-",#REF!)</f>
        <v>#REF!</v>
      </c>
      <c r="P39" s="437"/>
      <c r="Q39" s="40" t="e">
        <f>IF(ISBLANK(#REF!),"-",#REF!)</f>
        <v>#REF!</v>
      </c>
      <c r="R39" s="15"/>
    </row>
    <row r="40" spans="1:27">
      <c r="B40" s="13"/>
      <c r="C40" s="436" t="e">
        <f>IF(ISBLANK(#REF!),"-",#REF!)</f>
        <v>#REF!</v>
      </c>
      <c r="D40" s="437"/>
      <c r="E40" s="45" t="e">
        <f>IF(ISBLANK(#REF!),"-",#REF!)</f>
        <v>#REF!</v>
      </c>
      <c r="F40" s="436" t="e">
        <f>IF(ISBLANK(#REF!),"-",#REF!)</f>
        <v>#REF!</v>
      </c>
      <c r="G40" s="437"/>
      <c r="H40" s="45" t="e">
        <f>IF(ISBLANK(#REF!),"-",#REF!)</f>
        <v>#REF!</v>
      </c>
      <c r="I40" s="436" t="e">
        <f>IF(ISBLANK(#REF!),"-",#REF!)</f>
        <v>#REF!</v>
      </c>
      <c r="J40" s="437"/>
      <c r="K40" s="45" t="e">
        <f>IF(ISBLANK(#REF!),"-",#REF!)</f>
        <v>#REF!</v>
      </c>
      <c r="L40" s="436" t="e">
        <f>IF(ISBLANK(#REF!),"-",#REF!)</f>
        <v>#REF!</v>
      </c>
      <c r="M40" s="437"/>
      <c r="N40" s="45" t="e">
        <f>IF(ISBLANK(#REF!),"-",#REF!)</f>
        <v>#REF!</v>
      </c>
      <c r="O40" s="436" t="e">
        <f>IF(ISBLANK(#REF!),"-",#REF!)</f>
        <v>#REF!</v>
      </c>
      <c r="P40" s="437"/>
      <c r="Q40" s="45" t="e">
        <f>IF(ISBLANK(#REF!),"-",#REF!)</f>
        <v>#REF!</v>
      </c>
      <c r="R40" s="15"/>
    </row>
    <row r="41" spans="1:27">
      <c r="B41" s="13"/>
      <c r="C41" s="436" t="e">
        <f>IF(ISBLANK(#REF!),"-",#REF!)</f>
        <v>#REF!</v>
      </c>
      <c r="D41" s="437"/>
      <c r="E41" s="45" t="e">
        <f>IF(ISBLANK(#REF!),"-",#REF!)</f>
        <v>#REF!</v>
      </c>
      <c r="F41" s="436" t="e">
        <f>IF(ISBLANK(#REF!),"-",#REF!)</f>
        <v>#REF!</v>
      </c>
      <c r="G41" s="437"/>
      <c r="H41" s="45" t="e">
        <f>IF(ISBLANK(#REF!),"-",#REF!)</f>
        <v>#REF!</v>
      </c>
      <c r="I41" s="436" t="e">
        <f>IF(ISBLANK(#REF!),"-",#REF!)</f>
        <v>#REF!</v>
      </c>
      <c r="J41" s="437"/>
      <c r="K41" s="45" t="e">
        <f>IF(ISBLANK(#REF!),"-",#REF!)</f>
        <v>#REF!</v>
      </c>
      <c r="L41" s="436" t="e">
        <f>IF(ISBLANK(#REF!),"-",#REF!)</f>
        <v>#REF!</v>
      </c>
      <c r="M41" s="437"/>
      <c r="N41" s="45" t="e">
        <f>IF(ISBLANK(#REF!),"-",#REF!)</f>
        <v>#REF!</v>
      </c>
      <c r="O41" s="436" t="e">
        <f>IF(ISBLANK(#REF!),"-",#REF!)</f>
        <v>#REF!</v>
      </c>
      <c r="P41" s="437"/>
      <c r="Q41" s="45" t="e">
        <f>IF(ISBLANK(#REF!),"-",#REF!)</f>
        <v>#REF!</v>
      </c>
      <c r="R41" s="15"/>
    </row>
    <row r="42" spans="1:27">
      <c r="B42" s="13"/>
      <c r="C42" s="436" t="e">
        <f>IF(ISBLANK(#REF!),"-",#REF!)</f>
        <v>#REF!</v>
      </c>
      <c r="D42" s="437"/>
      <c r="E42" s="39" t="e">
        <f>IF(ISBLANK(#REF!),"-",#REF!)</f>
        <v>#REF!</v>
      </c>
      <c r="F42" s="436" t="e">
        <f>IF(ISBLANK(#REF!),"-",#REF!)</f>
        <v>#REF!</v>
      </c>
      <c r="G42" s="437"/>
      <c r="H42" s="39" t="e">
        <f>IF(ISBLANK(#REF!),"-",#REF!)</f>
        <v>#REF!</v>
      </c>
      <c r="I42" s="436" t="e">
        <f>IF(ISBLANK(#REF!),"-",#REF!)</f>
        <v>#REF!</v>
      </c>
      <c r="J42" s="437"/>
      <c r="K42" s="39" t="e">
        <f>IF(ISBLANK(#REF!),"-",#REF!)</f>
        <v>#REF!</v>
      </c>
      <c r="L42" s="436" t="e">
        <f>IF(ISBLANK(#REF!),"-",#REF!)</f>
        <v>#REF!</v>
      </c>
      <c r="M42" s="437"/>
      <c r="N42" s="39" t="e">
        <f>IF(ISBLANK(#REF!),"-",#REF!)</f>
        <v>#REF!</v>
      </c>
      <c r="O42" s="436" t="e">
        <f>IF(ISBLANK(#REF!),"-",#REF!)</f>
        <v>#REF!</v>
      </c>
      <c r="P42" s="437"/>
      <c r="Q42" s="39" t="e">
        <f>IF(ISBLANK(#REF!),"-",#REF!)</f>
        <v>#REF!</v>
      </c>
      <c r="R42" s="15"/>
    </row>
    <row r="43" spans="1:27">
      <c r="B43" s="13"/>
      <c r="C43" s="436" t="e">
        <f>IF(ISBLANK(#REF!),"-",#REF!)</f>
        <v>#REF!</v>
      </c>
      <c r="D43" s="437"/>
      <c r="E43" s="40" t="e">
        <f>IF(ISBLANK(#REF!),"-",#REF!)</f>
        <v>#REF!</v>
      </c>
      <c r="F43" s="436" t="e">
        <f>IF(ISBLANK(#REF!),"-",#REF!)</f>
        <v>#REF!</v>
      </c>
      <c r="G43" s="437"/>
      <c r="H43" s="40" t="e">
        <f>IF(ISBLANK(#REF!),"-",#REF!)</f>
        <v>#REF!</v>
      </c>
      <c r="I43" s="436" t="e">
        <f>IF(ISBLANK(#REF!),"-",#REF!)</f>
        <v>#REF!</v>
      </c>
      <c r="J43" s="437"/>
      <c r="K43" s="40" t="e">
        <f>IF(ISBLANK(#REF!),"-",#REF!)</f>
        <v>#REF!</v>
      </c>
      <c r="L43" s="436" t="e">
        <f>IF(ISBLANK(#REF!),"-",#REF!)</f>
        <v>#REF!</v>
      </c>
      <c r="M43" s="437"/>
      <c r="N43" s="40" t="e">
        <f>IF(ISBLANK(#REF!),"-",#REF!)</f>
        <v>#REF!</v>
      </c>
      <c r="O43" s="436" t="e">
        <f>IF(ISBLANK(#REF!),"-",#REF!)</f>
        <v>#REF!</v>
      </c>
      <c r="P43" s="437"/>
      <c r="Q43" s="40" t="e">
        <f>IF(ISBLANK(#REF!),"-",#REF!)</f>
        <v>#REF!</v>
      </c>
      <c r="R43" s="15"/>
    </row>
    <row r="44" spans="1:27">
      <c r="B44" s="13"/>
      <c r="C44" s="436" t="e">
        <f>IF(ISBLANK(#REF!),"-",#REF!)</f>
        <v>#REF!</v>
      </c>
      <c r="D44" s="437"/>
      <c r="E44" s="40" t="e">
        <f>IF(ISBLANK(#REF!),"-",#REF!)</f>
        <v>#REF!</v>
      </c>
      <c r="F44" s="436" t="e">
        <f>IF(ISBLANK(#REF!),"-",#REF!)</f>
        <v>#REF!</v>
      </c>
      <c r="G44" s="437"/>
      <c r="H44" s="40" t="e">
        <f>IF(ISBLANK(#REF!),"-",#REF!)</f>
        <v>#REF!</v>
      </c>
      <c r="I44" s="436" t="e">
        <f>IF(ISBLANK(#REF!),"-",#REF!)</f>
        <v>#REF!</v>
      </c>
      <c r="J44" s="437"/>
      <c r="K44" s="40" t="e">
        <f>IF(ISBLANK(#REF!),"-",#REF!)</f>
        <v>#REF!</v>
      </c>
      <c r="L44" s="436" t="e">
        <f>IF(ISBLANK(#REF!),"-",#REF!)</f>
        <v>#REF!</v>
      </c>
      <c r="M44" s="437"/>
      <c r="N44" s="40" t="e">
        <f>IF(ISBLANK(#REF!),"-",#REF!)</f>
        <v>#REF!</v>
      </c>
      <c r="O44" s="436" t="e">
        <f>IF(ISBLANK(#REF!),"-",#REF!)</f>
        <v>#REF!</v>
      </c>
      <c r="P44" s="437"/>
      <c r="Q44" s="40" t="e">
        <f>IF(ISBLANK(#REF!),"-",#REF!)</f>
        <v>#REF!</v>
      </c>
      <c r="R44" s="15"/>
    </row>
    <row r="45" spans="1:27">
      <c r="B45" s="13"/>
      <c r="C45" s="440" t="e">
        <f>IF(ISBLANK(#REF!),"-",#REF!)</f>
        <v>#REF!</v>
      </c>
      <c r="D45" s="441"/>
      <c r="E45" s="41" t="e">
        <f>IF(ISBLANK(#REF!),"-",#REF!)</f>
        <v>#REF!</v>
      </c>
      <c r="F45" s="440" t="e">
        <f>IF(ISBLANK(#REF!),"-",#REF!)</f>
        <v>#REF!</v>
      </c>
      <c r="G45" s="441"/>
      <c r="H45" s="41" t="e">
        <f>IF(ISBLANK(#REF!),"-",#REF!)</f>
        <v>#REF!</v>
      </c>
      <c r="I45" s="440" t="e">
        <f>IF(ISBLANK(#REF!),"-",#REF!)</f>
        <v>#REF!</v>
      </c>
      <c r="J45" s="441"/>
      <c r="K45" s="41" t="e">
        <f>IF(ISBLANK(#REF!),"-",#REF!)</f>
        <v>#REF!</v>
      </c>
      <c r="L45" s="440" t="e">
        <f>IF(ISBLANK(#REF!),"-",#REF!)</f>
        <v>#REF!</v>
      </c>
      <c r="M45" s="441"/>
      <c r="N45" s="41" t="e">
        <f>IF(ISBLANK(#REF!),"-",#REF!)</f>
        <v>#REF!</v>
      </c>
      <c r="O45" s="440" t="e">
        <f>IF(ISBLANK(#REF!),"-",#REF!)</f>
        <v>#REF!</v>
      </c>
      <c r="P45" s="441"/>
      <c r="Q45" s="41" t="e">
        <f>IF(ISBLANK(#REF!),"-",#REF!)</f>
        <v>#REF!</v>
      </c>
      <c r="R45" s="15"/>
    </row>
    <row r="46" spans="1:27" ht="16" thickBot="1"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8"/>
    </row>
    <row r="48" spans="1:27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</row>
    <row r="49" spans="1:27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</row>
    <row r="52" spans="1:27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</row>
    <row r="54" spans="1:27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</row>
    <row r="57" spans="1:2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</row>
    <row r="58" spans="1:27" ht="17.25" customHeight="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ht="17.25" customHeight="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</row>
    <row r="61" spans="1:27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  <row r="63" spans="1:27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</row>
    <row r="64" spans="1:27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</row>
    <row r="66" spans="1:27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</row>
    <row r="67" spans="1:27" ht="18" customHeight="1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ht="18" customHeight="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</row>
    <row r="69" spans="1:27" ht="17.25" customHeight="1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</row>
    <row r="70" spans="1:27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</row>
    <row r="72" spans="1:27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</row>
    <row r="73" spans="1:27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</row>
    <row r="75" spans="1:27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</row>
    <row r="76" spans="1:27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</row>
    <row r="78" spans="1:27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</row>
    <row r="79" spans="1:27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</row>
    <row r="81" spans="1:27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</row>
    <row r="82" spans="1:27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ht="30" customHeight="1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</row>
    <row r="84" spans="1:27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</row>
    <row r="85" spans="1:27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</row>
    <row r="87" spans="1:27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</row>
    <row r="88" spans="1:27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</row>
    <row r="90" spans="1:27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</row>
    <row r="91" spans="1:27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</row>
    <row r="93" spans="1:27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</row>
    <row r="94" spans="1:27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</row>
    <row r="96" spans="1:27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</row>
    <row r="97" spans="1:23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</row>
    <row r="98" spans="1:23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</row>
    <row r="99" spans="1:23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</row>
    <row r="100" spans="1:23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</row>
    <row r="101" spans="1:23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</row>
    <row r="102" spans="1:23" ht="30" customHeight="1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</row>
    <row r="103" spans="1:23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</row>
    <row r="104" spans="1:23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</row>
    <row r="105" spans="1:23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</row>
    <row r="106" spans="1:23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</row>
    <row r="107" spans="1:23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</row>
    <row r="108" spans="1:23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</row>
    <row r="109" spans="1:23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</row>
    <row r="110" spans="1:23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</row>
    <row r="111" spans="1:23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</row>
    <row r="112" spans="1:23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</row>
    <row r="113" spans="1:23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</row>
    <row r="114" spans="1:23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</row>
    <row r="115" spans="1:23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</row>
    <row r="116" spans="1:23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</row>
    <row r="117" spans="1:23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</row>
    <row r="118" spans="1:23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</row>
    <row r="119" spans="1:23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</row>
    <row r="120" spans="1:23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</row>
    <row r="121" spans="1:23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</row>
    <row r="122" spans="1:23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</row>
    <row r="123" spans="1:23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</row>
    <row r="124" spans="1:23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</row>
    <row r="125" spans="1:23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</row>
    <row r="126" spans="1:23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</row>
    <row r="127" spans="1:23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</row>
    <row r="128" spans="1:23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</row>
    <row r="129" spans="1:23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</row>
    <row r="130" spans="1:23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</row>
    <row r="131" spans="1:23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</row>
    <row r="132" spans="1:23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</row>
    <row r="133" spans="1:23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</row>
    <row r="134" spans="1:23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</row>
    <row r="135" spans="1:23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</row>
    <row r="136" spans="1:23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</row>
    <row r="137" spans="1:23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</row>
    <row r="138" spans="1:23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</row>
    <row r="139" spans="1:23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</row>
    <row r="140" spans="1:23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</row>
    <row r="141" spans="1:23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</row>
    <row r="142" spans="1:23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</row>
    <row r="143" spans="1:23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</row>
    <row r="144" spans="1:23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</row>
    <row r="145" spans="1:23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</row>
    <row r="146" spans="1:23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</row>
  </sheetData>
  <mergeCells count="64">
    <mergeCell ref="C44:D44"/>
    <mergeCell ref="F44:G44"/>
    <mergeCell ref="I44:J44"/>
    <mergeCell ref="L44:M44"/>
    <mergeCell ref="O44:P44"/>
    <mergeCell ref="C45:D45"/>
    <mergeCell ref="F45:G45"/>
    <mergeCell ref="I45:J45"/>
    <mergeCell ref="L45:M45"/>
    <mergeCell ref="O45:P45"/>
    <mergeCell ref="C42:D42"/>
    <mergeCell ref="F42:G42"/>
    <mergeCell ref="I42:J42"/>
    <mergeCell ref="L42:M42"/>
    <mergeCell ref="O42:P42"/>
    <mergeCell ref="C43:D43"/>
    <mergeCell ref="F43:G43"/>
    <mergeCell ref="I43:J43"/>
    <mergeCell ref="L43:M43"/>
    <mergeCell ref="O43:P43"/>
    <mergeCell ref="C40:D40"/>
    <mergeCell ref="F40:G40"/>
    <mergeCell ref="I40:J40"/>
    <mergeCell ref="L40:M40"/>
    <mergeCell ref="O40:P40"/>
    <mergeCell ref="C41:D41"/>
    <mergeCell ref="F41:G41"/>
    <mergeCell ref="I41:J41"/>
    <mergeCell ref="L41:M41"/>
    <mergeCell ref="O41:P41"/>
    <mergeCell ref="C38:D38"/>
    <mergeCell ref="F38:G38"/>
    <mergeCell ref="I38:J38"/>
    <mergeCell ref="L38:M38"/>
    <mergeCell ref="O38:P38"/>
    <mergeCell ref="C39:D39"/>
    <mergeCell ref="F39:G39"/>
    <mergeCell ref="I39:J39"/>
    <mergeCell ref="L39:M39"/>
    <mergeCell ref="O39:P39"/>
    <mergeCell ref="C37:D37"/>
    <mergeCell ref="F37:G37"/>
    <mergeCell ref="I37:J37"/>
    <mergeCell ref="L37:M37"/>
    <mergeCell ref="O37:P37"/>
    <mergeCell ref="C36:E36"/>
    <mergeCell ref="C15:D15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14:D14"/>
    <mergeCell ref="B3:R3"/>
    <mergeCell ref="C9:D9"/>
    <mergeCell ref="C10:D10"/>
    <mergeCell ref="C11:D11"/>
    <mergeCell ref="C12:D12"/>
    <mergeCell ref="C13:D13"/>
  </mergeCells>
  <pageMargins left="0.23622047244094491" right="0.23622047244094491" top="0.31496062992125984" bottom="0.31496062992125984" header="0.31496062992125984" footer="0.31496062992125984"/>
  <pageSetup paperSize="9" scale="64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AF221"/>
  <sheetViews>
    <sheetView tabSelected="1" zoomScale="85" zoomScaleNormal="85" zoomScaleSheetLayoutView="25" workbookViewId="0">
      <selection activeCell="G6" sqref="G6"/>
    </sheetView>
  </sheetViews>
  <sheetFormatPr baseColWidth="10" defaultRowHeight="15"/>
  <cols>
    <col min="2" max="2" width="18.5" customWidth="1"/>
    <col min="3" max="3" width="22.5" customWidth="1"/>
    <col min="4" max="4" width="17" customWidth="1"/>
    <col min="6" max="6" width="13.1640625" bestFit="1" customWidth="1"/>
    <col min="12" max="12" width="15.5" style="280" customWidth="1"/>
    <col min="13" max="13" width="11.5" style="159"/>
    <col min="14" max="14" width="13.6640625" customWidth="1"/>
    <col min="15" max="15" width="12.1640625" style="7" customWidth="1"/>
    <col min="16" max="20" width="10.5" style="7" customWidth="1"/>
    <col min="21" max="21" width="14.6640625" style="7" customWidth="1"/>
    <col min="22" max="22" width="10.5" style="7" customWidth="1"/>
    <col min="23" max="23" width="12.5" customWidth="1"/>
    <col min="24" max="26" width="10.5" customWidth="1"/>
    <col min="27" max="27" width="14.6640625" customWidth="1"/>
    <col min="28" max="28" width="15.1640625" customWidth="1"/>
    <col min="29" max="30" width="10.5" customWidth="1"/>
    <col min="31" max="31" width="16.1640625" customWidth="1"/>
    <col min="32" max="32" width="12.6640625" customWidth="1"/>
    <col min="33" max="33" width="15.33203125" customWidth="1"/>
  </cols>
  <sheetData>
    <row r="2" spans="3:32" ht="16" thickBot="1"/>
    <row r="3" spans="3:32" ht="19">
      <c r="C3" s="498" t="s">
        <v>263</v>
      </c>
      <c r="D3" s="499"/>
      <c r="I3" s="495" t="s">
        <v>201</v>
      </c>
      <c r="J3" s="305"/>
      <c r="K3" s="305" t="s">
        <v>222</v>
      </c>
      <c r="L3" s="306"/>
      <c r="M3" s="307"/>
      <c r="N3" s="480" t="str">
        <f>'Chêne sessile'!F17</f>
        <v xml:space="preserve">Chêne rouvre (sessile) </v>
      </c>
      <c r="O3" s="481"/>
      <c r="P3" s="482"/>
      <c r="Q3" s="481" t="str">
        <f>'Erable Sycomore '!F17</f>
        <v xml:space="preserve">Grands érables </v>
      </c>
      <c r="R3" s="481"/>
      <c r="S3" s="481"/>
      <c r="T3" s="480" t="str">
        <f>'Erable Plane'!F17</f>
        <v xml:space="preserve">Grands érables </v>
      </c>
      <c r="U3" s="481"/>
      <c r="V3" s="482"/>
      <c r="W3" s="481">
        <f>D!F17</f>
        <v>0</v>
      </c>
      <c r="X3" s="481"/>
      <c r="Y3" s="481"/>
      <c r="Z3" s="480">
        <f>E!F17</f>
        <v>0</v>
      </c>
      <c r="AA3" s="481"/>
      <c r="AB3" s="482"/>
      <c r="AC3" s="481">
        <f>F!F17</f>
        <v>0</v>
      </c>
      <c r="AD3" s="481"/>
      <c r="AE3" s="511"/>
    </row>
    <row r="4" spans="3:32" ht="19">
      <c r="C4" s="337" t="s">
        <v>267</v>
      </c>
      <c r="D4" s="338">
        <f>E9+SUM(AB21:AB221)</f>
        <v>-15403.558613340232</v>
      </c>
      <c r="I4" s="496"/>
      <c r="J4" s="308"/>
      <c r="K4" s="309" t="s">
        <v>220</v>
      </c>
      <c r="L4" s="312">
        <f>MAX(O4,R4,U4,X4,AA4,AD4)</f>
        <v>120</v>
      </c>
      <c r="M4" s="310"/>
      <c r="N4" s="342" t="s">
        <v>220</v>
      </c>
      <c r="O4" s="264">
        <f>'Chêne sessile'!F18</f>
        <v>120</v>
      </c>
      <c r="P4" s="343"/>
      <c r="Q4" s="308" t="s">
        <v>220</v>
      </c>
      <c r="R4" s="264">
        <f>'Erable Sycomore '!F18</f>
        <v>70</v>
      </c>
      <c r="S4" s="264"/>
      <c r="T4" s="342" t="s">
        <v>220</v>
      </c>
      <c r="U4" s="264">
        <f>'Erable Plane'!F18</f>
        <v>70</v>
      </c>
      <c r="V4" s="343"/>
      <c r="W4" s="308" t="s">
        <v>220</v>
      </c>
      <c r="X4" s="264">
        <f>D!F18</f>
        <v>0</v>
      </c>
      <c r="Y4" s="264"/>
      <c r="Z4" s="342" t="s">
        <v>220</v>
      </c>
      <c r="AA4" s="264">
        <f>E!F18</f>
        <v>0</v>
      </c>
      <c r="AB4" s="343"/>
      <c r="AC4" s="308" t="s">
        <v>220</v>
      </c>
      <c r="AD4" s="264">
        <f>F!F18</f>
        <v>0</v>
      </c>
      <c r="AE4" s="311"/>
    </row>
    <row r="5" spans="3:32" ht="19">
      <c r="C5" s="337" t="s">
        <v>259</v>
      </c>
      <c r="D5" s="339">
        <f>E9+(1*L4*E184-0)/((1+4.5%)^L4)</f>
        <v>33036.591283451889</v>
      </c>
      <c r="I5" s="496"/>
      <c r="J5" s="308"/>
      <c r="K5" s="309" t="s">
        <v>224</v>
      </c>
      <c r="L5" s="314">
        <f>SUM(O5,R5,U5,X5,AA5,AD5)</f>
        <v>15</v>
      </c>
      <c r="M5" s="310"/>
      <c r="N5" s="342" t="s">
        <v>179</v>
      </c>
      <c r="O5" s="313">
        <f>'Chêne sessile'!F21</f>
        <v>12.75</v>
      </c>
      <c r="P5" s="344" t="s">
        <v>289</v>
      </c>
      <c r="Q5" s="308" t="s">
        <v>179</v>
      </c>
      <c r="R5" s="417">
        <f>'Erable Sycomore '!F21</f>
        <v>1.125</v>
      </c>
      <c r="S5" s="313" t="s">
        <v>289</v>
      </c>
      <c r="T5" s="342" t="s">
        <v>179</v>
      </c>
      <c r="U5" s="417">
        <f>'Erable Plane'!F21</f>
        <v>1.125</v>
      </c>
      <c r="V5" s="344" t="s">
        <v>289</v>
      </c>
      <c r="W5" s="308" t="s">
        <v>179</v>
      </c>
      <c r="X5" s="313">
        <f>D!F21</f>
        <v>0</v>
      </c>
      <c r="Y5" s="313"/>
      <c r="Z5" s="342" t="s">
        <v>179</v>
      </c>
      <c r="AA5" s="313">
        <f>E!F21</f>
        <v>0</v>
      </c>
      <c r="AB5" s="344"/>
      <c r="AC5" s="308" t="s">
        <v>179</v>
      </c>
      <c r="AD5" s="313">
        <f>F!F21</f>
        <v>0</v>
      </c>
      <c r="AE5" s="311"/>
    </row>
    <row r="6" spans="3:32" ht="20" thickBot="1">
      <c r="C6" s="341" t="s">
        <v>260</v>
      </c>
      <c r="D6" s="340">
        <f>D4-D5</f>
        <v>-48440.149896792122</v>
      </c>
      <c r="I6" s="496"/>
      <c r="J6" s="308"/>
      <c r="M6" s="310"/>
      <c r="N6" s="342" t="s">
        <v>221</v>
      </c>
      <c r="O6" s="315">
        <v>1130</v>
      </c>
      <c r="P6" s="343" t="s">
        <v>225</v>
      </c>
      <c r="Q6" s="308" t="s">
        <v>221</v>
      </c>
      <c r="R6" s="315">
        <f>O6</f>
        <v>1130</v>
      </c>
      <c r="S6" s="264" t="s">
        <v>225</v>
      </c>
      <c r="T6" s="342" t="s">
        <v>221</v>
      </c>
      <c r="U6" s="315">
        <f>R6</f>
        <v>1130</v>
      </c>
      <c r="V6" s="343" t="s">
        <v>225</v>
      </c>
      <c r="W6" s="308" t="s">
        <v>221</v>
      </c>
      <c r="X6" s="315">
        <f>U6</f>
        <v>1130</v>
      </c>
      <c r="Y6" s="264" t="s">
        <v>225</v>
      </c>
      <c r="Z6" s="342" t="s">
        <v>221</v>
      </c>
      <c r="AA6" s="315">
        <f>X6</f>
        <v>1130</v>
      </c>
      <c r="AB6" s="343" t="s">
        <v>225</v>
      </c>
      <c r="AC6" s="308" t="s">
        <v>221</v>
      </c>
      <c r="AD6" s="315">
        <f>AA6</f>
        <v>1130</v>
      </c>
      <c r="AE6" s="311" t="s">
        <v>225</v>
      </c>
    </row>
    <row r="7" spans="3:32">
      <c r="I7" s="496"/>
      <c r="J7" s="308"/>
      <c r="M7" s="310"/>
      <c r="N7" s="342" t="s">
        <v>203</v>
      </c>
      <c r="O7" s="317">
        <v>1742.3</v>
      </c>
      <c r="P7" s="343" t="s">
        <v>225</v>
      </c>
      <c r="Q7" s="308" t="s">
        <v>203</v>
      </c>
      <c r="R7" s="317">
        <v>1330</v>
      </c>
      <c r="S7" s="264" t="s">
        <v>225</v>
      </c>
      <c r="T7" s="342" t="s">
        <v>203</v>
      </c>
      <c r="U7" s="317">
        <f>R7</f>
        <v>1330</v>
      </c>
      <c r="V7" s="343" t="s">
        <v>225</v>
      </c>
      <c r="W7" s="308" t="s">
        <v>203</v>
      </c>
      <c r="X7" s="317">
        <f>U7</f>
        <v>1330</v>
      </c>
      <c r="Y7" s="264" t="s">
        <v>225</v>
      </c>
      <c r="Z7" s="342" t="s">
        <v>203</v>
      </c>
      <c r="AA7" s="317">
        <f>X7</f>
        <v>1330</v>
      </c>
      <c r="AB7" s="343" t="s">
        <v>225</v>
      </c>
      <c r="AC7" s="308" t="s">
        <v>203</v>
      </c>
      <c r="AD7" s="317">
        <f>AA7</f>
        <v>1330</v>
      </c>
      <c r="AE7" s="311" t="s">
        <v>225</v>
      </c>
    </row>
    <row r="8" spans="3:32" ht="16" thickBot="1">
      <c r="I8" s="496"/>
      <c r="J8" s="308"/>
      <c r="K8" s="309"/>
      <c r="L8" s="318"/>
      <c r="M8" s="310"/>
      <c r="N8" s="342" t="s">
        <v>273</v>
      </c>
      <c r="O8" s="315">
        <v>212.8</v>
      </c>
      <c r="P8" s="343" t="s">
        <v>225</v>
      </c>
      <c r="Q8" s="342" t="s">
        <v>273</v>
      </c>
      <c r="R8" s="315">
        <f>O8</f>
        <v>212.8</v>
      </c>
      <c r="S8" s="264" t="s">
        <v>225</v>
      </c>
      <c r="T8" s="342" t="s">
        <v>273</v>
      </c>
      <c r="U8" s="315">
        <f>R8</f>
        <v>212.8</v>
      </c>
      <c r="V8" s="343" t="s">
        <v>225</v>
      </c>
      <c r="W8" s="308" t="s">
        <v>208</v>
      </c>
      <c r="X8" s="315">
        <f>U8</f>
        <v>212.8</v>
      </c>
      <c r="Y8" s="264" t="s">
        <v>225</v>
      </c>
      <c r="Z8" s="342" t="s">
        <v>208</v>
      </c>
      <c r="AA8" s="315">
        <f>X8</f>
        <v>212.8</v>
      </c>
      <c r="AB8" s="343" t="s">
        <v>225</v>
      </c>
      <c r="AC8" s="308" t="s">
        <v>208</v>
      </c>
      <c r="AD8" s="315">
        <f>AA8</f>
        <v>212.8</v>
      </c>
      <c r="AE8" s="311" t="s">
        <v>225</v>
      </c>
    </row>
    <row r="9" spans="3:32" ht="15" customHeight="1" thickBot="1">
      <c r="C9" s="514" t="s">
        <v>269</v>
      </c>
      <c r="D9" s="515"/>
      <c r="E9" s="349">
        <v>33000</v>
      </c>
      <c r="I9" s="496"/>
      <c r="J9" s="308"/>
      <c r="K9" s="309" t="s">
        <v>200</v>
      </c>
      <c r="L9" s="316">
        <v>0</v>
      </c>
      <c r="M9" s="310"/>
      <c r="N9" s="342" t="s">
        <v>209</v>
      </c>
      <c r="O9" s="315">
        <v>450</v>
      </c>
      <c r="P9" s="343" t="s">
        <v>225</v>
      </c>
      <c r="Q9" s="308" t="s">
        <v>226</v>
      </c>
      <c r="R9" s="315">
        <v>450</v>
      </c>
      <c r="S9" s="264" t="s">
        <v>225</v>
      </c>
      <c r="T9" s="342" t="s">
        <v>226</v>
      </c>
      <c r="U9" s="315">
        <f t="shared" ref="U9:U13" si="0">R9</f>
        <v>450</v>
      </c>
      <c r="V9" s="343" t="s">
        <v>225</v>
      </c>
      <c r="W9" s="308" t="s">
        <v>226</v>
      </c>
      <c r="X9" s="315">
        <f t="shared" ref="X9:X13" si="1">U9</f>
        <v>450</v>
      </c>
      <c r="Y9" s="264" t="s">
        <v>225</v>
      </c>
      <c r="Z9" s="342" t="s">
        <v>226</v>
      </c>
      <c r="AA9" s="315">
        <f t="shared" ref="AA9:AA13" si="2">X9</f>
        <v>450</v>
      </c>
      <c r="AB9" s="343" t="s">
        <v>225</v>
      </c>
      <c r="AC9" s="308" t="s">
        <v>226</v>
      </c>
      <c r="AD9" s="315">
        <f t="shared" ref="AD9:AD13" si="3">AA9</f>
        <v>450</v>
      </c>
      <c r="AE9" s="311" t="s">
        <v>225</v>
      </c>
    </row>
    <row r="10" spans="3:32" ht="15" customHeight="1">
      <c r="C10" s="512" t="s">
        <v>268</v>
      </c>
      <c r="D10" s="350">
        <v>0</v>
      </c>
      <c r="E10" s="351">
        <v>22347</v>
      </c>
      <c r="I10" s="496"/>
      <c r="J10" s="308"/>
      <c r="K10" s="309" t="s">
        <v>223</v>
      </c>
      <c r="L10" s="319">
        <v>0.12</v>
      </c>
      <c r="M10" s="310"/>
      <c r="N10" s="342" t="s">
        <v>210</v>
      </c>
      <c r="O10" s="315">
        <v>450</v>
      </c>
      <c r="P10" s="343" t="s">
        <v>225</v>
      </c>
      <c r="Q10" s="308" t="s">
        <v>227</v>
      </c>
      <c r="R10" s="315">
        <v>450</v>
      </c>
      <c r="S10" s="264" t="s">
        <v>225</v>
      </c>
      <c r="T10" s="342" t="s">
        <v>227</v>
      </c>
      <c r="U10" s="315">
        <f t="shared" si="0"/>
        <v>450</v>
      </c>
      <c r="V10" s="343" t="s">
        <v>225</v>
      </c>
      <c r="W10" s="308" t="s">
        <v>227</v>
      </c>
      <c r="X10" s="315">
        <f t="shared" si="1"/>
        <v>450</v>
      </c>
      <c r="Y10" s="264" t="s">
        <v>225</v>
      </c>
      <c r="Z10" s="342" t="s">
        <v>227</v>
      </c>
      <c r="AA10" s="315">
        <f t="shared" si="2"/>
        <v>450</v>
      </c>
      <c r="AB10" s="343" t="s">
        <v>225</v>
      </c>
      <c r="AC10" s="308" t="s">
        <v>227</v>
      </c>
      <c r="AD10" s="315">
        <f t="shared" si="3"/>
        <v>450</v>
      </c>
      <c r="AE10" s="311" t="s">
        <v>225</v>
      </c>
    </row>
    <row r="11" spans="3:32" ht="15" customHeight="1">
      <c r="C11" s="512"/>
      <c r="D11" s="350">
        <v>1</v>
      </c>
      <c r="E11" s="351">
        <v>0</v>
      </c>
      <c r="I11" s="496"/>
      <c r="J11" s="308"/>
      <c r="K11" s="309" t="s">
        <v>206</v>
      </c>
      <c r="L11" s="320">
        <v>0</v>
      </c>
      <c r="M11" s="310"/>
      <c r="N11" s="342" t="s">
        <v>211</v>
      </c>
      <c r="O11" s="315">
        <v>0</v>
      </c>
      <c r="P11" s="343" t="s">
        <v>225</v>
      </c>
      <c r="Q11" s="308" t="s">
        <v>228</v>
      </c>
      <c r="R11" s="315">
        <v>0</v>
      </c>
      <c r="S11" s="264" t="s">
        <v>225</v>
      </c>
      <c r="T11" s="342" t="s">
        <v>228</v>
      </c>
      <c r="U11" s="315">
        <f t="shared" si="0"/>
        <v>0</v>
      </c>
      <c r="V11" s="343" t="s">
        <v>225</v>
      </c>
      <c r="W11" s="308" t="s">
        <v>228</v>
      </c>
      <c r="X11" s="315">
        <f t="shared" si="1"/>
        <v>0</v>
      </c>
      <c r="Y11" s="264" t="s">
        <v>225</v>
      </c>
      <c r="Z11" s="342" t="s">
        <v>228</v>
      </c>
      <c r="AA11" s="315">
        <f t="shared" si="2"/>
        <v>0</v>
      </c>
      <c r="AB11" s="343" t="s">
        <v>225</v>
      </c>
      <c r="AC11" s="308" t="s">
        <v>228</v>
      </c>
      <c r="AD11" s="315">
        <f t="shared" si="3"/>
        <v>0</v>
      </c>
      <c r="AE11" s="311" t="s">
        <v>225</v>
      </c>
    </row>
    <row r="12" spans="3:32" ht="15" customHeight="1">
      <c r="C12" s="512"/>
      <c r="D12" s="350">
        <v>2</v>
      </c>
      <c r="E12" s="351">
        <v>0</v>
      </c>
      <c r="I12" s="496"/>
      <c r="J12" s="308"/>
      <c r="K12" s="309" t="s">
        <v>218</v>
      </c>
      <c r="L12" s="321">
        <v>5</v>
      </c>
      <c r="M12" s="310"/>
      <c r="N12" s="342" t="s">
        <v>212</v>
      </c>
      <c r="O12" s="315">
        <v>350</v>
      </c>
      <c r="P12" s="343" t="s">
        <v>225</v>
      </c>
      <c r="Q12" s="308" t="s">
        <v>229</v>
      </c>
      <c r="R12" s="315">
        <v>350</v>
      </c>
      <c r="S12" s="264" t="s">
        <v>225</v>
      </c>
      <c r="T12" s="342" t="s">
        <v>229</v>
      </c>
      <c r="U12" s="315">
        <v>350</v>
      </c>
      <c r="V12" s="343" t="s">
        <v>225</v>
      </c>
      <c r="W12" s="308" t="s">
        <v>229</v>
      </c>
      <c r="X12" s="315">
        <f t="shared" si="1"/>
        <v>350</v>
      </c>
      <c r="Y12" s="264" t="s">
        <v>225</v>
      </c>
      <c r="Z12" s="342" t="s">
        <v>229</v>
      </c>
      <c r="AA12" s="315">
        <f t="shared" si="2"/>
        <v>350</v>
      </c>
      <c r="AB12" s="343" t="s">
        <v>225</v>
      </c>
      <c r="AC12" s="308" t="s">
        <v>229</v>
      </c>
      <c r="AD12" s="315">
        <f t="shared" si="3"/>
        <v>350</v>
      </c>
      <c r="AE12" s="311" t="s">
        <v>225</v>
      </c>
    </row>
    <row r="13" spans="3:32" ht="15" customHeight="1">
      <c r="C13" s="512"/>
      <c r="D13" s="350">
        <v>3</v>
      </c>
      <c r="E13" s="351">
        <v>0</v>
      </c>
      <c r="I13" s="496"/>
      <c r="J13" s="308"/>
      <c r="K13" s="309" t="s">
        <v>219</v>
      </c>
      <c r="L13" s="321">
        <v>25</v>
      </c>
      <c r="M13" s="310"/>
      <c r="N13" s="342" t="s">
        <v>213</v>
      </c>
      <c r="O13" s="315">
        <v>650</v>
      </c>
      <c r="P13" s="343" t="s">
        <v>225</v>
      </c>
      <c r="Q13" s="308" t="s">
        <v>230</v>
      </c>
      <c r="R13" s="315">
        <f t="shared" ref="R13" si="4">O13</f>
        <v>650</v>
      </c>
      <c r="S13" s="264" t="s">
        <v>225</v>
      </c>
      <c r="T13" s="342" t="s">
        <v>230</v>
      </c>
      <c r="U13" s="315">
        <f t="shared" si="0"/>
        <v>650</v>
      </c>
      <c r="V13" s="343" t="s">
        <v>225</v>
      </c>
      <c r="W13" s="308" t="s">
        <v>230</v>
      </c>
      <c r="X13" s="315">
        <f t="shared" si="1"/>
        <v>650</v>
      </c>
      <c r="Y13" s="264" t="s">
        <v>225</v>
      </c>
      <c r="Z13" s="342" t="s">
        <v>230</v>
      </c>
      <c r="AA13" s="315">
        <f t="shared" si="2"/>
        <v>650</v>
      </c>
      <c r="AB13" s="343" t="s">
        <v>225</v>
      </c>
      <c r="AC13" s="308" t="s">
        <v>230</v>
      </c>
      <c r="AD13" s="315">
        <f t="shared" si="3"/>
        <v>650</v>
      </c>
      <c r="AE13" s="311" t="s">
        <v>225</v>
      </c>
    </row>
    <row r="14" spans="3:32" ht="15" customHeight="1" thickBot="1">
      <c r="C14" s="512"/>
      <c r="D14" s="350">
        <v>4</v>
      </c>
      <c r="E14" s="351">
        <v>0</v>
      </c>
      <c r="I14" s="497"/>
      <c r="J14" s="322"/>
      <c r="K14" s="322"/>
      <c r="L14" s="323"/>
      <c r="M14" s="324"/>
      <c r="N14" s="345"/>
      <c r="O14" s="333"/>
      <c r="P14" s="347"/>
      <c r="Q14" s="324"/>
      <c r="R14" s="335"/>
      <c r="S14" s="334"/>
      <c r="T14" s="345"/>
      <c r="U14" s="324"/>
      <c r="V14" s="346"/>
      <c r="W14" s="334"/>
      <c r="X14" s="324"/>
      <c r="Y14" s="335"/>
      <c r="Z14" s="348"/>
      <c r="AA14" s="324"/>
      <c r="AB14" s="346"/>
      <c r="AC14" s="334"/>
      <c r="AD14" s="324"/>
      <c r="AE14" s="336"/>
    </row>
    <row r="15" spans="3:32" s="159" customFormat="1" ht="15" customHeight="1" thickBot="1">
      <c r="C15" s="513"/>
      <c r="D15" s="352">
        <v>5</v>
      </c>
      <c r="E15" s="353">
        <v>0</v>
      </c>
      <c r="L15" s="259"/>
      <c r="O15" s="233"/>
      <c r="P15" s="243"/>
      <c r="R15" s="189"/>
      <c r="S15" s="243"/>
      <c r="V15" s="189"/>
      <c r="W15" s="243"/>
      <c r="Y15" s="189"/>
      <c r="Z15" s="243"/>
      <c r="AB15" s="189"/>
      <c r="AC15" s="243"/>
      <c r="AE15" s="189"/>
      <c r="AF15" s="243"/>
    </row>
    <row r="16" spans="3:32" s="159" customFormat="1">
      <c r="L16" s="259"/>
      <c r="M16" s="213"/>
      <c r="O16" s="233"/>
      <c r="P16" s="243"/>
      <c r="R16" s="189"/>
      <c r="S16" s="243"/>
      <c r="V16" s="189"/>
      <c r="W16" s="243"/>
      <c r="Y16" s="189"/>
      <c r="Z16" s="243"/>
      <c r="AB16" s="189"/>
      <c r="AC16" s="243"/>
      <c r="AE16" s="189"/>
      <c r="AF16" s="243"/>
    </row>
    <row r="17" spans="2:30">
      <c r="M17" s="213"/>
    </row>
    <row r="18" spans="2:30" ht="19">
      <c r="M18" s="213"/>
      <c r="N18" s="489" t="s">
        <v>261</v>
      </c>
      <c r="O18" s="490"/>
      <c r="P18" s="490"/>
      <c r="Q18" s="490"/>
      <c r="R18" s="490"/>
      <c r="S18" s="490"/>
      <c r="T18" s="490"/>
      <c r="U18" s="490"/>
      <c r="V18" s="490"/>
      <c r="W18" s="490"/>
      <c r="X18" s="490"/>
      <c r="Y18" s="490"/>
      <c r="Z18" s="490"/>
      <c r="AA18" s="490"/>
      <c r="AB18" s="491"/>
    </row>
    <row r="19" spans="2:30" ht="17" thickBot="1">
      <c r="M19" s="213"/>
      <c r="N19" s="506" t="s">
        <v>76</v>
      </c>
      <c r="O19" s="508" t="s">
        <v>201</v>
      </c>
      <c r="P19" s="509"/>
      <c r="Q19" s="509"/>
      <c r="R19" s="509"/>
      <c r="S19" s="509"/>
      <c r="T19" s="510"/>
      <c r="U19" s="326"/>
      <c r="V19" s="462" t="s">
        <v>202</v>
      </c>
      <c r="W19" s="462"/>
      <c r="X19" s="462"/>
      <c r="Y19" s="462"/>
      <c r="Z19" s="462"/>
      <c r="AA19" s="462"/>
      <c r="AB19" s="260" t="s">
        <v>171</v>
      </c>
    </row>
    <row r="20" spans="2:30" ht="49" thickBot="1">
      <c r="B20" s="492" t="s">
        <v>262</v>
      </c>
      <c r="C20" s="493"/>
      <c r="D20" s="493"/>
      <c r="E20" s="493"/>
      <c r="F20" s="493"/>
      <c r="G20" s="493"/>
      <c r="H20" s="493"/>
      <c r="I20" s="493"/>
      <c r="J20" s="493"/>
      <c r="K20" s="493"/>
      <c r="L20" s="494"/>
      <c r="M20"/>
      <c r="N20" s="507"/>
      <c r="O20" s="261" t="s">
        <v>203</v>
      </c>
      <c r="P20" s="205" t="s">
        <v>204</v>
      </c>
      <c r="Q20" s="205" t="s">
        <v>231</v>
      </c>
      <c r="R20" s="205" t="s">
        <v>205</v>
      </c>
      <c r="S20" s="205" t="s">
        <v>206</v>
      </c>
      <c r="T20" s="262" t="s">
        <v>207</v>
      </c>
      <c r="U20" s="205" t="s">
        <v>268</v>
      </c>
      <c r="V20" s="207" t="s">
        <v>151</v>
      </c>
      <c r="W20" s="201" t="s">
        <v>214</v>
      </c>
      <c r="X20" s="119" t="s">
        <v>215</v>
      </c>
      <c r="Y20" s="115" t="s">
        <v>216</v>
      </c>
      <c r="Z20" s="115" t="s">
        <v>217</v>
      </c>
      <c r="AA20" s="115" t="s">
        <v>202</v>
      </c>
      <c r="AB20" s="126" t="s">
        <v>258</v>
      </c>
    </row>
    <row r="21" spans="2:30">
      <c r="B21" s="503" t="str">
        <f>'Chêne sessile'!F17</f>
        <v xml:space="preserve">Chêne rouvre (sessile) </v>
      </c>
      <c r="C21" s="504"/>
      <c r="D21" s="504"/>
      <c r="E21" s="504"/>
      <c r="F21" s="504"/>
      <c r="G21" s="505"/>
      <c r="H21" s="483" t="s">
        <v>253</v>
      </c>
      <c r="I21" s="484"/>
      <c r="J21" s="484"/>
      <c r="K21" s="485"/>
      <c r="L21" s="325">
        <f>O5</f>
        <v>12.75</v>
      </c>
      <c r="N21" s="122">
        <v>0</v>
      </c>
      <c r="O21" s="263">
        <f>SUMPRODUCT(O6:AE6,O5:AE5)+SUMPRODUCT(O5:AE5,O7:AE7)+SUMPRODUCT(O5:AE5,O8:AE8)</f>
        <v>45348.824999999997</v>
      </c>
      <c r="P21" s="204"/>
      <c r="Q21" s="264"/>
      <c r="R21" s="204">
        <f t="shared" ref="R21:R84" si="5">$L$10*SUM(O21:Q21)</f>
        <v>5441.8589999999995</v>
      </c>
      <c r="S21" s="204">
        <f>$L$11*(1+$L$9)^N21*'Récapitulatif des résultats'!$I$11</f>
        <v>0</v>
      </c>
      <c r="T21" s="265"/>
      <c r="U21" s="360">
        <f t="shared" ref="U21:U26" si="6">VLOOKUP(N21,D9:E14,2,FALSE)</f>
        <v>22347</v>
      </c>
      <c r="V21" s="269">
        <f t="shared" ref="V21:V84" si="7">SUM(W21:Z21)</f>
        <v>0</v>
      </c>
      <c r="W21" s="270">
        <f>SUM('Chêne sessile'!AQ5*'Chêne sessile'!$F$21,'Erable Sycomore '!AQ5*'Erable Sycomore '!$F$21,'Erable Plane'!AQ5*'Erable Plane'!$F$21,D!AQ5*D!$F$21,E!AQ5*E!$F$21,F!AQ5*F!$F$21)</f>
        <v>0</v>
      </c>
      <c r="X21" s="270">
        <f>SUM('Chêne sessile'!AR5*'Chêne sessile'!$F$21,'Erable Sycomore '!AR5*'Erable Sycomore '!$F$21,'Erable Plane'!AR5*'Erable Plane'!$F$21,D!AR5*D!$F$21,E!AR5*E!$F$21,F!AR5*F!$F$21)</f>
        <v>0</v>
      </c>
      <c r="Y21" s="270">
        <f>SUM('Chêne sessile'!AS5*'Chêne sessile'!$F$21,'Erable Sycomore '!AS5*'Erable Sycomore '!$F$21,'Erable Plane'!AS5*'Erable Plane'!$F$21,D!AS5*D!$F$21,E!AS5*E!$F$21,F!AS5*F!$F$21)</f>
        <v>0</v>
      </c>
      <c r="Z21" s="354">
        <f>SUM('Chêne sessile'!AT5*'Chêne sessile'!$F$21,'Erable Sycomore '!AT5*'Erable Sycomore '!$F$21,'Erable Plane'!AT5*'Erable Plane'!$F$21,D!AT5*D!$F$21,E!AT5*E!$F$21,F!AT5*F!$F$21)</f>
        <v>0</v>
      </c>
      <c r="AA21" s="271">
        <f>SUMIF(B$23:B$115,N21,L$23:L$115)+U21</f>
        <v>22347</v>
      </c>
      <c r="AB21" s="272">
        <f t="shared" ref="AB21:AB84" si="8">IF(N21&lt;=$L$4,(AA21-SUM(O21:T21))/((1+4.5%)^N21),)</f>
        <v>-28443.683999999994</v>
      </c>
    </row>
    <row r="22" spans="2:30">
      <c r="B22" s="282" t="str">
        <f>'Chêne sessile'!B81</f>
        <v>Année</v>
      </c>
      <c r="C22" s="158" t="str">
        <f>'Chêne sessile'!C81</f>
        <v>Volume d'éclaircie</v>
      </c>
      <c r="D22" s="156" t="str">
        <f>'Chêne sessile'!D81</f>
        <v>BO</v>
      </c>
      <c r="E22" s="156" t="str">
        <f>'Chêne sessile'!E81</f>
        <v>BI - panneaux</v>
      </c>
      <c r="F22" s="156" t="str">
        <f>'Chêne sessile'!F81</f>
        <v>BI - papier</v>
      </c>
      <c r="G22" s="157" t="str">
        <f>'Chêne sessile'!G81</f>
        <v>BE</v>
      </c>
      <c r="H22" s="240" t="s">
        <v>78</v>
      </c>
      <c r="I22" s="241" t="s">
        <v>81</v>
      </c>
      <c r="J22" s="241" t="s">
        <v>80</v>
      </c>
      <c r="K22" s="242" t="s">
        <v>79</v>
      </c>
      <c r="L22" s="283" t="s">
        <v>257</v>
      </c>
      <c r="N22" s="122">
        <v>1</v>
      </c>
      <c r="O22" s="263"/>
      <c r="P22" s="204">
        <f>SUMPRODUCT($O$5:$AE$5,O9:AE9)</f>
        <v>6750</v>
      </c>
      <c r="Q22" s="264"/>
      <c r="R22" s="204">
        <f t="shared" si="5"/>
        <v>810</v>
      </c>
      <c r="S22" s="204">
        <f>$L$11*(1+$L$9)^N22*'Récapitulatif des résultats'!$I$11</f>
        <v>0</v>
      </c>
      <c r="T22" s="265"/>
      <c r="U22" s="360">
        <f t="shared" si="6"/>
        <v>0</v>
      </c>
      <c r="V22" s="273">
        <f t="shared" si="7"/>
        <v>0</v>
      </c>
      <c r="W22" s="212">
        <f>SUM('Chêne sessile'!AQ6*'Chêne sessile'!$F$21,'Erable Sycomore '!AQ6*'Erable Sycomore '!$F$21,'Erable Plane'!AQ6*'Erable Plane'!$F$21,D!AQ6*D!$F$21,E!AQ6*E!$F$21,F!AQ6*F!$F$21)</f>
        <v>0</v>
      </c>
      <c r="X22" s="212">
        <f>SUM('Chêne sessile'!AR6*'Chêne sessile'!$F$21,'Erable Sycomore '!AR6*'Erable Sycomore '!$F$21,'Erable Plane'!AR6*'Erable Plane'!$F$21,D!AR6*D!$F$21,E!AR6*E!$F$21,F!AR6*F!$F$21)</f>
        <v>0</v>
      </c>
      <c r="Y22" s="212">
        <f>SUM('Chêne sessile'!AS6*'Chêne sessile'!$F$21,'Erable Sycomore '!AS6*'Erable Sycomore '!$F$21,'Erable Plane'!AS6*'Erable Plane'!$F$21,D!AS6*D!$F$21,E!AS6*E!$F$21,F!AS6*F!$F$21)</f>
        <v>0</v>
      </c>
      <c r="Z22" s="355">
        <f>SUM('Chêne sessile'!AT6*'Chêne sessile'!$F$21,'Erable Sycomore '!AT6*'Erable Sycomore '!$F$21,'Erable Plane'!AT6*'Erable Plane'!$F$21,D!AT6*D!$F$21,E!AT6*E!$F$21,F!AT6*F!$F$21)</f>
        <v>0</v>
      </c>
      <c r="AA22" s="202">
        <f t="shared" ref="AA22:AA85" si="9">SUMIF(B$23:B$115,N22,L$23:L$115)+U22</f>
        <v>0</v>
      </c>
      <c r="AB22" s="203">
        <f t="shared" si="8"/>
        <v>-7234.4497607655503</v>
      </c>
      <c r="AC22" s="202"/>
      <c r="AD22" s="202"/>
    </row>
    <row r="23" spans="2:30">
      <c r="B23" s="284">
        <f>'Chêne sessile'!B82</f>
        <v>42</v>
      </c>
      <c r="C23" s="247">
        <f>'Chêne sessile'!C82</f>
        <v>30</v>
      </c>
      <c r="D23" s="244">
        <f>'Chêne sessile'!D82</f>
        <v>0</v>
      </c>
      <c r="E23" s="244">
        <f>'Chêne sessile'!E82</f>
        <v>0</v>
      </c>
      <c r="F23" s="244">
        <f>'Chêne sessile'!F82</f>
        <v>0</v>
      </c>
      <c r="G23" s="248">
        <f>'Chêne sessile'!G82</f>
        <v>1</v>
      </c>
      <c r="H23" s="255">
        <f>IFERROR(VLOOKUP($B$21,Tableau14582[],4,FALSE)*(1+$L$9)^$B23,0)</f>
        <v>150</v>
      </c>
      <c r="I23" s="256">
        <f>IFERROR(VLOOKUP($B$21,Tableau14582[],5,FALSE)*(1+$L$9)^$B23,0)</f>
        <v>13.75</v>
      </c>
      <c r="J23" s="256">
        <f>IFERROR(VLOOKUP($B$21,Tableau14582[],5,FALSE)*(1+$L$9)^$B23,0)</f>
        <v>13.75</v>
      </c>
      <c r="K23" s="257">
        <f>IFERROR(VLOOKUP($B$21,Tableau14582[],6,FALSE)*(1+$L$9)^$B23,0)</f>
        <v>10</v>
      </c>
      <c r="L23" s="285">
        <f>(C23*D23*H23+C23*E23*I23+C23*F23*J23+C23*G23*K23)*L$21</f>
        <v>3825</v>
      </c>
      <c r="N23" s="122">
        <v>2</v>
      </c>
      <c r="O23" s="263"/>
      <c r="P23" s="204">
        <f>SUMPRODUCT($O$5:$AE$5,O10:AE10)</f>
        <v>6750</v>
      </c>
      <c r="Q23" s="264"/>
      <c r="R23" s="204">
        <f t="shared" si="5"/>
        <v>810</v>
      </c>
      <c r="S23" s="204">
        <f>$L$11*(1+$L$9)^N23*'Récapitulatif des résultats'!$I$11</f>
        <v>0</v>
      </c>
      <c r="T23" s="265"/>
      <c r="U23" s="360">
        <f t="shared" si="6"/>
        <v>0</v>
      </c>
      <c r="V23" s="273">
        <f t="shared" si="7"/>
        <v>0</v>
      </c>
      <c r="W23" s="212">
        <f>SUM('Chêne sessile'!AQ7*'Chêne sessile'!$F$21,'Erable Sycomore '!AQ7*'Erable Sycomore '!$F$21,'Erable Plane'!AQ7*'Erable Plane'!$F$21,D!AQ7*D!$F$21,E!AQ7*E!$F$21,F!AQ7*F!$F$21)</f>
        <v>0</v>
      </c>
      <c r="X23" s="212">
        <f>SUM('Chêne sessile'!AR7*'Chêne sessile'!$F$21,'Erable Sycomore '!AR7*'Erable Sycomore '!$F$21,'Erable Plane'!AR7*'Erable Plane'!$F$21,D!AR7*D!$F$21,E!AR7*E!$F$21,F!AR7*F!$F$21)</f>
        <v>0</v>
      </c>
      <c r="Y23" s="212">
        <f>SUM('Chêne sessile'!AS7*'Chêne sessile'!$F$21,'Erable Sycomore '!AS7*'Erable Sycomore '!$F$21,'Erable Plane'!AS7*'Erable Plane'!$F$21,D!AS7*D!$F$21,E!AS7*E!$F$21,F!AS7*F!$F$21)</f>
        <v>0</v>
      </c>
      <c r="Z23" s="355">
        <f>SUM('Chêne sessile'!AT7*'Chêne sessile'!$F$21,'Erable Sycomore '!AT7*'Erable Sycomore '!$F$21,'Erable Plane'!AT7*'Erable Plane'!$F$21,D!AT7*D!$F$21,E!AT7*E!$F$21,F!AT7*F!$F$21)</f>
        <v>0</v>
      </c>
      <c r="AA23" s="202">
        <f t="shared" si="9"/>
        <v>0</v>
      </c>
      <c r="AB23" s="203">
        <f t="shared" si="8"/>
        <v>-6922.9184313545948</v>
      </c>
      <c r="AC23" s="202"/>
      <c r="AD23" s="202"/>
    </row>
    <row r="24" spans="2:30">
      <c r="B24" s="286">
        <f>'Chêne sessile'!B83</f>
        <v>50</v>
      </c>
      <c r="C24" s="249">
        <f>'Chêne sessile'!C83</f>
        <v>35</v>
      </c>
      <c r="D24" s="250">
        <f>'Chêne sessile'!D83</f>
        <v>0.1</v>
      </c>
      <c r="E24" s="245">
        <f>'Chêne sessile'!E83</f>
        <v>0</v>
      </c>
      <c r="F24" s="245">
        <f>'Chêne sessile'!F83</f>
        <v>0</v>
      </c>
      <c r="G24" s="251">
        <f>'Chêne sessile'!G83</f>
        <v>0.9</v>
      </c>
      <c r="H24" s="234">
        <f>IFERROR(VLOOKUP($B$21,Tableau14582[],4,FALSE)*(1+$L$9)^$B24,0)</f>
        <v>150</v>
      </c>
      <c r="I24" s="235">
        <f>IFERROR(VLOOKUP($B$21,Tableau14582[],5,FALSE)*(1+$L$9)^$B24,0)</f>
        <v>13.75</v>
      </c>
      <c r="J24" s="235">
        <f>IFERROR(VLOOKUP($B$21,Tableau14582[],5,FALSE)*(1+$L$9)^$B24,0)</f>
        <v>13.75</v>
      </c>
      <c r="K24" s="236">
        <f>IFERROR(VLOOKUP($B$21,Tableau14582[],6,FALSE)*(1+$L$9)^$B24,0)</f>
        <v>10</v>
      </c>
      <c r="L24" s="287">
        <f t="shared" ref="L24:L35" si="10">(C24*D24*H24+C24*E24*I24+C24*F24*J24+C24*G24*K24)*L$21</f>
        <v>10710</v>
      </c>
      <c r="N24" s="122">
        <v>3</v>
      </c>
      <c r="O24" s="263"/>
      <c r="P24" s="204">
        <f>SUMPRODUCT($O$5:$AE$5,O11:AE11)</f>
        <v>0</v>
      </c>
      <c r="Q24" s="264"/>
      <c r="R24" s="204">
        <f t="shared" si="5"/>
        <v>0</v>
      </c>
      <c r="S24" s="204">
        <f>$L$11*(1+$L$9)^N24*'Récapitulatif des résultats'!$I$11</f>
        <v>0</v>
      </c>
      <c r="T24" s="265"/>
      <c r="U24" s="360">
        <f t="shared" si="6"/>
        <v>0</v>
      </c>
      <c r="V24" s="273">
        <f t="shared" si="7"/>
        <v>0</v>
      </c>
      <c r="W24" s="212">
        <f>SUM('Chêne sessile'!AQ8*'Chêne sessile'!$F$21,'Erable Sycomore '!AQ8*'Erable Sycomore '!$F$21,'Erable Plane'!AQ8*'Erable Plane'!$F$21,D!AQ8*D!$F$21,E!AQ8*E!$F$21,F!AQ8*F!$F$21)</f>
        <v>0</v>
      </c>
      <c r="X24" s="212">
        <f>SUM('Chêne sessile'!AR8*'Chêne sessile'!$F$21,'Erable Sycomore '!AR8*'Erable Sycomore '!$F$21,'Erable Plane'!AR8*'Erable Plane'!$F$21,D!AR8*D!$F$21,E!AR8*E!$F$21,F!AR8*F!$F$21)</f>
        <v>0</v>
      </c>
      <c r="Y24" s="212">
        <f>SUM('Chêne sessile'!AS8*'Chêne sessile'!$F$21,'Erable Sycomore '!AS8*'Erable Sycomore '!$F$21,'Erable Plane'!AS8*'Erable Plane'!$F$21,D!AS8*D!$F$21,E!AS8*E!$F$21,F!AS8*F!$F$21)</f>
        <v>0</v>
      </c>
      <c r="Z24" s="355">
        <f>SUM('Chêne sessile'!AT8*'Chêne sessile'!$F$21,'Erable Sycomore '!AT8*'Erable Sycomore '!$F$21,'Erable Plane'!AT8*'Erable Plane'!$F$21,D!AT8*D!$F$21,E!AT8*E!$F$21,F!AT8*F!$F$21)</f>
        <v>0</v>
      </c>
      <c r="AA24" s="202">
        <f t="shared" si="9"/>
        <v>0</v>
      </c>
      <c r="AB24" s="203">
        <f t="shared" si="8"/>
        <v>0</v>
      </c>
      <c r="AC24" s="202"/>
      <c r="AD24" s="202"/>
    </row>
    <row r="25" spans="2:30">
      <c r="B25" s="286">
        <f>'Chêne sessile'!B84</f>
        <v>58</v>
      </c>
      <c r="C25" s="249">
        <f>'Chêne sessile'!C84</f>
        <v>44</v>
      </c>
      <c r="D25" s="250">
        <f>'Chêne sessile'!D84</f>
        <v>0.2</v>
      </c>
      <c r="E25" s="245">
        <f>'Chêne sessile'!E84</f>
        <v>0</v>
      </c>
      <c r="F25" s="245">
        <f>'Chêne sessile'!F84</f>
        <v>0</v>
      </c>
      <c r="G25" s="251">
        <f>'Chêne sessile'!G84</f>
        <v>0.8</v>
      </c>
      <c r="H25" s="234">
        <f>IFERROR(VLOOKUP($B$21,Tableau14582[],4,FALSE)*(1+$L$9)^$B25,0)</f>
        <v>150</v>
      </c>
      <c r="I25" s="235">
        <f>IFERROR(VLOOKUP($B$21,Tableau14582[],5,FALSE)*(1+$L$9)^$B25,0)</f>
        <v>13.75</v>
      </c>
      <c r="J25" s="235">
        <f>IFERROR(VLOOKUP($B$21,Tableau14582[],5,FALSE)*(1+$L$9)^$B25,0)</f>
        <v>13.75</v>
      </c>
      <c r="K25" s="236">
        <f>IFERROR(VLOOKUP($B$21,Tableau14582[],6,FALSE)*(1+$L$9)^$B25,0)</f>
        <v>10</v>
      </c>
      <c r="L25" s="287">
        <f t="shared" si="10"/>
        <v>21318</v>
      </c>
      <c r="N25" s="122">
        <v>4</v>
      </c>
      <c r="O25" s="263"/>
      <c r="P25" s="204">
        <f>SUMPRODUCT($O$5:$AE$5,O12:AE12)</f>
        <v>5250</v>
      </c>
      <c r="Q25" s="264"/>
      <c r="R25" s="204">
        <f t="shared" si="5"/>
        <v>630</v>
      </c>
      <c r="S25" s="204">
        <f>$L$11*(1+$L$9)^N25*'Récapitulatif des résultats'!$I$11</f>
        <v>0</v>
      </c>
      <c r="T25" s="265"/>
      <c r="U25" s="360">
        <f t="shared" si="6"/>
        <v>0</v>
      </c>
      <c r="V25" s="273">
        <f t="shared" si="7"/>
        <v>0</v>
      </c>
      <c r="W25" s="212">
        <f>SUM('Chêne sessile'!AQ9*'Chêne sessile'!$F$21,'Erable Sycomore '!AQ9*'Erable Sycomore '!$F$21,'Erable Plane'!AQ9*'Erable Plane'!$F$21,D!AQ9*D!$F$21,E!AQ9*E!$F$21,F!AQ9*F!$F$21)</f>
        <v>0</v>
      </c>
      <c r="X25" s="212">
        <f>SUM('Chêne sessile'!AR9*'Chêne sessile'!$F$21,'Erable Sycomore '!AR9*'Erable Sycomore '!$F$21,'Erable Plane'!AR9*'Erable Plane'!$F$21,D!AR9*D!$F$21,E!AR9*E!$F$21,F!AR9*F!$F$21)</f>
        <v>0</v>
      </c>
      <c r="Y25" s="212">
        <f>SUM('Chêne sessile'!AS9*'Chêne sessile'!$F$21,'Erable Sycomore '!AS9*'Erable Sycomore '!$F$21,'Erable Plane'!AS9*'Erable Plane'!$F$21,D!AS9*D!$F$21,E!AS9*E!$F$21,F!AS9*F!$F$21)</f>
        <v>0</v>
      </c>
      <c r="Z25" s="355">
        <f>SUM('Chêne sessile'!AT9*'Chêne sessile'!$F$21,'Erable Sycomore '!AT9*'Erable Sycomore '!$F$21,'Erable Plane'!AT9*'Erable Plane'!$F$21,D!AT9*D!$F$21,E!AT9*E!$F$21,F!AT9*F!$F$21)</f>
        <v>0</v>
      </c>
      <c r="AA25" s="202">
        <f t="shared" si="9"/>
        <v>0</v>
      </c>
      <c r="AB25" s="203">
        <f t="shared" si="8"/>
        <v>-4930.7407003281032</v>
      </c>
      <c r="AC25" s="202"/>
      <c r="AD25" s="202"/>
    </row>
    <row r="26" spans="2:30">
      <c r="B26" s="286">
        <f>'Chêne sessile'!B85</f>
        <v>66</v>
      </c>
      <c r="C26" s="249">
        <f>'Chêne sessile'!C85</f>
        <v>38</v>
      </c>
      <c r="D26" s="250">
        <f>'Chêne sessile'!D85</f>
        <v>0.3</v>
      </c>
      <c r="E26" s="245">
        <f>'Chêne sessile'!E85</f>
        <v>0</v>
      </c>
      <c r="F26" s="245">
        <f>'Chêne sessile'!F85</f>
        <v>0</v>
      </c>
      <c r="G26" s="251">
        <f>'Chêne sessile'!G85</f>
        <v>0.7</v>
      </c>
      <c r="H26" s="234">
        <f>IFERROR(VLOOKUP($B$21,Tableau14582[],4,FALSE)*(1+$L$9)^$B26,0)</f>
        <v>150</v>
      </c>
      <c r="I26" s="235">
        <f>IFERROR(VLOOKUP($B$21,Tableau14582[],5,FALSE)*(1+$L$9)^$B26,0)</f>
        <v>13.75</v>
      </c>
      <c r="J26" s="235">
        <f>IFERROR(VLOOKUP($B$21,Tableau14582[],5,FALSE)*(1+$L$9)^$B26,0)</f>
        <v>13.75</v>
      </c>
      <c r="K26" s="236">
        <f>IFERROR(VLOOKUP($B$21,Tableau14582[],6,FALSE)*(1+$L$9)^$B26,0)</f>
        <v>10</v>
      </c>
      <c r="L26" s="287">
        <f t="shared" si="10"/>
        <v>25194</v>
      </c>
      <c r="N26" s="122">
        <v>5</v>
      </c>
      <c r="O26" s="263"/>
      <c r="P26" s="204">
        <f>SUMPRODUCT($O$5:$AE$5,O13:AE13)</f>
        <v>9750</v>
      </c>
      <c r="Q26" s="264"/>
      <c r="R26" s="204">
        <f t="shared" si="5"/>
        <v>1170</v>
      </c>
      <c r="S26" s="204">
        <f>$L$11*(1+$L$9)^N26*'Récapitulatif des résultats'!$I$11</f>
        <v>0</v>
      </c>
      <c r="T26" s="265"/>
      <c r="U26" s="360">
        <f t="shared" si="6"/>
        <v>0</v>
      </c>
      <c r="V26" s="273">
        <f t="shared" si="7"/>
        <v>0</v>
      </c>
      <c r="W26" s="212">
        <f>SUM('Chêne sessile'!AQ10*'Chêne sessile'!$F$21,'Erable Sycomore '!AQ10*'Erable Sycomore '!$F$21,'Erable Plane'!AQ10*'Erable Plane'!$F$21,D!AQ10*D!$F$21,E!AQ10*E!$F$21,F!AQ10*F!$F$21)</f>
        <v>0</v>
      </c>
      <c r="X26" s="212">
        <f>SUM('Chêne sessile'!AR10*'Chêne sessile'!$F$21,'Erable Sycomore '!AR10*'Erable Sycomore '!$F$21,'Erable Plane'!AR10*'Erable Plane'!$F$21,D!AR10*D!$F$21,E!AR10*E!$F$21,F!AR10*F!$F$21)</f>
        <v>0</v>
      </c>
      <c r="Y26" s="212">
        <f>SUM('Chêne sessile'!AS10*'Chêne sessile'!$F$21,'Erable Sycomore '!AS10*'Erable Sycomore '!$F$21,'Erable Plane'!AS10*'Erable Plane'!$F$21,D!AS10*D!$F$21,E!AS10*E!$F$21,F!AS10*F!$F$21)</f>
        <v>0</v>
      </c>
      <c r="Z26" s="355">
        <f>SUM('Chêne sessile'!AT10*'Chêne sessile'!$F$21,'Erable Sycomore '!AT10*'Erable Sycomore '!$F$21,'Erable Plane'!AT10*'Erable Plane'!$F$21,D!AT10*D!$F$21,E!AT10*E!$F$21,F!AT10*F!$F$21)</f>
        <v>0</v>
      </c>
      <c r="AA26" s="202">
        <f t="shared" si="9"/>
        <v>0</v>
      </c>
      <c r="AB26" s="203">
        <f t="shared" si="8"/>
        <v>-8762.7654277874699</v>
      </c>
      <c r="AC26" s="202"/>
      <c r="AD26" s="202"/>
    </row>
    <row r="27" spans="2:30">
      <c r="B27" s="286">
        <f>'Chêne sessile'!B86</f>
        <v>75</v>
      </c>
      <c r="C27" s="249">
        <f>'Chêne sessile'!C86</f>
        <v>37</v>
      </c>
      <c r="D27" s="250">
        <f>'Chêne sessile'!D86</f>
        <v>0.4</v>
      </c>
      <c r="E27" s="245">
        <f>'Chêne sessile'!E86</f>
        <v>0</v>
      </c>
      <c r="F27" s="245">
        <f>'Chêne sessile'!F86</f>
        <v>0</v>
      </c>
      <c r="G27" s="251">
        <f>'Chêne sessile'!G86</f>
        <v>0.6</v>
      </c>
      <c r="H27" s="234">
        <f>IFERROR(VLOOKUP($B$21,Tableau14582[],4,FALSE)*(1+$L$9)^$B27,0)</f>
        <v>150</v>
      </c>
      <c r="I27" s="235">
        <f>IFERROR(VLOOKUP($B$21,Tableau14582[],5,FALSE)*(1+$L$9)^$B27,0)</f>
        <v>13.75</v>
      </c>
      <c r="J27" s="235">
        <f>IFERROR(VLOOKUP($B$21,Tableau14582[],5,FALSE)*(1+$L$9)^$B27,0)</f>
        <v>13.75</v>
      </c>
      <c r="K27" s="236">
        <f>IFERROR(VLOOKUP($B$21,Tableau14582[],6,FALSE)*(1+$L$9)^$B27,0)</f>
        <v>10</v>
      </c>
      <c r="L27" s="287">
        <f t="shared" si="10"/>
        <v>31135.5</v>
      </c>
      <c r="N27" s="122">
        <v>6</v>
      </c>
      <c r="O27" s="263"/>
      <c r="P27" s="204"/>
      <c r="Q27" s="264">
        <f t="shared" ref="Q27:Q58" si="11">$L$13*(1+$L$9)^N27*$L$5</f>
        <v>375</v>
      </c>
      <c r="R27" s="204">
        <f t="shared" si="5"/>
        <v>45</v>
      </c>
      <c r="S27" s="204">
        <f>$L$11*(1+$L$9)^N27*'Récapitulatif des résultats'!$I$11</f>
        <v>0</v>
      </c>
      <c r="T27" s="265"/>
      <c r="U27" s="204"/>
      <c r="V27" s="273">
        <f t="shared" si="7"/>
        <v>0</v>
      </c>
      <c r="W27" s="212">
        <f>SUM('Chêne sessile'!AQ11*'Chêne sessile'!$F$21,'Erable Sycomore '!AQ11*'Erable Sycomore '!$F$21,'Erable Plane'!AQ11*'Erable Plane'!$F$21,D!AQ11*D!$F$21,E!AQ11*E!$F$21,F!AQ11*F!$F$21)</f>
        <v>0</v>
      </c>
      <c r="X27" s="212">
        <f>SUM('Chêne sessile'!AR11*'Chêne sessile'!$F$21,'Erable Sycomore '!AR11*'Erable Sycomore '!$F$21,'Erable Plane'!AR11*'Erable Plane'!$F$21,D!AR11*D!$F$21,E!AR11*E!$F$21,F!AR11*F!$F$21)</f>
        <v>0</v>
      </c>
      <c r="Y27" s="212">
        <f>SUM('Chêne sessile'!AS11*'Chêne sessile'!$F$21,'Erable Sycomore '!AS11*'Erable Sycomore '!$F$21,'Erable Plane'!AS11*'Erable Plane'!$F$21,D!AS11*D!$F$21,E!AS11*E!$F$21,F!AS11*F!$F$21)</f>
        <v>0</v>
      </c>
      <c r="Z27" s="355">
        <f>SUM('Chêne sessile'!AT11*'Chêne sessile'!$F$21,'Erable Sycomore '!AT11*'Erable Sycomore '!$F$21,'Erable Plane'!AT11*'Erable Plane'!$F$21,D!AT11*D!$F$21,E!AT11*E!$F$21,F!AT11*F!$F$21)</f>
        <v>0</v>
      </c>
      <c r="AA27" s="202">
        <f t="shared" si="9"/>
        <v>0</v>
      </c>
      <c r="AB27" s="203">
        <f t="shared" si="8"/>
        <v>-322.51621007683008</v>
      </c>
      <c r="AC27" s="202"/>
      <c r="AD27" s="202"/>
    </row>
    <row r="28" spans="2:30">
      <c r="B28" s="286">
        <f>'Chêne sessile'!B87</f>
        <v>84</v>
      </c>
      <c r="C28" s="249">
        <f>'Chêne sessile'!C87</f>
        <v>36</v>
      </c>
      <c r="D28" s="250">
        <f>'Chêne sessile'!D87</f>
        <v>0.5</v>
      </c>
      <c r="E28" s="245">
        <f>'Chêne sessile'!E87</f>
        <v>0</v>
      </c>
      <c r="F28" s="245">
        <f>'Chêne sessile'!F87</f>
        <v>0</v>
      </c>
      <c r="G28" s="251">
        <f>'Chêne sessile'!G87</f>
        <v>0.5</v>
      </c>
      <c r="H28" s="234">
        <f>IFERROR(VLOOKUP($B$21,Tableau14582[],4,FALSE)*(1+$L$9)^$B28,0)</f>
        <v>150</v>
      </c>
      <c r="I28" s="235">
        <f>IFERROR(VLOOKUP($B$21,Tableau14582[],5,FALSE)*(1+$L$9)^$B28,0)</f>
        <v>13.75</v>
      </c>
      <c r="J28" s="235">
        <f>IFERROR(VLOOKUP($B$21,Tableau14582[],5,FALSE)*(1+$L$9)^$B28,0)</f>
        <v>13.75</v>
      </c>
      <c r="K28" s="236">
        <f>IFERROR(VLOOKUP($B$21,Tableau14582[],6,FALSE)*(1+$L$9)^$B28,0)</f>
        <v>10</v>
      </c>
      <c r="L28" s="287">
        <f t="shared" si="10"/>
        <v>36720</v>
      </c>
      <c r="N28" s="122">
        <v>7</v>
      </c>
      <c r="O28" s="263"/>
      <c r="P28" s="204"/>
      <c r="Q28" s="264">
        <f t="shared" si="11"/>
        <v>375</v>
      </c>
      <c r="R28" s="204">
        <f t="shared" si="5"/>
        <v>45</v>
      </c>
      <c r="S28" s="204">
        <f>$L$11*(1+$L$9)^N28*'Récapitulatif des résultats'!$I$11</f>
        <v>0</v>
      </c>
      <c r="T28" s="265"/>
      <c r="U28" s="204"/>
      <c r="V28" s="273">
        <f t="shared" si="7"/>
        <v>0</v>
      </c>
      <c r="W28" s="212">
        <f>SUM('Chêne sessile'!AQ12*'Chêne sessile'!$F$21,'Erable Sycomore '!AQ12*'Erable Sycomore '!$F$21,'Erable Plane'!AQ12*'Erable Plane'!$F$21,D!AQ12*D!$F$21,E!AQ12*E!$F$21,F!AQ12*F!$F$21)</f>
        <v>0</v>
      </c>
      <c r="X28" s="212">
        <f>SUM('Chêne sessile'!AR12*'Chêne sessile'!$F$21,'Erable Sycomore '!AR12*'Erable Sycomore '!$F$21,'Erable Plane'!AR12*'Erable Plane'!$F$21,D!AR12*D!$F$21,E!AR12*E!$F$21,F!AR12*F!$F$21)</f>
        <v>0</v>
      </c>
      <c r="Y28" s="212">
        <f>SUM('Chêne sessile'!AS12*'Chêne sessile'!$F$21,'Erable Sycomore '!AS12*'Erable Sycomore '!$F$21,'Erable Plane'!AS12*'Erable Plane'!$F$21,D!AS12*D!$F$21,E!AS12*E!$F$21,F!AS12*F!$F$21)</f>
        <v>0</v>
      </c>
      <c r="Z28" s="355">
        <f>SUM('Chêne sessile'!AT12*'Chêne sessile'!$F$21,'Erable Sycomore '!AT12*'Erable Sycomore '!$F$21,'Erable Plane'!AT12*'Erable Plane'!$F$21,D!AT12*D!$F$21,E!AT12*E!$F$21,F!AT12*F!$F$21)</f>
        <v>0</v>
      </c>
      <c r="AA28" s="202">
        <f t="shared" si="9"/>
        <v>0</v>
      </c>
      <c r="AB28" s="203">
        <f t="shared" si="8"/>
        <v>-308.62795222663163</v>
      </c>
      <c r="AC28" s="202"/>
      <c r="AD28" s="202"/>
    </row>
    <row r="29" spans="2:30">
      <c r="B29" s="286">
        <f>'Chêne sessile'!B88</f>
        <v>93</v>
      </c>
      <c r="C29" s="249">
        <f>'Chêne sessile'!C88</f>
        <v>34</v>
      </c>
      <c r="D29" s="250">
        <f>'Chêne sessile'!D88</f>
        <v>0.6</v>
      </c>
      <c r="E29" s="245">
        <f>'Chêne sessile'!E88</f>
        <v>0</v>
      </c>
      <c r="F29" s="245">
        <f>'Chêne sessile'!F88</f>
        <v>0</v>
      </c>
      <c r="G29" s="251">
        <f>'Chêne sessile'!G88</f>
        <v>0.4</v>
      </c>
      <c r="H29" s="234">
        <f>IFERROR(VLOOKUP($B$21,Tableau14582[],4,FALSE)*(1+$L$9)^$B29,0)</f>
        <v>150</v>
      </c>
      <c r="I29" s="235">
        <f>IFERROR(VLOOKUP($B$21,Tableau14582[],5,FALSE)*(1+$L$9)^$B29,0)</f>
        <v>13.75</v>
      </c>
      <c r="J29" s="235">
        <f>IFERROR(VLOOKUP($B$21,Tableau14582[],5,FALSE)*(1+$L$9)^$B29,0)</f>
        <v>13.75</v>
      </c>
      <c r="K29" s="236">
        <f>IFERROR(VLOOKUP($B$21,Tableau14582[],6,FALSE)*(1+$L$9)^$B29,0)</f>
        <v>10</v>
      </c>
      <c r="L29" s="287">
        <f t="shared" si="10"/>
        <v>40749</v>
      </c>
      <c r="N29" s="122">
        <v>8</v>
      </c>
      <c r="O29" s="263"/>
      <c r="P29" s="204"/>
      <c r="Q29" s="264">
        <f t="shared" si="11"/>
        <v>375</v>
      </c>
      <c r="R29" s="204">
        <f t="shared" si="5"/>
        <v>45</v>
      </c>
      <c r="S29" s="204">
        <f>$L$11*(1+$L$9)^N29*'Récapitulatif des résultats'!$I$11</f>
        <v>0</v>
      </c>
      <c r="T29" s="265"/>
      <c r="U29" s="204"/>
      <c r="V29" s="273">
        <f t="shared" si="7"/>
        <v>0</v>
      </c>
      <c r="W29" s="212">
        <f>SUM('Chêne sessile'!AQ13*'Chêne sessile'!$F$21,'Erable Sycomore '!AQ13*'Erable Sycomore '!$F$21,'Erable Plane'!AQ13*'Erable Plane'!$F$21,D!AQ13*D!$F$21,E!AQ13*E!$F$21,F!AQ13*F!$F$21)</f>
        <v>0</v>
      </c>
      <c r="X29" s="212">
        <f>SUM('Chêne sessile'!AR13*'Chêne sessile'!$F$21,'Erable Sycomore '!AR13*'Erable Sycomore '!$F$21,'Erable Plane'!AR13*'Erable Plane'!$F$21,D!AR13*D!$F$21,E!AR13*E!$F$21,F!AR13*F!$F$21)</f>
        <v>0</v>
      </c>
      <c r="Y29" s="212">
        <f>SUM('Chêne sessile'!AS13*'Chêne sessile'!$F$21,'Erable Sycomore '!AS13*'Erable Sycomore '!$F$21,'Erable Plane'!AS13*'Erable Plane'!$F$21,D!AS13*D!$F$21,E!AS13*E!$F$21,F!AS13*F!$F$21)</f>
        <v>0</v>
      </c>
      <c r="Z29" s="355">
        <f>SUM('Chêne sessile'!AT13*'Chêne sessile'!$F$21,'Erable Sycomore '!AT13*'Erable Sycomore '!$F$21,'Erable Plane'!AT13*'Erable Plane'!$F$21,D!AT13*D!$F$21,E!AT13*E!$F$21,F!AT13*F!$F$21)</f>
        <v>0</v>
      </c>
      <c r="AA29" s="202">
        <f t="shared" si="9"/>
        <v>0</v>
      </c>
      <c r="AB29" s="203">
        <f t="shared" si="8"/>
        <v>-295.33775332692028</v>
      </c>
      <c r="AC29" s="202"/>
      <c r="AD29" s="202"/>
    </row>
    <row r="30" spans="2:30">
      <c r="B30" s="286">
        <f>'Chêne sessile'!B89</f>
        <v>103</v>
      </c>
      <c r="C30" s="249">
        <f>'Chêne sessile'!C89</f>
        <v>38</v>
      </c>
      <c r="D30" s="250">
        <f>'Chêne sessile'!D89</f>
        <v>0.7</v>
      </c>
      <c r="E30" s="245">
        <f>'Chêne sessile'!E89</f>
        <v>0</v>
      </c>
      <c r="F30" s="245">
        <f>'Chêne sessile'!F89</f>
        <v>0</v>
      </c>
      <c r="G30" s="251">
        <f>'Chêne sessile'!G89</f>
        <v>0.3</v>
      </c>
      <c r="H30" s="234">
        <f>IFERROR(VLOOKUP($B$21,Tableau14582[],4,FALSE)*(1+$L$9)^$B30,0)</f>
        <v>150</v>
      </c>
      <c r="I30" s="235">
        <f>IFERROR(VLOOKUP($B$21,Tableau14582[],5,FALSE)*(1+$L$9)^$B30,0)</f>
        <v>13.75</v>
      </c>
      <c r="J30" s="235">
        <f>IFERROR(VLOOKUP($B$21,Tableau14582[],5,FALSE)*(1+$L$9)^$B30,0)</f>
        <v>13.75</v>
      </c>
      <c r="K30" s="236">
        <f>IFERROR(VLOOKUP($B$21,Tableau14582[],6,FALSE)*(1+$L$9)^$B30,0)</f>
        <v>10</v>
      </c>
      <c r="L30" s="287">
        <f t="shared" si="10"/>
        <v>52326</v>
      </c>
      <c r="N30" s="122">
        <v>9</v>
      </c>
      <c r="O30" s="263"/>
      <c r="P30" s="204"/>
      <c r="Q30" s="264">
        <f t="shared" si="11"/>
        <v>375</v>
      </c>
      <c r="R30" s="204">
        <f t="shared" si="5"/>
        <v>45</v>
      </c>
      <c r="S30" s="204">
        <f>$L$11*(1+$L$9)^N30*'Récapitulatif des résultats'!$I$11</f>
        <v>0</v>
      </c>
      <c r="T30" s="265"/>
      <c r="U30" s="204"/>
      <c r="V30" s="273">
        <f t="shared" si="7"/>
        <v>0</v>
      </c>
      <c r="W30" s="212">
        <f>SUM('Chêne sessile'!AQ14*'Chêne sessile'!$F$21,'Erable Sycomore '!AQ14*'Erable Sycomore '!$F$21,'Erable Plane'!AQ14*'Erable Plane'!$F$21,D!AQ14*D!$F$21,E!AQ14*E!$F$21,F!AQ14*F!$F$21)</f>
        <v>0</v>
      </c>
      <c r="X30" s="212">
        <f>SUM('Chêne sessile'!AR14*'Chêne sessile'!$F$21,'Erable Sycomore '!AR14*'Erable Sycomore '!$F$21,'Erable Plane'!AR14*'Erable Plane'!$F$21,D!AR14*D!$F$21,E!AR14*E!$F$21,F!AR14*F!$F$21)</f>
        <v>0</v>
      </c>
      <c r="Y30" s="212">
        <f>SUM('Chêne sessile'!AS14*'Chêne sessile'!$F$21,'Erable Sycomore '!AS14*'Erable Sycomore '!$F$21,'Erable Plane'!AS14*'Erable Plane'!$F$21,D!AS14*D!$F$21,E!AS14*E!$F$21,F!AS14*F!$F$21)</f>
        <v>0</v>
      </c>
      <c r="Z30" s="355">
        <f>SUM('Chêne sessile'!AT14*'Chêne sessile'!$F$21,'Erable Sycomore '!AT14*'Erable Sycomore '!$F$21,'Erable Plane'!AT14*'Erable Plane'!$F$21,D!AT14*D!$F$21,E!AT14*E!$F$21,F!AT14*F!$F$21)</f>
        <v>0</v>
      </c>
      <c r="AA30" s="202">
        <f t="shared" si="9"/>
        <v>0</v>
      </c>
      <c r="AB30" s="203">
        <f t="shared" si="8"/>
        <v>-282.61985964298594</v>
      </c>
      <c r="AC30" s="202"/>
      <c r="AD30" s="202"/>
    </row>
    <row r="31" spans="2:30">
      <c r="B31" s="286">
        <f>'Chêne sessile'!B90</f>
        <v>113</v>
      </c>
      <c r="C31" s="249">
        <f>'Chêne sessile'!C90</f>
        <v>42</v>
      </c>
      <c r="D31" s="250">
        <f>'Chêne sessile'!D90</f>
        <v>0.8</v>
      </c>
      <c r="E31" s="245">
        <f>'Chêne sessile'!E90</f>
        <v>0</v>
      </c>
      <c r="F31" s="245">
        <f>'Chêne sessile'!F90</f>
        <v>0</v>
      </c>
      <c r="G31" s="251">
        <f>'Chêne sessile'!G90</f>
        <v>0.2</v>
      </c>
      <c r="H31" s="234">
        <f>IFERROR(VLOOKUP($B$21,Tableau14582[],4,FALSE)*(1+$L$9)^$B31,0)</f>
        <v>150</v>
      </c>
      <c r="I31" s="235">
        <f>IFERROR(VLOOKUP($B$21,Tableau14582[],5,FALSE)*(1+$L$9)^$B31,0)</f>
        <v>13.75</v>
      </c>
      <c r="J31" s="235">
        <f>IFERROR(VLOOKUP($B$21,Tableau14582[],5,FALSE)*(1+$L$9)^$B31,0)</f>
        <v>13.75</v>
      </c>
      <c r="K31" s="236">
        <f>IFERROR(VLOOKUP($B$21,Tableau14582[],6,FALSE)*(1+$L$9)^$B31,0)</f>
        <v>10</v>
      </c>
      <c r="L31" s="287">
        <f t="shared" si="10"/>
        <v>65331</v>
      </c>
      <c r="N31" s="122">
        <v>10</v>
      </c>
      <c r="O31" s="263"/>
      <c r="P31" s="204"/>
      <c r="Q31" s="264">
        <f t="shared" si="11"/>
        <v>375</v>
      </c>
      <c r="R31" s="204">
        <f t="shared" si="5"/>
        <v>45</v>
      </c>
      <c r="S31" s="204">
        <f>$L$11*(1+$L$9)^N31*'Récapitulatif des résultats'!$I$11</f>
        <v>0</v>
      </c>
      <c r="T31" s="265"/>
      <c r="U31" s="204"/>
      <c r="V31" s="273">
        <f t="shared" si="7"/>
        <v>0</v>
      </c>
      <c r="W31" s="212">
        <f>SUM('Chêne sessile'!AQ15*'Chêne sessile'!$F$21,'Erable Sycomore '!AQ15*'Erable Sycomore '!$F$21,'Erable Plane'!AQ15*'Erable Plane'!$F$21,D!AQ15*D!$F$21,E!AQ15*E!$F$21,F!AQ15*F!$F$21)</f>
        <v>0</v>
      </c>
      <c r="X31" s="212">
        <f>SUM('Chêne sessile'!AR15*'Chêne sessile'!$F$21,'Erable Sycomore '!AR15*'Erable Sycomore '!$F$21,'Erable Plane'!AR15*'Erable Plane'!$F$21,D!AR15*D!$F$21,E!AR15*E!$F$21,F!AR15*F!$F$21)</f>
        <v>0</v>
      </c>
      <c r="Y31" s="212">
        <f>SUM('Chêne sessile'!AS15*'Chêne sessile'!$F$21,'Erable Sycomore '!AS15*'Erable Sycomore '!$F$21,'Erable Plane'!AS15*'Erable Plane'!$F$21,D!AS15*D!$F$21,E!AS15*E!$F$21,F!AS15*F!$F$21)</f>
        <v>0</v>
      </c>
      <c r="Z31" s="355">
        <f>SUM('Chêne sessile'!AT15*'Chêne sessile'!$F$21,'Erable Sycomore '!AT15*'Erable Sycomore '!$F$21,'Erable Plane'!AT15*'Erable Plane'!$F$21,D!AT15*D!$F$21,E!AT15*E!$F$21,F!AT15*F!$F$21)</f>
        <v>0</v>
      </c>
      <c r="AA31" s="202">
        <f t="shared" si="9"/>
        <v>0</v>
      </c>
      <c r="AB31" s="203">
        <f t="shared" si="8"/>
        <v>-270.44962645261819</v>
      </c>
      <c r="AC31" s="202"/>
      <c r="AD31" s="202"/>
    </row>
    <row r="32" spans="2:30">
      <c r="B32" s="286" t="str">
        <f>'Chêne sessile'!B91</f>
        <v>-</v>
      </c>
      <c r="C32" s="249">
        <f>'Chêne sessile'!C91</f>
        <v>45</v>
      </c>
      <c r="D32" s="250">
        <f>'Chêne sessile'!D91</f>
        <v>0.9</v>
      </c>
      <c r="E32" s="245">
        <f>'Chêne sessile'!E91</f>
        <v>0</v>
      </c>
      <c r="F32" s="245">
        <f>'Chêne sessile'!F91</f>
        <v>0</v>
      </c>
      <c r="G32" s="251">
        <f>'Chêne sessile'!G91</f>
        <v>0.1</v>
      </c>
      <c r="H32" s="234">
        <f>IFERROR(VLOOKUP($B$21,Tableau14582[],4,FALSE)*(1+$L$9)^$B32,0)</f>
        <v>0</v>
      </c>
      <c r="I32" s="235">
        <f>IFERROR(VLOOKUP($B$21,Tableau14582[],5,FALSE)*(1+$L$9)^$B32,0)</f>
        <v>0</v>
      </c>
      <c r="J32" s="235">
        <f>IFERROR(VLOOKUP($B$21,Tableau14582[],5,FALSE)*(1+$L$9)^$B32,0)</f>
        <v>0</v>
      </c>
      <c r="K32" s="236">
        <f>IFERROR(VLOOKUP($B$21,Tableau14582[],6,FALSE)*(1+$L$9)^$B32,0)</f>
        <v>0</v>
      </c>
      <c r="L32" s="287">
        <f t="shared" si="10"/>
        <v>0</v>
      </c>
      <c r="N32" s="122">
        <v>11</v>
      </c>
      <c r="O32" s="263"/>
      <c r="P32" s="204"/>
      <c r="Q32" s="264">
        <f t="shared" si="11"/>
        <v>375</v>
      </c>
      <c r="R32" s="204">
        <f t="shared" si="5"/>
        <v>45</v>
      </c>
      <c r="S32" s="204">
        <f>$L$11*(1+$L$9)^N32*'Récapitulatif des résultats'!$I$11</f>
        <v>0</v>
      </c>
      <c r="T32" s="265"/>
      <c r="U32" s="204"/>
      <c r="V32" s="273">
        <f t="shared" si="7"/>
        <v>0</v>
      </c>
      <c r="W32" s="212">
        <f>SUM('Chêne sessile'!AQ16*'Chêne sessile'!$F$21,'Erable Sycomore '!AQ16*'Erable Sycomore '!$F$21,'Erable Plane'!AQ16*'Erable Plane'!$F$21,D!AQ16*D!$F$21,E!AQ16*E!$F$21,F!AQ16*F!$F$21)</f>
        <v>0</v>
      </c>
      <c r="X32" s="212">
        <f>SUM('Chêne sessile'!AR16*'Chêne sessile'!$F$21,'Erable Sycomore '!AR16*'Erable Sycomore '!$F$21,'Erable Plane'!AR16*'Erable Plane'!$F$21,D!AR16*D!$F$21,E!AR16*E!$F$21,F!AR16*F!$F$21)</f>
        <v>0</v>
      </c>
      <c r="Y32" s="212">
        <f>SUM('Chêne sessile'!AS16*'Chêne sessile'!$F$21,'Erable Sycomore '!AS16*'Erable Sycomore '!$F$21,'Erable Plane'!AS16*'Erable Plane'!$F$21,D!AS16*D!$F$21,E!AS16*E!$F$21,F!AS16*F!$F$21)</f>
        <v>0</v>
      </c>
      <c r="Z32" s="355">
        <f>SUM('Chêne sessile'!AT16*'Chêne sessile'!$F$21,'Erable Sycomore '!AT16*'Erable Sycomore '!$F$21,'Erable Plane'!AT16*'Erable Plane'!$F$21,D!AT16*D!$F$21,E!AT16*E!$F$21,F!AT16*F!$F$21)</f>
        <v>0</v>
      </c>
      <c r="AA32" s="202">
        <f t="shared" si="9"/>
        <v>0</v>
      </c>
      <c r="AB32" s="203">
        <f t="shared" si="8"/>
        <v>-258.80347028958676</v>
      </c>
      <c r="AC32" s="202"/>
      <c r="AD32" s="202"/>
    </row>
    <row r="33" spans="1:30">
      <c r="B33" s="286" t="str">
        <f>'Chêne sessile'!B92</f>
        <v>-</v>
      </c>
      <c r="C33" s="249">
        <f>'Chêne sessile'!C92</f>
        <v>48</v>
      </c>
      <c r="D33" s="250">
        <f>'Chêne sessile'!D92</f>
        <v>0.9</v>
      </c>
      <c r="E33" s="245">
        <f>'Chêne sessile'!E92</f>
        <v>0</v>
      </c>
      <c r="F33" s="245">
        <f>'Chêne sessile'!F92</f>
        <v>0</v>
      </c>
      <c r="G33" s="251">
        <f>'Chêne sessile'!G92</f>
        <v>0.1</v>
      </c>
      <c r="H33" s="234">
        <f>IFERROR(VLOOKUP($B$21,Tableau14582[],4,FALSE)*(1+$L$9)^$B33,0)</f>
        <v>0</v>
      </c>
      <c r="I33" s="235">
        <f>IFERROR(VLOOKUP($B$21,Tableau14582[],5,FALSE)*(1+$L$9)^$B33,0)</f>
        <v>0</v>
      </c>
      <c r="J33" s="235">
        <f>IFERROR(VLOOKUP($B$21,Tableau14582[],5,FALSE)*(1+$L$9)^$B33,0)</f>
        <v>0</v>
      </c>
      <c r="K33" s="236">
        <f>IFERROR(VLOOKUP($B$21,Tableau14582[],6,FALSE)*(1+$L$9)^$B33,0)</f>
        <v>0</v>
      </c>
      <c r="L33" s="287">
        <f t="shared" si="10"/>
        <v>0</v>
      </c>
      <c r="N33" s="122">
        <v>12</v>
      </c>
      <c r="O33" s="263"/>
      <c r="P33" s="204"/>
      <c r="Q33" s="264">
        <f t="shared" si="11"/>
        <v>375</v>
      </c>
      <c r="R33" s="204">
        <f t="shared" si="5"/>
        <v>45</v>
      </c>
      <c r="S33" s="204">
        <f>$L$11*(1+$L$9)^N33*'Récapitulatif des résultats'!$I$11</f>
        <v>0</v>
      </c>
      <c r="T33" s="265"/>
      <c r="U33" s="204"/>
      <c r="V33" s="273">
        <f t="shared" si="7"/>
        <v>0</v>
      </c>
      <c r="W33" s="212">
        <f>SUM('Chêne sessile'!AQ17*'Chêne sessile'!$F$21,'Erable Sycomore '!AQ17*'Erable Sycomore '!$F$21,'Erable Plane'!AQ17*'Erable Plane'!$F$21,D!AQ17*D!$F$21,E!AQ17*E!$F$21,F!AQ17*F!$F$21)</f>
        <v>0</v>
      </c>
      <c r="X33" s="212">
        <f>SUM('Chêne sessile'!AR17*'Chêne sessile'!$F$21,'Erable Sycomore '!AR17*'Erable Sycomore '!$F$21,'Erable Plane'!AR17*'Erable Plane'!$F$21,D!AR17*D!$F$21,E!AR17*E!$F$21,F!AR17*F!$F$21)</f>
        <v>0</v>
      </c>
      <c r="Y33" s="212">
        <f>SUM('Chêne sessile'!AS17*'Chêne sessile'!$F$21,'Erable Sycomore '!AS17*'Erable Sycomore '!$F$21,'Erable Plane'!AS17*'Erable Plane'!$F$21,D!AS17*D!$F$21,E!AS17*E!$F$21,F!AS17*F!$F$21)</f>
        <v>0</v>
      </c>
      <c r="Z33" s="355">
        <f>SUM('Chêne sessile'!AT17*'Chêne sessile'!$F$21,'Erable Sycomore '!AT17*'Erable Sycomore '!$F$21,'Erable Plane'!AT17*'Erable Plane'!$F$21,D!AT17*D!$F$21,E!AT17*E!$F$21,F!AT17*F!$F$21)</f>
        <v>0</v>
      </c>
      <c r="AA33" s="202">
        <f t="shared" si="9"/>
        <v>0</v>
      </c>
      <c r="AB33" s="203">
        <f t="shared" si="8"/>
        <v>-247.65882324362377</v>
      </c>
      <c r="AC33" s="202"/>
      <c r="AD33" s="202"/>
    </row>
    <row r="34" spans="1:30">
      <c r="B34" s="286" t="str">
        <f>'Chêne sessile'!B93</f>
        <v>-</v>
      </c>
      <c r="C34" s="249">
        <f>'Chêne sessile'!C93</f>
        <v>48</v>
      </c>
      <c r="D34" s="250">
        <f>'Chêne sessile'!D93</f>
        <v>0.95</v>
      </c>
      <c r="E34" s="245">
        <f>'Chêne sessile'!E93</f>
        <v>0</v>
      </c>
      <c r="F34" s="245">
        <f>'Chêne sessile'!F93</f>
        <v>0</v>
      </c>
      <c r="G34" s="251">
        <f>'Chêne sessile'!G93</f>
        <v>0.05</v>
      </c>
      <c r="H34" s="234">
        <f>IFERROR(VLOOKUP($B$21,Tableau14582[],4,FALSE)*(1+$L$9)^$B34,0)</f>
        <v>0</v>
      </c>
      <c r="I34" s="235">
        <f>IFERROR(VLOOKUP($B$21,Tableau14582[],5,FALSE)*(1+$L$9)^$B34,0)</f>
        <v>0</v>
      </c>
      <c r="J34" s="235">
        <f>IFERROR(VLOOKUP($B$21,Tableau14582[],5,FALSE)*(1+$L$9)^$B34,0)</f>
        <v>0</v>
      </c>
      <c r="K34" s="236">
        <f>IFERROR(VLOOKUP($B$21,Tableau14582[],6,FALSE)*(1+$L$9)^$B34,0)</f>
        <v>0</v>
      </c>
      <c r="L34" s="287">
        <f t="shared" si="10"/>
        <v>0</v>
      </c>
      <c r="N34" s="122">
        <v>13</v>
      </c>
      <c r="O34" s="263"/>
      <c r="P34" s="204"/>
      <c r="Q34" s="264">
        <f t="shared" si="11"/>
        <v>375</v>
      </c>
      <c r="R34" s="204">
        <f t="shared" si="5"/>
        <v>45</v>
      </c>
      <c r="S34" s="204">
        <f>$L$11*(1+$L$9)^N34*'Récapitulatif des résultats'!$I$11</f>
        <v>0</v>
      </c>
      <c r="T34" s="265"/>
      <c r="U34" s="204"/>
      <c r="V34" s="273">
        <f t="shared" si="7"/>
        <v>0</v>
      </c>
      <c r="W34" s="212">
        <f>SUM('Chêne sessile'!AQ18*'Chêne sessile'!$F$21,'Erable Sycomore '!AQ18*'Erable Sycomore '!$F$21,'Erable Plane'!AQ18*'Erable Plane'!$F$21,D!AQ18*D!$F$21,E!AQ18*E!$F$21,F!AQ18*F!$F$21)</f>
        <v>0</v>
      </c>
      <c r="X34" s="212">
        <f>SUM('Chêne sessile'!AR18*'Chêne sessile'!$F$21,'Erable Sycomore '!AR18*'Erable Sycomore '!$F$21,'Erable Plane'!AR18*'Erable Plane'!$F$21,D!AR18*D!$F$21,E!AR18*E!$F$21,F!AR18*F!$F$21)</f>
        <v>0</v>
      </c>
      <c r="Y34" s="212">
        <f>SUM('Chêne sessile'!AS18*'Chêne sessile'!$F$21,'Erable Sycomore '!AS18*'Erable Sycomore '!$F$21,'Erable Plane'!AS18*'Erable Plane'!$F$21,D!AS18*D!$F$21,E!AS18*E!$F$21,F!AS18*F!$F$21)</f>
        <v>0</v>
      </c>
      <c r="Z34" s="355">
        <f>SUM('Chêne sessile'!AT18*'Chêne sessile'!$F$21,'Erable Sycomore '!AT18*'Erable Sycomore '!$F$21,'Erable Plane'!AT18*'Erable Plane'!$F$21,D!AT18*D!$F$21,E!AT18*E!$F$21,F!AT18*F!$F$21)</f>
        <v>0</v>
      </c>
      <c r="AA34" s="202">
        <f t="shared" si="9"/>
        <v>0</v>
      </c>
      <c r="AB34" s="203">
        <f t="shared" si="8"/>
        <v>-236.99408922834809</v>
      </c>
      <c r="AC34" s="202"/>
      <c r="AD34" s="202"/>
    </row>
    <row r="35" spans="1:30">
      <c r="B35" s="288">
        <f>'Chêne sessile'!B95</f>
        <v>120</v>
      </c>
      <c r="C35" s="252">
        <f>'Chêne sessile'!C95</f>
        <v>242</v>
      </c>
      <c r="D35" s="246">
        <f>'Chêne sessile'!D95</f>
        <v>0.95</v>
      </c>
      <c r="E35" s="258">
        <f>'Chêne sessile'!E95</f>
        <v>0</v>
      </c>
      <c r="F35" s="258">
        <f>'Chêne sessile'!F95</f>
        <v>0</v>
      </c>
      <c r="G35" s="253">
        <f>'Chêne sessile'!G95</f>
        <v>0.05</v>
      </c>
      <c r="H35" s="237">
        <f>IFERROR(VLOOKUP($B$21,Tableau14582[],4,FALSE)*(1+$L$9)^$B35,0)</f>
        <v>150</v>
      </c>
      <c r="I35" s="238">
        <f>IFERROR(VLOOKUP($B$21,Tableau14582[],5,FALSE)*(1+$L$9)^$B35,0)</f>
        <v>13.75</v>
      </c>
      <c r="J35" s="238">
        <f>IFERROR(VLOOKUP($B$21,Tableau14582[],5,FALSE)*(1+$L$9)^$B35,0)</f>
        <v>13.75</v>
      </c>
      <c r="K35" s="239">
        <f>IFERROR(VLOOKUP($B$21,Tableau14582[],6,FALSE)*(1+$L$9)^$B35,0)</f>
        <v>10</v>
      </c>
      <c r="L35" s="289">
        <f t="shared" si="10"/>
        <v>441226.5</v>
      </c>
      <c r="N35" s="122">
        <v>14</v>
      </c>
      <c r="O35" s="263"/>
      <c r="P35" s="204"/>
      <c r="Q35" s="264">
        <f t="shared" si="11"/>
        <v>375</v>
      </c>
      <c r="R35" s="204">
        <f t="shared" si="5"/>
        <v>45</v>
      </c>
      <c r="S35" s="204">
        <f>$L$11*(1+$L$9)^N35*'Récapitulatif des résultats'!$I$11</f>
        <v>0</v>
      </c>
      <c r="T35" s="265"/>
      <c r="U35" s="204"/>
      <c r="V35" s="273">
        <f t="shared" si="7"/>
        <v>0</v>
      </c>
      <c r="W35" s="212">
        <f>SUM('Chêne sessile'!AQ19*'Chêne sessile'!$F$21,'Erable Sycomore '!AQ19*'Erable Sycomore '!$F$21,'Erable Plane'!AQ19*'Erable Plane'!$F$21,D!AQ19*D!$F$21,E!AQ19*E!$F$21,F!AQ19*F!$F$21)</f>
        <v>0</v>
      </c>
      <c r="X35" s="212">
        <f>SUM('Chêne sessile'!AR19*'Chêne sessile'!$F$21,'Erable Sycomore '!AR19*'Erable Sycomore '!$F$21,'Erable Plane'!AR19*'Erable Plane'!$F$21,D!AR19*D!$F$21,E!AR19*E!$F$21,F!AR19*F!$F$21)</f>
        <v>0</v>
      </c>
      <c r="Y35" s="212">
        <f>SUM('Chêne sessile'!AS19*'Chêne sessile'!$F$21,'Erable Sycomore '!AS19*'Erable Sycomore '!$F$21,'Erable Plane'!AS19*'Erable Plane'!$F$21,D!AS19*D!$F$21,E!AS19*E!$F$21,F!AS19*F!$F$21)</f>
        <v>0</v>
      </c>
      <c r="Z35" s="355">
        <f>SUM('Chêne sessile'!AT19*'Chêne sessile'!$F$21,'Erable Sycomore '!AT19*'Erable Sycomore '!$F$21,'Erable Plane'!AT19*'Erable Plane'!$F$21,D!AT19*D!$F$21,E!AT19*E!$F$21,F!AT19*F!$F$21)</f>
        <v>0</v>
      </c>
      <c r="AA35" s="202">
        <f t="shared" si="9"/>
        <v>0</v>
      </c>
      <c r="AB35" s="203">
        <f t="shared" si="8"/>
        <v>-226.78860213239057</v>
      </c>
      <c r="AC35" s="202"/>
      <c r="AD35" s="202"/>
    </row>
    <row r="36" spans="1:30">
      <c r="B36" s="290"/>
      <c r="C36" s="291"/>
      <c r="D36" s="291"/>
      <c r="E36" s="291"/>
      <c r="F36" s="291"/>
      <c r="G36" s="291"/>
      <c r="H36" s="291"/>
      <c r="I36" s="291"/>
      <c r="J36" s="291"/>
      <c r="K36" s="291"/>
      <c r="L36" s="292"/>
      <c r="N36" s="122">
        <v>15</v>
      </c>
      <c r="O36" s="263"/>
      <c r="P36" s="204"/>
      <c r="Q36" s="264">
        <f t="shared" si="11"/>
        <v>375</v>
      </c>
      <c r="R36" s="204">
        <f t="shared" si="5"/>
        <v>45</v>
      </c>
      <c r="S36" s="204">
        <f>$L$11*(1+$L$9)^N36*'Récapitulatif des résultats'!$I$11</f>
        <v>0</v>
      </c>
      <c r="T36" s="265"/>
      <c r="U36" s="204"/>
      <c r="V36" s="273">
        <f t="shared" si="7"/>
        <v>33.75</v>
      </c>
      <c r="W36" s="212">
        <f>SUM('Chêne sessile'!AQ20*'Chêne sessile'!$F$21,'Erable Sycomore '!AQ20*'Erable Sycomore '!$F$21,'Erable Plane'!AQ20*'Erable Plane'!$F$21,D!AQ20*D!$F$21,E!AQ20*E!$F$21,F!AQ20*F!$F$21)</f>
        <v>0</v>
      </c>
      <c r="X36" s="212">
        <f>SUM('Chêne sessile'!AR20*'Chêne sessile'!$F$21,'Erable Sycomore '!AR20*'Erable Sycomore '!$F$21,'Erable Plane'!AR20*'Erable Plane'!$F$21,D!AR20*D!$F$21,E!AR20*E!$F$21,F!AR20*F!$F$21)</f>
        <v>18.900000000000002</v>
      </c>
      <c r="Y36" s="212">
        <f>SUM('Chêne sessile'!AS20*'Chêne sessile'!$F$21,'Erable Sycomore '!AS20*'Erable Sycomore '!$F$21,'Erable Plane'!AS20*'Erable Plane'!$F$21,D!AS20*D!$F$21,E!AS20*E!$F$21,F!AS20*F!$F$21)</f>
        <v>14.85</v>
      </c>
      <c r="Z36" s="355">
        <f>SUM('Chêne sessile'!AT20*'Chêne sessile'!$F$21,'Erable Sycomore '!AT20*'Erable Sycomore '!$F$21,'Erable Plane'!AT20*'Erable Plane'!$F$21,D!AT20*D!$F$21,E!AT20*E!$F$21,F!AT20*F!$F$21)</f>
        <v>0</v>
      </c>
      <c r="AA36" s="202">
        <f t="shared" si="9"/>
        <v>464.0625</v>
      </c>
      <c r="AB36" s="203">
        <f t="shared" si="8"/>
        <v>22.767994489538523</v>
      </c>
      <c r="AC36" s="202"/>
      <c r="AD36" s="202"/>
    </row>
    <row r="37" spans="1:30">
      <c r="B37" s="500" t="str">
        <f>'Erable Sycomore '!F17</f>
        <v xml:space="preserve">Grands érables </v>
      </c>
      <c r="C37" s="501">
        <f>'Erable Sycomore '!C80</f>
        <v>0</v>
      </c>
      <c r="D37" s="501">
        <f>'Erable Sycomore '!D80</f>
        <v>0</v>
      </c>
      <c r="E37" s="501">
        <f>'Erable Sycomore '!E80</f>
        <v>0</v>
      </c>
      <c r="F37" s="501">
        <f>'Erable Sycomore '!F80</f>
        <v>0</v>
      </c>
      <c r="G37" s="502">
        <f>'Erable Sycomore '!G80</f>
        <v>0</v>
      </c>
      <c r="H37" s="486" t="s">
        <v>253</v>
      </c>
      <c r="I37" s="487"/>
      <c r="J37" s="487"/>
      <c r="K37" s="488"/>
      <c r="L37" s="281">
        <f>R5</f>
        <v>1.125</v>
      </c>
      <c r="N37" s="122">
        <v>16</v>
      </c>
      <c r="O37" s="263"/>
      <c r="P37" s="204"/>
      <c r="Q37" s="264">
        <f t="shared" si="11"/>
        <v>375</v>
      </c>
      <c r="R37" s="204">
        <f t="shared" si="5"/>
        <v>45</v>
      </c>
      <c r="S37" s="204">
        <f>$L$11*(1+$L$9)^N37*'Récapitulatif des résultats'!$I$11</f>
        <v>0</v>
      </c>
      <c r="T37" s="265"/>
      <c r="U37" s="204"/>
      <c r="V37" s="273">
        <f t="shared" si="7"/>
        <v>0</v>
      </c>
      <c r="W37" s="212">
        <f>SUM('Chêne sessile'!AQ21*'Chêne sessile'!$F$21,'Erable Sycomore '!AQ21*'Erable Sycomore '!$F$21,'Erable Plane'!AQ21*'Erable Plane'!$F$21,D!AQ21*D!$F$21,E!AQ21*E!$F$21,F!AQ21*F!$F$21)</f>
        <v>0</v>
      </c>
      <c r="X37" s="212">
        <f>SUM('Chêne sessile'!AR21*'Chêne sessile'!$F$21,'Erable Sycomore '!AR21*'Erable Sycomore '!$F$21,'Erable Plane'!AR21*'Erable Plane'!$F$21,D!AR21*D!$F$21,E!AR21*E!$F$21,F!AR21*F!$F$21)</f>
        <v>0</v>
      </c>
      <c r="Y37" s="212">
        <f>SUM('Chêne sessile'!AS21*'Chêne sessile'!$F$21,'Erable Sycomore '!AS21*'Erable Sycomore '!$F$21,'Erable Plane'!AS21*'Erable Plane'!$F$21,D!AS21*D!$F$21,E!AS21*E!$F$21,F!AS21*F!$F$21)</f>
        <v>0</v>
      </c>
      <c r="Z37" s="355">
        <f>SUM('Chêne sessile'!AT21*'Chêne sessile'!$F$21,'Erable Sycomore '!AT21*'Erable Sycomore '!$F$21,'Erable Plane'!AT21*'Erable Plane'!$F$21,D!AT21*D!$F$21,E!AT21*E!$F$21,F!AT21*F!$F$21)</f>
        <v>0</v>
      </c>
      <c r="AA37" s="202">
        <f t="shared" si="9"/>
        <v>0</v>
      </c>
      <c r="AB37" s="203">
        <f t="shared" si="8"/>
        <v>-207.67711557188767</v>
      </c>
      <c r="AC37" s="202"/>
      <c r="AD37" s="202"/>
    </row>
    <row r="38" spans="1:30">
      <c r="B38" s="293" t="str">
        <f>'Erable Sycomore '!B81</f>
        <v>Année</v>
      </c>
      <c r="C38" s="254" t="str">
        <f>'Erable Sycomore '!C81</f>
        <v>Volume d'éclaircie</v>
      </c>
      <c r="D38" s="241" t="str">
        <f>'Erable Sycomore '!D81</f>
        <v>BO</v>
      </c>
      <c r="E38" s="241" t="str">
        <f>'Erable Sycomore '!E81</f>
        <v>BI - panneaux</v>
      </c>
      <c r="F38" s="241" t="str">
        <f>'Erable Sycomore '!F81</f>
        <v>BI - papier</v>
      </c>
      <c r="G38" s="242" t="str">
        <f>'Erable Sycomore '!G81</f>
        <v>BE</v>
      </c>
      <c r="H38" s="240" t="s">
        <v>78</v>
      </c>
      <c r="I38" s="241" t="s">
        <v>81</v>
      </c>
      <c r="J38" s="241" t="s">
        <v>80</v>
      </c>
      <c r="K38" s="242" t="s">
        <v>79</v>
      </c>
      <c r="L38" s="283" t="s">
        <v>257</v>
      </c>
      <c r="N38" s="122">
        <v>17</v>
      </c>
      <c r="O38" s="263"/>
      <c r="P38" s="204"/>
      <c r="Q38" s="264">
        <f t="shared" si="11"/>
        <v>375</v>
      </c>
      <c r="R38" s="204">
        <f t="shared" si="5"/>
        <v>45</v>
      </c>
      <c r="S38" s="204">
        <f>$L$11*(1+$L$9)^N38*'Récapitulatif des résultats'!$I$11</f>
        <v>0</v>
      </c>
      <c r="T38" s="265"/>
      <c r="U38" s="204"/>
      <c r="V38" s="273">
        <f t="shared" si="7"/>
        <v>0</v>
      </c>
      <c r="W38" s="212">
        <f>SUM('Chêne sessile'!AQ22*'Chêne sessile'!$F$21,'Erable Sycomore '!AQ22*'Erable Sycomore '!$F$21,'Erable Plane'!AQ22*'Erable Plane'!$F$21,D!AQ22*D!$F$21,E!AQ22*E!$F$21,F!AQ22*F!$F$21)</f>
        <v>0</v>
      </c>
      <c r="X38" s="212">
        <f>SUM('Chêne sessile'!AR22*'Chêne sessile'!$F$21,'Erable Sycomore '!AR22*'Erable Sycomore '!$F$21,'Erable Plane'!AR22*'Erable Plane'!$F$21,D!AR22*D!$F$21,E!AR22*E!$F$21,F!AR22*F!$F$21)</f>
        <v>0</v>
      </c>
      <c r="Y38" s="212">
        <f>SUM('Chêne sessile'!AS22*'Chêne sessile'!$F$21,'Erable Sycomore '!AS22*'Erable Sycomore '!$F$21,'Erable Plane'!AS22*'Erable Plane'!$F$21,D!AS22*D!$F$21,E!AS22*E!$F$21,F!AS22*F!$F$21)</f>
        <v>0</v>
      </c>
      <c r="Z38" s="355">
        <f>SUM('Chêne sessile'!AT22*'Chêne sessile'!$F$21,'Erable Sycomore '!AT22*'Erable Sycomore '!$F$21,'Erable Plane'!AT22*'Erable Plane'!$F$21,D!AT22*D!$F$21,E!AT22*E!$F$21,F!AT22*F!$F$21)</f>
        <v>0</v>
      </c>
      <c r="AA38" s="202">
        <f t="shared" si="9"/>
        <v>0</v>
      </c>
      <c r="AB38" s="203">
        <f t="shared" si="8"/>
        <v>-198.73408188697385</v>
      </c>
      <c r="AC38" s="202"/>
      <c r="AD38" s="202"/>
    </row>
    <row r="39" spans="1:30">
      <c r="B39" s="284">
        <f>'Erable Sycomore '!B82</f>
        <v>15</v>
      </c>
      <c r="C39" s="247">
        <f>'Erable Sycomore '!C82</f>
        <v>15</v>
      </c>
      <c r="D39" s="244">
        <f>'Erable Sycomore '!D82</f>
        <v>0</v>
      </c>
      <c r="E39" s="244">
        <f>'Erable Sycomore '!E82</f>
        <v>0.56000000000000005</v>
      </c>
      <c r="F39" s="244">
        <f>'Erable Sycomore '!F82</f>
        <v>0.44</v>
      </c>
      <c r="G39" s="248">
        <f>'Erable Sycomore '!G82</f>
        <v>0</v>
      </c>
      <c r="H39" s="255">
        <f>IFERROR(VLOOKUP($B$37,Tableau14582[],4,FALSE)*(1+$L$9)^$B39,0)</f>
        <v>60</v>
      </c>
      <c r="I39" s="256">
        <f>IFERROR(VLOOKUP($B$37,Tableau14582[],5,FALSE)*(1+$L$9)^$B39,0)</f>
        <v>13.75</v>
      </c>
      <c r="J39" s="256">
        <f>IFERROR(VLOOKUP($B$37,Tableau14582[],5,FALSE)*(1+$L$9)^$B39,0)</f>
        <v>13.75</v>
      </c>
      <c r="K39" s="257">
        <f>IFERROR(VLOOKUP($B$37,Tableau14582[],6,FALSE)*(1+$L$9)^$B39,0)</f>
        <v>10</v>
      </c>
      <c r="L39" s="285">
        <f>(C39*D39*H39+C39*E39*I39+C39*F39*J39+C39*G39*K39)*L$37</f>
        <v>232.03125</v>
      </c>
      <c r="N39" s="122">
        <v>18</v>
      </c>
      <c r="O39" s="263"/>
      <c r="P39" s="204"/>
      <c r="Q39" s="264">
        <f t="shared" si="11"/>
        <v>375</v>
      </c>
      <c r="R39" s="204">
        <f t="shared" si="5"/>
        <v>45</v>
      </c>
      <c r="S39" s="204">
        <f>$L$11*(1+$L$9)^N39*'Récapitulatif des résultats'!$I$11</f>
        <v>0</v>
      </c>
      <c r="T39" s="265"/>
      <c r="U39" s="204"/>
      <c r="V39" s="273">
        <f t="shared" si="7"/>
        <v>0</v>
      </c>
      <c r="W39" s="212">
        <f>SUM('Chêne sessile'!AQ23*'Chêne sessile'!$F$21,'Erable Sycomore '!AQ23*'Erable Sycomore '!$F$21,'Erable Plane'!AQ23*'Erable Plane'!$F$21,D!AQ23*D!$F$21,E!AQ23*E!$F$21,F!AQ23*F!$F$21)</f>
        <v>0</v>
      </c>
      <c r="X39" s="212">
        <f>SUM('Chêne sessile'!AR23*'Chêne sessile'!$F$21,'Erable Sycomore '!AR23*'Erable Sycomore '!$F$21,'Erable Plane'!AR23*'Erable Plane'!$F$21,D!AR23*D!$F$21,E!AR23*E!$F$21,F!AR23*F!$F$21)</f>
        <v>0</v>
      </c>
      <c r="Y39" s="212">
        <f>SUM('Chêne sessile'!AS23*'Chêne sessile'!$F$21,'Erable Sycomore '!AS23*'Erable Sycomore '!$F$21,'Erable Plane'!AS23*'Erable Plane'!$F$21,D!AS23*D!$F$21,E!AS23*E!$F$21,F!AS23*F!$F$21)</f>
        <v>0</v>
      </c>
      <c r="Z39" s="355">
        <f>SUM('Chêne sessile'!AT23*'Chêne sessile'!$F$21,'Erable Sycomore '!AT23*'Erable Sycomore '!$F$21,'Erable Plane'!AT23*'Erable Plane'!$F$21,D!AT23*D!$F$21,E!AT23*E!$F$21,F!AT23*F!$F$21)</f>
        <v>0</v>
      </c>
      <c r="AA39" s="202">
        <f t="shared" si="9"/>
        <v>0</v>
      </c>
      <c r="AB39" s="203">
        <f t="shared" si="8"/>
        <v>-190.1761549157645</v>
      </c>
      <c r="AC39" s="202"/>
      <c r="AD39" s="202"/>
    </row>
    <row r="40" spans="1:30">
      <c r="A40" s="479"/>
      <c r="B40" s="286">
        <f>'Erable Sycomore '!B83</f>
        <v>20</v>
      </c>
      <c r="C40" s="249">
        <f>'Erable Sycomore '!C83</f>
        <v>16</v>
      </c>
      <c r="D40" s="250">
        <f>'Erable Sycomore '!D83</f>
        <v>0</v>
      </c>
      <c r="E40" s="245">
        <f>'Erable Sycomore '!E83</f>
        <v>0.56000000000000005</v>
      </c>
      <c r="F40" s="245">
        <f>'Erable Sycomore '!F83</f>
        <v>0.44</v>
      </c>
      <c r="G40" s="251">
        <f>'Erable Sycomore '!G83</f>
        <v>0</v>
      </c>
      <c r="H40" s="234">
        <f>IFERROR(VLOOKUP($B$37,Tableau14582[],4,FALSE)*(1+$L$9)^$B40,0)</f>
        <v>60</v>
      </c>
      <c r="I40" s="235">
        <f>IFERROR(VLOOKUP($B$37,Tableau14582[],5,FALSE)*(1+$L$9)^$B40,0)</f>
        <v>13.75</v>
      </c>
      <c r="J40" s="235">
        <f>IFERROR(VLOOKUP($B$37,Tableau14582[],5,FALSE)*(1+$L$9)^$B40,0)</f>
        <v>13.75</v>
      </c>
      <c r="K40" s="236">
        <f>IFERROR(VLOOKUP($B$37,Tableau14582[],6,FALSE)*(1+$L$9)^$B40,0)</f>
        <v>10</v>
      </c>
      <c r="L40" s="287">
        <f t="shared" ref="L40:L51" si="12">(C40*D40*H40+C40*E40*I40+C40*F40*J40+C40*G40*K40)*L$37</f>
        <v>247.5</v>
      </c>
      <c r="N40" s="122">
        <v>19</v>
      </c>
      <c r="O40" s="263"/>
      <c r="P40" s="204"/>
      <c r="Q40" s="264">
        <f t="shared" si="11"/>
        <v>375</v>
      </c>
      <c r="R40" s="204">
        <f t="shared" si="5"/>
        <v>45</v>
      </c>
      <c r="S40" s="204">
        <f>$L$11*(1+$L$9)^N40*'Récapitulatif des résultats'!$I$11</f>
        <v>0</v>
      </c>
      <c r="T40" s="265"/>
      <c r="U40" s="204"/>
      <c r="V40" s="273">
        <f t="shared" si="7"/>
        <v>0</v>
      </c>
      <c r="W40" s="212">
        <f>SUM('Chêne sessile'!AQ24*'Chêne sessile'!$F$21,'Erable Sycomore '!AQ24*'Erable Sycomore '!$F$21,'Erable Plane'!AQ24*'Erable Plane'!$F$21,D!AQ24*D!$F$21,E!AQ24*E!$F$21,F!AQ24*F!$F$21)</f>
        <v>0</v>
      </c>
      <c r="X40" s="212">
        <f>SUM('Chêne sessile'!AR24*'Chêne sessile'!$F$21,'Erable Sycomore '!AR24*'Erable Sycomore '!$F$21,'Erable Plane'!AR24*'Erable Plane'!$F$21,D!AR24*D!$F$21,E!AR24*E!$F$21,F!AR24*F!$F$21)</f>
        <v>0</v>
      </c>
      <c r="Y40" s="212">
        <f>SUM('Chêne sessile'!AS24*'Chêne sessile'!$F$21,'Erable Sycomore '!AS24*'Erable Sycomore '!$F$21,'Erable Plane'!AS24*'Erable Plane'!$F$21,D!AS24*D!$F$21,E!AS24*E!$F$21,F!AS24*F!$F$21)</f>
        <v>0</v>
      </c>
      <c r="Z40" s="355">
        <f>SUM('Chêne sessile'!AT24*'Chêne sessile'!$F$21,'Erable Sycomore '!AT24*'Erable Sycomore '!$F$21,'Erable Plane'!AT24*'Erable Plane'!$F$21,D!AT24*D!$F$21,E!AT24*E!$F$21,F!AT24*F!$F$21)</f>
        <v>0</v>
      </c>
      <c r="AA40" s="202">
        <f t="shared" si="9"/>
        <v>0</v>
      </c>
      <c r="AB40" s="203">
        <f t="shared" si="8"/>
        <v>-181.98675111556412</v>
      </c>
      <c r="AC40" s="202"/>
      <c r="AD40" s="202"/>
    </row>
    <row r="41" spans="1:30">
      <c r="A41" s="479"/>
      <c r="B41" s="286">
        <f>'Erable Sycomore '!B84</f>
        <v>25</v>
      </c>
      <c r="C41" s="249">
        <f>'Erable Sycomore '!C84</f>
        <v>20</v>
      </c>
      <c r="D41" s="250">
        <f>'Erable Sycomore '!D84</f>
        <v>0</v>
      </c>
      <c r="E41" s="245">
        <f>'Erable Sycomore '!E84</f>
        <v>0.56000000000000005</v>
      </c>
      <c r="F41" s="245">
        <f>'Erable Sycomore '!F84</f>
        <v>0.44</v>
      </c>
      <c r="G41" s="251">
        <f>'Erable Sycomore '!G84</f>
        <v>0</v>
      </c>
      <c r="H41" s="234">
        <f>IFERROR(VLOOKUP($B$37,Tableau14582[],4,FALSE)*(1+$L$9)^$B41,0)</f>
        <v>60</v>
      </c>
      <c r="I41" s="235">
        <f>IFERROR(VLOOKUP($B$37,Tableau14582[],5,FALSE)*(1+$L$9)^$B41,0)</f>
        <v>13.75</v>
      </c>
      <c r="J41" s="235">
        <f>IFERROR(VLOOKUP($B$37,Tableau14582[],5,FALSE)*(1+$L$9)^$B41,0)</f>
        <v>13.75</v>
      </c>
      <c r="K41" s="236">
        <f>IFERROR(VLOOKUP($B$37,Tableau14582[],6,FALSE)*(1+$L$9)^$B41,0)</f>
        <v>10</v>
      </c>
      <c r="L41" s="287">
        <f t="shared" si="12"/>
        <v>309.37500000000006</v>
      </c>
      <c r="N41" s="122">
        <v>20</v>
      </c>
      <c r="O41" s="263"/>
      <c r="P41" s="204"/>
      <c r="Q41" s="264">
        <f t="shared" si="11"/>
        <v>375</v>
      </c>
      <c r="R41" s="204">
        <f t="shared" si="5"/>
        <v>45</v>
      </c>
      <c r="S41" s="204">
        <f>$L$11*(1+$L$9)^N41*'Récapitulatif des résultats'!$I$11</f>
        <v>0</v>
      </c>
      <c r="T41" s="265"/>
      <c r="U41" s="204"/>
      <c r="V41" s="273">
        <f>SUM(W41:Z41)</f>
        <v>36</v>
      </c>
      <c r="W41" s="212">
        <f>SUM('Chêne sessile'!AQ25*'Chêne sessile'!$F$21,'Erable Sycomore '!AQ25*'Erable Sycomore '!$F$21,'Erable Plane'!AQ25*'Erable Plane'!$F$21,D!AQ25*D!$F$21,E!AQ25*E!$F$21,F!AQ25*F!$F$21)</f>
        <v>0</v>
      </c>
      <c r="X41" s="212">
        <f>SUM('Chêne sessile'!AR25*'Chêne sessile'!$F$21,'Erable Sycomore '!AR25*'Erable Sycomore '!$F$21,'Erable Plane'!AR25*'Erable Plane'!$F$21,D!AR25*D!$F$21,E!AR25*E!$F$21,F!AR25*F!$F$21)</f>
        <v>20.160000000000004</v>
      </c>
      <c r="Y41" s="212">
        <f>SUM('Chêne sessile'!AS25*'Chêne sessile'!$F$21,'Erable Sycomore '!AS25*'Erable Sycomore '!$F$21,'Erable Plane'!AS25*'Erable Plane'!$F$21,D!AS25*D!$F$21,E!AS25*E!$F$21,F!AS25*F!$F$21)</f>
        <v>15.84</v>
      </c>
      <c r="Z41" s="355">
        <f>SUM('Chêne sessile'!AT25*'Chêne sessile'!$F$21,'Erable Sycomore '!AT25*'Erable Sycomore '!$F$21,'Erable Plane'!AT25*'Erable Plane'!$F$21,D!AT25*D!$F$21,E!AT25*E!$F$21,F!AT25*F!$F$21)</f>
        <v>0</v>
      </c>
      <c r="AA41" s="202">
        <f t="shared" si="9"/>
        <v>495</v>
      </c>
      <c r="AB41" s="203">
        <f t="shared" si="8"/>
        <v>31.098214476343841</v>
      </c>
      <c r="AC41" s="202"/>
      <c r="AD41" s="202"/>
    </row>
    <row r="42" spans="1:30">
      <c r="A42" s="479"/>
      <c r="B42" s="286">
        <f>'Erable Sycomore '!B85</f>
        <v>30</v>
      </c>
      <c r="C42" s="249">
        <f>'Erable Sycomore '!C85</f>
        <v>23</v>
      </c>
      <c r="D42" s="250">
        <f>'Erable Sycomore '!D85</f>
        <v>0.3</v>
      </c>
      <c r="E42" s="245">
        <f>'Erable Sycomore '!E85</f>
        <v>0.39200000000000002</v>
      </c>
      <c r="F42" s="245">
        <f>'Erable Sycomore '!F85</f>
        <v>0.308</v>
      </c>
      <c r="G42" s="251">
        <f>'Erable Sycomore '!G85</f>
        <v>0</v>
      </c>
      <c r="H42" s="234">
        <f>IFERROR(VLOOKUP($B$37,Tableau14582[],4,FALSE)*(1+$L$9)^$B42,0)</f>
        <v>60</v>
      </c>
      <c r="I42" s="235">
        <f>IFERROR(VLOOKUP($B$37,Tableau14582[],5,FALSE)*(1+$L$9)^$B42,0)</f>
        <v>13.75</v>
      </c>
      <c r="J42" s="235">
        <f>IFERROR(VLOOKUP($B$37,Tableau14582[],5,FALSE)*(1+$L$9)^$B42,0)</f>
        <v>13.75</v>
      </c>
      <c r="K42" s="236">
        <f>IFERROR(VLOOKUP($B$37,Tableau14582[],6,FALSE)*(1+$L$9)^$B42,0)</f>
        <v>10</v>
      </c>
      <c r="L42" s="287">
        <f t="shared" si="12"/>
        <v>714.79687499999989</v>
      </c>
      <c r="N42" s="122">
        <v>21</v>
      </c>
      <c r="O42" s="263"/>
      <c r="P42" s="204"/>
      <c r="Q42" s="264">
        <f t="shared" si="11"/>
        <v>375</v>
      </c>
      <c r="R42" s="204">
        <f t="shared" si="5"/>
        <v>45</v>
      </c>
      <c r="S42" s="204">
        <f>$L$11*(1+$L$9)^N42*'Récapitulatif des résultats'!$I$11</f>
        <v>0</v>
      </c>
      <c r="T42" s="265"/>
      <c r="U42" s="204"/>
      <c r="V42" s="273">
        <f t="shared" si="7"/>
        <v>0</v>
      </c>
      <c r="W42" s="212">
        <f>SUM('Chêne sessile'!AQ26*'Chêne sessile'!$F$21,'Erable Sycomore '!AQ26*'Erable Sycomore '!$F$21,'Erable Plane'!AQ26*'Erable Plane'!$F$21,D!AQ26*D!$F$21,E!AQ26*E!$F$21,F!AQ26*F!$F$21)</f>
        <v>0</v>
      </c>
      <c r="X42" s="212">
        <f>SUM('Chêne sessile'!AR26*'Chêne sessile'!$F$21,'Erable Sycomore '!AR26*'Erable Sycomore '!$F$21,'Erable Plane'!AR26*'Erable Plane'!$F$21,D!AR26*D!$F$21,E!AR26*E!$F$21,F!AR26*F!$F$21)</f>
        <v>0</v>
      </c>
      <c r="Y42" s="212">
        <f>SUM('Chêne sessile'!AS26*'Chêne sessile'!$F$21,'Erable Sycomore '!AS26*'Erable Sycomore '!$F$21,'Erable Plane'!AS26*'Erable Plane'!$F$21,D!AS26*D!$F$21,E!AS26*E!$F$21,F!AS26*F!$F$21)</f>
        <v>0</v>
      </c>
      <c r="Z42" s="355">
        <f>SUM('Chêne sessile'!AT26*'Chêne sessile'!$F$21,'Erable Sycomore '!AT26*'Erable Sycomore '!$F$21,'Erable Plane'!AT26*'Erable Plane'!$F$21,D!AT26*D!$F$21,E!AT26*E!$F$21,F!AT26*F!$F$21)</f>
        <v>0</v>
      </c>
      <c r="AA42" s="202">
        <f t="shared" si="9"/>
        <v>0</v>
      </c>
      <c r="AB42" s="203">
        <f t="shared" si="8"/>
        <v>-166.65071872490478</v>
      </c>
      <c r="AC42" s="202"/>
      <c r="AD42" s="202"/>
    </row>
    <row r="43" spans="1:30">
      <c r="A43" s="479"/>
      <c r="B43" s="286">
        <f>'Erable Sycomore '!B86</f>
        <v>35</v>
      </c>
      <c r="C43" s="249">
        <f>'Erable Sycomore '!C86</f>
        <v>25</v>
      </c>
      <c r="D43" s="250">
        <f>'Erable Sycomore '!D86</f>
        <v>0.4</v>
      </c>
      <c r="E43" s="245">
        <f>'Erable Sycomore '!E86</f>
        <v>0.33600000000000002</v>
      </c>
      <c r="F43" s="245">
        <f>'Erable Sycomore '!F86</f>
        <v>0.26400000000000001</v>
      </c>
      <c r="G43" s="251">
        <f>'Erable Sycomore '!G86</f>
        <v>0</v>
      </c>
      <c r="H43" s="234">
        <f>IFERROR(VLOOKUP($B$37,Tableau14582[],4,FALSE)*(1+$L$9)^$B43,0)</f>
        <v>60</v>
      </c>
      <c r="I43" s="235">
        <f>IFERROR(VLOOKUP($B$37,Tableau14582[],5,FALSE)*(1+$L$9)^$B43,0)</f>
        <v>13.75</v>
      </c>
      <c r="J43" s="235">
        <f>IFERROR(VLOOKUP($B$37,Tableau14582[],5,FALSE)*(1+$L$9)^$B43,0)</f>
        <v>13.75</v>
      </c>
      <c r="K43" s="236">
        <f>IFERROR(VLOOKUP($B$37,Tableau14582[],6,FALSE)*(1+$L$9)^$B43,0)</f>
        <v>10</v>
      </c>
      <c r="L43" s="287">
        <f t="shared" si="12"/>
        <v>907.03125</v>
      </c>
      <c r="N43" s="122">
        <v>22</v>
      </c>
      <c r="O43" s="263"/>
      <c r="P43" s="204"/>
      <c r="Q43" s="264">
        <f t="shared" si="11"/>
        <v>375</v>
      </c>
      <c r="R43" s="204">
        <f t="shared" si="5"/>
        <v>45</v>
      </c>
      <c r="S43" s="204">
        <f>$L$11*(1+$L$9)^N43*'Récapitulatif des résultats'!$I$11</f>
        <v>0</v>
      </c>
      <c r="T43" s="265"/>
      <c r="U43" s="204"/>
      <c r="V43" s="273">
        <f t="shared" si="7"/>
        <v>0</v>
      </c>
      <c r="W43" s="212">
        <f>SUM('Chêne sessile'!AQ27*'Chêne sessile'!$F$21,'Erable Sycomore '!AQ27*'Erable Sycomore '!$F$21,'Erable Plane'!AQ27*'Erable Plane'!$F$21,D!AQ27*D!$F$21,E!AQ27*E!$F$21,F!AQ27*F!$F$21)</f>
        <v>0</v>
      </c>
      <c r="X43" s="212">
        <f>SUM('Chêne sessile'!AR27*'Chêne sessile'!$F$21,'Erable Sycomore '!AR27*'Erable Sycomore '!$F$21,'Erable Plane'!AR27*'Erable Plane'!$F$21,D!AR27*D!$F$21,E!AR27*E!$F$21,F!AR27*F!$F$21)</f>
        <v>0</v>
      </c>
      <c r="Y43" s="212">
        <f>SUM('Chêne sessile'!AS27*'Chêne sessile'!$F$21,'Erable Sycomore '!AS27*'Erable Sycomore '!$F$21,'Erable Plane'!AS27*'Erable Plane'!$F$21,D!AS27*D!$F$21,E!AS27*E!$F$21,F!AS27*F!$F$21)</f>
        <v>0</v>
      </c>
      <c r="Z43" s="355">
        <f>SUM('Chêne sessile'!AT27*'Chêne sessile'!$F$21,'Erable Sycomore '!AT27*'Erable Sycomore '!$F$21,'Erable Plane'!AT27*'Erable Plane'!$F$21,D!AT27*D!$F$21,E!AT27*E!$F$21,F!AT27*F!$F$21)</f>
        <v>0</v>
      </c>
      <c r="AA43" s="202">
        <f t="shared" si="9"/>
        <v>0</v>
      </c>
      <c r="AB43" s="203">
        <f t="shared" si="8"/>
        <v>-159.47437198555485</v>
      </c>
      <c r="AC43" s="202"/>
      <c r="AD43" s="202"/>
    </row>
    <row r="44" spans="1:30">
      <c r="A44" s="479"/>
      <c r="B44" s="286">
        <f>'Erable Sycomore '!B87</f>
        <v>40</v>
      </c>
      <c r="C44" s="249">
        <f>'Erable Sycomore '!C87</f>
        <v>26</v>
      </c>
      <c r="D44" s="250">
        <f>'Erable Sycomore '!D87</f>
        <v>0.5</v>
      </c>
      <c r="E44" s="245">
        <f>'Erable Sycomore '!E87</f>
        <v>0.28000000000000003</v>
      </c>
      <c r="F44" s="245">
        <f>'Erable Sycomore '!F87</f>
        <v>0.22</v>
      </c>
      <c r="G44" s="251">
        <f>'Erable Sycomore '!G87</f>
        <v>0</v>
      </c>
      <c r="H44" s="234">
        <f>IFERROR(VLOOKUP($B$37,Tableau14582[],4,FALSE)*(1+$L$9)^$B44,0)</f>
        <v>60</v>
      </c>
      <c r="I44" s="235">
        <f>IFERROR(VLOOKUP($B$37,Tableau14582[],5,FALSE)*(1+$L$9)^$B44,0)</f>
        <v>13.75</v>
      </c>
      <c r="J44" s="235">
        <f>IFERROR(VLOOKUP($B$37,Tableau14582[],5,FALSE)*(1+$L$9)^$B44,0)</f>
        <v>13.75</v>
      </c>
      <c r="K44" s="236">
        <f>IFERROR(VLOOKUP($B$37,Tableau14582[],6,FALSE)*(1+$L$9)^$B44,0)</f>
        <v>10</v>
      </c>
      <c r="L44" s="287">
        <f t="shared" si="12"/>
        <v>1078.59375</v>
      </c>
      <c r="N44" s="122">
        <v>23</v>
      </c>
      <c r="O44" s="263"/>
      <c r="P44" s="204"/>
      <c r="Q44" s="264">
        <f t="shared" si="11"/>
        <v>375</v>
      </c>
      <c r="R44" s="204">
        <f t="shared" si="5"/>
        <v>45</v>
      </c>
      <c r="S44" s="204">
        <f>$L$11*(1+$L$9)^N44*'Récapitulatif des résultats'!$I$11</f>
        <v>0</v>
      </c>
      <c r="T44" s="265"/>
      <c r="U44" s="204"/>
      <c r="V44" s="273">
        <f t="shared" si="7"/>
        <v>0</v>
      </c>
      <c r="W44" s="212">
        <f>SUM('Chêne sessile'!AQ28*'Chêne sessile'!$F$21,'Erable Sycomore '!AQ28*'Erable Sycomore '!$F$21,'Erable Plane'!AQ28*'Erable Plane'!$F$21,D!AQ28*D!$F$21,E!AQ28*E!$F$21,F!AQ28*F!$F$21)</f>
        <v>0</v>
      </c>
      <c r="X44" s="212">
        <f>SUM('Chêne sessile'!AR28*'Chêne sessile'!$F$21,'Erable Sycomore '!AR28*'Erable Sycomore '!$F$21,'Erable Plane'!AR28*'Erable Plane'!$F$21,D!AR28*D!$F$21,E!AR28*E!$F$21,F!AR28*F!$F$21)</f>
        <v>0</v>
      </c>
      <c r="Y44" s="212">
        <f>SUM('Chêne sessile'!AS28*'Chêne sessile'!$F$21,'Erable Sycomore '!AS28*'Erable Sycomore '!$F$21,'Erable Plane'!AS28*'Erable Plane'!$F$21,D!AS28*D!$F$21,E!AS28*E!$F$21,F!AS28*F!$F$21)</f>
        <v>0</v>
      </c>
      <c r="Z44" s="355">
        <f>SUM('Chêne sessile'!AT28*'Chêne sessile'!$F$21,'Erable Sycomore '!AT28*'Erable Sycomore '!$F$21,'Erable Plane'!AT28*'Erable Plane'!$F$21,D!AT28*D!$F$21,E!AT28*E!$F$21,F!AT28*F!$F$21)</f>
        <v>0</v>
      </c>
      <c r="AA44" s="202">
        <f t="shared" si="9"/>
        <v>0</v>
      </c>
      <c r="AB44" s="203">
        <f t="shared" si="8"/>
        <v>-152.60705453163143</v>
      </c>
      <c r="AC44" s="202"/>
      <c r="AD44" s="202"/>
    </row>
    <row r="45" spans="1:30">
      <c r="A45" s="479"/>
      <c r="B45" s="286">
        <f>'Erable Sycomore '!B88</f>
        <v>45</v>
      </c>
      <c r="C45" s="249">
        <f>'Erable Sycomore '!C88</f>
        <v>26</v>
      </c>
      <c r="D45" s="250">
        <f>'Erable Sycomore '!D88</f>
        <v>0.6</v>
      </c>
      <c r="E45" s="245">
        <f>'Erable Sycomore '!E88</f>
        <v>0.22400000000000003</v>
      </c>
      <c r="F45" s="245">
        <f>'Erable Sycomore '!F88</f>
        <v>0.17600000000000002</v>
      </c>
      <c r="G45" s="251">
        <f>'Erable Sycomore '!G88</f>
        <v>0</v>
      </c>
      <c r="H45" s="234">
        <f>IFERROR(VLOOKUP($B$37,Tableau14582[],4,FALSE)*(1+$L$9)^$B45,0)</f>
        <v>60</v>
      </c>
      <c r="I45" s="235">
        <f>IFERROR(VLOOKUP($B$37,Tableau14582[],5,FALSE)*(1+$L$9)^$B45,0)</f>
        <v>13.75</v>
      </c>
      <c r="J45" s="235">
        <f>IFERROR(VLOOKUP($B$37,Tableau14582[],5,FALSE)*(1+$L$9)^$B45,0)</f>
        <v>13.75</v>
      </c>
      <c r="K45" s="236">
        <f>IFERROR(VLOOKUP($B$37,Tableau14582[],6,FALSE)*(1+$L$9)^$B45,0)</f>
        <v>10</v>
      </c>
      <c r="L45" s="287">
        <f t="shared" si="12"/>
        <v>1213.875</v>
      </c>
      <c r="N45" s="122">
        <v>24</v>
      </c>
      <c r="O45" s="263"/>
      <c r="P45" s="204"/>
      <c r="Q45" s="264">
        <f t="shared" si="11"/>
        <v>375</v>
      </c>
      <c r="R45" s="204">
        <f t="shared" si="5"/>
        <v>45</v>
      </c>
      <c r="S45" s="204">
        <f>$L$11*(1+$L$9)^N45*'Récapitulatif des résultats'!$I$11</f>
        <v>0</v>
      </c>
      <c r="T45" s="265"/>
      <c r="U45" s="204"/>
      <c r="V45" s="273">
        <f t="shared" si="7"/>
        <v>0</v>
      </c>
      <c r="W45" s="212">
        <f>SUM('Chêne sessile'!AQ29*'Chêne sessile'!$F$21,'Erable Sycomore '!AQ29*'Erable Sycomore '!$F$21,'Erable Plane'!AQ29*'Erable Plane'!$F$21,D!AQ29*D!$F$21,E!AQ29*E!$F$21,F!AQ29*F!$F$21)</f>
        <v>0</v>
      </c>
      <c r="X45" s="212">
        <f>SUM('Chêne sessile'!AR29*'Chêne sessile'!$F$21,'Erable Sycomore '!AR29*'Erable Sycomore '!$F$21,'Erable Plane'!AR29*'Erable Plane'!$F$21,D!AR29*D!$F$21,E!AR29*E!$F$21,F!AR29*F!$F$21)</f>
        <v>0</v>
      </c>
      <c r="Y45" s="212">
        <f>SUM('Chêne sessile'!AS29*'Chêne sessile'!$F$21,'Erable Sycomore '!AS29*'Erable Sycomore '!$F$21,'Erable Plane'!AS29*'Erable Plane'!$F$21,D!AS29*D!$F$21,E!AS29*E!$F$21,F!AS29*F!$F$21)</f>
        <v>0</v>
      </c>
      <c r="Z45" s="355">
        <f>SUM('Chêne sessile'!AT29*'Chêne sessile'!$F$21,'Erable Sycomore '!AT29*'Erable Sycomore '!$F$21,'Erable Plane'!AT29*'Erable Plane'!$F$21,D!AT29*D!$F$21,E!AT29*E!$F$21,F!AT29*F!$F$21)</f>
        <v>0</v>
      </c>
      <c r="AA45" s="202">
        <f t="shared" si="9"/>
        <v>0</v>
      </c>
      <c r="AB45" s="203">
        <f t="shared" si="8"/>
        <v>-146.03545888194398</v>
      </c>
      <c r="AC45" s="202"/>
      <c r="AD45" s="202"/>
    </row>
    <row r="46" spans="1:30">
      <c r="A46" s="479"/>
      <c r="B46" s="286">
        <f>'Erable Sycomore '!B89</f>
        <v>50</v>
      </c>
      <c r="C46" s="249">
        <f>'Erable Sycomore '!C89</f>
        <v>26</v>
      </c>
      <c r="D46" s="250">
        <f>'Erable Sycomore '!D89</f>
        <v>0.7</v>
      </c>
      <c r="E46" s="245">
        <f>'Erable Sycomore '!E89</f>
        <v>0.16800000000000004</v>
      </c>
      <c r="F46" s="245">
        <f>'Erable Sycomore '!F89</f>
        <v>0.13200000000000003</v>
      </c>
      <c r="G46" s="251">
        <f>'Erable Sycomore '!G89</f>
        <v>0</v>
      </c>
      <c r="H46" s="234">
        <f>IFERROR(VLOOKUP($B$37,Tableau14582[],4,FALSE)*(1+$L$9)^$B46,0)</f>
        <v>60</v>
      </c>
      <c r="I46" s="235">
        <f>IFERROR(VLOOKUP($B$37,Tableau14582[],5,FALSE)*(1+$L$9)^$B46,0)</f>
        <v>13.75</v>
      </c>
      <c r="J46" s="235">
        <f>IFERROR(VLOOKUP($B$37,Tableau14582[],5,FALSE)*(1+$L$9)^$B46,0)</f>
        <v>13.75</v>
      </c>
      <c r="K46" s="236">
        <f>IFERROR(VLOOKUP($B$37,Tableau14582[],6,FALSE)*(1+$L$9)^$B46,0)</f>
        <v>10</v>
      </c>
      <c r="L46" s="287">
        <f t="shared" si="12"/>
        <v>1349.15625</v>
      </c>
      <c r="N46" s="122">
        <v>25</v>
      </c>
      <c r="O46" s="263"/>
      <c r="P46" s="204"/>
      <c r="Q46" s="264">
        <f t="shared" si="11"/>
        <v>375</v>
      </c>
      <c r="R46" s="204">
        <f t="shared" si="5"/>
        <v>45</v>
      </c>
      <c r="S46" s="204">
        <f>$L$11*(1+$L$9)^N46*'Récapitulatif des résultats'!$I$11</f>
        <v>0</v>
      </c>
      <c r="T46" s="265"/>
      <c r="U46" s="204"/>
      <c r="V46" s="273">
        <f t="shared" si="7"/>
        <v>45</v>
      </c>
      <c r="W46" s="212">
        <f>SUM('Chêne sessile'!AQ30*'Chêne sessile'!$F$21,'Erable Sycomore '!AQ30*'Erable Sycomore '!$F$21,'Erable Plane'!AQ30*'Erable Plane'!$F$21,D!AQ30*D!$F$21,E!AQ30*E!$F$21,F!AQ30*F!$F$21)</f>
        <v>0</v>
      </c>
      <c r="X46" s="212">
        <f>SUM('Chêne sessile'!AR30*'Chêne sessile'!$F$21,'Erable Sycomore '!AR30*'Erable Sycomore '!$F$21,'Erable Plane'!AR30*'Erable Plane'!$F$21,D!AR30*D!$F$21,E!AR30*E!$F$21,F!AR30*F!$F$21)</f>
        <v>25.200000000000003</v>
      </c>
      <c r="Y46" s="212">
        <f>SUM('Chêne sessile'!AS30*'Chêne sessile'!$F$21,'Erable Sycomore '!AS30*'Erable Sycomore '!$F$21,'Erable Plane'!AS30*'Erable Plane'!$F$21,D!AS30*D!$F$21,E!AS30*E!$F$21,F!AS30*F!$F$21)</f>
        <v>19.8</v>
      </c>
      <c r="Z46" s="355">
        <f>SUM('Chêne sessile'!AT30*'Chêne sessile'!$F$21,'Erable Sycomore '!AT30*'Erable Sycomore '!$F$21,'Erable Plane'!AT30*'Erable Plane'!$F$21,D!AT30*D!$F$21,E!AT30*E!$F$21,F!AT30*F!$F$21)</f>
        <v>0</v>
      </c>
      <c r="AA46" s="202">
        <f t="shared" si="9"/>
        <v>618.75000000000011</v>
      </c>
      <c r="AB46" s="203">
        <f t="shared" si="8"/>
        <v>66.130206089738863</v>
      </c>
      <c r="AC46" s="202"/>
      <c r="AD46" s="202"/>
    </row>
    <row r="47" spans="1:30">
      <c r="A47" s="479"/>
      <c r="B47" s="286">
        <f>'Erable Sycomore '!B90</f>
        <v>55</v>
      </c>
      <c r="C47" s="249">
        <f>'Erable Sycomore '!C90</f>
        <v>25</v>
      </c>
      <c r="D47" s="250">
        <f>'Erable Sycomore '!D90</f>
        <v>0.8</v>
      </c>
      <c r="E47" s="245">
        <f>'Erable Sycomore '!E90</f>
        <v>0.11199999999999999</v>
      </c>
      <c r="F47" s="245">
        <f>'Erable Sycomore '!F90</f>
        <v>8.7999999999999981E-2</v>
      </c>
      <c r="G47" s="251">
        <f>'Erable Sycomore '!G90</f>
        <v>0</v>
      </c>
      <c r="H47" s="234">
        <f>IFERROR(VLOOKUP($B$37,Tableau14582[],4,FALSE)*(1+$L$9)^$B47,0)</f>
        <v>60</v>
      </c>
      <c r="I47" s="235">
        <f>IFERROR(VLOOKUP($B$37,Tableau14582[],5,FALSE)*(1+$L$9)^$B47,0)</f>
        <v>13.75</v>
      </c>
      <c r="J47" s="235">
        <f>IFERROR(VLOOKUP($B$37,Tableau14582[],5,FALSE)*(1+$L$9)^$B47,0)</f>
        <v>13.75</v>
      </c>
      <c r="K47" s="236">
        <f>IFERROR(VLOOKUP($B$37,Tableau14582[],6,FALSE)*(1+$L$9)^$B47,0)</f>
        <v>10</v>
      </c>
      <c r="L47" s="287">
        <f t="shared" si="12"/>
        <v>1427.34375</v>
      </c>
      <c r="N47" s="122">
        <v>26</v>
      </c>
      <c r="O47" s="263"/>
      <c r="P47" s="204"/>
      <c r="Q47" s="264">
        <f t="shared" si="11"/>
        <v>375</v>
      </c>
      <c r="R47" s="204">
        <f t="shared" si="5"/>
        <v>45</v>
      </c>
      <c r="S47" s="204">
        <f>$L$11*(1+$L$9)^N47*'Récapitulatif des résultats'!$I$11</f>
        <v>0</v>
      </c>
      <c r="T47" s="265"/>
      <c r="U47" s="204"/>
      <c r="V47" s="273">
        <f t="shared" si="7"/>
        <v>0</v>
      </c>
      <c r="W47" s="212">
        <f>SUM('Chêne sessile'!AQ31*'Chêne sessile'!$F$21,'Erable Sycomore '!AQ31*'Erable Sycomore '!$F$21,'Erable Plane'!AQ31*'Erable Plane'!$F$21,D!AQ31*D!$F$21,E!AQ31*E!$F$21,F!AQ31*F!$F$21)</f>
        <v>0</v>
      </c>
      <c r="X47" s="212">
        <f>SUM('Chêne sessile'!AR31*'Chêne sessile'!$F$21,'Erable Sycomore '!AR31*'Erable Sycomore '!$F$21,'Erable Plane'!AR31*'Erable Plane'!$F$21,D!AR31*D!$F$21,E!AR31*E!$F$21,F!AR31*F!$F$21)</f>
        <v>0</v>
      </c>
      <c r="Y47" s="212">
        <f>SUM('Chêne sessile'!AS31*'Chêne sessile'!$F$21,'Erable Sycomore '!AS31*'Erable Sycomore '!$F$21,'Erable Plane'!AS31*'Erable Plane'!$F$21,D!AS31*D!$F$21,E!AS31*E!$F$21,F!AS31*F!$F$21)</f>
        <v>0</v>
      </c>
      <c r="Z47" s="355">
        <f>SUM('Chêne sessile'!AT31*'Chêne sessile'!$F$21,'Erable Sycomore '!AT31*'Erable Sycomore '!$F$21,'Erable Plane'!AT31*'Erable Plane'!$F$21,D!AT31*D!$F$21,E!AT31*E!$F$21,F!AT31*F!$F$21)</f>
        <v>0</v>
      </c>
      <c r="AA47" s="202">
        <f t="shared" si="9"/>
        <v>0</v>
      </c>
      <c r="AB47" s="203">
        <f t="shared" si="8"/>
        <v>-133.72904364089104</v>
      </c>
      <c r="AC47" s="202"/>
      <c r="AD47" s="202"/>
    </row>
    <row r="48" spans="1:30">
      <c r="A48" s="479"/>
      <c r="B48" s="286">
        <f>'Erable Sycomore '!B91</f>
        <v>0</v>
      </c>
      <c r="C48" s="249">
        <f>'Erable Sycomore '!C91</f>
        <v>0</v>
      </c>
      <c r="D48" s="250">
        <f>'Erable Sycomore '!D91</f>
        <v>0</v>
      </c>
      <c r="E48" s="245">
        <f>'Erable Sycomore '!E91</f>
        <v>0</v>
      </c>
      <c r="F48" s="245">
        <f>'Erable Sycomore '!F91</f>
        <v>0</v>
      </c>
      <c r="G48" s="251">
        <f>'Erable Sycomore '!G91</f>
        <v>0</v>
      </c>
      <c r="H48" s="234">
        <f>IFERROR(VLOOKUP($B$37,Tableau14582[],4,FALSE)*(1+$L$9)^$B48,0)</f>
        <v>60</v>
      </c>
      <c r="I48" s="235">
        <f>IFERROR(VLOOKUP($B$37,Tableau14582[],5,FALSE)*(1+$L$9)^$B48,0)</f>
        <v>13.75</v>
      </c>
      <c r="J48" s="235">
        <f>IFERROR(VLOOKUP($B$37,Tableau14582[],5,FALSE)*(1+$L$9)^$B48,0)</f>
        <v>13.75</v>
      </c>
      <c r="K48" s="236">
        <f>IFERROR(VLOOKUP($B$37,Tableau14582[],6,FALSE)*(1+$L$9)^$B48,0)</f>
        <v>10</v>
      </c>
      <c r="L48" s="287">
        <f t="shared" si="12"/>
        <v>0</v>
      </c>
      <c r="N48" s="122">
        <v>27</v>
      </c>
      <c r="O48" s="263"/>
      <c r="P48" s="204"/>
      <c r="Q48" s="264">
        <f t="shared" si="11"/>
        <v>375</v>
      </c>
      <c r="R48" s="204">
        <f t="shared" si="5"/>
        <v>45</v>
      </c>
      <c r="S48" s="204">
        <f>$L$11*(1+$L$9)^N48*'Récapitulatif des résultats'!$I$11</f>
        <v>0</v>
      </c>
      <c r="T48" s="265"/>
      <c r="U48" s="204"/>
      <c r="V48" s="273">
        <f t="shared" si="7"/>
        <v>0</v>
      </c>
      <c r="W48" s="212">
        <f>SUM('Chêne sessile'!AQ32*'Chêne sessile'!$F$21,'Erable Sycomore '!AQ32*'Erable Sycomore '!$F$21,'Erable Plane'!AQ32*'Erable Plane'!$F$21,D!AQ32*D!$F$21,E!AQ32*E!$F$21,F!AQ32*F!$F$21)</f>
        <v>0</v>
      </c>
      <c r="X48" s="212">
        <f>SUM('Chêne sessile'!AR32*'Chêne sessile'!$F$21,'Erable Sycomore '!AR32*'Erable Sycomore '!$F$21,'Erable Plane'!AR32*'Erable Plane'!$F$21,D!AR32*D!$F$21,E!AR32*E!$F$21,F!AR32*F!$F$21)</f>
        <v>0</v>
      </c>
      <c r="Y48" s="212">
        <f>SUM('Chêne sessile'!AS32*'Chêne sessile'!$F$21,'Erable Sycomore '!AS32*'Erable Sycomore '!$F$21,'Erable Plane'!AS32*'Erable Plane'!$F$21,D!AS32*D!$F$21,E!AS32*E!$F$21,F!AS32*F!$F$21)</f>
        <v>0</v>
      </c>
      <c r="Z48" s="355">
        <f>SUM('Chêne sessile'!AT32*'Chêne sessile'!$F$21,'Erable Sycomore '!AT32*'Erable Sycomore '!$F$21,'Erable Plane'!AT32*'Erable Plane'!$F$21,D!AT32*D!$F$21,E!AT32*E!$F$21,F!AT32*F!$F$21)</f>
        <v>0</v>
      </c>
      <c r="AA48" s="202">
        <f t="shared" si="9"/>
        <v>0</v>
      </c>
      <c r="AB48" s="203">
        <f t="shared" si="8"/>
        <v>-127.97037668984788</v>
      </c>
      <c r="AC48" s="202"/>
      <c r="AD48" s="202"/>
    </row>
    <row r="49" spans="2:30">
      <c r="B49" s="286">
        <f>'Erable Sycomore '!B92</f>
        <v>0</v>
      </c>
      <c r="C49" s="249">
        <f>'Erable Sycomore '!C92</f>
        <v>0</v>
      </c>
      <c r="D49" s="250">
        <f>'Erable Sycomore '!D92</f>
        <v>0</v>
      </c>
      <c r="E49" s="245">
        <f>'Erable Sycomore '!E92</f>
        <v>0</v>
      </c>
      <c r="F49" s="245">
        <f>'Erable Sycomore '!F92</f>
        <v>0</v>
      </c>
      <c r="G49" s="251">
        <f>'Erable Sycomore '!G92</f>
        <v>0</v>
      </c>
      <c r="H49" s="234">
        <f>IFERROR(VLOOKUP($B$37,Tableau14582[],4,FALSE)*(1+$L$9)^$B49,0)</f>
        <v>60</v>
      </c>
      <c r="I49" s="235">
        <f>IFERROR(VLOOKUP($B$37,Tableau14582[],5,FALSE)*(1+$L$9)^$B49,0)</f>
        <v>13.75</v>
      </c>
      <c r="J49" s="235">
        <f>IFERROR(VLOOKUP($B$37,Tableau14582[],5,FALSE)*(1+$L$9)^$B49,0)</f>
        <v>13.75</v>
      </c>
      <c r="K49" s="236">
        <f>IFERROR(VLOOKUP($B$37,Tableau14582[],6,FALSE)*(1+$L$9)^$B49,0)</f>
        <v>10</v>
      </c>
      <c r="L49" s="287">
        <f t="shared" si="12"/>
        <v>0</v>
      </c>
      <c r="N49" s="122">
        <v>28</v>
      </c>
      <c r="O49" s="263"/>
      <c r="P49" s="204"/>
      <c r="Q49" s="264">
        <f t="shared" si="11"/>
        <v>375</v>
      </c>
      <c r="R49" s="204">
        <f t="shared" si="5"/>
        <v>45</v>
      </c>
      <c r="S49" s="204">
        <f>$L$11*(1+$L$9)^N49*'Récapitulatif des résultats'!$I$11</f>
        <v>0</v>
      </c>
      <c r="T49" s="265"/>
      <c r="U49" s="204"/>
      <c r="V49" s="273">
        <f t="shared" si="7"/>
        <v>0</v>
      </c>
      <c r="W49" s="212">
        <f>SUM('Chêne sessile'!AQ33*'Chêne sessile'!$F$21,'Erable Sycomore '!AQ33*'Erable Sycomore '!$F$21,'Erable Plane'!AQ33*'Erable Plane'!$F$21,D!AQ33*D!$F$21,E!AQ33*E!$F$21,F!AQ33*F!$F$21)</f>
        <v>0</v>
      </c>
      <c r="X49" s="212">
        <f>SUM('Chêne sessile'!AR33*'Chêne sessile'!$F$21,'Erable Sycomore '!AR33*'Erable Sycomore '!$F$21,'Erable Plane'!AR33*'Erable Plane'!$F$21,D!AR33*D!$F$21,E!AR33*E!$F$21,F!AR33*F!$F$21)</f>
        <v>0</v>
      </c>
      <c r="Y49" s="212">
        <f>SUM('Chêne sessile'!AS33*'Chêne sessile'!$F$21,'Erable Sycomore '!AS33*'Erable Sycomore '!$F$21,'Erable Plane'!AS33*'Erable Plane'!$F$21,D!AS33*D!$F$21,E!AS33*E!$F$21,F!AS33*F!$F$21)</f>
        <v>0</v>
      </c>
      <c r="Z49" s="355">
        <f>SUM('Chêne sessile'!AT33*'Chêne sessile'!$F$21,'Erable Sycomore '!AT33*'Erable Sycomore '!$F$21,'Erable Plane'!AT33*'Erable Plane'!$F$21,D!AT33*D!$F$21,E!AT33*E!$F$21,F!AT33*F!$F$21)</f>
        <v>0</v>
      </c>
      <c r="AA49" s="202">
        <f t="shared" si="9"/>
        <v>0</v>
      </c>
      <c r="AB49" s="203">
        <f t="shared" si="8"/>
        <v>-122.45969061229465</v>
      </c>
      <c r="AC49" s="202"/>
      <c r="AD49" s="202"/>
    </row>
    <row r="50" spans="2:30">
      <c r="B50" s="286">
        <f>'Erable Sycomore '!B93</f>
        <v>0</v>
      </c>
      <c r="C50" s="249">
        <f>'Erable Sycomore '!C93</f>
        <v>0</v>
      </c>
      <c r="D50" s="250">
        <f>'Erable Sycomore '!D93</f>
        <v>0</v>
      </c>
      <c r="E50" s="245">
        <f>'Erable Sycomore '!E93</f>
        <v>0</v>
      </c>
      <c r="F50" s="245">
        <f>'Erable Sycomore '!F93</f>
        <v>0</v>
      </c>
      <c r="G50" s="251">
        <f>'Erable Sycomore '!G93</f>
        <v>0</v>
      </c>
      <c r="H50" s="234">
        <f>IFERROR(VLOOKUP($B$37,Tableau14582[],4,FALSE)*(1+$L$9)^$B50,0)</f>
        <v>60</v>
      </c>
      <c r="I50" s="235">
        <f>IFERROR(VLOOKUP($B$37,Tableau14582[],5,FALSE)*(1+$L$9)^$B50,0)</f>
        <v>13.75</v>
      </c>
      <c r="J50" s="235">
        <f>IFERROR(VLOOKUP($B$37,Tableau14582[],5,FALSE)*(1+$L$9)^$B50,0)</f>
        <v>13.75</v>
      </c>
      <c r="K50" s="236">
        <f>IFERROR(VLOOKUP($B$37,Tableau14582[],6,FALSE)*(1+$L$9)^$B50,0)</f>
        <v>10</v>
      </c>
      <c r="L50" s="287">
        <f t="shared" si="12"/>
        <v>0</v>
      </c>
      <c r="N50" s="122">
        <v>29</v>
      </c>
      <c r="O50" s="263"/>
      <c r="P50" s="204"/>
      <c r="Q50" s="264">
        <f t="shared" si="11"/>
        <v>375</v>
      </c>
      <c r="R50" s="204">
        <f t="shared" si="5"/>
        <v>45</v>
      </c>
      <c r="S50" s="204">
        <f>$L$11*(1+$L$9)^N50*'Récapitulatif des résultats'!$I$11</f>
        <v>0</v>
      </c>
      <c r="T50" s="265"/>
      <c r="U50" s="204"/>
      <c r="V50" s="273">
        <f t="shared" si="7"/>
        <v>0</v>
      </c>
      <c r="W50" s="212">
        <f>SUM('Chêne sessile'!AQ34*'Chêne sessile'!$F$21,'Erable Sycomore '!AQ34*'Erable Sycomore '!$F$21,'Erable Plane'!AQ34*'Erable Plane'!$F$21,D!AQ34*D!$F$21,E!AQ34*E!$F$21,F!AQ34*F!$F$21)</f>
        <v>0</v>
      </c>
      <c r="X50" s="212">
        <f>SUM('Chêne sessile'!AR34*'Chêne sessile'!$F$21,'Erable Sycomore '!AR34*'Erable Sycomore '!$F$21,'Erable Plane'!AR34*'Erable Plane'!$F$21,D!AR34*D!$F$21,E!AR34*E!$F$21,F!AR34*F!$F$21)</f>
        <v>0</v>
      </c>
      <c r="Y50" s="212">
        <f>SUM('Chêne sessile'!AS34*'Chêne sessile'!$F$21,'Erable Sycomore '!AS34*'Erable Sycomore '!$F$21,'Erable Plane'!AS34*'Erable Plane'!$F$21,D!AS34*D!$F$21,E!AS34*E!$F$21,F!AS34*F!$F$21)</f>
        <v>0</v>
      </c>
      <c r="Z50" s="355">
        <f>SUM('Chêne sessile'!AT34*'Chêne sessile'!$F$21,'Erable Sycomore '!AT34*'Erable Sycomore '!$F$21,'Erable Plane'!AT34*'Erable Plane'!$F$21,D!AT34*D!$F$21,E!AT34*E!$F$21,F!AT34*F!$F$21)</f>
        <v>0</v>
      </c>
      <c r="AA50" s="202">
        <f t="shared" si="9"/>
        <v>0</v>
      </c>
      <c r="AB50" s="203">
        <f t="shared" si="8"/>
        <v>-117.18630680602358</v>
      </c>
      <c r="AC50" s="202"/>
      <c r="AD50" s="202"/>
    </row>
    <row r="51" spans="2:30">
      <c r="B51" s="288">
        <f>'Erable Sycomore '!B94</f>
        <v>70</v>
      </c>
      <c r="C51" s="252">
        <f>'Erable Sycomore '!C94</f>
        <v>306</v>
      </c>
      <c r="D51" s="246">
        <f>'Erable Sycomore '!D94</f>
        <v>0.95</v>
      </c>
      <c r="E51" s="258">
        <f>'Erable Sycomore '!E94</f>
        <v>2.8000000000000028E-2</v>
      </c>
      <c r="F51" s="258">
        <f>'Erable Sycomore '!F94</f>
        <v>2.200000000000002E-2</v>
      </c>
      <c r="G51" s="253">
        <f>'Erable Sycomore '!G94</f>
        <v>0</v>
      </c>
      <c r="H51" s="237">
        <f>IFERROR(VLOOKUP($B$37,Tableau14582[],4,FALSE)*(1+$L$9)^$B51,0)</f>
        <v>60</v>
      </c>
      <c r="I51" s="238">
        <f>IFERROR(VLOOKUP($B$37,Tableau14582[],5,FALSE)*(1+$L$9)^$B51,0)</f>
        <v>13.75</v>
      </c>
      <c r="J51" s="238">
        <f>IFERROR(VLOOKUP($B$37,Tableau14582[],5,FALSE)*(1+$L$9)^$B51,0)</f>
        <v>13.75</v>
      </c>
      <c r="K51" s="239">
        <f>IFERROR(VLOOKUP($B$37,Tableau14582[],6,FALSE)*(1+$L$9)^$B51,0)</f>
        <v>10</v>
      </c>
      <c r="L51" s="289">
        <f t="shared" si="12"/>
        <v>19858.921875</v>
      </c>
      <c r="N51" s="122">
        <v>30</v>
      </c>
      <c r="O51" s="263"/>
      <c r="P51" s="204"/>
      <c r="Q51" s="264">
        <f t="shared" si="11"/>
        <v>375</v>
      </c>
      <c r="R51" s="204">
        <f t="shared" si="5"/>
        <v>45</v>
      </c>
      <c r="S51" s="204">
        <f>$L$11*(1+$L$9)^N51*'Récapitulatif des résultats'!$I$11</f>
        <v>0</v>
      </c>
      <c r="T51" s="265"/>
      <c r="U51" s="204"/>
      <c r="V51" s="273">
        <f t="shared" si="7"/>
        <v>51.75</v>
      </c>
      <c r="W51" s="212">
        <f>SUM('Chêne sessile'!AQ35*'Chêne sessile'!$F$21,'Erable Sycomore '!AQ35*'Erable Sycomore '!$F$21,'Erable Plane'!AQ35*'Erable Plane'!$F$21,D!AQ35*D!$F$21,E!AQ35*E!$F$21,F!AQ35*F!$F$21)</f>
        <v>7.7624999999999993</v>
      </c>
      <c r="X51" s="212">
        <f>SUM('Chêne sessile'!AR35*'Chêne sessile'!$F$21,'Erable Sycomore '!AR35*'Erable Sycomore '!$F$21,'Erable Plane'!AR35*'Erable Plane'!$F$21,D!AR35*D!$F$21,E!AR35*E!$F$21,F!AR35*F!$F$21)</f>
        <v>24.633000000000003</v>
      </c>
      <c r="Y51" s="212">
        <f>SUM('Chêne sessile'!AS35*'Chêne sessile'!$F$21,'Erable Sycomore '!AS35*'Erable Sycomore '!$F$21,'Erable Plane'!AS35*'Erable Plane'!$F$21,D!AS35*D!$F$21,E!AS35*E!$F$21,F!AS35*F!$F$21)</f>
        <v>19.354500000000002</v>
      </c>
      <c r="Z51" s="355">
        <f>SUM('Chêne sessile'!AT35*'Chêne sessile'!$F$21,'Erable Sycomore '!AT35*'Erable Sycomore '!$F$21,'Erable Plane'!AT35*'Erable Plane'!$F$21,D!AT35*D!$F$21,E!AT35*E!$F$21,F!AT35*F!$F$21)</f>
        <v>0</v>
      </c>
      <c r="AA51" s="202">
        <f t="shared" si="9"/>
        <v>1070.578125</v>
      </c>
      <c r="AB51" s="203">
        <f t="shared" si="8"/>
        <v>173.70436946351694</v>
      </c>
      <c r="AC51" s="202"/>
      <c r="AD51" s="202"/>
    </row>
    <row r="52" spans="2:30">
      <c r="B52" s="290"/>
      <c r="C52" s="291"/>
      <c r="D52" s="291"/>
      <c r="E52" s="291"/>
      <c r="F52" s="291"/>
      <c r="G52" s="291"/>
      <c r="H52" s="291"/>
      <c r="I52" s="291"/>
      <c r="J52" s="291"/>
      <c r="K52" s="291"/>
      <c r="L52" s="292"/>
      <c r="N52" s="122">
        <v>31</v>
      </c>
      <c r="O52" s="263"/>
      <c r="P52" s="204"/>
      <c r="Q52" s="264">
        <f t="shared" si="11"/>
        <v>375</v>
      </c>
      <c r="R52" s="204">
        <f t="shared" si="5"/>
        <v>45</v>
      </c>
      <c r="S52" s="204">
        <f>$L$11*(1+$L$9)^N52*'Récapitulatif des résultats'!$I$11</f>
        <v>0</v>
      </c>
      <c r="T52" s="265"/>
      <c r="U52" s="204"/>
      <c r="V52" s="273">
        <f t="shared" si="7"/>
        <v>0</v>
      </c>
      <c r="W52" s="212">
        <f>SUM('Chêne sessile'!AQ36*'Chêne sessile'!$F$21,'Erable Sycomore '!AQ36*'Erable Sycomore '!$F$21,'Erable Plane'!AQ36*'Erable Plane'!$F$21,D!AQ36*D!$F$21,E!AQ36*E!$F$21,F!AQ36*F!$F$21)</f>
        <v>0</v>
      </c>
      <c r="X52" s="212">
        <f>SUM('Chêne sessile'!AR36*'Chêne sessile'!$F$21,'Erable Sycomore '!AR36*'Erable Sycomore '!$F$21,'Erable Plane'!AR36*'Erable Plane'!$F$21,D!AR36*D!$F$21,E!AR36*E!$F$21,F!AR36*F!$F$21)</f>
        <v>0</v>
      </c>
      <c r="Y52" s="212">
        <f>SUM('Chêne sessile'!AS36*'Chêne sessile'!$F$21,'Erable Sycomore '!AS36*'Erable Sycomore '!$F$21,'Erable Plane'!AS36*'Erable Plane'!$F$21,D!AS36*D!$F$21,E!AS36*E!$F$21,F!AS36*F!$F$21)</f>
        <v>0</v>
      </c>
      <c r="Z52" s="355">
        <f>SUM('Chêne sessile'!AT36*'Chêne sessile'!$F$21,'Erable Sycomore '!AT36*'Erable Sycomore '!$F$21,'Erable Plane'!AT36*'Erable Plane'!$F$21,D!AT36*D!$F$21,E!AT36*E!$F$21,F!AT36*F!$F$21)</f>
        <v>0</v>
      </c>
      <c r="AA52" s="202">
        <f t="shared" si="9"/>
        <v>0</v>
      </c>
      <c r="AB52" s="203">
        <f t="shared" si="8"/>
        <v>-107.31101101716865</v>
      </c>
      <c r="AC52" s="202"/>
      <c r="AD52" s="202"/>
    </row>
    <row r="53" spans="2:30">
      <c r="B53" s="500" t="str">
        <f>'Erable Plane'!F17</f>
        <v xml:space="preserve">Grands érables </v>
      </c>
      <c r="C53" s="501">
        <f>'Erable Plane'!C80</f>
        <v>0</v>
      </c>
      <c r="D53" s="501">
        <f>'Erable Plane'!D80</f>
        <v>0</v>
      </c>
      <c r="E53" s="501">
        <f>'Erable Plane'!E80</f>
        <v>0</v>
      </c>
      <c r="F53" s="501">
        <f>'Erable Plane'!F80</f>
        <v>0</v>
      </c>
      <c r="G53" s="502">
        <f>'Erable Plane'!G80</f>
        <v>0</v>
      </c>
      <c r="H53" s="486" t="s">
        <v>253</v>
      </c>
      <c r="I53" s="487"/>
      <c r="J53" s="487"/>
      <c r="K53" s="488"/>
      <c r="L53" s="281">
        <f>U5</f>
        <v>1.125</v>
      </c>
      <c r="N53" s="122">
        <v>32</v>
      </c>
      <c r="O53" s="263"/>
      <c r="P53" s="204"/>
      <c r="Q53" s="264">
        <f t="shared" si="11"/>
        <v>375</v>
      </c>
      <c r="R53" s="204">
        <f t="shared" si="5"/>
        <v>45</v>
      </c>
      <c r="S53" s="204">
        <f>$L$11*(1+$L$9)^N53*'Récapitulatif des résultats'!$I$11</f>
        <v>0</v>
      </c>
      <c r="T53" s="265"/>
      <c r="U53" s="204"/>
      <c r="V53" s="273">
        <f t="shared" si="7"/>
        <v>0</v>
      </c>
      <c r="W53" s="212">
        <f>SUM('Chêne sessile'!AQ37*'Chêne sessile'!$F$21,'Erable Sycomore '!AQ37*'Erable Sycomore '!$F$21,'Erable Plane'!AQ37*'Erable Plane'!$F$21,D!AQ37*D!$F$21,E!AQ37*E!$F$21,F!AQ37*F!$F$21)</f>
        <v>0</v>
      </c>
      <c r="X53" s="212">
        <f>SUM('Chêne sessile'!AR37*'Chêne sessile'!$F$21,'Erable Sycomore '!AR37*'Erable Sycomore '!$F$21,'Erable Plane'!AR37*'Erable Plane'!$F$21,D!AR37*D!$F$21,E!AR37*E!$F$21,F!AR37*F!$F$21)</f>
        <v>0</v>
      </c>
      <c r="Y53" s="212">
        <f>SUM('Chêne sessile'!AS37*'Chêne sessile'!$F$21,'Erable Sycomore '!AS37*'Erable Sycomore '!$F$21,'Erable Plane'!AS37*'Erable Plane'!$F$21,D!AS37*D!$F$21,E!AS37*E!$F$21,F!AS37*F!$F$21)</f>
        <v>0</v>
      </c>
      <c r="Z53" s="355">
        <f>SUM('Chêne sessile'!AT37*'Chêne sessile'!$F$21,'Erable Sycomore '!AT37*'Erable Sycomore '!$F$21,'Erable Plane'!AT37*'Erable Plane'!$F$21,D!AT37*D!$F$21,E!AT37*E!$F$21,F!AT37*F!$F$21)</f>
        <v>0</v>
      </c>
      <c r="AA53" s="202">
        <f t="shared" si="9"/>
        <v>0</v>
      </c>
      <c r="AB53" s="203">
        <f t="shared" si="8"/>
        <v>-102.68996269585523</v>
      </c>
      <c r="AC53" s="202"/>
      <c r="AD53" s="202"/>
    </row>
    <row r="54" spans="2:30">
      <c r="B54" s="293" t="str">
        <f>'Erable Plane'!B81</f>
        <v>Année</v>
      </c>
      <c r="C54" s="254" t="str">
        <f>'Erable Plane'!C81</f>
        <v>Volume d'éclaircie</v>
      </c>
      <c r="D54" s="241" t="str">
        <f>'Erable Plane'!D81</f>
        <v>BO</v>
      </c>
      <c r="E54" s="241" t="str">
        <f>'Erable Plane'!E81</f>
        <v>BI - panneaux</v>
      </c>
      <c r="F54" s="241" t="str">
        <f>'Erable Plane'!F81</f>
        <v>BI - papier</v>
      </c>
      <c r="G54" s="242" t="str">
        <f>'Erable Plane'!G81</f>
        <v>BE</v>
      </c>
      <c r="H54" s="240" t="s">
        <v>78</v>
      </c>
      <c r="I54" s="241" t="s">
        <v>81</v>
      </c>
      <c r="J54" s="241" t="s">
        <v>80</v>
      </c>
      <c r="K54" s="242" t="s">
        <v>79</v>
      </c>
      <c r="L54" s="283" t="s">
        <v>257</v>
      </c>
      <c r="N54" s="122">
        <v>33</v>
      </c>
      <c r="O54" s="263"/>
      <c r="P54" s="204"/>
      <c r="Q54" s="264">
        <f t="shared" si="11"/>
        <v>375</v>
      </c>
      <c r="R54" s="204">
        <f t="shared" si="5"/>
        <v>45</v>
      </c>
      <c r="S54" s="204">
        <f>$L$11*(1+$L$9)^N54*'Récapitulatif des résultats'!$I$11</f>
        <v>0</v>
      </c>
      <c r="T54" s="265"/>
      <c r="U54" s="204"/>
      <c r="V54" s="273">
        <f t="shared" si="7"/>
        <v>0</v>
      </c>
      <c r="W54" s="212">
        <f>SUM('Chêne sessile'!AQ38*'Chêne sessile'!$F$21,'Erable Sycomore '!AQ38*'Erable Sycomore '!$F$21,'Erable Plane'!AQ38*'Erable Plane'!$F$21,D!AQ38*D!$F$21,E!AQ38*E!$F$21,F!AQ38*F!$F$21)</f>
        <v>0</v>
      </c>
      <c r="X54" s="212">
        <f>SUM('Chêne sessile'!AR38*'Chêne sessile'!$F$21,'Erable Sycomore '!AR38*'Erable Sycomore '!$F$21,'Erable Plane'!AR38*'Erable Plane'!$F$21,D!AR38*D!$F$21,E!AR38*E!$F$21,F!AR38*F!$F$21)</f>
        <v>0</v>
      </c>
      <c r="Y54" s="212">
        <f>SUM('Chêne sessile'!AS38*'Chêne sessile'!$F$21,'Erable Sycomore '!AS38*'Erable Sycomore '!$F$21,'Erable Plane'!AS38*'Erable Plane'!$F$21,D!AS38*D!$F$21,E!AS38*E!$F$21,F!AS38*F!$F$21)</f>
        <v>0</v>
      </c>
      <c r="Z54" s="355">
        <f>SUM('Chêne sessile'!AT38*'Chêne sessile'!$F$21,'Erable Sycomore '!AT38*'Erable Sycomore '!$F$21,'Erable Plane'!AT38*'Erable Plane'!$F$21,D!AT38*D!$F$21,E!AT38*E!$F$21,F!AT38*F!$F$21)</f>
        <v>0</v>
      </c>
      <c r="AA54" s="202">
        <f t="shared" si="9"/>
        <v>0</v>
      </c>
      <c r="AB54" s="203">
        <f t="shared" si="8"/>
        <v>-98.26790688598588</v>
      </c>
      <c r="AC54" s="202"/>
      <c r="AD54" s="202"/>
    </row>
    <row r="55" spans="2:30">
      <c r="B55" s="294">
        <f>'Erable Plane'!B82</f>
        <v>15</v>
      </c>
      <c r="C55" s="247">
        <f>'Erable Plane'!C82</f>
        <v>15</v>
      </c>
      <c r="D55" s="244">
        <f>'Erable Plane'!D82</f>
        <v>0</v>
      </c>
      <c r="E55" s="244">
        <f>'Erable Plane'!E82</f>
        <v>0.56000000000000005</v>
      </c>
      <c r="F55" s="244">
        <f>'Erable Plane'!F82</f>
        <v>0.44</v>
      </c>
      <c r="G55" s="248">
        <f>'Erable Plane'!G82</f>
        <v>0</v>
      </c>
      <c r="H55" s="255">
        <f>IFERROR(VLOOKUP($B$53,Tableau14582[],4,FALSE)*(1+$L$9)^$B55,0)</f>
        <v>60</v>
      </c>
      <c r="I55" s="256">
        <f>IFERROR(VLOOKUP($B$53,Tableau14582[],5,FALSE)*(1+$L$9)^$B55,0)</f>
        <v>13.75</v>
      </c>
      <c r="J55" s="256">
        <f>IFERROR(VLOOKUP($B$53,Tableau14582[],5,FALSE)*(1+$L$9)^$B55,0)</f>
        <v>13.75</v>
      </c>
      <c r="K55" s="257">
        <f>IFERROR(VLOOKUP($B$53,Tableau14582[],6,FALSE)*(1+$L$9)^$B55,0)</f>
        <v>10</v>
      </c>
      <c r="L55" s="285">
        <f>(C55*D55*H55+C55*E55*I55+C55*F55*J55+C55*G55*K55)*L$53</f>
        <v>232.03125</v>
      </c>
      <c r="N55" s="122">
        <v>34</v>
      </c>
      <c r="O55" s="263"/>
      <c r="P55" s="204"/>
      <c r="Q55" s="264">
        <f t="shared" si="11"/>
        <v>375</v>
      </c>
      <c r="R55" s="204">
        <f t="shared" si="5"/>
        <v>45</v>
      </c>
      <c r="S55" s="204">
        <f>$L$11*(1+$L$9)^N55*'Récapitulatif des résultats'!$I$11</f>
        <v>0</v>
      </c>
      <c r="T55" s="265"/>
      <c r="U55" s="204"/>
      <c r="V55" s="273">
        <f t="shared" si="7"/>
        <v>0</v>
      </c>
      <c r="W55" s="212">
        <f>SUM('Chêne sessile'!AQ39*'Chêne sessile'!$F$21,'Erable Sycomore '!AQ39*'Erable Sycomore '!$F$21,'Erable Plane'!AQ39*'Erable Plane'!$F$21,D!AQ39*D!$F$21,E!AQ39*E!$F$21,F!AQ39*F!$F$21)</f>
        <v>0</v>
      </c>
      <c r="X55" s="212">
        <f>SUM('Chêne sessile'!AR39*'Chêne sessile'!$F$21,'Erable Sycomore '!AR39*'Erable Sycomore '!$F$21,'Erable Plane'!AR39*'Erable Plane'!$F$21,D!AR39*D!$F$21,E!AR39*E!$F$21,F!AR39*F!$F$21)</f>
        <v>0</v>
      </c>
      <c r="Y55" s="212">
        <f>SUM('Chêne sessile'!AS39*'Chêne sessile'!$F$21,'Erable Sycomore '!AS39*'Erable Sycomore '!$F$21,'Erable Plane'!AS39*'Erable Plane'!$F$21,D!AS39*D!$F$21,E!AS39*E!$F$21,F!AS39*F!$F$21)</f>
        <v>0</v>
      </c>
      <c r="Z55" s="355">
        <f>SUM('Chêne sessile'!AT39*'Chêne sessile'!$F$21,'Erable Sycomore '!AT39*'Erable Sycomore '!$F$21,'Erable Plane'!AT39*'Erable Plane'!$F$21,D!AT39*D!$F$21,E!AT39*E!$F$21,F!AT39*F!$F$21)</f>
        <v>0</v>
      </c>
      <c r="AA55" s="202">
        <f t="shared" si="9"/>
        <v>0</v>
      </c>
      <c r="AB55" s="203">
        <f t="shared" si="8"/>
        <v>-94.036274532043905</v>
      </c>
      <c r="AC55" s="202"/>
      <c r="AD55" s="202"/>
    </row>
    <row r="56" spans="2:30">
      <c r="B56" s="295">
        <f>'Erable Plane'!B83</f>
        <v>20</v>
      </c>
      <c r="C56" s="249">
        <f>'Erable Plane'!C83</f>
        <v>16</v>
      </c>
      <c r="D56" s="250">
        <f>'Erable Plane'!D83</f>
        <v>0</v>
      </c>
      <c r="E56" s="245">
        <f>'Erable Plane'!E83</f>
        <v>0.56000000000000005</v>
      </c>
      <c r="F56" s="245">
        <f>'Erable Plane'!F83</f>
        <v>0.44</v>
      </c>
      <c r="G56" s="251">
        <f>'Erable Plane'!G83</f>
        <v>0</v>
      </c>
      <c r="H56" s="234">
        <f>IFERROR(VLOOKUP($B$53,Tableau14582[],4,FALSE)*(1+$L$9)^$B56,0)</f>
        <v>60</v>
      </c>
      <c r="I56" s="235">
        <f>IFERROR(VLOOKUP($B$53,Tableau14582[],5,FALSE)*(1+$L$9)^$B56,0)</f>
        <v>13.75</v>
      </c>
      <c r="J56" s="235">
        <f>IFERROR(VLOOKUP($B$53,Tableau14582[],5,FALSE)*(1+$L$9)^$B56,0)</f>
        <v>13.75</v>
      </c>
      <c r="K56" s="236">
        <f>IFERROR(VLOOKUP($B$53,Tableau14582[],6,FALSE)*(1+$L$9)^$B56,0)</f>
        <v>10</v>
      </c>
      <c r="L56" s="287">
        <f t="shared" ref="L56:L67" si="13">(C56*D56*H56+C56*E56*I56+C56*F56*J56+C56*G56*K56)*L$53</f>
        <v>247.5</v>
      </c>
      <c r="N56" s="122">
        <v>35</v>
      </c>
      <c r="O56" s="263"/>
      <c r="P56" s="204"/>
      <c r="Q56" s="264">
        <f t="shared" si="11"/>
        <v>375</v>
      </c>
      <c r="R56" s="204">
        <f t="shared" si="5"/>
        <v>45</v>
      </c>
      <c r="S56" s="204">
        <f>$L$11*(1+$L$9)^N56*'Récapitulatif des résultats'!$I$11</f>
        <v>0</v>
      </c>
      <c r="T56" s="265"/>
      <c r="U56" s="204"/>
      <c r="V56" s="273">
        <f t="shared" si="7"/>
        <v>56.250000000000007</v>
      </c>
      <c r="W56" s="212">
        <f>SUM('Chêne sessile'!AQ40*'Chêne sessile'!$F$21,'Erable Sycomore '!AQ40*'Erable Sycomore '!$F$21,'Erable Plane'!AQ40*'Erable Plane'!$F$21,D!AQ40*D!$F$21,E!AQ40*E!$F$21,F!AQ40*F!$F$21)</f>
        <v>22.5</v>
      </c>
      <c r="X56" s="212">
        <f>SUM('Chêne sessile'!AR40*'Chêne sessile'!$F$21,'Erable Sycomore '!AR40*'Erable Sycomore '!$F$21,'Erable Plane'!AR40*'Erable Plane'!$F$21,D!AR40*D!$F$21,E!AR40*E!$F$21,F!AR40*F!$F$21)</f>
        <v>18.900000000000002</v>
      </c>
      <c r="Y56" s="212">
        <f>SUM('Chêne sessile'!AS40*'Chêne sessile'!$F$21,'Erable Sycomore '!AS40*'Erable Sycomore '!$F$21,'Erable Plane'!AS40*'Erable Plane'!$F$21,D!AS40*D!$F$21,E!AS40*E!$F$21,F!AS40*F!$F$21)</f>
        <v>14.850000000000001</v>
      </c>
      <c r="Z56" s="355">
        <f>SUM('Chêne sessile'!AT40*'Chêne sessile'!$F$21,'Erable Sycomore '!AT40*'Erable Sycomore '!$F$21,'Erable Plane'!AT40*'Erable Plane'!$F$21,D!AT40*D!$F$21,E!AT40*E!$F$21,F!AT40*F!$F$21)</f>
        <v>0</v>
      </c>
      <c r="AA56" s="202">
        <f t="shared" si="9"/>
        <v>1814.0625</v>
      </c>
      <c r="AB56" s="203">
        <f t="shared" si="8"/>
        <v>298.68408285447134</v>
      </c>
      <c r="AC56" s="202"/>
      <c r="AD56" s="202"/>
    </row>
    <row r="57" spans="2:30">
      <c r="B57" s="295">
        <f>'Erable Plane'!B84</f>
        <v>25</v>
      </c>
      <c r="C57" s="249">
        <f>'Erable Plane'!C84</f>
        <v>20</v>
      </c>
      <c r="D57" s="250">
        <f>'Erable Plane'!D84</f>
        <v>0</v>
      </c>
      <c r="E57" s="245">
        <f>'Erable Plane'!E84</f>
        <v>0.56000000000000005</v>
      </c>
      <c r="F57" s="245">
        <f>'Erable Plane'!F84</f>
        <v>0.44</v>
      </c>
      <c r="G57" s="251">
        <f>'Erable Plane'!G84</f>
        <v>0</v>
      </c>
      <c r="H57" s="234">
        <f>IFERROR(VLOOKUP($B$53,Tableau14582[],4,FALSE)*(1+$L$9)^$B57,0)</f>
        <v>60</v>
      </c>
      <c r="I57" s="235">
        <f>IFERROR(VLOOKUP($B$53,Tableau14582[],5,FALSE)*(1+$L$9)^$B57,0)</f>
        <v>13.75</v>
      </c>
      <c r="J57" s="235">
        <f>IFERROR(VLOOKUP($B$53,Tableau14582[],5,FALSE)*(1+$L$9)^$B57,0)</f>
        <v>13.75</v>
      </c>
      <c r="K57" s="236">
        <f>IFERROR(VLOOKUP($B$53,Tableau14582[],6,FALSE)*(1+$L$9)^$B57,0)</f>
        <v>10</v>
      </c>
      <c r="L57" s="287">
        <f t="shared" si="13"/>
        <v>309.37500000000006</v>
      </c>
      <c r="N57" s="122">
        <v>36</v>
      </c>
      <c r="O57" s="263"/>
      <c r="P57" s="204"/>
      <c r="Q57" s="264">
        <f t="shared" si="11"/>
        <v>375</v>
      </c>
      <c r="R57" s="204">
        <f t="shared" si="5"/>
        <v>45</v>
      </c>
      <c r="S57" s="204">
        <f>$L$11*(1+$L$9)^N57*'Récapitulatif des résultats'!$I$11</f>
        <v>0</v>
      </c>
      <c r="T57" s="265"/>
      <c r="U57" s="204"/>
      <c r="V57" s="273">
        <f t="shared" si="7"/>
        <v>0</v>
      </c>
      <c r="W57" s="212">
        <f>SUM('Chêne sessile'!AQ41*'Chêne sessile'!$F$21,'Erable Sycomore '!AQ41*'Erable Sycomore '!$F$21,'Erable Plane'!AQ41*'Erable Plane'!$F$21,D!AQ41*D!$F$21,E!AQ41*E!$F$21,F!AQ41*F!$F$21)</f>
        <v>0</v>
      </c>
      <c r="X57" s="212">
        <f>SUM('Chêne sessile'!AR41*'Chêne sessile'!$F$21,'Erable Sycomore '!AR41*'Erable Sycomore '!$F$21,'Erable Plane'!AR41*'Erable Plane'!$F$21,D!AR41*D!$F$21,E!AR41*E!$F$21,F!AR41*F!$F$21)</f>
        <v>0</v>
      </c>
      <c r="Y57" s="212">
        <f>SUM('Chêne sessile'!AS41*'Chêne sessile'!$F$21,'Erable Sycomore '!AS41*'Erable Sycomore '!$F$21,'Erable Plane'!AS41*'Erable Plane'!$F$21,D!AS41*D!$F$21,E!AS41*E!$F$21,F!AS41*F!$F$21)</f>
        <v>0</v>
      </c>
      <c r="Z57" s="355">
        <f>SUM('Chêne sessile'!AT41*'Chêne sessile'!$F$21,'Erable Sycomore '!AT41*'Erable Sycomore '!$F$21,'Erable Plane'!AT41*'Erable Plane'!$F$21,D!AT41*D!$F$21,E!AT41*E!$F$21,F!AT41*F!$F$21)</f>
        <v>0</v>
      </c>
      <c r="AA57" s="202">
        <f t="shared" si="9"/>
        <v>0</v>
      </c>
      <c r="AB57" s="203">
        <f t="shared" si="8"/>
        <v>-86.111833091773477</v>
      </c>
      <c r="AC57" s="202"/>
      <c r="AD57" s="202"/>
    </row>
    <row r="58" spans="2:30">
      <c r="B58" s="295">
        <f>'Erable Plane'!B85</f>
        <v>30</v>
      </c>
      <c r="C58" s="249">
        <f>'Erable Plane'!C85</f>
        <v>23</v>
      </c>
      <c r="D58" s="250">
        <f>'Erable Plane'!D85</f>
        <v>0</v>
      </c>
      <c r="E58" s="245">
        <f>'Erable Plane'!E85</f>
        <v>0.56000000000000005</v>
      </c>
      <c r="F58" s="245">
        <f>'Erable Plane'!F85</f>
        <v>0.44</v>
      </c>
      <c r="G58" s="251">
        <f>'Erable Plane'!G85</f>
        <v>0</v>
      </c>
      <c r="H58" s="234">
        <f>IFERROR(VLOOKUP($B$53,Tableau14582[],4,FALSE)*(1+$L$9)^$B58,0)</f>
        <v>60</v>
      </c>
      <c r="I58" s="235">
        <f>IFERROR(VLOOKUP($B$53,Tableau14582[],5,FALSE)*(1+$L$9)^$B58,0)</f>
        <v>13.75</v>
      </c>
      <c r="J58" s="235">
        <f>IFERROR(VLOOKUP($B$53,Tableau14582[],5,FALSE)*(1+$L$9)^$B58,0)</f>
        <v>13.75</v>
      </c>
      <c r="K58" s="236">
        <f>IFERROR(VLOOKUP($B$53,Tableau14582[],6,FALSE)*(1+$L$9)^$B58,0)</f>
        <v>10</v>
      </c>
      <c r="L58" s="287">
        <f t="shared" si="13"/>
        <v>355.78125</v>
      </c>
      <c r="N58" s="122">
        <v>37</v>
      </c>
      <c r="O58" s="263"/>
      <c r="P58" s="204"/>
      <c r="Q58" s="264">
        <f t="shared" si="11"/>
        <v>375</v>
      </c>
      <c r="R58" s="204">
        <f t="shared" si="5"/>
        <v>45</v>
      </c>
      <c r="S58" s="204">
        <f>$L$11*(1+$L$9)^N58*'Récapitulatif des résultats'!$I$11</f>
        <v>0</v>
      </c>
      <c r="T58" s="265"/>
      <c r="U58" s="204"/>
      <c r="V58" s="273">
        <f t="shared" si="7"/>
        <v>0</v>
      </c>
      <c r="W58" s="212">
        <f>SUM('Chêne sessile'!AQ42*'Chêne sessile'!$F$21,'Erable Sycomore '!AQ42*'Erable Sycomore '!$F$21,'Erable Plane'!AQ42*'Erable Plane'!$F$21,D!AQ42*D!$F$21,E!AQ42*E!$F$21,F!AQ42*F!$F$21)</f>
        <v>0</v>
      </c>
      <c r="X58" s="212">
        <f>SUM('Chêne sessile'!AR42*'Chêne sessile'!$F$21,'Erable Sycomore '!AR42*'Erable Sycomore '!$F$21,'Erable Plane'!AR42*'Erable Plane'!$F$21,D!AR42*D!$F$21,E!AR42*E!$F$21,F!AR42*F!$F$21)</f>
        <v>0</v>
      </c>
      <c r="Y58" s="212">
        <f>SUM('Chêne sessile'!AS42*'Chêne sessile'!$F$21,'Erable Sycomore '!AS42*'Erable Sycomore '!$F$21,'Erable Plane'!AS42*'Erable Plane'!$F$21,D!AS42*D!$F$21,E!AS42*E!$F$21,F!AS42*F!$F$21)</f>
        <v>0</v>
      </c>
      <c r="Z58" s="355">
        <f>SUM('Chêne sessile'!AT42*'Chêne sessile'!$F$21,'Erable Sycomore '!AT42*'Erable Sycomore '!$F$21,'Erable Plane'!AT42*'Erable Plane'!$F$21,D!AT42*D!$F$21,E!AT42*E!$F$21,F!AT42*F!$F$21)</f>
        <v>0</v>
      </c>
      <c r="AA58" s="202">
        <f t="shared" si="9"/>
        <v>0</v>
      </c>
      <c r="AB58" s="203">
        <f t="shared" si="8"/>
        <v>-82.403668030405242</v>
      </c>
      <c r="AC58" s="202"/>
      <c r="AD58" s="202"/>
    </row>
    <row r="59" spans="2:30">
      <c r="B59" s="295">
        <f>'Erable Plane'!B86</f>
        <v>35</v>
      </c>
      <c r="C59" s="249">
        <f>'Erable Plane'!C86</f>
        <v>25</v>
      </c>
      <c r="D59" s="250">
        <f>'Erable Plane'!D86</f>
        <v>0.4</v>
      </c>
      <c r="E59" s="245">
        <f>'Erable Plane'!E86</f>
        <v>0.33600000000000002</v>
      </c>
      <c r="F59" s="245">
        <f>'Erable Plane'!F86</f>
        <v>0.26400000000000001</v>
      </c>
      <c r="G59" s="251">
        <f>'Erable Plane'!G86</f>
        <v>0</v>
      </c>
      <c r="H59" s="234">
        <f>IFERROR(VLOOKUP($B$53,Tableau14582[],4,FALSE)*(1+$L$9)^$B59,0)</f>
        <v>60</v>
      </c>
      <c r="I59" s="235">
        <f>IFERROR(VLOOKUP($B$53,Tableau14582[],5,FALSE)*(1+$L$9)^$B59,0)</f>
        <v>13.75</v>
      </c>
      <c r="J59" s="235">
        <f>IFERROR(VLOOKUP($B$53,Tableau14582[],5,FALSE)*(1+$L$9)^$B59,0)</f>
        <v>13.75</v>
      </c>
      <c r="K59" s="236">
        <f>IFERROR(VLOOKUP($B$53,Tableau14582[],6,FALSE)*(1+$L$9)^$B59,0)</f>
        <v>10</v>
      </c>
      <c r="L59" s="287">
        <f t="shared" si="13"/>
        <v>907.03125</v>
      </c>
      <c r="N59" s="122">
        <v>38</v>
      </c>
      <c r="O59" s="263"/>
      <c r="P59" s="204"/>
      <c r="Q59" s="264">
        <f t="shared" ref="Q59:Q90" si="14">$L$13*(1+$L$9)^N59*$L$5</f>
        <v>375</v>
      </c>
      <c r="R59" s="204">
        <f t="shared" si="5"/>
        <v>45</v>
      </c>
      <c r="S59" s="204">
        <f>$L$11*(1+$L$9)^N59*'Récapitulatif des résultats'!$I$11</f>
        <v>0</v>
      </c>
      <c r="T59" s="265"/>
      <c r="U59" s="204"/>
      <c r="V59" s="273">
        <f t="shared" si="7"/>
        <v>0</v>
      </c>
      <c r="W59" s="212">
        <f>SUM('Chêne sessile'!AQ43*'Chêne sessile'!$F$21,'Erable Sycomore '!AQ43*'Erable Sycomore '!$F$21,'Erable Plane'!AQ43*'Erable Plane'!$F$21,D!AQ43*D!$F$21,E!AQ43*E!$F$21,F!AQ43*F!$F$21)</f>
        <v>0</v>
      </c>
      <c r="X59" s="212">
        <f>SUM('Chêne sessile'!AR43*'Chêne sessile'!$F$21,'Erable Sycomore '!AR43*'Erable Sycomore '!$F$21,'Erable Plane'!AR43*'Erable Plane'!$F$21,D!AR43*D!$F$21,E!AR43*E!$F$21,F!AR43*F!$F$21)</f>
        <v>0</v>
      </c>
      <c r="Y59" s="212">
        <f>SUM('Chêne sessile'!AS43*'Chêne sessile'!$F$21,'Erable Sycomore '!AS43*'Erable Sycomore '!$F$21,'Erable Plane'!AS43*'Erable Plane'!$F$21,D!AS43*D!$F$21,E!AS43*E!$F$21,F!AS43*F!$F$21)</f>
        <v>0</v>
      </c>
      <c r="Z59" s="355">
        <f>SUM('Chêne sessile'!AT43*'Chêne sessile'!$F$21,'Erable Sycomore '!AT43*'Erable Sycomore '!$F$21,'Erable Plane'!AT43*'Erable Plane'!$F$21,D!AT43*D!$F$21,E!AT43*E!$F$21,F!AT43*F!$F$21)</f>
        <v>0</v>
      </c>
      <c r="AA59" s="202">
        <f t="shared" si="9"/>
        <v>0</v>
      </c>
      <c r="AB59" s="203">
        <f t="shared" si="8"/>
        <v>-78.855184718091152</v>
      </c>
      <c r="AC59" s="202"/>
      <c r="AD59" s="202"/>
    </row>
    <row r="60" spans="2:30">
      <c r="B60" s="295">
        <f>'Erable Plane'!B87</f>
        <v>40</v>
      </c>
      <c r="C60" s="249">
        <f>'Erable Plane'!C87</f>
        <v>26</v>
      </c>
      <c r="D60" s="250">
        <f>'Erable Plane'!D87</f>
        <v>0.5</v>
      </c>
      <c r="E60" s="245">
        <f>'Erable Plane'!E87</f>
        <v>0.28000000000000003</v>
      </c>
      <c r="F60" s="245">
        <f>'Erable Plane'!F87</f>
        <v>0.22</v>
      </c>
      <c r="G60" s="251">
        <f>'Erable Plane'!G87</f>
        <v>0</v>
      </c>
      <c r="H60" s="234">
        <f>IFERROR(VLOOKUP($B$53,Tableau14582[],4,FALSE)*(1+$L$9)^$B60,0)</f>
        <v>60</v>
      </c>
      <c r="I60" s="235">
        <f>IFERROR(VLOOKUP($B$53,Tableau14582[],5,FALSE)*(1+$L$9)^$B60,0)</f>
        <v>13.75</v>
      </c>
      <c r="J60" s="235">
        <f>IFERROR(VLOOKUP($B$53,Tableau14582[],5,FALSE)*(1+$L$9)^$B60,0)</f>
        <v>13.75</v>
      </c>
      <c r="K60" s="236">
        <f>IFERROR(VLOOKUP($B$53,Tableau14582[],6,FALSE)*(1+$L$9)^$B60,0)</f>
        <v>10</v>
      </c>
      <c r="L60" s="287">
        <f t="shared" si="13"/>
        <v>1078.59375</v>
      </c>
      <c r="N60" s="122">
        <v>39</v>
      </c>
      <c r="O60" s="263"/>
      <c r="P60" s="204"/>
      <c r="Q60" s="264">
        <f t="shared" si="14"/>
        <v>375</v>
      </c>
      <c r="R60" s="204">
        <f t="shared" si="5"/>
        <v>45</v>
      </c>
      <c r="S60" s="204">
        <f>$L$11*(1+$L$9)^N60*'Récapitulatif des résultats'!$I$11</f>
        <v>0</v>
      </c>
      <c r="T60" s="265"/>
      <c r="U60" s="204"/>
      <c r="V60" s="273">
        <f t="shared" si="7"/>
        <v>0</v>
      </c>
      <c r="W60" s="212">
        <f>SUM('Chêne sessile'!AQ44*'Chêne sessile'!$F$21,'Erable Sycomore '!AQ44*'Erable Sycomore '!$F$21,'Erable Plane'!AQ44*'Erable Plane'!$F$21,D!AQ44*D!$F$21,E!AQ44*E!$F$21,F!AQ44*F!$F$21)</f>
        <v>0</v>
      </c>
      <c r="X60" s="212">
        <f>SUM('Chêne sessile'!AR44*'Chêne sessile'!$F$21,'Erable Sycomore '!AR44*'Erable Sycomore '!$F$21,'Erable Plane'!AR44*'Erable Plane'!$F$21,D!AR44*D!$F$21,E!AR44*E!$F$21,F!AR44*F!$F$21)</f>
        <v>0</v>
      </c>
      <c r="Y60" s="212">
        <f>SUM('Chêne sessile'!AS44*'Chêne sessile'!$F$21,'Erable Sycomore '!AS44*'Erable Sycomore '!$F$21,'Erable Plane'!AS44*'Erable Plane'!$F$21,D!AS44*D!$F$21,E!AS44*E!$F$21,F!AS44*F!$F$21)</f>
        <v>0</v>
      </c>
      <c r="Z60" s="355">
        <f>SUM('Chêne sessile'!AT44*'Chêne sessile'!$F$21,'Erable Sycomore '!AT44*'Erable Sycomore '!$F$21,'Erable Plane'!AT44*'Erable Plane'!$F$21,D!AT44*D!$F$21,E!AT44*E!$F$21,F!AT44*F!$F$21)</f>
        <v>0</v>
      </c>
      <c r="AA60" s="202">
        <f t="shared" si="9"/>
        <v>0</v>
      </c>
      <c r="AB60" s="203">
        <f t="shared" si="8"/>
        <v>-75.459506907264256</v>
      </c>
      <c r="AC60" s="202"/>
      <c r="AD60" s="202"/>
    </row>
    <row r="61" spans="2:30">
      <c r="B61" s="295">
        <f>'Erable Plane'!B88</f>
        <v>45</v>
      </c>
      <c r="C61" s="249">
        <f>'Erable Plane'!C88</f>
        <v>26</v>
      </c>
      <c r="D61" s="250">
        <f>'Erable Plane'!D88</f>
        <v>0.6</v>
      </c>
      <c r="E61" s="245">
        <f>'Erable Plane'!E88</f>
        <v>0.22400000000000003</v>
      </c>
      <c r="F61" s="245">
        <f>'Erable Plane'!F88</f>
        <v>0.17600000000000002</v>
      </c>
      <c r="G61" s="251">
        <f>'Erable Plane'!G88</f>
        <v>0</v>
      </c>
      <c r="H61" s="234">
        <f>IFERROR(VLOOKUP($B$53,Tableau14582[],4,FALSE)*(1+$L$9)^$B61,0)</f>
        <v>60</v>
      </c>
      <c r="I61" s="235">
        <f>IFERROR(VLOOKUP($B$53,Tableau14582[],5,FALSE)*(1+$L$9)^$B61,0)</f>
        <v>13.75</v>
      </c>
      <c r="J61" s="235">
        <f>IFERROR(VLOOKUP($B$53,Tableau14582[],5,FALSE)*(1+$L$9)^$B61,0)</f>
        <v>13.75</v>
      </c>
      <c r="K61" s="236">
        <f>IFERROR(VLOOKUP($B$53,Tableau14582[],6,FALSE)*(1+$L$9)^$B61,0)</f>
        <v>10</v>
      </c>
      <c r="L61" s="287">
        <f t="shared" si="13"/>
        <v>1213.875</v>
      </c>
      <c r="N61" s="122">
        <v>40</v>
      </c>
      <c r="O61" s="263"/>
      <c r="P61" s="204"/>
      <c r="Q61" s="264">
        <f t="shared" si="14"/>
        <v>375</v>
      </c>
      <c r="R61" s="204">
        <f t="shared" si="5"/>
        <v>45</v>
      </c>
      <c r="S61" s="204">
        <f>$L$11*(1+$L$9)^N61*'Récapitulatif des résultats'!$I$11</f>
        <v>0</v>
      </c>
      <c r="T61" s="265"/>
      <c r="U61" s="204"/>
      <c r="V61" s="273">
        <f t="shared" si="7"/>
        <v>58.5</v>
      </c>
      <c r="W61" s="212">
        <f>SUM('Chêne sessile'!AQ45*'Chêne sessile'!$F$21,'Erable Sycomore '!AQ45*'Erable Sycomore '!$F$21,'Erable Plane'!AQ45*'Erable Plane'!$F$21,D!AQ45*D!$F$21,E!AQ45*E!$F$21,F!AQ45*F!$F$21)</f>
        <v>29.25</v>
      </c>
      <c r="X61" s="212">
        <f>SUM('Chêne sessile'!AR45*'Chêne sessile'!$F$21,'Erable Sycomore '!AR45*'Erable Sycomore '!$F$21,'Erable Plane'!AR45*'Erable Plane'!$F$21,D!AR45*D!$F$21,E!AR45*E!$F$21,F!AR45*F!$F$21)</f>
        <v>16.380000000000003</v>
      </c>
      <c r="Y61" s="212">
        <f>SUM('Chêne sessile'!AS45*'Chêne sessile'!$F$21,'Erable Sycomore '!AS45*'Erable Sycomore '!$F$21,'Erable Plane'!AS45*'Erable Plane'!$F$21,D!AS45*D!$F$21,E!AS45*E!$F$21,F!AS45*F!$F$21)</f>
        <v>12.87</v>
      </c>
      <c r="Z61" s="355">
        <f>SUM('Chêne sessile'!AT45*'Chêne sessile'!$F$21,'Erable Sycomore '!AT45*'Erable Sycomore '!$F$21,'Erable Plane'!AT45*'Erable Plane'!$F$21,D!AT45*D!$F$21,E!AT45*E!$F$21,F!AT45*F!$F$21)</f>
        <v>0</v>
      </c>
      <c r="AA61" s="202">
        <f t="shared" si="9"/>
        <v>2157.1875</v>
      </c>
      <c r="AB61" s="203">
        <f t="shared" si="8"/>
        <v>298.67239042028518</v>
      </c>
      <c r="AC61" s="202"/>
      <c r="AD61" s="202"/>
    </row>
    <row r="62" spans="2:30">
      <c r="B62" s="295">
        <f>'Erable Plane'!B89</f>
        <v>50</v>
      </c>
      <c r="C62" s="249">
        <f>'Erable Plane'!C89</f>
        <v>26</v>
      </c>
      <c r="D62" s="250">
        <f>'Erable Plane'!D89</f>
        <v>0.7</v>
      </c>
      <c r="E62" s="245">
        <f>'Erable Plane'!E89</f>
        <v>0.16800000000000004</v>
      </c>
      <c r="F62" s="245">
        <f>'Erable Plane'!F89</f>
        <v>0.13200000000000003</v>
      </c>
      <c r="G62" s="251">
        <f>'Erable Plane'!G89</f>
        <v>0</v>
      </c>
      <c r="H62" s="234">
        <f>IFERROR(VLOOKUP($B$53,Tableau14582[],4,FALSE)*(1+$L$9)^$B62,0)</f>
        <v>60</v>
      </c>
      <c r="I62" s="235">
        <f>IFERROR(VLOOKUP($B$53,Tableau14582[],5,FALSE)*(1+$L$9)^$B62,0)</f>
        <v>13.75</v>
      </c>
      <c r="J62" s="235">
        <f>IFERROR(VLOOKUP($B$53,Tableau14582[],5,FALSE)*(1+$L$9)^$B62,0)</f>
        <v>13.75</v>
      </c>
      <c r="K62" s="236">
        <f>IFERROR(VLOOKUP($B$53,Tableau14582[],6,FALSE)*(1+$L$9)^$B62,0)</f>
        <v>10</v>
      </c>
      <c r="L62" s="287">
        <f t="shared" si="13"/>
        <v>1349.15625</v>
      </c>
      <c r="N62" s="122">
        <v>41</v>
      </c>
      <c r="O62" s="263"/>
      <c r="P62" s="204"/>
      <c r="Q62" s="264">
        <f t="shared" si="14"/>
        <v>375</v>
      </c>
      <c r="R62" s="204">
        <f t="shared" si="5"/>
        <v>45</v>
      </c>
      <c r="S62" s="204">
        <f>$L$11*(1+$L$9)^N62*'Récapitulatif des résultats'!$I$11</f>
        <v>0</v>
      </c>
      <c r="T62" s="265"/>
      <c r="U62" s="204"/>
      <c r="V62" s="273">
        <f t="shared" si="7"/>
        <v>0</v>
      </c>
      <c r="W62" s="212">
        <f>SUM('Chêne sessile'!AQ46*'Chêne sessile'!$F$21,'Erable Sycomore '!AQ46*'Erable Sycomore '!$F$21,'Erable Plane'!AQ46*'Erable Plane'!$F$21,D!AQ46*D!$F$21,E!AQ46*E!$F$21,F!AQ46*F!$F$21)</f>
        <v>0</v>
      </c>
      <c r="X62" s="212">
        <f>SUM('Chêne sessile'!AR46*'Chêne sessile'!$F$21,'Erable Sycomore '!AR46*'Erable Sycomore '!$F$21,'Erable Plane'!AR46*'Erable Plane'!$F$21,D!AR46*D!$F$21,E!AR46*E!$F$21,F!AR46*F!$F$21)</f>
        <v>0</v>
      </c>
      <c r="Y62" s="212">
        <f>SUM('Chêne sessile'!AS46*'Chêne sessile'!$F$21,'Erable Sycomore '!AS46*'Erable Sycomore '!$F$21,'Erable Plane'!AS46*'Erable Plane'!$F$21,D!AS46*D!$F$21,E!AS46*E!$F$21,F!AS46*F!$F$21)</f>
        <v>0</v>
      </c>
      <c r="Z62" s="355">
        <f>SUM('Chêne sessile'!AT46*'Chêne sessile'!$F$21,'Erable Sycomore '!AT46*'Erable Sycomore '!$F$21,'Erable Plane'!AT46*'Erable Plane'!$F$21,D!AT46*D!$F$21,E!AT46*E!$F$21,F!AT46*F!$F$21)</f>
        <v>0</v>
      </c>
      <c r="AA62" s="202">
        <f t="shared" si="9"/>
        <v>0</v>
      </c>
      <c r="AB62" s="203">
        <f t="shared" si="8"/>
        <v>-69.100530580585868</v>
      </c>
      <c r="AC62" s="202"/>
      <c r="AD62" s="202"/>
    </row>
    <row r="63" spans="2:30">
      <c r="B63" s="295">
        <f>'Erable Plane'!B90</f>
        <v>55</v>
      </c>
      <c r="C63" s="249">
        <f>'Erable Plane'!C90</f>
        <v>25</v>
      </c>
      <c r="D63" s="250">
        <f>'Erable Plane'!D90</f>
        <v>0.8</v>
      </c>
      <c r="E63" s="245">
        <f>'Erable Plane'!E90</f>
        <v>0.11199999999999999</v>
      </c>
      <c r="F63" s="245">
        <f>'Erable Plane'!F90</f>
        <v>8.7999999999999981E-2</v>
      </c>
      <c r="G63" s="251">
        <f>'Erable Plane'!G90</f>
        <v>0</v>
      </c>
      <c r="H63" s="234">
        <f>IFERROR(VLOOKUP($B$53,Tableau14582[],4,FALSE)*(1+$L$9)^$B63,0)</f>
        <v>60</v>
      </c>
      <c r="I63" s="235">
        <f>IFERROR(VLOOKUP($B$53,Tableau14582[],5,FALSE)*(1+$L$9)^$B63,0)</f>
        <v>13.75</v>
      </c>
      <c r="J63" s="235">
        <f>IFERROR(VLOOKUP($B$53,Tableau14582[],5,FALSE)*(1+$L$9)^$B63,0)</f>
        <v>13.75</v>
      </c>
      <c r="K63" s="236">
        <f>IFERROR(VLOOKUP($B$53,Tableau14582[],6,FALSE)*(1+$L$9)^$B63,0)</f>
        <v>10</v>
      </c>
      <c r="L63" s="287">
        <f t="shared" si="13"/>
        <v>1427.34375</v>
      </c>
      <c r="N63" s="122">
        <v>42</v>
      </c>
      <c r="O63" s="263"/>
      <c r="P63" s="204"/>
      <c r="Q63" s="264">
        <f t="shared" si="14"/>
        <v>375</v>
      </c>
      <c r="R63" s="204">
        <f t="shared" si="5"/>
        <v>45</v>
      </c>
      <c r="S63" s="204">
        <f>$L$11*(1+$L$9)^N63*'Récapitulatif des résultats'!$I$11</f>
        <v>0</v>
      </c>
      <c r="T63" s="265"/>
      <c r="U63" s="204"/>
      <c r="V63" s="273">
        <f t="shared" si="7"/>
        <v>382.5</v>
      </c>
      <c r="W63" s="212">
        <f>SUM('Chêne sessile'!AQ47*'Chêne sessile'!$F$21,'Erable Sycomore '!AQ47*'Erable Sycomore '!$F$21,'Erable Plane'!AQ47*'Erable Plane'!$F$21,D!AQ47*D!$F$21,E!AQ47*E!$F$21,F!AQ47*F!$F$21)</f>
        <v>0</v>
      </c>
      <c r="X63" s="212">
        <f>SUM('Chêne sessile'!AR47*'Chêne sessile'!$F$21,'Erable Sycomore '!AR47*'Erable Sycomore '!$F$21,'Erable Plane'!AR47*'Erable Plane'!$F$21,D!AR47*D!$F$21,E!AR47*E!$F$21,F!AR47*F!$F$21)</f>
        <v>0</v>
      </c>
      <c r="Y63" s="212">
        <f>SUM('Chêne sessile'!AS47*'Chêne sessile'!$F$21,'Erable Sycomore '!AS47*'Erable Sycomore '!$F$21,'Erable Plane'!AS47*'Erable Plane'!$F$21,D!AS47*D!$F$21,E!AS47*E!$F$21,F!AS47*F!$F$21)</f>
        <v>0</v>
      </c>
      <c r="Z63" s="355">
        <f>SUM('Chêne sessile'!AT47*'Chêne sessile'!$F$21,'Erable Sycomore '!AT47*'Erable Sycomore '!$F$21,'Erable Plane'!AT47*'Erable Plane'!$F$21,D!AT47*D!$F$21,E!AT47*E!$F$21,F!AT47*F!$F$21)</f>
        <v>382.5</v>
      </c>
      <c r="AA63" s="202">
        <f t="shared" si="9"/>
        <v>3825</v>
      </c>
      <c r="AB63" s="203">
        <f t="shared" si="8"/>
        <v>536.08408891978797</v>
      </c>
      <c r="AC63" s="202"/>
      <c r="AD63" s="202"/>
    </row>
    <row r="64" spans="2:30">
      <c r="B64" s="295">
        <f>'Erable Plane'!B91</f>
        <v>60</v>
      </c>
      <c r="C64" s="249">
        <f>'Erable Plane'!C91</f>
        <v>24</v>
      </c>
      <c r="D64" s="250">
        <f>'Erable Plane'!D91</f>
        <v>0.9</v>
      </c>
      <c r="E64" s="245">
        <f>'Erable Plane'!E91</f>
        <v>5.5999999999999994E-2</v>
      </c>
      <c r="F64" s="245">
        <f>'Erable Plane'!F91</f>
        <v>4.3999999999999991E-2</v>
      </c>
      <c r="G64" s="251">
        <f>'Erable Plane'!G91</f>
        <v>0</v>
      </c>
      <c r="H64" s="234">
        <f>IFERROR(VLOOKUP($B$53,Tableau14582[],4,FALSE)*(1+$L$9)^$B64,0)</f>
        <v>60</v>
      </c>
      <c r="I64" s="235">
        <f>IFERROR(VLOOKUP($B$53,Tableau14582[],5,FALSE)*(1+$L$9)^$B64,0)</f>
        <v>13.75</v>
      </c>
      <c r="J64" s="235">
        <f>IFERROR(VLOOKUP($B$53,Tableau14582[],5,FALSE)*(1+$L$9)^$B64,0)</f>
        <v>13.75</v>
      </c>
      <c r="K64" s="236">
        <f>IFERROR(VLOOKUP($B$53,Tableau14582[],6,FALSE)*(1+$L$9)^$B64,0)</f>
        <v>10</v>
      </c>
      <c r="L64" s="287">
        <f t="shared" si="13"/>
        <v>1495.125</v>
      </c>
      <c r="N64" s="122">
        <v>43</v>
      </c>
      <c r="O64" s="263"/>
      <c r="P64" s="204"/>
      <c r="Q64" s="264">
        <f t="shared" si="14"/>
        <v>375</v>
      </c>
      <c r="R64" s="204">
        <f t="shared" si="5"/>
        <v>45</v>
      </c>
      <c r="S64" s="204">
        <f>$L$11*(1+$L$9)^N64*'Récapitulatif des résultats'!$I$11</f>
        <v>0</v>
      </c>
      <c r="T64" s="265"/>
      <c r="U64" s="204"/>
      <c r="V64" s="273">
        <f t="shared" si="7"/>
        <v>0</v>
      </c>
      <c r="W64" s="212">
        <f>SUM('Chêne sessile'!AQ48*'Chêne sessile'!$F$21,'Erable Sycomore '!AQ48*'Erable Sycomore '!$F$21,'Erable Plane'!AQ48*'Erable Plane'!$F$21,D!AQ48*D!$F$21,E!AQ48*E!$F$21,F!AQ48*F!$F$21)</f>
        <v>0</v>
      </c>
      <c r="X64" s="212">
        <f>SUM('Chêne sessile'!AR48*'Chêne sessile'!$F$21,'Erable Sycomore '!AR48*'Erable Sycomore '!$F$21,'Erable Plane'!AR48*'Erable Plane'!$F$21,D!AR48*D!$F$21,E!AR48*E!$F$21,F!AR48*F!$F$21)</f>
        <v>0</v>
      </c>
      <c r="Y64" s="212">
        <f>SUM('Chêne sessile'!AS48*'Chêne sessile'!$F$21,'Erable Sycomore '!AS48*'Erable Sycomore '!$F$21,'Erable Plane'!AS48*'Erable Plane'!$F$21,D!AS48*D!$F$21,E!AS48*E!$F$21,F!AS48*F!$F$21)</f>
        <v>0</v>
      </c>
      <c r="Z64" s="355">
        <f>SUM('Chêne sessile'!AT48*'Chêne sessile'!$F$21,'Erable Sycomore '!AT48*'Erable Sycomore '!$F$21,'Erable Plane'!AT48*'Erable Plane'!$F$21,D!AT48*D!$F$21,E!AT48*E!$F$21,F!AT48*F!$F$21)</f>
        <v>0</v>
      </c>
      <c r="AA64" s="202">
        <f t="shared" si="9"/>
        <v>0</v>
      </c>
      <c r="AB64" s="203">
        <f t="shared" si="8"/>
        <v>-63.277425499037008</v>
      </c>
      <c r="AC64" s="202"/>
      <c r="AD64" s="202"/>
    </row>
    <row r="65" spans="2:30">
      <c r="B65" s="295">
        <f>'Erable Plane'!B92</f>
        <v>0</v>
      </c>
      <c r="C65" s="249">
        <f>'Erable Plane'!C92</f>
        <v>0</v>
      </c>
      <c r="D65" s="250">
        <f>'Erable Plane'!D92</f>
        <v>0</v>
      </c>
      <c r="E65" s="245">
        <f>'Erable Plane'!E92</f>
        <v>0</v>
      </c>
      <c r="F65" s="245">
        <f>'Erable Plane'!F92</f>
        <v>0</v>
      </c>
      <c r="G65" s="251">
        <f>'Erable Plane'!G92</f>
        <v>0</v>
      </c>
      <c r="H65" s="234">
        <f>IFERROR(VLOOKUP($B$53,Tableau14582[],4,FALSE)*(1+$L$9)^$B65,0)</f>
        <v>60</v>
      </c>
      <c r="I65" s="235">
        <f>IFERROR(VLOOKUP($B$53,Tableau14582[],5,FALSE)*(1+$L$9)^$B65,0)</f>
        <v>13.75</v>
      </c>
      <c r="J65" s="235">
        <f>IFERROR(VLOOKUP($B$53,Tableau14582[],5,FALSE)*(1+$L$9)^$B65,0)</f>
        <v>13.75</v>
      </c>
      <c r="K65" s="236">
        <f>IFERROR(VLOOKUP($B$53,Tableau14582[],6,FALSE)*(1+$L$9)^$B65,0)</f>
        <v>10</v>
      </c>
      <c r="L65" s="287">
        <f t="shared" si="13"/>
        <v>0</v>
      </c>
      <c r="N65" s="122">
        <v>44</v>
      </c>
      <c r="O65" s="263"/>
      <c r="P65" s="204"/>
      <c r="Q65" s="264">
        <f t="shared" si="14"/>
        <v>375</v>
      </c>
      <c r="R65" s="204">
        <f t="shared" si="5"/>
        <v>45</v>
      </c>
      <c r="S65" s="204">
        <f>$L$11*(1+$L$9)^N65*'Récapitulatif des résultats'!$I$11</f>
        <v>0</v>
      </c>
      <c r="T65" s="265"/>
      <c r="U65" s="204"/>
      <c r="V65" s="273">
        <f t="shared" si="7"/>
        <v>0</v>
      </c>
      <c r="W65" s="212">
        <f>SUM('Chêne sessile'!AQ49*'Chêne sessile'!$F$21,'Erable Sycomore '!AQ49*'Erable Sycomore '!$F$21,'Erable Plane'!AQ49*'Erable Plane'!$F$21,D!AQ49*D!$F$21,E!AQ49*E!$F$21,F!AQ49*F!$F$21)</f>
        <v>0</v>
      </c>
      <c r="X65" s="212">
        <f>SUM('Chêne sessile'!AR49*'Chêne sessile'!$F$21,'Erable Sycomore '!AR49*'Erable Sycomore '!$F$21,'Erable Plane'!AR49*'Erable Plane'!$F$21,D!AR49*D!$F$21,E!AR49*E!$F$21,F!AR49*F!$F$21)</f>
        <v>0</v>
      </c>
      <c r="Y65" s="212">
        <f>SUM('Chêne sessile'!AS49*'Chêne sessile'!$F$21,'Erable Sycomore '!AS49*'Erable Sycomore '!$F$21,'Erable Plane'!AS49*'Erable Plane'!$F$21,D!AS49*D!$F$21,E!AS49*E!$F$21,F!AS49*F!$F$21)</f>
        <v>0</v>
      </c>
      <c r="Z65" s="355">
        <f>SUM('Chêne sessile'!AT49*'Chêne sessile'!$F$21,'Erable Sycomore '!AT49*'Erable Sycomore '!$F$21,'Erable Plane'!AT49*'Erable Plane'!$F$21,D!AT49*D!$F$21,E!AT49*E!$F$21,F!AT49*F!$F$21)</f>
        <v>0</v>
      </c>
      <c r="AA65" s="202">
        <f t="shared" si="9"/>
        <v>0</v>
      </c>
      <c r="AB65" s="203">
        <f t="shared" si="8"/>
        <v>-60.552560286159824</v>
      </c>
      <c r="AC65" s="202"/>
      <c r="AD65" s="202"/>
    </row>
    <row r="66" spans="2:30">
      <c r="B66" s="295">
        <f>'Erable Plane'!B93</f>
        <v>0</v>
      </c>
      <c r="C66" s="249">
        <f>'Erable Plane'!C93</f>
        <v>0</v>
      </c>
      <c r="D66" s="250">
        <f>'Erable Plane'!D93</f>
        <v>0</v>
      </c>
      <c r="E66" s="245">
        <f>'Erable Plane'!E93</f>
        <v>0</v>
      </c>
      <c r="F66" s="245">
        <f>'Erable Plane'!F93</f>
        <v>0</v>
      </c>
      <c r="G66" s="251">
        <f>'Erable Plane'!G93</f>
        <v>0</v>
      </c>
      <c r="H66" s="234">
        <f>IFERROR(VLOOKUP($B$53,Tableau14582[],4,FALSE)*(1+$L$9)^$B66,0)</f>
        <v>60</v>
      </c>
      <c r="I66" s="235">
        <f>IFERROR(VLOOKUP($B$53,Tableau14582[],5,FALSE)*(1+$L$9)^$B66,0)</f>
        <v>13.75</v>
      </c>
      <c r="J66" s="235">
        <f>IFERROR(VLOOKUP($B$53,Tableau14582[],5,FALSE)*(1+$L$9)^$B66,0)</f>
        <v>13.75</v>
      </c>
      <c r="K66" s="236">
        <f>IFERROR(VLOOKUP($B$53,Tableau14582[],6,FALSE)*(1+$L$9)^$B66,0)</f>
        <v>10</v>
      </c>
      <c r="L66" s="287">
        <f t="shared" si="13"/>
        <v>0</v>
      </c>
      <c r="N66" s="122">
        <v>45</v>
      </c>
      <c r="O66" s="263"/>
      <c r="P66" s="204"/>
      <c r="Q66" s="264">
        <f t="shared" si="14"/>
        <v>375</v>
      </c>
      <c r="R66" s="204">
        <f t="shared" si="5"/>
        <v>45</v>
      </c>
      <c r="S66" s="204">
        <f>$L$11*(1+$L$9)^N66*'Récapitulatif des résultats'!$I$11</f>
        <v>0</v>
      </c>
      <c r="T66" s="265"/>
      <c r="U66" s="204"/>
      <c r="V66" s="273">
        <f t="shared" si="7"/>
        <v>58.5</v>
      </c>
      <c r="W66" s="212">
        <f>SUM('Chêne sessile'!AQ50*'Chêne sessile'!$F$21,'Erable Sycomore '!AQ50*'Erable Sycomore '!$F$21,'Erable Plane'!AQ50*'Erable Plane'!$F$21,D!AQ50*D!$F$21,E!AQ50*E!$F$21,F!AQ50*F!$F$21)</f>
        <v>35.1</v>
      </c>
      <c r="X66" s="212">
        <f>SUM('Chêne sessile'!AR50*'Chêne sessile'!$F$21,'Erable Sycomore '!AR50*'Erable Sycomore '!$F$21,'Erable Plane'!AR50*'Erable Plane'!$F$21,D!AR50*D!$F$21,E!AR50*E!$F$21,F!AR50*F!$F$21)</f>
        <v>13.104000000000001</v>
      </c>
      <c r="Y66" s="212">
        <f>SUM('Chêne sessile'!AS50*'Chêne sessile'!$F$21,'Erable Sycomore '!AS50*'Erable Sycomore '!$F$21,'Erable Plane'!AS50*'Erable Plane'!$F$21,D!AS50*D!$F$21,E!AS50*E!$F$21,F!AS50*F!$F$21)</f>
        <v>10.296000000000001</v>
      </c>
      <c r="Z66" s="355">
        <f>SUM('Chêne sessile'!AT50*'Chêne sessile'!$F$21,'Erable Sycomore '!AT50*'Erable Sycomore '!$F$21,'Erable Plane'!AT50*'Erable Plane'!$F$21,D!AT50*D!$F$21,E!AT50*E!$F$21,F!AT50*F!$F$21)</f>
        <v>0</v>
      </c>
      <c r="AA66" s="202">
        <f t="shared" si="9"/>
        <v>2427.75</v>
      </c>
      <c r="AB66" s="203">
        <f t="shared" si="8"/>
        <v>276.997956059552</v>
      </c>
      <c r="AC66" s="202"/>
      <c r="AD66" s="202"/>
    </row>
    <row r="67" spans="2:30">
      <c r="B67" s="288">
        <f>'Erable Plane'!B94</f>
        <v>70</v>
      </c>
      <c r="C67" s="252">
        <f>'Erable Plane'!C94</f>
        <v>306</v>
      </c>
      <c r="D67" s="246">
        <f>'Erable Plane'!D94</f>
        <v>0.95</v>
      </c>
      <c r="E67" s="258">
        <f>'Erable Plane'!E94</f>
        <v>2.8000000000000028E-2</v>
      </c>
      <c r="F67" s="258">
        <f>'Erable Plane'!F94</f>
        <v>2.200000000000002E-2</v>
      </c>
      <c r="G67" s="253">
        <f>'Erable Plane'!G94</f>
        <v>0</v>
      </c>
      <c r="H67" s="237">
        <f>IFERROR(VLOOKUP($B$53,Tableau14582[],4,FALSE)*(1+$L$9)^$B67,0)</f>
        <v>60</v>
      </c>
      <c r="I67" s="238">
        <f>IFERROR(VLOOKUP($B$53,Tableau14582[],5,FALSE)*(1+$L$9)^$B67,0)</f>
        <v>13.75</v>
      </c>
      <c r="J67" s="238">
        <f>IFERROR(VLOOKUP($B$53,Tableau14582[],5,FALSE)*(1+$L$9)^$B67,0)</f>
        <v>13.75</v>
      </c>
      <c r="K67" s="239">
        <f>IFERROR(VLOOKUP($B$53,Tableau14582[],6,FALSE)*(1+$L$9)^$B67,0)</f>
        <v>10</v>
      </c>
      <c r="L67" s="289">
        <f t="shared" si="13"/>
        <v>19858.921875</v>
      </c>
      <c r="N67" s="122">
        <v>46</v>
      </c>
      <c r="O67" s="263"/>
      <c r="P67" s="204"/>
      <c r="Q67" s="264">
        <f t="shared" si="14"/>
        <v>375</v>
      </c>
      <c r="R67" s="204">
        <f t="shared" si="5"/>
        <v>45</v>
      </c>
      <c r="S67" s="204">
        <f>$L$11*(1+$L$9)^N67*'Récapitulatif des résultats'!$I$11</f>
        <v>0</v>
      </c>
      <c r="T67" s="265"/>
      <c r="U67" s="204"/>
      <c r="V67" s="273">
        <f t="shared" si="7"/>
        <v>0</v>
      </c>
      <c r="W67" s="212">
        <f>SUM('Chêne sessile'!AQ51*'Chêne sessile'!$F$21,'Erable Sycomore '!AQ51*'Erable Sycomore '!$F$21,'Erable Plane'!AQ51*'Erable Plane'!$F$21,D!AQ51*D!$F$21,E!AQ51*E!$F$21,F!AQ51*F!$F$21)</f>
        <v>0</v>
      </c>
      <c r="X67" s="212">
        <f>SUM('Chêne sessile'!AR51*'Chêne sessile'!$F$21,'Erable Sycomore '!AR51*'Erable Sycomore '!$F$21,'Erable Plane'!AR51*'Erable Plane'!$F$21,D!AR51*D!$F$21,E!AR51*E!$F$21,F!AR51*F!$F$21)</f>
        <v>0</v>
      </c>
      <c r="Y67" s="212">
        <f>SUM('Chêne sessile'!AS51*'Chêne sessile'!$F$21,'Erable Sycomore '!AS51*'Erable Sycomore '!$F$21,'Erable Plane'!AS51*'Erable Plane'!$F$21,D!AS51*D!$F$21,E!AS51*E!$F$21,F!AS51*F!$F$21)</f>
        <v>0</v>
      </c>
      <c r="Z67" s="355">
        <f>SUM('Chêne sessile'!AT51*'Chêne sessile'!$F$21,'Erable Sycomore '!AT51*'Erable Sycomore '!$F$21,'Erable Plane'!AT51*'Erable Plane'!$F$21,D!AT51*D!$F$21,E!AT51*E!$F$21,F!AT51*F!$F$21)</f>
        <v>0</v>
      </c>
      <c r="AA67" s="202">
        <f t="shared" si="9"/>
        <v>0</v>
      </c>
      <c r="AB67" s="203">
        <f t="shared" si="8"/>
        <v>-55.449793078143664</v>
      </c>
      <c r="AC67" s="202"/>
      <c r="AD67" s="202"/>
    </row>
    <row r="68" spans="2:30">
      <c r="B68" s="290"/>
      <c r="C68" s="291"/>
      <c r="D68" s="291"/>
      <c r="E68" s="291"/>
      <c r="F68" s="291"/>
      <c r="G68" s="291"/>
      <c r="H68" s="291"/>
      <c r="I68" s="291"/>
      <c r="J68" s="291"/>
      <c r="K68" s="291"/>
      <c r="L68" s="292"/>
      <c r="N68" s="122">
        <v>47</v>
      </c>
      <c r="O68" s="263"/>
      <c r="P68" s="204"/>
      <c r="Q68" s="264">
        <f t="shared" si="14"/>
        <v>375</v>
      </c>
      <c r="R68" s="204">
        <f t="shared" si="5"/>
        <v>45</v>
      </c>
      <c r="S68" s="204">
        <f>$L$11*(1+$L$9)^N68*'Récapitulatif des résultats'!$I$11</f>
        <v>0</v>
      </c>
      <c r="T68" s="265"/>
      <c r="U68" s="204"/>
      <c r="V68" s="273">
        <f t="shared" si="7"/>
        <v>0</v>
      </c>
      <c r="W68" s="212">
        <f>SUM('Chêne sessile'!AQ52*'Chêne sessile'!$F$21,'Erable Sycomore '!AQ52*'Erable Sycomore '!$F$21,'Erable Plane'!AQ52*'Erable Plane'!$F$21,D!AQ52*D!$F$21,E!AQ52*E!$F$21,F!AQ52*F!$F$21)</f>
        <v>0</v>
      </c>
      <c r="X68" s="212">
        <f>SUM('Chêne sessile'!AR52*'Chêne sessile'!$F$21,'Erable Sycomore '!AR52*'Erable Sycomore '!$F$21,'Erable Plane'!AR52*'Erable Plane'!$F$21,D!AR52*D!$F$21,E!AR52*E!$F$21,F!AR52*F!$F$21)</f>
        <v>0</v>
      </c>
      <c r="Y68" s="212">
        <f>SUM('Chêne sessile'!AS52*'Chêne sessile'!$F$21,'Erable Sycomore '!AS52*'Erable Sycomore '!$F$21,'Erable Plane'!AS52*'Erable Plane'!$F$21,D!AS52*D!$F$21,E!AS52*E!$F$21,F!AS52*F!$F$21)</f>
        <v>0</v>
      </c>
      <c r="Z68" s="355">
        <f>SUM('Chêne sessile'!AT52*'Chêne sessile'!$F$21,'Erable Sycomore '!AT52*'Erable Sycomore '!$F$21,'Erable Plane'!AT52*'Erable Plane'!$F$21,D!AT52*D!$F$21,E!AT52*E!$F$21,F!AT52*F!$F$21)</f>
        <v>0</v>
      </c>
      <c r="AA68" s="202">
        <f t="shared" si="9"/>
        <v>0</v>
      </c>
      <c r="AB68" s="203">
        <f t="shared" si="8"/>
        <v>-53.06200294559202</v>
      </c>
      <c r="AC68" s="202"/>
      <c r="AD68" s="202"/>
    </row>
    <row r="69" spans="2:30">
      <c r="B69" s="500">
        <f>D!F17</f>
        <v>0</v>
      </c>
      <c r="C69" s="501">
        <f>D!C80</f>
        <v>0</v>
      </c>
      <c r="D69" s="501">
        <f>D!D80</f>
        <v>0</v>
      </c>
      <c r="E69" s="501">
        <f>D!E80</f>
        <v>0</v>
      </c>
      <c r="F69" s="501">
        <f>D!F80</f>
        <v>0</v>
      </c>
      <c r="G69" s="502">
        <f>D!G80</f>
        <v>0</v>
      </c>
      <c r="H69" s="486" t="s">
        <v>253</v>
      </c>
      <c r="I69" s="487"/>
      <c r="J69" s="487"/>
      <c r="K69" s="488"/>
      <c r="L69" s="281">
        <f>X5</f>
        <v>0</v>
      </c>
      <c r="N69" s="122">
        <v>48</v>
      </c>
      <c r="O69" s="263"/>
      <c r="P69" s="204"/>
      <c r="Q69" s="264">
        <f t="shared" si="14"/>
        <v>375</v>
      </c>
      <c r="R69" s="204">
        <f t="shared" si="5"/>
        <v>45</v>
      </c>
      <c r="S69" s="204">
        <f>$L$11*(1+$L$9)^N69*'Récapitulatif des résultats'!$I$11</f>
        <v>0</v>
      </c>
      <c r="T69" s="265"/>
      <c r="U69" s="204"/>
      <c r="V69" s="273">
        <f t="shared" si="7"/>
        <v>0</v>
      </c>
      <c r="W69" s="212">
        <f>SUM('Chêne sessile'!AQ53*'Chêne sessile'!$F$21,'Erable Sycomore '!AQ53*'Erable Sycomore '!$F$21,'Erable Plane'!AQ53*'Erable Plane'!$F$21,D!AQ53*D!$F$21,E!AQ53*E!$F$21,F!AQ53*F!$F$21)</f>
        <v>0</v>
      </c>
      <c r="X69" s="212">
        <f>SUM('Chêne sessile'!AR53*'Chêne sessile'!$F$21,'Erable Sycomore '!AR53*'Erable Sycomore '!$F$21,'Erable Plane'!AR53*'Erable Plane'!$F$21,D!AR53*D!$F$21,E!AR53*E!$F$21,F!AR53*F!$F$21)</f>
        <v>0</v>
      </c>
      <c r="Y69" s="212">
        <f>SUM('Chêne sessile'!AS53*'Chêne sessile'!$F$21,'Erable Sycomore '!AS53*'Erable Sycomore '!$F$21,'Erable Plane'!AS53*'Erable Plane'!$F$21,D!AS53*D!$F$21,E!AS53*E!$F$21,F!AS53*F!$F$21)</f>
        <v>0</v>
      </c>
      <c r="Z69" s="355">
        <f>SUM('Chêne sessile'!AT53*'Chêne sessile'!$F$21,'Erable Sycomore '!AT53*'Erable Sycomore '!$F$21,'Erable Plane'!AT53*'Erable Plane'!$F$21,D!AT53*D!$F$21,E!AT53*E!$F$21,F!AT53*F!$F$21)</f>
        <v>0</v>
      </c>
      <c r="AA69" s="202">
        <f t="shared" si="9"/>
        <v>0</v>
      </c>
      <c r="AB69" s="203">
        <f t="shared" si="8"/>
        <v>-50.777036311571329</v>
      </c>
      <c r="AC69" s="202"/>
      <c r="AD69" s="202"/>
    </row>
    <row r="70" spans="2:30">
      <c r="B70" s="293" t="str">
        <f>D!B81</f>
        <v>Année</v>
      </c>
      <c r="C70" s="254" t="str">
        <f>D!C81</f>
        <v>Volume d'éclaircie</v>
      </c>
      <c r="D70" s="241" t="str">
        <f>D!D81</f>
        <v>BO</v>
      </c>
      <c r="E70" s="241" t="str">
        <f>D!E81</f>
        <v>BI - panneaux</v>
      </c>
      <c r="F70" s="241" t="str">
        <f>D!F81</f>
        <v>BI - papier</v>
      </c>
      <c r="G70" s="242" t="str">
        <f>D!G81</f>
        <v>BE</v>
      </c>
      <c r="H70" s="240" t="s">
        <v>78</v>
      </c>
      <c r="I70" s="241" t="s">
        <v>81</v>
      </c>
      <c r="J70" s="241" t="s">
        <v>80</v>
      </c>
      <c r="K70" s="242" t="s">
        <v>79</v>
      </c>
      <c r="L70" s="283" t="s">
        <v>257</v>
      </c>
      <c r="N70" s="122">
        <v>49</v>
      </c>
      <c r="O70" s="263"/>
      <c r="P70" s="204"/>
      <c r="Q70" s="264">
        <f t="shared" si="14"/>
        <v>375</v>
      </c>
      <c r="R70" s="204">
        <f t="shared" si="5"/>
        <v>45</v>
      </c>
      <c r="S70" s="204">
        <f>$L$11*(1+$L$9)^N70*'Récapitulatif des résultats'!$I$11</f>
        <v>0</v>
      </c>
      <c r="T70" s="265"/>
      <c r="U70" s="204"/>
      <c r="V70" s="273">
        <f t="shared" si="7"/>
        <v>0</v>
      </c>
      <c r="W70" s="212">
        <f>SUM('Chêne sessile'!AQ54*'Chêne sessile'!$F$21,'Erable Sycomore '!AQ54*'Erable Sycomore '!$F$21,'Erable Plane'!AQ54*'Erable Plane'!$F$21,D!AQ54*D!$F$21,E!AQ54*E!$F$21,F!AQ54*F!$F$21)</f>
        <v>0</v>
      </c>
      <c r="X70" s="212">
        <f>SUM('Chêne sessile'!AR54*'Chêne sessile'!$F$21,'Erable Sycomore '!AR54*'Erable Sycomore '!$F$21,'Erable Plane'!AR54*'Erable Plane'!$F$21,D!AR54*D!$F$21,E!AR54*E!$F$21,F!AR54*F!$F$21)</f>
        <v>0</v>
      </c>
      <c r="Y70" s="212">
        <f>SUM('Chêne sessile'!AS54*'Chêne sessile'!$F$21,'Erable Sycomore '!AS54*'Erable Sycomore '!$F$21,'Erable Plane'!AS54*'Erable Plane'!$F$21,D!AS54*D!$F$21,E!AS54*E!$F$21,F!AS54*F!$F$21)</f>
        <v>0</v>
      </c>
      <c r="Z70" s="355">
        <f>SUM('Chêne sessile'!AT54*'Chêne sessile'!$F$21,'Erable Sycomore '!AT54*'Erable Sycomore '!$F$21,'Erable Plane'!AT54*'Erable Plane'!$F$21,D!AT54*D!$F$21,E!AT54*E!$F$21,F!AT54*F!$F$21)</f>
        <v>0</v>
      </c>
      <c r="AA70" s="202">
        <f t="shared" si="9"/>
        <v>0</v>
      </c>
      <c r="AB70" s="203">
        <f t="shared" si="8"/>
        <v>-48.590465369924715</v>
      </c>
      <c r="AC70" s="202"/>
      <c r="AD70" s="202"/>
    </row>
    <row r="71" spans="2:30">
      <c r="B71" s="294" t="str">
        <f>D!B82</f>
        <v>-</v>
      </c>
      <c r="C71" s="247">
        <f>D!C82</f>
        <v>12</v>
      </c>
      <c r="D71" s="244">
        <f>D!D82</f>
        <v>0</v>
      </c>
      <c r="E71" s="244">
        <f>D!E82</f>
        <v>0.56000000000000005</v>
      </c>
      <c r="F71" s="244">
        <f>D!F82</f>
        <v>0.44</v>
      </c>
      <c r="G71" s="248">
        <f>D!G82</f>
        <v>0</v>
      </c>
      <c r="H71" s="234">
        <f>IFERROR(VLOOKUP($B$69,Tableau14582[],4,FALSE)*(1+$L$9)^$B71,0)</f>
        <v>0</v>
      </c>
      <c r="I71" s="235">
        <f>IFERROR(VLOOKUP($B$69,Tableau14582[],5,FALSE)*(1+$L$9)^$B71,0)</f>
        <v>0</v>
      </c>
      <c r="J71" s="235">
        <f>IFERROR(VLOOKUP($B$69,Tableau14582[],5,FALSE)*(1+$L$9)^$B71,0)</f>
        <v>0</v>
      </c>
      <c r="K71" s="236">
        <f>IFERROR(VLOOKUP($B$69,Tableau14582[],6,FALSE)*(1+$L$9)^$B71,0)</f>
        <v>0</v>
      </c>
      <c r="L71" s="285">
        <f>(C71*D71*H71+C71*E71*I71+C71*F71*J71+C71*G71*K71)*L$69</f>
        <v>0</v>
      </c>
      <c r="N71" s="122">
        <v>50</v>
      </c>
      <c r="O71" s="263"/>
      <c r="P71" s="204"/>
      <c r="Q71" s="264">
        <f t="shared" si="14"/>
        <v>375</v>
      </c>
      <c r="R71" s="204">
        <f t="shared" si="5"/>
        <v>45</v>
      </c>
      <c r="S71" s="204">
        <f>$L$11*(1+$L$9)^N71*'Récapitulatif des résultats'!$I$11</f>
        <v>0</v>
      </c>
      <c r="T71" s="265"/>
      <c r="U71" s="204"/>
      <c r="V71" s="273">
        <f t="shared" si="7"/>
        <v>504.75</v>
      </c>
      <c r="W71" s="212">
        <f>SUM('Chêne sessile'!AQ55*'Chêne sessile'!$F$21,'Erable Sycomore '!AQ55*'Erable Sycomore '!$F$21,'Erable Plane'!AQ55*'Erable Plane'!$F$21,D!AQ55*D!$F$21,E!AQ55*E!$F$21,F!AQ55*F!$F$21)</f>
        <v>85.574999999999989</v>
      </c>
      <c r="X71" s="212">
        <f>SUM('Chêne sessile'!AR55*'Chêne sessile'!$F$21,'Erable Sycomore '!AR55*'Erable Sycomore '!$F$21,'Erable Plane'!AR55*'Erable Plane'!$F$21,D!AR55*D!$F$21,E!AR55*E!$F$21,F!AR55*F!$F$21)</f>
        <v>9.828000000000003</v>
      </c>
      <c r="Y71" s="212">
        <f>SUM('Chêne sessile'!AS55*'Chêne sessile'!$F$21,'Erable Sycomore '!AS55*'Erable Sycomore '!$F$21,'Erable Plane'!AS55*'Erable Plane'!$F$21,D!AS55*D!$F$21,E!AS55*E!$F$21,F!AS55*F!$F$21)</f>
        <v>7.7220000000000022</v>
      </c>
      <c r="Z71" s="355">
        <f>SUM('Chêne sessile'!AT55*'Chêne sessile'!$F$21,'Erable Sycomore '!AT55*'Erable Sycomore '!$F$21,'Erable Plane'!AT55*'Erable Plane'!$F$21,D!AT55*D!$F$21,E!AT55*E!$F$21,F!AT55*F!$F$21)</f>
        <v>401.625</v>
      </c>
      <c r="AA71" s="202">
        <f t="shared" si="9"/>
        <v>13408.3125</v>
      </c>
      <c r="AB71" s="203">
        <f t="shared" si="8"/>
        <v>1437.9315305195043</v>
      </c>
      <c r="AC71" s="202"/>
      <c r="AD71" s="202"/>
    </row>
    <row r="72" spans="2:30">
      <c r="B72" s="295" t="str">
        <f>D!B83</f>
        <v>-</v>
      </c>
      <c r="C72" s="249">
        <f>D!C83</f>
        <v>13</v>
      </c>
      <c r="D72" s="250">
        <f>D!D83</f>
        <v>0</v>
      </c>
      <c r="E72" s="245">
        <f>D!E83</f>
        <v>0.56000000000000005</v>
      </c>
      <c r="F72" s="245">
        <f>D!F83</f>
        <v>0.44</v>
      </c>
      <c r="G72" s="251">
        <f>D!G83</f>
        <v>0</v>
      </c>
      <c r="H72" s="234">
        <f>IFERROR(VLOOKUP($B$69,Tableau14582[],4,FALSE)*(1+$L$9)^$B72,0)</f>
        <v>0</v>
      </c>
      <c r="I72" s="235">
        <f>IFERROR(VLOOKUP($B$69,Tableau14582[],5,FALSE)*(1+$L$9)^$B72,0)</f>
        <v>0</v>
      </c>
      <c r="J72" s="235">
        <f>IFERROR(VLOOKUP($B$69,Tableau14582[],5,FALSE)*(1+$L$9)^$B72,0)</f>
        <v>0</v>
      </c>
      <c r="K72" s="236">
        <f>IFERROR(VLOOKUP($B$69,Tableau14582[],6,FALSE)*(1+$L$9)^$B72,0)</f>
        <v>0</v>
      </c>
      <c r="L72" s="287">
        <f t="shared" ref="L72:L83" si="15">(C72*D72*H72+C72*E72*I72+C72*F72*J72+C72*G72*K72)*L$69</f>
        <v>0</v>
      </c>
      <c r="N72" s="122">
        <v>51</v>
      </c>
      <c r="O72" s="263"/>
      <c r="P72" s="204"/>
      <c r="Q72" s="264">
        <f t="shared" si="14"/>
        <v>375</v>
      </c>
      <c r="R72" s="204">
        <f t="shared" si="5"/>
        <v>45</v>
      </c>
      <c r="S72" s="204">
        <f>$L$11*(1+$L$9)^N72*'Récapitulatif des résultats'!$I$11</f>
        <v>0</v>
      </c>
      <c r="T72" s="265"/>
      <c r="U72" s="204"/>
      <c r="V72" s="273">
        <f t="shared" si="7"/>
        <v>0</v>
      </c>
      <c r="W72" s="212">
        <f>SUM('Chêne sessile'!AQ56*'Chêne sessile'!$F$21,'Erable Sycomore '!AQ56*'Erable Sycomore '!$F$21,'Erable Plane'!AQ56*'Erable Plane'!$F$21,D!AQ56*D!$F$21,E!AQ56*E!$F$21,F!AQ56*F!$F$21)</f>
        <v>0</v>
      </c>
      <c r="X72" s="212">
        <f>SUM('Chêne sessile'!AR56*'Chêne sessile'!$F$21,'Erable Sycomore '!AR56*'Erable Sycomore '!$F$21,'Erable Plane'!AR56*'Erable Plane'!$F$21,D!AR56*D!$F$21,E!AR56*E!$F$21,F!AR56*F!$F$21)</f>
        <v>0</v>
      </c>
      <c r="Y72" s="212">
        <f>SUM('Chêne sessile'!AS56*'Chêne sessile'!$F$21,'Erable Sycomore '!AS56*'Erable Sycomore '!$F$21,'Erable Plane'!AS56*'Erable Plane'!$F$21,D!AS56*D!$F$21,E!AS56*E!$F$21,F!AS56*F!$F$21)</f>
        <v>0</v>
      </c>
      <c r="Z72" s="355">
        <f>SUM('Chêne sessile'!AT56*'Chêne sessile'!$F$21,'Erable Sycomore '!AT56*'Erable Sycomore '!$F$21,'Erable Plane'!AT56*'Erable Plane'!$F$21,D!AT56*D!$F$21,E!AT56*E!$F$21,F!AT56*F!$F$21)</f>
        <v>0</v>
      </c>
      <c r="AA72" s="202">
        <f t="shared" si="9"/>
        <v>0</v>
      </c>
      <c r="AB72" s="203">
        <f t="shared" si="8"/>
        <v>-44.495744483802781</v>
      </c>
      <c r="AC72" s="202"/>
      <c r="AD72" s="202"/>
    </row>
    <row r="73" spans="2:30">
      <c r="B73" s="295" t="str">
        <f>D!B84</f>
        <v>-</v>
      </c>
      <c r="C73" s="249">
        <f>D!C84</f>
        <v>17</v>
      </c>
      <c r="D73" s="250">
        <f>D!D84</f>
        <v>0</v>
      </c>
      <c r="E73" s="245">
        <f>D!E84</f>
        <v>0.56000000000000005</v>
      </c>
      <c r="F73" s="245">
        <f>D!F84</f>
        <v>0.44</v>
      </c>
      <c r="G73" s="251">
        <f>D!G84</f>
        <v>0</v>
      </c>
      <c r="H73" s="234">
        <f>IFERROR(VLOOKUP($B$69,Tableau14582[],4,FALSE)*(1+$L$9)^$B73,0)</f>
        <v>0</v>
      </c>
      <c r="I73" s="235">
        <f>IFERROR(VLOOKUP($B$69,Tableau14582[],5,FALSE)*(1+$L$9)^$B73,0)</f>
        <v>0</v>
      </c>
      <c r="J73" s="235">
        <f>IFERROR(VLOOKUP($B$69,Tableau14582[],5,FALSE)*(1+$L$9)^$B73,0)</f>
        <v>0</v>
      </c>
      <c r="K73" s="236">
        <f>IFERROR(VLOOKUP($B$69,Tableau14582[],6,FALSE)*(1+$L$9)^$B73,0)</f>
        <v>0</v>
      </c>
      <c r="L73" s="287">
        <f t="shared" si="15"/>
        <v>0</v>
      </c>
      <c r="N73" s="122">
        <v>52</v>
      </c>
      <c r="O73" s="263"/>
      <c r="P73" s="204"/>
      <c r="Q73" s="264">
        <f t="shared" si="14"/>
        <v>375</v>
      </c>
      <c r="R73" s="204">
        <f t="shared" si="5"/>
        <v>45</v>
      </c>
      <c r="S73" s="204">
        <f>$L$11*(1+$L$9)^N73*'Récapitulatif des résultats'!$I$11</f>
        <v>0</v>
      </c>
      <c r="T73" s="265"/>
      <c r="U73" s="204"/>
      <c r="V73" s="273">
        <f t="shared" si="7"/>
        <v>0</v>
      </c>
      <c r="W73" s="212">
        <f>SUM('Chêne sessile'!AQ57*'Chêne sessile'!$F$21,'Erable Sycomore '!AQ57*'Erable Sycomore '!$F$21,'Erable Plane'!AQ57*'Erable Plane'!$F$21,D!AQ57*D!$F$21,E!AQ57*E!$F$21,F!AQ57*F!$F$21)</f>
        <v>0</v>
      </c>
      <c r="X73" s="212">
        <f>SUM('Chêne sessile'!AR57*'Chêne sessile'!$F$21,'Erable Sycomore '!AR57*'Erable Sycomore '!$F$21,'Erable Plane'!AR57*'Erable Plane'!$F$21,D!AR57*D!$F$21,E!AR57*E!$F$21,F!AR57*F!$F$21)</f>
        <v>0</v>
      </c>
      <c r="Y73" s="212">
        <f>SUM('Chêne sessile'!AS57*'Chêne sessile'!$F$21,'Erable Sycomore '!AS57*'Erable Sycomore '!$F$21,'Erable Plane'!AS57*'Erable Plane'!$F$21,D!AS57*D!$F$21,E!AS57*E!$F$21,F!AS57*F!$F$21)</f>
        <v>0</v>
      </c>
      <c r="Z73" s="355">
        <f>SUM('Chêne sessile'!AT57*'Chêne sessile'!$F$21,'Erable Sycomore '!AT57*'Erable Sycomore '!$F$21,'Erable Plane'!AT57*'Erable Plane'!$F$21,D!AT57*D!$F$21,E!AT57*E!$F$21,F!AT57*F!$F$21)</f>
        <v>0</v>
      </c>
      <c r="AA73" s="202">
        <f t="shared" si="9"/>
        <v>0</v>
      </c>
      <c r="AB73" s="203">
        <f t="shared" si="8"/>
        <v>-42.579659793112718</v>
      </c>
      <c r="AC73" s="202"/>
      <c r="AD73" s="202"/>
    </row>
    <row r="74" spans="2:30">
      <c r="B74" s="295" t="str">
        <f>D!B85</f>
        <v>-</v>
      </c>
      <c r="C74" s="249">
        <f>D!C85</f>
        <v>19</v>
      </c>
      <c r="D74" s="250">
        <f>D!D85</f>
        <v>0</v>
      </c>
      <c r="E74" s="245">
        <f>D!E85</f>
        <v>0.56000000000000005</v>
      </c>
      <c r="F74" s="245">
        <f>D!F85</f>
        <v>0.44</v>
      </c>
      <c r="G74" s="251">
        <f>D!G85</f>
        <v>0</v>
      </c>
      <c r="H74" s="234">
        <f>IFERROR(VLOOKUP($B$69,Tableau14582[],4,FALSE)*(1+$L$9)^$B74,0)</f>
        <v>0</v>
      </c>
      <c r="I74" s="235">
        <f>IFERROR(VLOOKUP($B$69,Tableau14582[],5,FALSE)*(1+$L$9)^$B74,0)</f>
        <v>0</v>
      </c>
      <c r="J74" s="235">
        <f>IFERROR(VLOOKUP($B$69,Tableau14582[],5,FALSE)*(1+$L$9)^$B74,0)</f>
        <v>0</v>
      </c>
      <c r="K74" s="236">
        <f>IFERROR(VLOOKUP($B$69,Tableau14582[],6,FALSE)*(1+$L$9)^$B74,0)</f>
        <v>0</v>
      </c>
      <c r="L74" s="287">
        <f t="shared" si="15"/>
        <v>0</v>
      </c>
      <c r="N74" s="122">
        <v>53</v>
      </c>
      <c r="O74" s="263"/>
      <c r="P74" s="204"/>
      <c r="Q74" s="264">
        <f t="shared" si="14"/>
        <v>375</v>
      </c>
      <c r="R74" s="204">
        <f t="shared" si="5"/>
        <v>45</v>
      </c>
      <c r="S74" s="204">
        <f>$L$11*(1+$L$9)^N74*'Récapitulatif des résultats'!$I$11</f>
        <v>0</v>
      </c>
      <c r="T74" s="265"/>
      <c r="U74" s="204"/>
      <c r="V74" s="273">
        <f t="shared" si="7"/>
        <v>0</v>
      </c>
      <c r="W74" s="212">
        <f>SUM('Chêne sessile'!AQ58*'Chêne sessile'!$F$21,'Erable Sycomore '!AQ58*'Erable Sycomore '!$F$21,'Erable Plane'!AQ58*'Erable Plane'!$F$21,D!AQ58*D!$F$21,E!AQ58*E!$F$21,F!AQ58*F!$F$21)</f>
        <v>0</v>
      </c>
      <c r="X74" s="212">
        <f>SUM('Chêne sessile'!AR58*'Chêne sessile'!$F$21,'Erable Sycomore '!AR58*'Erable Sycomore '!$F$21,'Erable Plane'!AR58*'Erable Plane'!$F$21,D!AR58*D!$F$21,E!AR58*E!$F$21,F!AR58*F!$F$21)</f>
        <v>0</v>
      </c>
      <c r="Y74" s="212">
        <f>SUM('Chêne sessile'!AS58*'Chêne sessile'!$F$21,'Erable Sycomore '!AS58*'Erable Sycomore '!$F$21,'Erable Plane'!AS58*'Erable Plane'!$F$21,D!AS58*D!$F$21,E!AS58*E!$F$21,F!AS58*F!$F$21)</f>
        <v>0</v>
      </c>
      <c r="Z74" s="355">
        <f>SUM('Chêne sessile'!AT58*'Chêne sessile'!$F$21,'Erable Sycomore '!AT58*'Erable Sycomore '!$F$21,'Erable Plane'!AT58*'Erable Plane'!$F$21,D!AT58*D!$F$21,E!AT58*E!$F$21,F!AT58*F!$F$21)</f>
        <v>0</v>
      </c>
      <c r="AA74" s="202">
        <f t="shared" si="9"/>
        <v>0</v>
      </c>
      <c r="AB74" s="203">
        <f t="shared" si="8"/>
        <v>-40.746085926423653</v>
      </c>
      <c r="AC74" s="202"/>
      <c r="AD74" s="202"/>
    </row>
    <row r="75" spans="2:30">
      <c r="B75" s="295" t="str">
        <f>D!B86</f>
        <v>-</v>
      </c>
      <c r="C75" s="249">
        <f>D!C86</f>
        <v>21</v>
      </c>
      <c r="D75" s="250">
        <f>D!D86</f>
        <v>0.4</v>
      </c>
      <c r="E75" s="245">
        <f>D!E86</f>
        <v>0.33600000000000002</v>
      </c>
      <c r="F75" s="245">
        <f>D!F86</f>
        <v>0.26400000000000001</v>
      </c>
      <c r="G75" s="251">
        <f>D!G86</f>
        <v>0</v>
      </c>
      <c r="H75" s="234">
        <f>IFERROR(VLOOKUP($B$69,Tableau14582[],4,FALSE)*(1+$L$9)^$B75,0)</f>
        <v>0</v>
      </c>
      <c r="I75" s="235">
        <f>IFERROR(VLOOKUP($B$69,Tableau14582[],5,FALSE)*(1+$L$9)^$B75,0)</f>
        <v>0</v>
      </c>
      <c r="J75" s="235">
        <f>IFERROR(VLOOKUP($B$69,Tableau14582[],5,FALSE)*(1+$L$9)^$B75,0)</f>
        <v>0</v>
      </c>
      <c r="K75" s="236">
        <f>IFERROR(VLOOKUP($B$69,Tableau14582[],6,FALSE)*(1+$L$9)^$B75,0)</f>
        <v>0</v>
      </c>
      <c r="L75" s="287">
        <f t="shared" si="15"/>
        <v>0</v>
      </c>
      <c r="N75" s="122">
        <v>54</v>
      </c>
      <c r="O75" s="263"/>
      <c r="P75" s="204"/>
      <c r="Q75" s="264">
        <f t="shared" si="14"/>
        <v>375</v>
      </c>
      <c r="R75" s="204">
        <f t="shared" si="5"/>
        <v>45</v>
      </c>
      <c r="S75" s="204">
        <f>$L$11*(1+$L$9)^N75*'Récapitulatif des résultats'!$I$11</f>
        <v>0</v>
      </c>
      <c r="T75" s="265"/>
      <c r="U75" s="204"/>
      <c r="V75" s="273">
        <f t="shared" si="7"/>
        <v>0</v>
      </c>
      <c r="W75" s="212">
        <f>SUM('Chêne sessile'!AQ59*'Chêne sessile'!$F$21,'Erable Sycomore '!AQ59*'Erable Sycomore '!$F$21,'Erable Plane'!AQ59*'Erable Plane'!$F$21,D!AQ59*D!$F$21,E!AQ59*E!$F$21,F!AQ59*F!$F$21)</f>
        <v>0</v>
      </c>
      <c r="X75" s="212">
        <f>SUM('Chêne sessile'!AR59*'Chêne sessile'!$F$21,'Erable Sycomore '!AR59*'Erable Sycomore '!$F$21,'Erable Plane'!AR59*'Erable Plane'!$F$21,D!AR59*D!$F$21,E!AR59*E!$F$21,F!AR59*F!$F$21)</f>
        <v>0</v>
      </c>
      <c r="Y75" s="212">
        <f>SUM('Chêne sessile'!AS59*'Chêne sessile'!$F$21,'Erable Sycomore '!AS59*'Erable Sycomore '!$F$21,'Erable Plane'!AS59*'Erable Plane'!$F$21,D!AS59*D!$F$21,E!AS59*E!$F$21,F!AS59*F!$F$21)</f>
        <v>0</v>
      </c>
      <c r="Z75" s="355">
        <f>SUM('Chêne sessile'!AT59*'Chêne sessile'!$F$21,'Erable Sycomore '!AT59*'Erable Sycomore '!$F$21,'Erable Plane'!AT59*'Erable Plane'!$F$21,D!AT59*D!$F$21,E!AT59*E!$F$21,F!AT59*F!$F$21)</f>
        <v>0</v>
      </c>
      <c r="AA75" s="202">
        <f t="shared" si="9"/>
        <v>0</v>
      </c>
      <c r="AB75" s="203">
        <f t="shared" si="8"/>
        <v>-38.991469786051354</v>
      </c>
      <c r="AC75" s="202"/>
      <c r="AD75" s="202"/>
    </row>
    <row r="76" spans="2:30">
      <c r="B76" s="295" t="str">
        <f>D!B87</f>
        <v>-</v>
      </c>
      <c r="C76" s="249">
        <f>D!C87</f>
        <v>22</v>
      </c>
      <c r="D76" s="250">
        <f>D!D87</f>
        <v>0.7</v>
      </c>
      <c r="E76" s="245">
        <f>D!E87</f>
        <v>0.16800000000000004</v>
      </c>
      <c r="F76" s="245">
        <f>D!F87</f>
        <v>0.13200000000000003</v>
      </c>
      <c r="G76" s="251">
        <f>D!G87</f>
        <v>0</v>
      </c>
      <c r="H76" s="234">
        <f>IFERROR(VLOOKUP($B$69,Tableau14582[],4,FALSE)*(1+$L$9)^$B76,0)</f>
        <v>0</v>
      </c>
      <c r="I76" s="235">
        <f>IFERROR(VLOOKUP($B$69,Tableau14582[],5,FALSE)*(1+$L$9)^$B76,0)</f>
        <v>0</v>
      </c>
      <c r="J76" s="235">
        <f>IFERROR(VLOOKUP($B$69,Tableau14582[],5,FALSE)*(1+$L$9)^$B76,0)</f>
        <v>0</v>
      </c>
      <c r="K76" s="236">
        <f>IFERROR(VLOOKUP($B$69,Tableau14582[],6,FALSE)*(1+$L$9)^$B76,0)</f>
        <v>0</v>
      </c>
      <c r="L76" s="287">
        <f t="shared" si="15"/>
        <v>0</v>
      </c>
      <c r="N76" s="122">
        <v>55</v>
      </c>
      <c r="O76" s="263"/>
      <c r="P76" s="204"/>
      <c r="Q76" s="264">
        <f t="shared" si="14"/>
        <v>375</v>
      </c>
      <c r="R76" s="204">
        <f t="shared" si="5"/>
        <v>45</v>
      </c>
      <c r="S76" s="204">
        <f>$L$11*(1+$L$9)^N76*'Récapitulatif des résultats'!$I$11</f>
        <v>0</v>
      </c>
      <c r="T76" s="265"/>
      <c r="U76" s="204"/>
      <c r="V76" s="273">
        <f t="shared" si="7"/>
        <v>56.25</v>
      </c>
      <c r="W76" s="212">
        <f>SUM('Chêne sessile'!AQ60*'Chêne sessile'!$F$21,'Erable Sycomore '!AQ60*'Erable Sycomore '!$F$21,'Erable Plane'!AQ60*'Erable Plane'!$F$21,D!AQ60*D!$F$21,E!AQ60*E!$F$21,F!AQ60*F!$F$21)</f>
        <v>45</v>
      </c>
      <c r="X76" s="212">
        <f>SUM('Chêne sessile'!AR60*'Chêne sessile'!$F$21,'Erable Sycomore '!AR60*'Erable Sycomore '!$F$21,'Erable Plane'!AR60*'Erable Plane'!$F$21,D!AR60*D!$F$21,E!AR60*E!$F$21,F!AR60*F!$F$21)</f>
        <v>6.3</v>
      </c>
      <c r="Y76" s="212">
        <f>SUM('Chêne sessile'!AS60*'Chêne sessile'!$F$21,'Erable Sycomore '!AS60*'Erable Sycomore '!$F$21,'Erable Plane'!AS60*'Erable Plane'!$F$21,D!AS60*D!$F$21,E!AS60*E!$F$21,F!AS60*F!$F$21)</f>
        <v>4.9499999999999993</v>
      </c>
      <c r="Z76" s="355">
        <f>SUM('Chêne sessile'!AT60*'Chêne sessile'!$F$21,'Erable Sycomore '!AT60*'Erable Sycomore '!$F$21,'Erable Plane'!AT60*'Erable Plane'!$F$21,D!AT60*D!$F$21,E!AT60*E!$F$21,F!AT60*F!$F$21)</f>
        <v>0</v>
      </c>
      <c r="AA76" s="202">
        <f t="shared" si="9"/>
        <v>2854.6875</v>
      </c>
      <c r="AB76" s="203">
        <f t="shared" si="8"/>
        <v>216.29538413015925</v>
      </c>
      <c r="AC76" s="202"/>
      <c r="AD76" s="202"/>
    </row>
    <row r="77" spans="2:30">
      <c r="B77" s="295" t="str">
        <f>D!B88</f>
        <v>-</v>
      </c>
      <c r="C77" s="249">
        <f>D!C88</f>
        <v>22</v>
      </c>
      <c r="D77" s="250">
        <f>D!D88</f>
        <v>0.7</v>
      </c>
      <c r="E77" s="245">
        <f>D!E88</f>
        <v>0.16800000000000004</v>
      </c>
      <c r="F77" s="245">
        <f>D!F88</f>
        <v>0.13200000000000003</v>
      </c>
      <c r="G77" s="251">
        <f>D!G88</f>
        <v>0</v>
      </c>
      <c r="H77" s="234">
        <f>IFERROR(VLOOKUP($B$69,Tableau14582[],4,FALSE)*(1+$L$9)^$B77,0)</f>
        <v>0</v>
      </c>
      <c r="I77" s="235">
        <f>IFERROR(VLOOKUP($B$69,Tableau14582[],5,FALSE)*(1+$L$9)^$B77,0)</f>
        <v>0</v>
      </c>
      <c r="J77" s="235">
        <f>IFERROR(VLOOKUP($B$69,Tableau14582[],5,FALSE)*(1+$L$9)^$B77,0)</f>
        <v>0</v>
      </c>
      <c r="K77" s="236">
        <f>IFERROR(VLOOKUP($B$69,Tableau14582[],6,FALSE)*(1+$L$9)^$B77,0)</f>
        <v>0</v>
      </c>
      <c r="L77" s="287">
        <f t="shared" si="15"/>
        <v>0</v>
      </c>
      <c r="N77" s="122">
        <v>56</v>
      </c>
      <c r="O77" s="263"/>
      <c r="P77" s="204"/>
      <c r="Q77" s="264">
        <f t="shared" si="14"/>
        <v>375</v>
      </c>
      <c r="R77" s="204">
        <f t="shared" si="5"/>
        <v>45</v>
      </c>
      <c r="S77" s="204">
        <f>$L$11*(1+$L$9)^N77*'Récapitulatif des résultats'!$I$11</f>
        <v>0</v>
      </c>
      <c r="T77" s="265"/>
      <c r="U77" s="204"/>
      <c r="V77" s="273">
        <f t="shared" si="7"/>
        <v>0</v>
      </c>
      <c r="W77" s="212">
        <f>SUM('Chêne sessile'!AQ61*'Chêne sessile'!$F$21,'Erable Sycomore '!AQ61*'Erable Sycomore '!$F$21,'Erable Plane'!AQ61*'Erable Plane'!$F$21,D!AQ61*D!$F$21,E!AQ61*E!$F$21,F!AQ61*F!$F$21)</f>
        <v>0</v>
      </c>
      <c r="X77" s="212">
        <f>SUM('Chêne sessile'!AR61*'Chêne sessile'!$F$21,'Erable Sycomore '!AR61*'Erable Sycomore '!$F$21,'Erable Plane'!AR61*'Erable Plane'!$F$21,D!AR61*D!$F$21,E!AR61*E!$F$21,F!AR61*F!$F$21)</f>
        <v>0</v>
      </c>
      <c r="Y77" s="212">
        <f>SUM('Chêne sessile'!AS61*'Chêne sessile'!$F$21,'Erable Sycomore '!AS61*'Erable Sycomore '!$F$21,'Erable Plane'!AS61*'Erable Plane'!$F$21,D!AS61*D!$F$21,E!AS61*E!$F$21,F!AS61*F!$F$21)</f>
        <v>0</v>
      </c>
      <c r="Z77" s="355">
        <f>SUM('Chêne sessile'!AT61*'Chêne sessile'!$F$21,'Erable Sycomore '!AT61*'Erable Sycomore '!$F$21,'Erable Plane'!AT61*'Erable Plane'!$F$21,D!AT61*D!$F$21,E!AT61*E!$F$21,F!AT61*F!$F$21)</f>
        <v>0</v>
      </c>
      <c r="AA77" s="202">
        <f t="shared" si="9"/>
        <v>0</v>
      </c>
      <c r="AB77" s="203">
        <f t="shared" si="8"/>
        <v>-35.705656725854588</v>
      </c>
      <c r="AC77" s="202"/>
      <c r="AD77" s="202"/>
    </row>
    <row r="78" spans="2:30">
      <c r="B78" s="295" t="str">
        <f>D!B89</f>
        <v>-</v>
      </c>
      <c r="C78" s="249">
        <f>D!C89</f>
        <v>22</v>
      </c>
      <c r="D78" s="250">
        <f>D!D89</f>
        <v>0.7</v>
      </c>
      <c r="E78" s="245">
        <f>D!E89</f>
        <v>0.16800000000000004</v>
      </c>
      <c r="F78" s="245">
        <f>D!F89</f>
        <v>0.13200000000000003</v>
      </c>
      <c r="G78" s="251">
        <f>D!G89</f>
        <v>0</v>
      </c>
      <c r="H78" s="234">
        <f>IFERROR(VLOOKUP($B$69,Tableau14582[],4,FALSE)*(1+$L$9)^$B78,0)</f>
        <v>0</v>
      </c>
      <c r="I78" s="235">
        <f>IFERROR(VLOOKUP($B$69,Tableau14582[],5,FALSE)*(1+$L$9)^$B78,0)</f>
        <v>0</v>
      </c>
      <c r="J78" s="235">
        <f>IFERROR(VLOOKUP($B$69,Tableau14582[],5,FALSE)*(1+$L$9)^$B78,0)</f>
        <v>0</v>
      </c>
      <c r="K78" s="236">
        <f>IFERROR(VLOOKUP($B$69,Tableau14582[],6,FALSE)*(1+$L$9)^$B78,0)</f>
        <v>0</v>
      </c>
      <c r="L78" s="287">
        <f t="shared" si="15"/>
        <v>0</v>
      </c>
      <c r="N78" s="122">
        <v>57</v>
      </c>
      <c r="O78" s="263"/>
      <c r="P78" s="204"/>
      <c r="Q78" s="264">
        <f t="shared" si="14"/>
        <v>375</v>
      </c>
      <c r="R78" s="204">
        <f t="shared" si="5"/>
        <v>45</v>
      </c>
      <c r="S78" s="204">
        <f>$L$11*(1+$L$9)^N78*'Récapitulatif des résultats'!$I$11</f>
        <v>0</v>
      </c>
      <c r="T78" s="265"/>
      <c r="U78" s="204"/>
      <c r="V78" s="273">
        <f t="shared" si="7"/>
        <v>0</v>
      </c>
      <c r="W78" s="212">
        <f>SUM('Chêne sessile'!AQ62*'Chêne sessile'!$F$21,'Erable Sycomore '!AQ62*'Erable Sycomore '!$F$21,'Erable Plane'!AQ62*'Erable Plane'!$F$21,D!AQ62*D!$F$21,E!AQ62*E!$F$21,F!AQ62*F!$F$21)</f>
        <v>0</v>
      </c>
      <c r="X78" s="212">
        <f>SUM('Chêne sessile'!AR62*'Chêne sessile'!$F$21,'Erable Sycomore '!AR62*'Erable Sycomore '!$F$21,'Erable Plane'!AR62*'Erable Plane'!$F$21,D!AR62*D!$F$21,E!AR62*E!$F$21,F!AR62*F!$F$21)</f>
        <v>0</v>
      </c>
      <c r="Y78" s="212">
        <f>SUM('Chêne sessile'!AS62*'Chêne sessile'!$F$21,'Erable Sycomore '!AS62*'Erable Sycomore '!$F$21,'Erable Plane'!AS62*'Erable Plane'!$F$21,D!AS62*D!$F$21,E!AS62*E!$F$21,F!AS62*F!$F$21)</f>
        <v>0</v>
      </c>
      <c r="Z78" s="355">
        <f>SUM('Chêne sessile'!AT62*'Chêne sessile'!$F$21,'Erable Sycomore '!AT62*'Erable Sycomore '!$F$21,'Erable Plane'!AT62*'Erable Plane'!$F$21,D!AT62*D!$F$21,E!AT62*E!$F$21,F!AT62*F!$F$21)</f>
        <v>0</v>
      </c>
      <c r="AA78" s="202">
        <f t="shared" si="9"/>
        <v>0</v>
      </c>
      <c r="AB78" s="203">
        <f t="shared" si="8"/>
        <v>-34.168092560626405</v>
      </c>
      <c r="AC78" s="202"/>
      <c r="AD78" s="202"/>
    </row>
    <row r="79" spans="2:30">
      <c r="B79" s="295" t="str">
        <f>D!B90</f>
        <v>-</v>
      </c>
      <c r="C79" s="249">
        <f>D!C90</f>
        <v>21</v>
      </c>
      <c r="D79" s="250">
        <f>D!D90</f>
        <v>0.7</v>
      </c>
      <c r="E79" s="245">
        <f>D!E90</f>
        <v>0.16800000000000004</v>
      </c>
      <c r="F79" s="245">
        <f>D!F90</f>
        <v>0.13200000000000003</v>
      </c>
      <c r="G79" s="251">
        <f>D!G90</f>
        <v>0</v>
      </c>
      <c r="H79" s="234">
        <f>IFERROR(VLOOKUP($B$69,Tableau14582[],4,FALSE)*(1+$L$9)^$B79,0)</f>
        <v>0</v>
      </c>
      <c r="I79" s="235">
        <f>IFERROR(VLOOKUP($B$69,Tableau14582[],5,FALSE)*(1+$L$9)^$B79,0)</f>
        <v>0</v>
      </c>
      <c r="J79" s="235">
        <f>IFERROR(VLOOKUP($B$69,Tableau14582[],5,FALSE)*(1+$L$9)^$B79,0)</f>
        <v>0</v>
      </c>
      <c r="K79" s="236">
        <f>IFERROR(VLOOKUP($B$69,Tableau14582[],6,FALSE)*(1+$L$9)^$B79,0)</f>
        <v>0</v>
      </c>
      <c r="L79" s="287">
        <f t="shared" si="15"/>
        <v>0</v>
      </c>
      <c r="N79" s="122">
        <v>58</v>
      </c>
      <c r="O79" s="263"/>
      <c r="P79" s="204"/>
      <c r="Q79" s="264">
        <f t="shared" si="14"/>
        <v>375</v>
      </c>
      <c r="R79" s="204">
        <f t="shared" si="5"/>
        <v>45</v>
      </c>
      <c r="S79" s="204">
        <f>$L$11*(1+$L$9)^N79*'Récapitulatif des résultats'!$I$11</f>
        <v>0</v>
      </c>
      <c r="T79" s="265"/>
      <c r="U79" s="204"/>
      <c r="V79" s="273">
        <f t="shared" si="7"/>
        <v>561</v>
      </c>
      <c r="W79" s="212">
        <f>SUM('Chêne sessile'!AQ63*'Chêne sessile'!$F$21,'Erable Sycomore '!AQ63*'Erable Sycomore '!$F$21,'Erable Plane'!AQ63*'Erable Plane'!$F$21,D!AQ63*D!$F$21,E!AQ63*E!$F$21,F!AQ63*F!$F$21)</f>
        <v>112.2</v>
      </c>
      <c r="X79" s="212">
        <f>SUM('Chêne sessile'!AR63*'Chêne sessile'!$F$21,'Erable Sycomore '!AR63*'Erable Sycomore '!$F$21,'Erable Plane'!AR63*'Erable Plane'!$F$21,D!AR63*D!$F$21,E!AR63*E!$F$21,F!AR63*F!$F$21)</f>
        <v>0</v>
      </c>
      <c r="Y79" s="212">
        <f>SUM('Chêne sessile'!AS63*'Chêne sessile'!$F$21,'Erable Sycomore '!AS63*'Erable Sycomore '!$F$21,'Erable Plane'!AS63*'Erable Plane'!$F$21,D!AS63*D!$F$21,E!AS63*E!$F$21,F!AS63*F!$F$21)</f>
        <v>0</v>
      </c>
      <c r="Z79" s="355">
        <f>SUM('Chêne sessile'!AT63*'Chêne sessile'!$F$21,'Erable Sycomore '!AT63*'Erable Sycomore '!$F$21,'Erable Plane'!AT63*'Erable Plane'!$F$21,D!AT63*D!$F$21,E!AT63*E!$F$21,F!AT63*F!$F$21)</f>
        <v>448.8</v>
      </c>
      <c r="AA79" s="202">
        <f t="shared" si="9"/>
        <v>21318</v>
      </c>
      <c r="AB79" s="203">
        <f t="shared" si="8"/>
        <v>1626.8963279379602</v>
      </c>
      <c r="AC79" s="202"/>
      <c r="AD79" s="202"/>
    </row>
    <row r="80" spans="2:30">
      <c r="B80" s="295" t="str">
        <f>D!B91</f>
        <v>-</v>
      </c>
      <c r="C80" s="249">
        <f>D!C91</f>
        <v>20</v>
      </c>
      <c r="D80" s="250">
        <f>D!D91</f>
        <v>0.7</v>
      </c>
      <c r="E80" s="245">
        <f>D!E91</f>
        <v>0.16800000000000004</v>
      </c>
      <c r="F80" s="245">
        <f>D!F91</f>
        <v>0.13200000000000003</v>
      </c>
      <c r="G80" s="251">
        <f>D!G91</f>
        <v>0</v>
      </c>
      <c r="H80" s="234">
        <f>IFERROR(VLOOKUP($B$69,Tableau14582[],4,FALSE)*(1+$L$9)^$B80,0)</f>
        <v>0</v>
      </c>
      <c r="I80" s="235">
        <f>IFERROR(VLOOKUP($B$69,Tableau14582[],5,FALSE)*(1+$L$9)^$B80,0)</f>
        <v>0</v>
      </c>
      <c r="J80" s="235">
        <f>IFERROR(VLOOKUP($B$69,Tableau14582[],5,FALSE)*(1+$L$9)^$B80,0)</f>
        <v>0</v>
      </c>
      <c r="K80" s="236">
        <f>IFERROR(VLOOKUP($B$69,Tableau14582[],6,FALSE)*(1+$L$9)^$B80,0)</f>
        <v>0</v>
      </c>
      <c r="L80" s="287">
        <f t="shared" si="15"/>
        <v>0</v>
      </c>
      <c r="N80" s="122">
        <v>59</v>
      </c>
      <c r="O80" s="263"/>
      <c r="P80" s="204"/>
      <c r="Q80" s="264">
        <f t="shared" si="14"/>
        <v>375</v>
      </c>
      <c r="R80" s="204">
        <f t="shared" si="5"/>
        <v>45</v>
      </c>
      <c r="S80" s="204">
        <f>$L$11*(1+$L$9)^N80*'Récapitulatif des résultats'!$I$11</f>
        <v>0</v>
      </c>
      <c r="T80" s="265"/>
      <c r="U80" s="204"/>
      <c r="V80" s="273">
        <f t="shared" si="7"/>
        <v>0</v>
      </c>
      <c r="W80" s="212">
        <f>SUM('Chêne sessile'!AQ64*'Chêne sessile'!$F$21,'Erable Sycomore '!AQ64*'Erable Sycomore '!$F$21,'Erable Plane'!AQ64*'Erable Plane'!$F$21,D!AQ64*D!$F$21,E!AQ64*E!$F$21,F!AQ64*F!$F$21)</f>
        <v>0</v>
      </c>
      <c r="X80" s="212">
        <f>SUM('Chêne sessile'!AR64*'Chêne sessile'!$F$21,'Erable Sycomore '!AR64*'Erable Sycomore '!$F$21,'Erable Plane'!AR64*'Erable Plane'!$F$21,D!AR64*D!$F$21,E!AR64*E!$F$21,F!AR64*F!$F$21)</f>
        <v>0</v>
      </c>
      <c r="Y80" s="212">
        <f>SUM('Chêne sessile'!AS64*'Chêne sessile'!$F$21,'Erable Sycomore '!AS64*'Erable Sycomore '!$F$21,'Erable Plane'!AS64*'Erable Plane'!$F$21,D!AS64*D!$F$21,E!AS64*E!$F$21,F!AS64*F!$F$21)</f>
        <v>0</v>
      </c>
      <c r="Z80" s="355">
        <f>SUM('Chêne sessile'!AT64*'Chêne sessile'!$F$21,'Erable Sycomore '!AT64*'Erable Sycomore '!$F$21,'Erable Plane'!AT64*'Erable Plane'!$F$21,D!AT64*D!$F$21,E!AT64*E!$F$21,F!AT64*F!$F$21)</f>
        <v>0</v>
      </c>
      <c r="AA80" s="202">
        <f t="shared" si="9"/>
        <v>0</v>
      </c>
      <c r="AB80" s="203">
        <f t="shared" si="8"/>
        <v>-31.288745734416718</v>
      </c>
      <c r="AC80" s="202"/>
      <c r="AD80" s="202"/>
    </row>
    <row r="81" spans="2:30">
      <c r="B81" s="295" t="str">
        <f>D!B92</f>
        <v>-</v>
      </c>
      <c r="C81" s="249">
        <f>D!C92</f>
        <v>19</v>
      </c>
      <c r="D81" s="250">
        <f>D!D92</f>
        <v>0.7</v>
      </c>
      <c r="E81" s="245">
        <f>D!E92</f>
        <v>0.16800000000000004</v>
      </c>
      <c r="F81" s="245">
        <f>D!F92</f>
        <v>0.13200000000000003</v>
      </c>
      <c r="G81" s="251">
        <f>D!G92</f>
        <v>0</v>
      </c>
      <c r="H81" s="234">
        <f>IFERROR(VLOOKUP($B$69,Tableau14582[],4,FALSE)*(1+$L$9)^$B81,0)</f>
        <v>0</v>
      </c>
      <c r="I81" s="235">
        <f>IFERROR(VLOOKUP($B$69,Tableau14582[],5,FALSE)*(1+$L$9)^$B81,0)</f>
        <v>0</v>
      </c>
      <c r="J81" s="235">
        <f>IFERROR(VLOOKUP($B$69,Tableau14582[],5,FALSE)*(1+$L$9)^$B81,0)</f>
        <v>0</v>
      </c>
      <c r="K81" s="236">
        <f>IFERROR(VLOOKUP($B$69,Tableau14582[],6,FALSE)*(1+$L$9)^$B81,0)</f>
        <v>0</v>
      </c>
      <c r="L81" s="287">
        <f t="shared" si="15"/>
        <v>0</v>
      </c>
      <c r="N81" s="122">
        <v>60</v>
      </c>
      <c r="O81" s="263"/>
      <c r="P81" s="204"/>
      <c r="Q81" s="264">
        <f t="shared" si="14"/>
        <v>375</v>
      </c>
      <c r="R81" s="204">
        <f t="shared" si="5"/>
        <v>45</v>
      </c>
      <c r="S81" s="204">
        <f>$L$11*(1+$L$9)^N81*'Récapitulatif des résultats'!$I$11</f>
        <v>0</v>
      </c>
      <c r="T81" s="265"/>
      <c r="U81" s="204"/>
      <c r="V81" s="273">
        <f t="shared" si="7"/>
        <v>27</v>
      </c>
      <c r="W81" s="212">
        <f>SUM('Chêne sessile'!AQ65*'Chêne sessile'!$F$21,'Erable Sycomore '!AQ65*'Erable Sycomore '!$F$21,'Erable Plane'!AQ65*'Erable Plane'!$F$21,D!AQ65*D!$F$21,E!AQ65*E!$F$21,F!AQ65*F!$F$21)</f>
        <v>24.3</v>
      </c>
      <c r="X81" s="212">
        <f>SUM('Chêne sessile'!AR65*'Chêne sessile'!$F$21,'Erable Sycomore '!AR65*'Erable Sycomore '!$F$21,'Erable Plane'!AR65*'Erable Plane'!$F$21,D!AR65*D!$F$21,E!AR65*E!$F$21,F!AR65*F!$F$21)</f>
        <v>1.5119999999999998</v>
      </c>
      <c r="Y81" s="212">
        <f>SUM('Chêne sessile'!AS65*'Chêne sessile'!$F$21,'Erable Sycomore '!AS65*'Erable Sycomore '!$F$21,'Erable Plane'!AS65*'Erable Plane'!$F$21,D!AS65*D!$F$21,E!AS65*E!$F$21,F!AS65*F!$F$21)</f>
        <v>1.1879999999999997</v>
      </c>
      <c r="Z81" s="355">
        <f>SUM('Chêne sessile'!AT65*'Chêne sessile'!$F$21,'Erable Sycomore '!AT65*'Erable Sycomore '!$F$21,'Erable Plane'!AT65*'Erable Plane'!$F$21,D!AT65*D!$F$21,E!AT65*E!$F$21,F!AT65*F!$F$21)</f>
        <v>0</v>
      </c>
      <c r="AA81" s="202">
        <f t="shared" si="9"/>
        <v>1495.125</v>
      </c>
      <c r="AB81" s="203">
        <f t="shared" si="8"/>
        <v>76.644595027830434</v>
      </c>
      <c r="AC81" s="202"/>
      <c r="AD81" s="202"/>
    </row>
    <row r="82" spans="2:30">
      <c r="B82" s="295" t="str">
        <f>D!B93</f>
        <v>-</v>
      </c>
      <c r="C82" s="249">
        <f>D!C93</f>
        <v>17</v>
      </c>
      <c r="D82" s="250">
        <f>D!D93</f>
        <v>0.7</v>
      </c>
      <c r="E82" s="245">
        <f>D!E93</f>
        <v>0.16800000000000004</v>
      </c>
      <c r="F82" s="245">
        <f>D!F93</f>
        <v>0.13200000000000003</v>
      </c>
      <c r="G82" s="251">
        <f>D!G93</f>
        <v>0</v>
      </c>
      <c r="H82" s="234">
        <f>IFERROR(VLOOKUP($B$69,Tableau14582[],4,FALSE)*(1+$L$9)^$B82,0)</f>
        <v>0</v>
      </c>
      <c r="I82" s="235">
        <f>IFERROR(VLOOKUP($B$69,Tableau14582[],5,FALSE)*(1+$L$9)^$B82,0)</f>
        <v>0</v>
      </c>
      <c r="J82" s="235">
        <f>IFERROR(VLOOKUP($B$69,Tableau14582[],5,FALSE)*(1+$L$9)^$B82,0)</f>
        <v>0</v>
      </c>
      <c r="K82" s="236">
        <f>IFERROR(VLOOKUP($B$69,Tableau14582[],6,FALSE)*(1+$L$9)^$B82,0)</f>
        <v>0</v>
      </c>
      <c r="L82" s="287">
        <f t="shared" si="15"/>
        <v>0</v>
      </c>
      <c r="N82" s="122">
        <v>61</v>
      </c>
      <c r="O82" s="263"/>
      <c r="P82" s="204"/>
      <c r="Q82" s="264">
        <f t="shared" si="14"/>
        <v>375</v>
      </c>
      <c r="R82" s="204">
        <f t="shared" si="5"/>
        <v>45</v>
      </c>
      <c r="S82" s="204">
        <f>$L$11*(1+$L$9)^N82*'Récapitulatif des résultats'!$I$11</f>
        <v>0</v>
      </c>
      <c r="T82" s="265"/>
      <c r="U82" s="204"/>
      <c r="V82" s="273">
        <f t="shared" si="7"/>
        <v>0</v>
      </c>
      <c r="W82" s="212">
        <f>SUM('Chêne sessile'!AQ66*'Chêne sessile'!$F$21,'Erable Sycomore '!AQ66*'Erable Sycomore '!$F$21,'Erable Plane'!AQ66*'Erable Plane'!$F$21,D!AQ66*D!$F$21,E!AQ66*E!$F$21,F!AQ66*F!$F$21)</f>
        <v>0</v>
      </c>
      <c r="X82" s="212">
        <f>SUM('Chêne sessile'!AR66*'Chêne sessile'!$F$21,'Erable Sycomore '!AR66*'Erable Sycomore '!$F$21,'Erable Plane'!AR66*'Erable Plane'!$F$21,D!AR66*D!$F$21,E!AR66*E!$F$21,F!AR66*F!$F$21)</f>
        <v>0</v>
      </c>
      <c r="Y82" s="212">
        <f>SUM('Chêne sessile'!AS66*'Chêne sessile'!$F$21,'Erable Sycomore '!AS66*'Erable Sycomore '!$F$21,'Erable Plane'!AS66*'Erable Plane'!$F$21,D!AS66*D!$F$21,E!AS66*E!$F$21,F!AS66*F!$F$21)</f>
        <v>0</v>
      </c>
      <c r="Z82" s="355">
        <f>SUM('Chêne sessile'!AT66*'Chêne sessile'!$F$21,'Erable Sycomore '!AT66*'Erable Sycomore '!$F$21,'Erable Plane'!AT66*'Erable Plane'!$F$21,D!AT66*D!$F$21,E!AT66*E!$F$21,F!AT66*F!$F$21)</f>
        <v>0</v>
      </c>
      <c r="AA82" s="202">
        <f t="shared" si="9"/>
        <v>0</v>
      </c>
      <c r="AB82" s="203">
        <f t="shared" si="8"/>
        <v>-28.652041605656205</v>
      </c>
      <c r="AC82" s="202"/>
      <c r="AD82" s="202"/>
    </row>
    <row r="83" spans="2:30">
      <c r="B83" s="288">
        <f>D!B94</f>
        <v>0</v>
      </c>
      <c r="C83" s="252">
        <f>D!C94</f>
        <v>0</v>
      </c>
      <c r="D83" s="246">
        <f>D!D94</f>
        <v>0.95</v>
      </c>
      <c r="E83" s="258">
        <f>D!E94</f>
        <v>2.8000000000000028E-2</v>
      </c>
      <c r="F83" s="258">
        <f>D!F94</f>
        <v>2.200000000000002E-2</v>
      </c>
      <c r="G83" s="253">
        <f>D!G94</f>
        <v>0</v>
      </c>
      <c r="H83" s="237">
        <f>IFERROR(VLOOKUP($B$69,Tableau14582[],4,FALSE)*(1+$L$9)^$B83,0)</f>
        <v>0</v>
      </c>
      <c r="I83" s="238">
        <f>IFERROR(VLOOKUP($B$69,Tableau14582[],5,FALSE)*(1+$L$9)^$B83,0)</f>
        <v>0</v>
      </c>
      <c r="J83" s="238">
        <f>IFERROR(VLOOKUP($B$69,Tableau14582[],5,FALSE)*(1+$L$9)^$B83,0)</f>
        <v>0</v>
      </c>
      <c r="K83" s="239">
        <f>IFERROR(VLOOKUP($B$69,Tableau14582[],6,FALSE)*(1+$L$9)^$B83,0)</f>
        <v>0</v>
      </c>
      <c r="L83" s="289">
        <f t="shared" si="15"/>
        <v>0</v>
      </c>
      <c r="N83" s="122">
        <v>62</v>
      </c>
      <c r="O83" s="263"/>
      <c r="P83" s="204"/>
      <c r="Q83" s="264">
        <f t="shared" si="14"/>
        <v>375</v>
      </c>
      <c r="R83" s="204">
        <f t="shared" si="5"/>
        <v>45</v>
      </c>
      <c r="S83" s="204">
        <f>$L$11*(1+$L$9)^N83*'Récapitulatif des résultats'!$I$11</f>
        <v>0</v>
      </c>
      <c r="T83" s="265"/>
      <c r="U83" s="204"/>
      <c r="V83" s="273">
        <f t="shared" si="7"/>
        <v>0</v>
      </c>
      <c r="W83" s="212">
        <f>SUM('Chêne sessile'!AQ67*'Chêne sessile'!$F$21,'Erable Sycomore '!AQ67*'Erable Sycomore '!$F$21,'Erable Plane'!AQ67*'Erable Plane'!$F$21,D!AQ67*D!$F$21,E!AQ67*E!$F$21,F!AQ67*F!$F$21)</f>
        <v>0</v>
      </c>
      <c r="X83" s="212">
        <f>SUM('Chêne sessile'!AR67*'Chêne sessile'!$F$21,'Erable Sycomore '!AR67*'Erable Sycomore '!$F$21,'Erable Plane'!AR67*'Erable Plane'!$F$21,D!AR67*D!$F$21,E!AR67*E!$F$21,F!AR67*F!$F$21)</f>
        <v>0</v>
      </c>
      <c r="Y83" s="212">
        <f>SUM('Chêne sessile'!AS67*'Chêne sessile'!$F$21,'Erable Sycomore '!AS67*'Erable Sycomore '!$F$21,'Erable Plane'!AS67*'Erable Plane'!$F$21,D!AS67*D!$F$21,E!AS67*E!$F$21,F!AS67*F!$F$21)</f>
        <v>0</v>
      </c>
      <c r="Z83" s="355">
        <f>SUM('Chêne sessile'!AT67*'Chêne sessile'!$F$21,'Erable Sycomore '!AT67*'Erable Sycomore '!$F$21,'Erable Plane'!AT67*'Erable Plane'!$F$21,D!AT67*D!$F$21,E!AT67*E!$F$21,F!AT67*F!$F$21)</f>
        <v>0</v>
      </c>
      <c r="AA83" s="202">
        <f t="shared" si="9"/>
        <v>0</v>
      </c>
      <c r="AB83" s="203">
        <f t="shared" si="8"/>
        <v>-27.418221632206905</v>
      </c>
      <c r="AC83" s="202"/>
      <c r="AD83" s="202"/>
    </row>
    <row r="84" spans="2:30">
      <c r="B84" s="290"/>
      <c r="C84" s="291"/>
      <c r="D84" s="291"/>
      <c r="E84" s="291"/>
      <c r="F84" s="291"/>
      <c r="G84" s="291"/>
      <c r="H84" s="291"/>
      <c r="I84" s="291"/>
      <c r="J84" s="291"/>
      <c r="K84" s="291"/>
      <c r="L84" s="292"/>
      <c r="N84" s="122">
        <v>63</v>
      </c>
      <c r="O84" s="263"/>
      <c r="P84" s="204"/>
      <c r="Q84" s="264">
        <f t="shared" si="14"/>
        <v>375</v>
      </c>
      <c r="R84" s="204">
        <f t="shared" si="5"/>
        <v>45</v>
      </c>
      <c r="S84" s="204">
        <f>$L$11*(1+$L$9)^N84*'Récapitulatif des résultats'!$I$11</f>
        <v>0</v>
      </c>
      <c r="T84" s="265"/>
      <c r="U84" s="204"/>
      <c r="V84" s="273">
        <f t="shared" si="7"/>
        <v>0</v>
      </c>
      <c r="W84" s="212">
        <f>SUM('Chêne sessile'!AQ68*'Chêne sessile'!$F$21,'Erable Sycomore '!AQ68*'Erable Sycomore '!$F$21,'Erable Plane'!AQ68*'Erable Plane'!$F$21,D!AQ68*D!$F$21,E!AQ68*E!$F$21,F!AQ68*F!$F$21)</f>
        <v>0</v>
      </c>
      <c r="X84" s="212">
        <f>SUM('Chêne sessile'!AR68*'Chêne sessile'!$F$21,'Erable Sycomore '!AR68*'Erable Sycomore '!$F$21,'Erable Plane'!AR68*'Erable Plane'!$F$21,D!AR68*D!$F$21,E!AR68*E!$F$21,F!AR68*F!$F$21)</f>
        <v>0</v>
      </c>
      <c r="Y84" s="212">
        <f>SUM('Chêne sessile'!AS68*'Chêne sessile'!$F$21,'Erable Sycomore '!AS68*'Erable Sycomore '!$F$21,'Erable Plane'!AS68*'Erable Plane'!$F$21,D!AS68*D!$F$21,E!AS68*E!$F$21,F!AS68*F!$F$21)</f>
        <v>0</v>
      </c>
      <c r="Z84" s="355">
        <f>SUM('Chêne sessile'!AT68*'Chêne sessile'!$F$21,'Erable Sycomore '!AT68*'Erable Sycomore '!$F$21,'Erable Plane'!AT68*'Erable Plane'!$F$21,D!AT68*D!$F$21,E!AT68*E!$F$21,F!AT68*F!$F$21)</f>
        <v>0</v>
      </c>
      <c r="AA84" s="202">
        <f t="shared" si="9"/>
        <v>0</v>
      </c>
      <c r="AB84" s="203">
        <f t="shared" si="8"/>
        <v>-26.237532662398948</v>
      </c>
      <c r="AC84" s="202"/>
      <c r="AD84" s="202"/>
    </row>
    <row r="85" spans="2:30">
      <c r="B85" s="500">
        <f>E!F17</f>
        <v>0</v>
      </c>
      <c r="C85" s="501">
        <f>E!C80</f>
        <v>0</v>
      </c>
      <c r="D85" s="501">
        <f>E!D80</f>
        <v>0</v>
      </c>
      <c r="E85" s="501">
        <f>E!E80</f>
        <v>0</v>
      </c>
      <c r="F85" s="501">
        <f>E!F80</f>
        <v>0</v>
      </c>
      <c r="G85" s="502">
        <f>E!G80</f>
        <v>0</v>
      </c>
      <c r="H85" s="486" t="s">
        <v>253</v>
      </c>
      <c r="I85" s="487"/>
      <c r="J85" s="487"/>
      <c r="K85" s="488"/>
      <c r="L85" s="281">
        <f>AA5</f>
        <v>0</v>
      </c>
      <c r="N85" s="122">
        <v>64</v>
      </c>
      <c r="O85" s="263"/>
      <c r="P85" s="204"/>
      <c r="Q85" s="264">
        <f t="shared" si="14"/>
        <v>375</v>
      </c>
      <c r="R85" s="204">
        <f t="shared" ref="R85:R148" si="16">$L$10*SUM(O85:Q85)</f>
        <v>45</v>
      </c>
      <c r="S85" s="204">
        <f>$L$11*(1+$L$9)^N85*'Récapitulatif des résultats'!$I$11</f>
        <v>0</v>
      </c>
      <c r="T85" s="265"/>
      <c r="U85" s="204"/>
      <c r="V85" s="273">
        <f t="shared" ref="V85:V148" si="17">SUM(W85:Z85)</f>
        <v>0</v>
      </c>
      <c r="W85" s="212">
        <f>SUM('Chêne sessile'!AQ69*'Chêne sessile'!$F$21,'Erable Sycomore '!AQ69*'Erable Sycomore '!$F$21,'Erable Plane'!AQ69*'Erable Plane'!$F$21,D!AQ69*D!$F$21,E!AQ69*E!$F$21,F!AQ69*F!$F$21)</f>
        <v>0</v>
      </c>
      <c r="X85" s="212">
        <f>SUM('Chêne sessile'!AR69*'Chêne sessile'!$F$21,'Erable Sycomore '!AR69*'Erable Sycomore '!$F$21,'Erable Plane'!AR69*'Erable Plane'!$F$21,D!AR69*D!$F$21,E!AR69*E!$F$21,F!AR69*F!$F$21)</f>
        <v>0</v>
      </c>
      <c r="Y85" s="212">
        <f>SUM('Chêne sessile'!AS69*'Chêne sessile'!$F$21,'Erable Sycomore '!AS69*'Erable Sycomore '!$F$21,'Erable Plane'!AS69*'Erable Plane'!$F$21,D!AS69*D!$F$21,E!AS69*E!$F$21,F!AS69*F!$F$21)</f>
        <v>0</v>
      </c>
      <c r="Z85" s="355">
        <f>SUM('Chêne sessile'!AT69*'Chêne sessile'!$F$21,'Erable Sycomore '!AT69*'Erable Sycomore '!$F$21,'Erable Plane'!AT69*'Erable Plane'!$F$21,D!AT69*D!$F$21,E!AT69*E!$F$21,F!AT69*F!$F$21)</f>
        <v>0</v>
      </c>
      <c r="AA85" s="202">
        <f t="shared" si="9"/>
        <v>0</v>
      </c>
      <c r="AB85" s="203">
        <f t="shared" ref="AB85:AB148" si="18">IF(N85&lt;=$L$4,(AA85-SUM(O85:T85))/((1+4.5%)^N85),)</f>
        <v>-25.107686758276518</v>
      </c>
      <c r="AC85" s="202"/>
      <c r="AD85" s="202"/>
    </row>
    <row r="86" spans="2:30">
      <c r="B86" s="293" t="str">
        <f>E!B81</f>
        <v>Année</v>
      </c>
      <c r="C86" s="254" t="str">
        <f>E!C81</f>
        <v>Volume d'éclaircie</v>
      </c>
      <c r="D86" s="241" t="str">
        <f>E!D81</f>
        <v>BO</v>
      </c>
      <c r="E86" s="241" t="str">
        <f>E!E81</f>
        <v>BI - panneaux</v>
      </c>
      <c r="F86" s="241" t="str">
        <f>E!F81</f>
        <v>BI - papier</v>
      </c>
      <c r="G86" s="242" t="str">
        <f>E!G81</f>
        <v>BE</v>
      </c>
      <c r="H86" s="240" t="s">
        <v>78</v>
      </c>
      <c r="I86" s="241" t="s">
        <v>81</v>
      </c>
      <c r="J86" s="241" t="s">
        <v>80</v>
      </c>
      <c r="K86" s="242" t="s">
        <v>79</v>
      </c>
      <c r="L86" s="283" t="s">
        <v>257</v>
      </c>
      <c r="N86" s="122">
        <v>65</v>
      </c>
      <c r="O86" s="263"/>
      <c r="P86" s="204"/>
      <c r="Q86" s="264">
        <f t="shared" si="14"/>
        <v>375</v>
      </c>
      <c r="R86" s="204">
        <f t="shared" si="16"/>
        <v>45</v>
      </c>
      <c r="S86" s="204">
        <f>$L$11*(1+$L$9)^N86*'Récapitulatif des résultats'!$I$11</f>
        <v>0</v>
      </c>
      <c r="T86" s="265"/>
      <c r="U86" s="204"/>
      <c r="V86" s="273">
        <f t="shared" si="17"/>
        <v>0</v>
      </c>
      <c r="W86" s="212">
        <f>SUM('Chêne sessile'!AQ70*'Chêne sessile'!$F$21,'Erable Sycomore '!AQ70*'Erable Sycomore '!$F$21,'Erable Plane'!AQ70*'Erable Plane'!$F$21,D!AQ70*D!$F$21,E!AQ70*E!$F$21,F!AQ70*F!$F$21)</f>
        <v>0</v>
      </c>
      <c r="X86" s="212">
        <f>SUM('Chêne sessile'!AR70*'Chêne sessile'!$F$21,'Erable Sycomore '!AR70*'Erable Sycomore '!$F$21,'Erable Plane'!AR70*'Erable Plane'!$F$21,D!AR70*D!$F$21,E!AR70*E!$F$21,F!AR70*F!$F$21)</f>
        <v>0</v>
      </c>
      <c r="Y86" s="212">
        <f>SUM('Chêne sessile'!AS70*'Chêne sessile'!$F$21,'Erable Sycomore '!AS70*'Erable Sycomore '!$F$21,'Erable Plane'!AS70*'Erable Plane'!$F$21,D!AS70*D!$F$21,E!AS70*E!$F$21,F!AS70*F!$F$21)</f>
        <v>0</v>
      </c>
      <c r="Z86" s="355">
        <f>SUM('Chêne sessile'!AT70*'Chêne sessile'!$F$21,'Erable Sycomore '!AT70*'Erable Sycomore '!$F$21,'Erable Plane'!AT70*'Erable Plane'!$F$21,D!AT70*D!$F$21,E!AT70*E!$F$21,F!AT70*F!$F$21)</f>
        <v>0</v>
      </c>
      <c r="AA86" s="202">
        <f t="shared" ref="AA86:AA149" si="19">SUMIF(B$23:B$115,N86,L$23:L$115)+U86</f>
        <v>0</v>
      </c>
      <c r="AB86" s="203">
        <f t="shared" si="18"/>
        <v>-24.026494505527769</v>
      </c>
      <c r="AC86" s="202"/>
      <c r="AD86" s="202"/>
    </row>
    <row r="87" spans="2:30">
      <c r="B87" s="284" t="str">
        <f>E!B82</f>
        <v>-</v>
      </c>
      <c r="C87" s="247">
        <f>E!C82</f>
        <v>20</v>
      </c>
      <c r="D87" s="244">
        <f>E!D82</f>
        <v>0</v>
      </c>
      <c r="E87" s="244">
        <f>E!E82</f>
        <v>0.56000000000000005</v>
      </c>
      <c r="F87" s="244">
        <f>E!F82</f>
        <v>0.44</v>
      </c>
      <c r="G87" s="248">
        <f>E!G82</f>
        <v>0</v>
      </c>
      <c r="H87" s="234">
        <f>IFERROR(VLOOKUP($B$85,Tableau14582[],4,FALSE)*(1+$L$9)^$B87,0)</f>
        <v>0</v>
      </c>
      <c r="I87" s="235">
        <f>IFERROR(VLOOKUP($B$85,Tableau14582[],5,FALSE)*(1+$L$9)^$B87,0)</f>
        <v>0</v>
      </c>
      <c r="J87" s="235">
        <f>IFERROR(VLOOKUP($B$85,Tableau14582[],5,FALSE)*(1+$L$9)^$B87,0)</f>
        <v>0</v>
      </c>
      <c r="K87" s="236">
        <f>IFERROR(VLOOKUP($B$85,Tableau14582[],6,FALSE)*(1+$L$9)^$B87,0)</f>
        <v>0</v>
      </c>
      <c r="L87" s="285">
        <f>(C87*D87*H87+C87*E87*I87+C87*F87*J87+C87*G87*K87)*L$85</f>
        <v>0</v>
      </c>
      <c r="N87" s="122">
        <v>66</v>
      </c>
      <c r="O87" s="263"/>
      <c r="P87" s="204"/>
      <c r="Q87" s="264">
        <f t="shared" si="14"/>
        <v>375</v>
      </c>
      <c r="R87" s="204">
        <f t="shared" si="16"/>
        <v>45</v>
      </c>
      <c r="S87" s="204">
        <f>$L$11*(1+$L$9)^N87*'Récapitulatif des résultats'!$I$11</f>
        <v>0</v>
      </c>
      <c r="T87" s="265"/>
      <c r="U87" s="204"/>
      <c r="V87" s="273">
        <f t="shared" si="17"/>
        <v>484.5</v>
      </c>
      <c r="W87" s="212">
        <f>SUM('Chêne sessile'!AQ71*'Chêne sessile'!$F$21,'Erable Sycomore '!AQ71*'Erable Sycomore '!$F$21,'Erable Plane'!AQ71*'Erable Plane'!$F$21,D!AQ71*D!$F$21,E!AQ71*E!$F$21,F!AQ71*F!$F$21)</f>
        <v>145.35</v>
      </c>
      <c r="X87" s="212">
        <f>SUM('Chêne sessile'!AR71*'Chêne sessile'!$F$21,'Erable Sycomore '!AR71*'Erable Sycomore '!$F$21,'Erable Plane'!AR71*'Erable Plane'!$F$21,D!AR71*D!$F$21,E!AR71*E!$F$21,F!AR71*F!$F$21)</f>
        <v>0</v>
      </c>
      <c r="Y87" s="212">
        <f>SUM('Chêne sessile'!AS71*'Chêne sessile'!$F$21,'Erable Sycomore '!AS71*'Erable Sycomore '!$F$21,'Erable Plane'!AS71*'Erable Plane'!$F$21,D!AS71*D!$F$21,E!AS71*E!$F$21,F!AS71*F!$F$21)</f>
        <v>0</v>
      </c>
      <c r="Z87" s="355">
        <f>SUM('Chêne sessile'!AT71*'Chêne sessile'!$F$21,'Erable Sycomore '!AT71*'Erable Sycomore '!$F$21,'Erable Plane'!AT71*'Erable Plane'!$F$21,D!AT71*D!$F$21,E!AT71*E!$F$21,F!AT71*F!$F$21)</f>
        <v>339.15</v>
      </c>
      <c r="AA87" s="202">
        <f t="shared" si="19"/>
        <v>25194</v>
      </c>
      <c r="AB87" s="203">
        <f t="shared" si="18"/>
        <v>1356.1913303256895</v>
      </c>
      <c r="AC87" s="202"/>
      <c r="AD87" s="202"/>
    </row>
    <row r="88" spans="2:30">
      <c r="B88" s="286" t="str">
        <f>E!B83</f>
        <v>-</v>
      </c>
      <c r="C88" s="249">
        <f>E!C83</f>
        <v>26</v>
      </c>
      <c r="D88" s="250">
        <f>E!D83</f>
        <v>0</v>
      </c>
      <c r="E88" s="245">
        <f>E!E83</f>
        <v>0.56000000000000005</v>
      </c>
      <c r="F88" s="245">
        <f>E!F83</f>
        <v>0.44</v>
      </c>
      <c r="G88" s="251">
        <f>E!G83</f>
        <v>0</v>
      </c>
      <c r="H88" s="234">
        <f>IFERROR(VLOOKUP($B$85,Tableau14582[],4,FALSE)*(1+$L$9)^$B88,0)</f>
        <v>0</v>
      </c>
      <c r="I88" s="235">
        <f>IFERROR(VLOOKUP($B$85,Tableau14582[],5,FALSE)*(1+$L$9)^$B88,0)</f>
        <v>0</v>
      </c>
      <c r="J88" s="235">
        <f>IFERROR(VLOOKUP($B$85,Tableau14582[],5,FALSE)*(1+$L$9)^$B88,0)</f>
        <v>0</v>
      </c>
      <c r="K88" s="236">
        <f>IFERROR(VLOOKUP($B$85,Tableau14582[],6,FALSE)*(1+$L$9)^$B88,0)</f>
        <v>0</v>
      </c>
      <c r="L88" s="287">
        <f t="shared" ref="L88:L99" si="20">(C88*D88*H88+C88*E88*I88+C88*F88*J88+C88*G88*K88)*L$85</f>
        <v>0</v>
      </c>
      <c r="N88" s="122">
        <v>67</v>
      </c>
      <c r="O88" s="263"/>
      <c r="P88" s="204"/>
      <c r="Q88" s="264">
        <f t="shared" si="14"/>
        <v>375</v>
      </c>
      <c r="R88" s="204">
        <f t="shared" si="16"/>
        <v>45</v>
      </c>
      <c r="S88" s="204">
        <f>$L$11*(1+$L$9)^N88*'Récapitulatif des résultats'!$I$11</f>
        <v>0</v>
      </c>
      <c r="T88" s="265"/>
      <c r="U88" s="204"/>
      <c r="V88" s="273">
        <f t="shared" si="17"/>
        <v>0</v>
      </c>
      <c r="W88" s="212">
        <f>SUM('Chêne sessile'!AQ72*'Chêne sessile'!$F$21,'Erable Sycomore '!AQ72*'Erable Sycomore '!$F$21,'Erable Plane'!AQ72*'Erable Plane'!$F$21,D!AQ72*D!$F$21,E!AQ72*E!$F$21,F!AQ72*F!$F$21)</f>
        <v>0</v>
      </c>
      <c r="X88" s="212">
        <f>SUM('Chêne sessile'!AR72*'Chêne sessile'!$F$21,'Erable Sycomore '!AR72*'Erable Sycomore '!$F$21,'Erable Plane'!AR72*'Erable Plane'!$F$21,D!AR72*D!$F$21,E!AR72*E!$F$21,F!AR72*F!$F$21)</f>
        <v>0</v>
      </c>
      <c r="Y88" s="212">
        <f>SUM('Chêne sessile'!AS72*'Chêne sessile'!$F$21,'Erable Sycomore '!AS72*'Erable Sycomore '!$F$21,'Erable Plane'!AS72*'Erable Plane'!$F$21,D!AS72*D!$F$21,E!AS72*E!$F$21,F!AS72*F!$F$21)</f>
        <v>0</v>
      </c>
      <c r="Z88" s="355">
        <f>SUM('Chêne sessile'!AT72*'Chêne sessile'!$F$21,'Erable Sycomore '!AT72*'Erable Sycomore '!$F$21,'Erable Plane'!AT72*'Erable Plane'!$F$21,D!AT72*D!$F$21,E!AT72*E!$F$21,F!AT72*F!$F$21)</f>
        <v>0</v>
      </c>
      <c r="AA88" s="202">
        <f t="shared" si="19"/>
        <v>0</v>
      </c>
      <c r="AB88" s="203">
        <f t="shared" si="18"/>
        <v>-22.001780641952127</v>
      </c>
      <c r="AC88" s="202"/>
      <c r="AD88" s="202"/>
    </row>
    <row r="89" spans="2:30">
      <c r="B89" s="286" t="str">
        <f>E!B84</f>
        <v>-</v>
      </c>
      <c r="C89" s="249">
        <f>E!C84</f>
        <v>29</v>
      </c>
      <c r="D89" s="250">
        <f>E!D84</f>
        <v>0</v>
      </c>
      <c r="E89" s="245">
        <f>E!E84</f>
        <v>0.56000000000000005</v>
      </c>
      <c r="F89" s="245">
        <f>E!F84</f>
        <v>0.44</v>
      </c>
      <c r="G89" s="251">
        <f>E!G84</f>
        <v>0</v>
      </c>
      <c r="H89" s="234">
        <f>IFERROR(VLOOKUP($B$85,Tableau14582[],4,FALSE)*(1+$L$9)^$B89,0)</f>
        <v>0</v>
      </c>
      <c r="I89" s="235">
        <f>IFERROR(VLOOKUP($B$85,Tableau14582[],5,FALSE)*(1+$L$9)^$B89,0)</f>
        <v>0</v>
      </c>
      <c r="J89" s="235">
        <f>IFERROR(VLOOKUP($B$85,Tableau14582[],5,FALSE)*(1+$L$9)^$B89,0)</f>
        <v>0</v>
      </c>
      <c r="K89" s="236">
        <f>IFERROR(VLOOKUP($B$85,Tableau14582[],6,FALSE)*(1+$L$9)^$B89,0)</f>
        <v>0</v>
      </c>
      <c r="L89" s="287">
        <f t="shared" si="20"/>
        <v>0</v>
      </c>
      <c r="N89" s="122">
        <v>68</v>
      </c>
      <c r="O89" s="263"/>
      <c r="P89" s="204"/>
      <c r="Q89" s="264">
        <f t="shared" si="14"/>
        <v>375</v>
      </c>
      <c r="R89" s="204">
        <f t="shared" si="16"/>
        <v>45</v>
      </c>
      <c r="S89" s="204">
        <f>$L$11*(1+$L$9)^N89*'Récapitulatif des résultats'!$I$11</f>
        <v>0</v>
      </c>
      <c r="T89" s="265"/>
      <c r="U89" s="204"/>
      <c r="V89" s="273">
        <f t="shared" si="17"/>
        <v>0</v>
      </c>
      <c r="W89" s="212">
        <f>SUM('Chêne sessile'!AQ73*'Chêne sessile'!$F$21,'Erable Sycomore '!AQ73*'Erable Sycomore '!$F$21,'Erable Plane'!AQ73*'Erable Plane'!$F$21,D!AQ73*D!$F$21,E!AQ73*E!$F$21,F!AQ73*F!$F$21)</f>
        <v>0</v>
      </c>
      <c r="X89" s="212">
        <f>SUM('Chêne sessile'!AR73*'Chêne sessile'!$F$21,'Erable Sycomore '!AR73*'Erable Sycomore '!$F$21,'Erable Plane'!AR73*'Erable Plane'!$F$21,D!AR73*D!$F$21,E!AR73*E!$F$21,F!AR73*F!$F$21)</f>
        <v>0</v>
      </c>
      <c r="Y89" s="212">
        <f>SUM('Chêne sessile'!AS73*'Chêne sessile'!$F$21,'Erable Sycomore '!AS73*'Erable Sycomore '!$F$21,'Erable Plane'!AS73*'Erable Plane'!$F$21,D!AS73*D!$F$21,E!AS73*E!$F$21,F!AS73*F!$F$21)</f>
        <v>0</v>
      </c>
      <c r="Z89" s="355">
        <f>SUM('Chêne sessile'!AT73*'Chêne sessile'!$F$21,'Erable Sycomore '!AT73*'Erable Sycomore '!$F$21,'Erable Plane'!AT73*'Erable Plane'!$F$21,D!AT73*D!$F$21,E!AT73*E!$F$21,F!AT73*F!$F$21)</f>
        <v>0</v>
      </c>
      <c r="AA89" s="202">
        <f t="shared" si="19"/>
        <v>0</v>
      </c>
      <c r="AB89" s="203">
        <f t="shared" si="18"/>
        <v>-21.054335542537927</v>
      </c>
      <c r="AC89" s="202"/>
      <c r="AD89" s="202"/>
    </row>
    <row r="90" spans="2:30">
      <c r="B90" s="286" t="str">
        <f>E!B85</f>
        <v>-</v>
      </c>
      <c r="C90" s="249">
        <f>E!C85</f>
        <v>53</v>
      </c>
      <c r="D90" s="250">
        <f>E!D85</f>
        <v>0</v>
      </c>
      <c r="E90" s="245">
        <f>E!E85</f>
        <v>0.56000000000000005</v>
      </c>
      <c r="F90" s="245">
        <f>E!F85</f>
        <v>0.44</v>
      </c>
      <c r="G90" s="251">
        <f>E!G85</f>
        <v>0</v>
      </c>
      <c r="H90" s="234">
        <f>IFERROR(VLOOKUP($B$85,Tableau14582[],4,FALSE)*(1+$L$9)^$B90,0)</f>
        <v>0</v>
      </c>
      <c r="I90" s="235">
        <f>IFERROR(VLOOKUP($B$85,Tableau14582[],5,FALSE)*(1+$L$9)^$B90,0)</f>
        <v>0</v>
      </c>
      <c r="J90" s="235">
        <f>IFERROR(VLOOKUP($B$85,Tableau14582[],5,FALSE)*(1+$L$9)^$B90,0)</f>
        <v>0</v>
      </c>
      <c r="K90" s="236">
        <f>IFERROR(VLOOKUP($B$85,Tableau14582[],6,FALSE)*(1+$L$9)^$B90,0)</f>
        <v>0</v>
      </c>
      <c r="L90" s="287">
        <f t="shared" si="20"/>
        <v>0</v>
      </c>
      <c r="N90" s="122">
        <v>69</v>
      </c>
      <c r="O90" s="263"/>
      <c r="P90" s="204"/>
      <c r="Q90" s="264">
        <f t="shared" si="14"/>
        <v>375</v>
      </c>
      <c r="R90" s="204">
        <f t="shared" si="16"/>
        <v>45</v>
      </c>
      <c r="S90" s="204">
        <f>$L$11*(1+$L$9)^N90*'Récapitulatif des résultats'!$I$11</f>
        <v>0</v>
      </c>
      <c r="T90" s="265"/>
      <c r="U90" s="204"/>
      <c r="V90" s="273">
        <f t="shared" si="17"/>
        <v>0</v>
      </c>
      <c r="W90" s="212">
        <f>SUM('Chêne sessile'!AQ74*'Chêne sessile'!$F$21,'Erable Sycomore '!AQ74*'Erable Sycomore '!$F$21,'Erable Plane'!AQ74*'Erable Plane'!$F$21,D!AQ74*D!$F$21,E!AQ74*E!$F$21,F!AQ74*F!$F$21)</f>
        <v>0</v>
      </c>
      <c r="X90" s="212">
        <f>SUM('Chêne sessile'!AR74*'Chêne sessile'!$F$21,'Erable Sycomore '!AR74*'Erable Sycomore '!$F$21,'Erable Plane'!AR74*'Erable Plane'!$F$21,D!AR74*D!$F$21,E!AR74*E!$F$21,F!AR74*F!$F$21)</f>
        <v>0</v>
      </c>
      <c r="Y90" s="212">
        <f>SUM('Chêne sessile'!AS74*'Chêne sessile'!$F$21,'Erable Sycomore '!AS74*'Erable Sycomore '!$F$21,'Erable Plane'!AS74*'Erable Plane'!$F$21,D!AS74*D!$F$21,E!AS74*E!$F$21,F!AS74*F!$F$21)</f>
        <v>0</v>
      </c>
      <c r="Z90" s="355">
        <f>SUM('Chêne sessile'!AT74*'Chêne sessile'!$F$21,'Erable Sycomore '!AT74*'Erable Sycomore '!$F$21,'Erable Plane'!AT74*'Erable Plane'!$F$21,D!AT74*D!$F$21,E!AT74*E!$F$21,F!AT74*F!$F$21)</f>
        <v>0</v>
      </c>
      <c r="AA90" s="202">
        <f t="shared" si="19"/>
        <v>0</v>
      </c>
      <c r="AB90" s="203">
        <f t="shared" si="18"/>
        <v>-20.147689514390361</v>
      </c>
      <c r="AC90" s="202"/>
      <c r="AD90" s="202"/>
    </row>
    <row r="91" spans="2:30">
      <c r="B91" s="286" t="str">
        <f>E!B86</f>
        <v>-</v>
      </c>
      <c r="C91" s="249">
        <f>E!C86</f>
        <v>62</v>
      </c>
      <c r="D91" s="250">
        <f>E!D86</f>
        <v>0.4</v>
      </c>
      <c r="E91" s="245">
        <f>E!E86</f>
        <v>0.33600000000000002</v>
      </c>
      <c r="F91" s="245">
        <f>E!F86</f>
        <v>0.26400000000000001</v>
      </c>
      <c r="G91" s="251">
        <f>E!G86</f>
        <v>0</v>
      </c>
      <c r="H91" s="234">
        <f>IFERROR(VLOOKUP($B$85,Tableau14582[],4,FALSE)*(1+$L$9)^$B91,0)</f>
        <v>0</v>
      </c>
      <c r="I91" s="235">
        <f>IFERROR(VLOOKUP($B$85,Tableau14582[],5,FALSE)*(1+$L$9)^$B91,0)</f>
        <v>0</v>
      </c>
      <c r="J91" s="235">
        <f>IFERROR(VLOOKUP($B$85,Tableau14582[],5,FALSE)*(1+$L$9)^$B91,0)</f>
        <v>0</v>
      </c>
      <c r="K91" s="236">
        <f>IFERROR(VLOOKUP($B$85,Tableau14582[],6,FALSE)*(1+$L$9)^$B91,0)</f>
        <v>0</v>
      </c>
      <c r="L91" s="287">
        <f t="shared" si="20"/>
        <v>0</v>
      </c>
      <c r="N91" s="122">
        <v>70</v>
      </c>
      <c r="O91" s="263"/>
      <c r="P91" s="204"/>
      <c r="Q91" s="264">
        <f t="shared" ref="Q91:Q122" si="21">$L$13*(1+$L$9)^N91*$L$5</f>
        <v>375</v>
      </c>
      <c r="R91" s="204">
        <f t="shared" si="16"/>
        <v>45</v>
      </c>
      <c r="S91" s="204">
        <f>$L$11*(1+$L$9)^N91*'Récapitulatif des résultats'!$I$11</f>
        <v>0</v>
      </c>
      <c r="T91" s="265"/>
      <c r="U91" s="204"/>
      <c r="V91" s="273">
        <f t="shared" si="17"/>
        <v>688.5</v>
      </c>
      <c r="W91" s="212">
        <f>SUM('Chêne sessile'!AQ75*'Chêne sessile'!$F$21,'Erable Sycomore '!AQ75*'Erable Sycomore '!$F$21,'Erable Plane'!AQ75*'Erable Plane'!$F$21,D!AQ75*D!$F$21,E!AQ75*E!$F$21,F!AQ75*F!$F$21)</f>
        <v>654.07499999999993</v>
      </c>
      <c r="X91" s="212">
        <f>SUM('Chêne sessile'!AR75*'Chêne sessile'!$F$21,'Erable Sycomore '!AR75*'Erable Sycomore '!$F$21,'Erable Plane'!AR75*'Erable Plane'!$F$21,D!AR75*D!$F$21,E!AR75*E!$F$21,F!AR75*F!$F$21)</f>
        <v>19.27800000000002</v>
      </c>
      <c r="Y91" s="212">
        <f>SUM('Chêne sessile'!AS75*'Chêne sessile'!$F$21,'Erable Sycomore '!AS75*'Erable Sycomore '!$F$21,'Erable Plane'!AS75*'Erable Plane'!$F$21,D!AS75*D!$F$21,E!AS75*E!$F$21,F!AS75*F!$F$21)</f>
        <v>15.147000000000014</v>
      </c>
      <c r="Z91" s="355">
        <f>SUM('Chêne sessile'!AT75*'Chêne sessile'!$F$21,'Erable Sycomore '!AT75*'Erable Sycomore '!$F$21,'Erable Plane'!AT75*'Erable Plane'!$F$21,D!AT75*D!$F$21,E!AT75*E!$F$21,F!AT75*F!$F$21)</f>
        <v>0</v>
      </c>
      <c r="AA91" s="202">
        <f t="shared" si="19"/>
        <v>39717.84375</v>
      </c>
      <c r="AB91" s="203">
        <f t="shared" si="18"/>
        <v>1803.9661755753611</v>
      </c>
      <c r="AC91" s="202"/>
      <c r="AD91" s="202"/>
    </row>
    <row r="92" spans="2:30">
      <c r="B92" s="286" t="str">
        <f>E!B87</f>
        <v>-</v>
      </c>
      <c r="C92" s="249">
        <f>E!C87</f>
        <v>67</v>
      </c>
      <c r="D92" s="250">
        <f>E!D87</f>
        <v>0.7</v>
      </c>
      <c r="E92" s="245">
        <f>E!E87</f>
        <v>0.16800000000000004</v>
      </c>
      <c r="F92" s="245">
        <f>E!F87</f>
        <v>0.13200000000000003</v>
      </c>
      <c r="G92" s="251">
        <f>E!G87</f>
        <v>0</v>
      </c>
      <c r="H92" s="234">
        <f>IFERROR(VLOOKUP($B$85,Tableau14582[],4,FALSE)*(1+$L$9)^$B92,0)</f>
        <v>0</v>
      </c>
      <c r="I92" s="235">
        <f>IFERROR(VLOOKUP($B$85,Tableau14582[],5,FALSE)*(1+$L$9)^$B92,0)</f>
        <v>0</v>
      </c>
      <c r="J92" s="235">
        <f>IFERROR(VLOOKUP($B$85,Tableau14582[],5,FALSE)*(1+$L$9)^$B92,0)</f>
        <v>0</v>
      </c>
      <c r="K92" s="236">
        <f>IFERROR(VLOOKUP($B$85,Tableau14582[],6,FALSE)*(1+$L$9)^$B92,0)</f>
        <v>0</v>
      </c>
      <c r="L92" s="287">
        <f t="shared" si="20"/>
        <v>0</v>
      </c>
      <c r="N92" s="122">
        <v>71</v>
      </c>
      <c r="O92" s="263"/>
      <c r="P92" s="204"/>
      <c r="Q92" s="264">
        <f t="shared" si="21"/>
        <v>375</v>
      </c>
      <c r="R92" s="204">
        <f t="shared" si="16"/>
        <v>45</v>
      </c>
      <c r="S92" s="204">
        <f>$L$11*(1+$L$9)^N92*'Récapitulatif des résultats'!$I$11</f>
        <v>0</v>
      </c>
      <c r="T92" s="265"/>
      <c r="U92" s="204"/>
      <c r="V92" s="273">
        <f t="shared" si="17"/>
        <v>0</v>
      </c>
      <c r="W92" s="212">
        <f>SUM('Chêne sessile'!AQ76*'Chêne sessile'!$F$21,'Erable Sycomore '!AQ76*'Erable Sycomore '!$F$21,'Erable Plane'!AQ76*'Erable Plane'!$F$21,D!AQ76*D!$F$21,E!AQ76*E!$F$21,F!AQ76*F!$F$21)</f>
        <v>0</v>
      </c>
      <c r="X92" s="212">
        <f>SUM('Chêne sessile'!AR76*'Chêne sessile'!$F$21,'Erable Sycomore '!AR76*'Erable Sycomore '!$F$21,'Erable Plane'!AR76*'Erable Plane'!$F$21,D!AR76*D!$F$21,E!AR76*E!$F$21,F!AR76*F!$F$21)</f>
        <v>0</v>
      </c>
      <c r="Y92" s="212">
        <f>SUM('Chêne sessile'!AS76*'Chêne sessile'!$F$21,'Erable Sycomore '!AS76*'Erable Sycomore '!$F$21,'Erable Plane'!AS76*'Erable Plane'!$F$21,D!AS76*D!$F$21,E!AS76*E!$F$21,F!AS76*F!$F$21)</f>
        <v>0</v>
      </c>
      <c r="Z92" s="355">
        <f>SUM('Chêne sessile'!AT76*'Chêne sessile'!$F$21,'Erable Sycomore '!AT76*'Erable Sycomore '!$F$21,'Erable Plane'!AT76*'Erable Plane'!$F$21,D!AT76*D!$F$21,E!AT76*E!$F$21,F!AT76*F!$F$21)</f>
        <v>0</v>
      </c>
      <c r="AA92" s="202">
        <f t="shared" si="19"/>
        <v>0</v>
      </c>
      <c r="AB92" s="203">
        <f t="shared" si="18"/>
        <v>-18.449842736558566</v>
      </c>
      <c r="AC92" s="202"/>
      <c r="AD92" s="202"/>
    </row>
    <row r="93" spans="2:30">
      <c r="B93" s="286" t="str">
        <f>E!B88</f>
        <v>-</v>
      </c>
      <c r="C93" s="249">
        <f>E!C88</f>
        <v>65</v>
      </c>
      <c r="D93" s="250">
        <f>E!D88</f>
        <v>0.9</v>
      </c>
      <c r="E93" s="245">
        <f>E!E88</f>
        <v>5.5999999999999994E-2</v>
      </c>
      <c r="F93" s="245">
        <f>E!F88</f>
        <v>4.3999999999999991E-2</v>
      </c>
      <c r="G93" s="251">
        <f>E!G88</f>
        <v>0</v>
      </c>
      <c r="H93" s="234">
        <f>IFERROR(VLOOKUP($B$85,Tableau14582[],4,FALSE)*(1+$L$9)^$B93,0)</f>
        <v>0</v>
      </c>
      <c r="I93" s="235">
        <f>IFERROR(VLOOKUP($B$85,Tableau14582[],5,FALSE)*(1+$L$9)^$B93,0)</f>
        <v>0</v>
      </c>
      <c r="J93" s="235">
        <f>IFERROR(VLOOKUP($B$85,Tableau14582[],5,FALSE)*(1+$L$9)^$B93,0)</f>
        <v>0</v>
      </c>
      <c r="K93" s="236">
        <f>IFERROR(VLOOKUP($B$85,Tableau14582[],6,FALSE)*(1+$L$9)^$B93,0)</f>
        <v>0</v>
      </c>
      <c r="L93" s="287">
        <f t="shared" si="20"/>
        <v>0</v>
      </c>
      <c r="N93" s="122">
        <v>72</v>
      </c>
      <c r="O93" s="263"/>
      <c r="P93" s="204"/>
      <c r="Q93" s="264">
        <f t="shared" si="21"/>
        <v>375</v>
      </c>
      <c r="R93" s="204">
        <f t="shared" si="16"/>
        <v>45</v>
      </c>
      <c r="S93" s="204">
        <f>$L$11*(1+$L$9)^N93*'Récapitulatif des résultats'!$I$11</f>
        <v>0</v>
      </c>
      <c r="T93" s="265"/>
      <c r="U93" s="204"/>
      <c r="V93" s="273">
        <f t="shared" si="17"/>
        <v>0</v>
      </c>
      <c r="W93" s="212">
        <f>SUM('Chêne sessile'!AQ77*'Chêne sessile'!$F$21,'Erable Sycomore '!AQ77*'Erable Sycomore '!$F$21,'Erable Plane'!AQ77*'Erable Plane'!$F$21,D!AQ77*D!$F$21,E!AQ77*E!$F$21,F!AQ77*F!$F$21)</f>
        <v>0</v>
      </c>
      <c r="X93" s="212">
        <f>SUM('Chêne sessile'!AR77*'Chêne sessile'!$F$21,'Erable Sycomore '!AR77*'Erable Sycomore '!$F$21,'Erable Plane'!AR77*'Erable Plane'!$F$21,D!AR77*D!$F$21,E!AR77*E!$F$21,F!AR77*F!$F$21)</f>
        <v>0</v>
      </c>
      <c r="Y93" s="212">
        <f>SUM('Chêne sessile'!AS77*'Chêne sessile'!$F$21,'Erable Sycomore '!AS77*'Erable Sycomore '!$F$21,'Erable Plane'!AS77*'Erable Plane'!$F$21,D!AS77*D!$F$21,E!AS77*E!$F$21,F!AS77*F!$F$21)</f>
        <v>0</v>
      </c>
      <c r="Z93" s="355">
        <f>SUM('Chêne sessile'!AT77*'Chêne sessile'!$F$21,'Erable Sycomore '!AT77*'Erable Sycomore '!$F$21,'Erable Plane'!AT77*'Erable Plane'!$F$21,D!AT77*D!$F$21,E!AT77*E!$F$21,F!AT77*F!$F$21)</f>
        <v>0</v>
      </c>
      <c r="AA93" s="202">
        <f t="shared" si="19"/>
        <v>0</v>
      </c>
      <c r="AB93" s="203">
        <f t="shared" si="18"/>
        <v>-17.655351901012985</v>
      </c>
      <c r="AC93" s="202"/>
      <c r="AD93" s="202"/>
    </row>
    <row r="94" spans="2:30">
      <c r="B94" s="286" t="str">
        <f>E!B89</f>
        <v>-</v>
      </c>
      <c r="C94" s="249">
        <f>E!C89</f>
        <v>0</v>
      </c>
      <c r="D94" s="250">
        <f>E!D89</f>
        <v>0</v>
      </c>
      <c r="E94" s="245">
        <f>E!E89</f>
        <v>0.56000000000000005</v>
      </c>
      <c r="F94" s="245">
        <f>E!F89</f>
        <v>0.44</v>
      </c>
      <c r="G94" s="251">
        <f>E!G89</f>
        <v>0</v>
      </c>
      <c r="H94" s="234">
        <f>IFERROR(VLOOKUP($B$85,Tableau14582[],4,FALSE)*(1+$L$9)^$B94,0)</f>
        <v>0</v>
      </c>
      <c r="I94" s="235">
        <f>IFERROR(VLOOKUP($B$85,Tableau14582[],5,FALSE)*(1+$L$9)^$B94,0)</f>
        <v>0</v>
      </c>
      <c r="J94" s="235">
        <f>IFERROR(VLOOKUP($B$85,Tableau14582[],5,FALSE)*(1+$L$9)^$B94,0)</f>
        <v>0</v>
      </c>
      <c r="K94" s="236">
        <f>IFERROR(VLOOKUP($B$85,Tableau14582[],6,FALSE)*(1+$L$9)^$B94,0)</f>
        <v>0</v>
      </c>
      <c r="L94" s="287">
        <f t="shared" si="20"/>
        <v>0</v>
      </c>
      <c r="N94" s="122">
        <v>73</v>
      </c>
      <c r="O94" s="263"/>
      <c r="P94" s="204"/>
      <c r="Q94" s="264">
        <f t="shared" si="21"/>
        <v>375</v>
      </c>
      <c r="R94" s="204">
        <f t="shared" si="16"/>
        <v>45</v>
      </c>
      <c r="S94" s="204">
        <f>$L$11*(1+$L$9)^N94*'Récapitulatif des résultats'!$I$11</f>
        <v>0</v>
      </c>
      <c r="T94" s="265"/>
      <c r="U94" s="204"/>
      <c r="V94" s="273">
        <f t="shared" si="17"/>
        <v>0</v>
      </c>
      <c r="W94" s="212">
        <f>SUM('Chêne sessile'!AQ78*'Chêne sessile'!$F$21,'Erable Sycomore '!AQ78*'Erable Sycomore '!$F$21,'Erable Plane'!AQ78*'Erable Plane'!$F$21,D!AQ78*D!$F$21,E!AQ78*E!$F$21,F!AQ78*F!$F$21)</f>
        <v>0</v>
      </c>
      <c r="X94" s="212">
        <f>SUM('Chêne sessile'!AR78*'Chêne sessile'!$F$21,'Erable Sycomore '!AR78*'Erable Sycomore '!$F$21,'Erable Plane'!AR78*'Erable Plane'!$F$21,D!AR78*D!$F$21,E!AR78*E!$F$21,F!AR78*F!$F$21)</f>
        <v>0</v>
      </c>
      <c r="Y94" s="212">
        <f>SUM('Chêne sessile'!AS78*'Chêne sessile'!$F$21,'Erable Sycomore '!AS78*'Erable Sycomore '!$F$21,'Erable Plane'!AS78*'Erable Plane'!$F$21,D!AS78*D!$F$21,E!AS78*E!$F$21,F!AS78*F!$F$21)</f>
        <v>0</v>
      </c>
      <c r="Z94" s="355">
        <f>SUM('Chêne sessile'!AT78*'Chêne sessile'!$F$21,'Erable Sycomore '!AT78*'Erable Sycomore '!$F$21,'Erable Plane'!AT78*'Erable Plane'!$F$21,D!AT78*D!$F$21,E!AT78*E!$F$21,F!AT78*F!$F$21)</f>
        <v>0</v>
      </c>
      <c r="AA94" s="202">
        <f t="shared" si="19"/>
        <v>0</v>
      </c>
      <c r="AB94" s="203">
        <f t="shared" si="18"/>
        <v>-16.895073589486113</v>
      </c>
      <c r="AC94" s="202"/>
      <c r="AD94" s="202"/>
    </row>
    <row r="95" spans="2:30">
      <c r="B95" s="286" t="str">
        <f>E!B90</f>
        <v>-</v>
      </c>
      <c r="C95" s="249">
        <f>E!C90</f>
        <v>0</v>
      </c>
      <c r="D95" s="250">
        <f>E!D90</f>
        <v>0</v>
      </c>
      <c r="E95" s="245">
        <f>E!E90</f>
        <v>0.56000000000000005</v>
      </c>
      <c r="F95" s="245">
        <f>E!F90</f>
        <v>0.44</v>
      </c>
      <c r="G95" s="251">
        <f>E!G90</f>
        <v>0</v>
      </c>
      <c r="H95" s="234">
        <f>IFERROR(VLOOKUP($B$85,Tableau14582[],4,FALSE)*(1+$L$9)^$B95,0)</f>
        <v>0</v>
      </c>
      <c r="I95" s="235">
        <f>IFERROR(VLOOKUP($B$85,Tableau14582[],5,FALSE)*(1+$L$9)^$B95,0)</f>
        <v>0</v>
      </c>
      <c r="J95" s="235">
        <f>IFERROR(VLOOKUP($B$85,Tableau14582[],5,FALSE)*(1+$L$9)^$B95,0)</f>
        <v>0</v>
      </c>
      <c r="K95" s="236">
        <f>IFERROR(VLOOKUP($B$85,Tableau14582[],6,FALSE)*(1+$L$9)^$B95,0)</f>
        <v>0</v>
      </c>
      <c r="L95" s="287">
        <f t="shared" si="20"/>
        <v>0</v>
      </c>
      <c r="N95" s="122">
        <v>74</v>
      </c>
      <c r="O95" s="263"/>
      <c r="P95" s="204"/>
      <c r="Q95" s="264">
        <f t="shared" si="21"/>
        <v>375</v>
      </c>
      <c r="R95" s="204">
        <f t="shared" si="16"/>
        <v>45</v>
      </c>
      <c r="S95" s="204">
        <f>$L$11*(1+$L$9)^N95*'Récapitulatif des résultats'!$I$11</f>
        <v>0</v>
      </c>
      <c r="T95" s="265"/>
      <c r="U95" s="204"/>
      <c r="V95" s="273">
        <f t="shared" si="17"/>
        <v>0</v>
      </c>
      <c r="W95" s="212">
        <f>SUM('Chêne sessile'!AQ79*'Chêne sessile'!$F$21,'Erable Sycomore '!AQ79*'Erable Sycomore '!$F$21,'Erable Plane'!AQ79*'Erable Plane'!$F$21,D!AQ79*D!$F$21,E!AQ79*E!$F$21,F!AQ79*F!$F$21)</f>
        <v>0</v>
      </c>
      <c r="X95" s="212">
        <f>SUM('Chêne sessile'!AR79*'Chêne sessile'!$F$21,'Erable Sycomore '!AR79*'Erable Sycomore '!$F$21,'Erable Plane'!AR79*'Erable Plane'!$F$21,D!AR79*D!$F$21,E!AR79*E!$F$21,F!AR79*F!$F$21)</f>
        <v>0</v>
      </c>
      <c r="Y95" s="212">
        <f>SUM('Chêne sessile'!AS79*'Chêne sessile'!$F$21,'Erable Sycomore '!AS79*'Erable Sycomore '!$F$21,'Erable Plane'!AS79*'Erable Plane'!$F$21,D!AS79*D!$F$21,E!AS79*E!$F$21,F!AS79*F!$F$21)</f>
        <v>0</v>
      </c>
      <c r="Z95" s="355">
        <f>SUM('Chêne sessile'!AT79*'Chêne sessile'!$F$21,'Erable Sycomore '!AT79*'Erable Sycomore '!$F$21,'Erable Plane'!AT79*'Erable Plane'!$F$21,D!AT79*D!$F$21,E!AT79*E!$F$21,F!AT79*F!$F$21)</f>
        <v>0</v>
      </c>
      <c r="AA95" s="202">
        <f t="shared" si="19"/>
        <v>0</v>
      </c>
      <c r="AB95" s="203">
        <f t="shared" si="18"/>
        <v>-16.167534535393411</v>
      </c>
      <c r="AC95" s="202"/>
      <c r="AD95" s="202"/>
    </row>
    <row r="96" spans="2:30">
      <c r="B96" s="286">
        <f>E!B91</f>
        <v>0</v>
      </c>
      <c r="C96" s="249">
        <f>E!C91</f>
        <v>0</v>
      </c>
      <c r="D96" s="250">
        <f>E!D91</f>
        <v>0</v>
      </c>
      <c r="E96" s="245">
        <f>E!E91</f>
        <v>0.56000000000000005</v>
      </c>
      <c r="F96" s="245">
        <f>E!F91</f>
        <v>0.44</v>
      </c>
      <c r="G96" s="251">
        <f>E!G91</f>
        <v>0</v>
      </c>
      <c r="H96" s="234">
        <f>IFERROR(VLOOKUP($B$85,Tableau14582[],4,FALSE)*(1+$L$9)^$B96,0)</f>
        <v>0</v>
      </c>
      <c r="I96" s="235">
        <f>IFERROR(VLOOKUP($B$85,Tableau14582[],5,FALSE)*(1+$L$9)^$B96,0)</f>
        <v>0</v>
      </c>
      <c r="J96" s="235">
        <f>IFERROR(VLOOKUP($B$85,Tableau14582[],5,FALSE)*(1+$L$9)^$B96,0)</f>
        <v>0</v>
      </c>
      <c r="K96" s="236">
        <f>IFERROR(VLOOKUP($B$85,Tableau14582[],6,FALSE)*(1+$L$9)^$B96,0)</f>
        <v>0</v>
      </c>
      <c r="L96" s="287">
        <f t="shared" si="20"/>
        <v>0</v>
      </c>
      <c r="N96" s="122">
        <v>75</v>
      </c>
      <c r="O96" s="263"/>
      <c r="P96" s="204"/>
      <c r="Q96" s="264">
        <f t="shared" si="21"/>
        <v>375</v>
      </c>
      <c r="R96" s="204">
        <f t="shared" si="16"/>
        <v>45</v>
      </c>
      <c r="S96" s="204">
        <f>$L$11*(1+$L$9)^N96*'Récapitulatif des résultats'!$I$11</f>
        <v>0</v>
      </c>
      <c r="T96" s="265"/>
      <c r="U96" s="204"/>
      <c r="V96" s="273">
        <f t="shared" si="17"/>
        <v>471.75</v>
      </c>
      <c r="W96" s="212">
        <f>SUM('Chêne sessile'!AQ80*'Chêne sessile'!$F$21,'Erable Sycomore '!AQ80*'Erable Sycomore '!$F$21,'Erable Plane'!AQ80*'Erable Plane'!$F$21,D!AQ80*D!$F$21,E!AQ80*E!$F$21,F!AQ80*F!$F$21)</f>
        <v>188.70000000000002</v>
      </c>
      <c r="X96" s="212">
        <f>SUM('Chêne sessile'!AR80*'Chêne sessile'!$F$21,'Erable Sycomore '!AR80*'Erable Sycomore '!$F$21,'Erable Plane'!AR80*'Erable Plane'!$F$21,D!AR80*D!$F$21,E!AR80*E!$F$21,F!AR80*F!$F$21)</f>
        <v>0</v>
      </c>
      <c r="Y96" s="212">
        <f>SUM('Chêne sessile'!AS80*'Chêne sessile'!$F$21,'Erable Sycomore '!AS80*'Erable Sycomore '!$F$21,'Erable Plane'!AS80*'Erable Plane'!$F$21,D!AS80*D!$F$21,E!AS80*E!$F$21,F!AS80*F!$F$21)</f>
        <v>0</v>
      </c>
      <c r="Z96" s="355">
        <f>SUM('Chêne sessile'!AT80*'Chêne sessile'!$F$21,'Erable Sycomore '!AT80*'Erable Sycomore '!$F$21,'Erable Plane'!AT80*'Erable Plane'!$F$21,D!AT80*D!$F$21,E!AT80*E!$F$21,F!AT80*F!$F$21)</f>
        <v>283.05</v>
      </c>
      <c r="AA96" s="202">
        <f t="shared" si="19"/>
        <v>31135.5</v>
      </c>
      <c r="AB96" s="203">
        <f t="shared" si="18"/>
        <v>1131.4511438183556</v>
      </c>
      <c r="AC96" s="202"/>
      <c r="AD96" s="202"/>
    </row>
    <row r="97" spans="2:30">
      <c r="B97" s="286">
        <f>E!B92</f>
        <v>0</v>
      </c>
      <c r="C97" s="249">
        <f>E!C92</f>
        <v>0</v>
      </c>
      <c r="D97" s="250">
        <f>E!D92</f>
        <v>0</v>
      </c>
      <c r="E97" s="245">
        <f>E!E92</f>
        <v>0.56000000000000005</v>
      </c>
      <c r="F97" s="245">
        <f>E!F92</f>
        <v>0.44</v>
      </c>
      <c r="G97" s="251">
        <f>E!G92</f>
        <v>0</v>
      </c>
      <c r="H97" s="234">
        <f>IFERROR(VLOOKUP($B$85,Tableau14582[],4,FALSE)*(1+$L$9)^$B97,0)</f>
        <v>0</v>
      </c>
      <c r="I97" s="235">
        <f>IFERROR(VLOOKUP($B$85,Tableau14582[],5,FALSE)*(1+$L$9)^$B97,0)</f>
        <v>0</v>
      </c>
      <c r="J97" s="235">
        <f>IFERROR(VLOOKUP($B$85,Tableau14582[],5,FALSE)*(1+$L$9)^$B97,0)</f>
        <v>0</v>
      </c>
      <c r="K97" s="236">
        <f>IFERROR(VLOOKUP($B$85,Tableau14582[],6,FALSE)*(1+$L$9)^$B97,0)</f>
        <v>0</v>
      </c>
      <c r="L97" s="287">
        <f t="shared" si="20"/>
        <v>0</v>
      </c>
      <c r="N97" s="122">
        <v>76</v>
      </c>
      <c r="O97" s="263"/>
      <c r="P97" s="204"/>
      <c r="Q97" s="264">
        <f t="shared" si="21"/>
        <v>375</v>
      </c>
      <c r="R97" s="204">
        <f t="shared" si="16"/>
        <v>45</v>
      </c>
      <c r="S97" s="204">
        <f>$L$11*(1+$L$9)^N97*'Récapitulatif des résultats'!$I$11</f>
        <v>0</v>
      </c>
      <c r="T97" s="265"/>
      <c r="U97" s="204"/>
      <c r="V97" s="273">
        <f t="shared" si="17"/>
        <v>0</v>
      </c>
      <c r="W97" s="212">
        <f>SUM('Chêne sessile'!AQ81*'Chêne sessile'!$F$21,'Erable Sycomore '!AQ81*'Erable Sycomore '!$F$21,'Erable Plane'!AQ81*'Erable Plane'!$F$21,D!AQ81*D!$F$21,E!AQ81*E!$F$21,F!AQ81*F!$F$21)</f>
        <v>0</v>
      </c>
      <c r="X97" s="212">
        <f>SUM('Chêne sessile'!AR81*'Chêne sessile'!$F$21,'Erable Sycomore '!AR81*'Erable Sycomore '!$F$21,'Erable Plane'!AR81*'Erable Plane'!$F$21,D!AR81*D!$F$21,E!AR81*E!$F$21,F!AR81*F!$F$21)</f>
        <v>0</v>
      </c>
      <c r="Y97" s="212">
        <f>SUM('Chêne sessile'!AS81*'Chêne sessile'!$F$21,'Erable Sycomore '!AS81*'Erable Sycomore '!$F$21,'Erable Plane'!AS81*'Erable Plane'!$F$21,D!AS81*D!$F$21,E!AS81*E!$F$21,F!AS81*F!$F$21)</f>
        <v>0</v>
      </c>
      <c r="Z97" s="355">
        <f>SUM('Chêne sessile'!AT81*'Chêne sessile'!$F$21,'Erable Sycomore '!AT81*'Erable Sycomore '!$F$21,'Erable Plane'!AT81*'Erable Plane'!$F$21,D!AT81*D!$F$21,E!AT81*E!$F$21,F!AT81*F!$F$21)</f>
        <v>0</v>
      </c>
      <c r="AA97" s="202">
        <f t="shared" si="19"/>
        <v>0</v>
      </c>
      <c r="AB97" s="203">
        <f t="shared" si="18"/>
        <v>-14.80509561172447</v>
      </c>
      <c r="AC97" s="202"/>
      <c r="AD97" s="202"/>
    </row>
    <row r="98" spans="2:30">
      <c r="B98" s="286">
        <f>E!B93</f>
        <v>0</v>
      </c>
      <c r="C98" s="249">
        <f>E!C93</f>
        <v>0</v>
      </c>
      <c r="D98" s="250">
        <f>E!D93</f>
        <v>0</v>
      </c>
      <c r="E98" s="245">
        <f>E!E93</f>
        <v>0.56000000000000005</v>
      </c>
      <c r="F98" s="245">
        <f>E!F93</f>
        <v>0.44</v>
      </c>
      <c r="G98" s="251">
        <f>E!G93</f>
        <v>0</v>
      </c>
      <c r="H98" s="234">
        <f>IFERROR(VLOOKUP($B$85,Tableau14582[],4,FALSE)*(1+$L$9)^$B98,0)</f>
        <v>0</v>
      </c>
      <c r="I98" s="235">
        <f>IFERROR(VLOOKUP($B$85,Tableau14582[],5,FALSE)*(1+$L$9)^$B98,0)</f>
        <v>0</v>
      </c>
      <c r="J98" s="235">
        <f>IFERROR(VLOOKUP($B$85,Tableau14582[],5,FALSE)*(1+$L$9)^$B98,0)</f>
        <v>0</v>
      </c>
      <c r="K98" s="236">
        <f>IFERROR(VLOOKUP($B$85,Tableau14582[],6,FALSE)*(1+$L$9)^$B98,0)</f>
        <v>0</v>
      </c>
      <c r="L98" s="287">
        <f t="shared" si="20"/>
        <v>0</v>
      </c>
      <c r="N98" s="122">
        <v>77</v>
      </c>
      <c r="O98" s="263"/>
      <c r="P98" s="204"/>
      <c r="Q98" s="264">
        <f t="shared" si="21"/>
        <v>375</v>
      </c>
      <c r="R98" s="204">
        <f t="shared" si="16"/>
        <v>45</v>
      </c>
      <c r="S98" s="204">
        <f>$L$11*(1+$L$9)^N98*'Récapitulatif des résultats'!$I$11</f>
        <v>0</v>
      </c>
      <c r="T98" s="265"/>
      <c r="U98" s="204"/>
      <c r="V98" s="273">
        <f t="shared" si="17"/>
        <v>0</v>
      </c>
      <c r="W98" s="212">
        <f>SUM('Chêne sessile'!AQ82*'Chêne sessile'!$F$21,'Erable Sycomore '!AQ82*'Erable Sycomore '!$F$21,'Erable Plane'!AQ82*'Erable Plane'!$F$21,D!AQ82*D!$F$21,E!AQ82*E!$F$21,F!AQ82*F!$F$21)</f>
        <v>0</v>
      </c>
      <c r="X98" s="212">
        <f>SUM('Chêne sessile'!AR82*'Chêne sessile'!$F$21,'Erable Sycomore '!AR82*'Erable Sycomore '!$F$21,'Erable Plane'!AR82*'Erable Plane'!$F$21,D!AR82*D!$F$21,E!AR82*E!$F$21,F!AR82*F!$F$21)</f>
        <v>0</v>
      </c>
      <c r="Y98" s="212">
        <f>SUM('Chêne sessile'!AS82*'Chêne sessile'!$F$21,'Erable Sycomore '!AS82*'Erable Sycomore '!$F$21,'Erable Plane'!AS82*'Erable Plane'!$F$21,D!AS82*D!$F$21,E!AS82*E!$F$21,F!AS82*F!$F$21)</f>
        <v>0</v>
      </c>
      <c r="Z98" s="355">
        <f>SUM('Chêne sessile'!AT82*'Chêne sessile'!$F$21,'Erable Sycomore '!AT82*'Erable Sycomore '!$F$21,'Erable Plane'!AT82*'Erable Plane'!$F$21,D!AT82*D!$F$21,E!AT82*E!$F$21,F!AT82*F!$F$21)</f>
        <v>0</v>
      </c>
      <c r="AA98" s="202">
        <f t="shared" si="19"/>
        <v>0</v>
      </c>
      <c r="AB98" s="203">
        <f t="shared" si="18"/>
        <v>-14.167555609305712</v>
      </c>
      <c r="AC98" s="202"/>
      <c r="AD98" s="202"/>
    </row>
    <row r="99" spans="2:30">
      <c r="B99" s="288">
        <f>E!B94</f>
        <v>0</v>
      </c>
      <c r="C99" s="252">
        <f>E!C94</f>
        <v>0</v>
      </c>
      <c r="D99" s="246">
        <f>E!D94</f>
        <v>0.95</v>
      </c>
      <c r="E99" s="258">
        <f>E!E94</f>
        <v>2.8000000000000028E-2</v>
      </c>
      <c r="F99" s="258">
        <f>E!F94</f>
        <v>2.200000000000002E-2</v>
      </c>
      <c r="G99" s="253">
        <f>E!G94</f>
        <v>0</v>
      </c>
      <c r="H99" s="237">
        <f>IFERROR(VLOOKUP($B$85,Tableau14582[],4,FALSE)*(1+$L$9)^$B99,0)</f>
        <v>0</v>
      </c>
      <c r="I99" s="238">
        <f>IFERROR(VLOOKUP($B$85,Tableau14582[],5,FALSE)*(1+$L$9)^$B99,0)</f>
        <v>0</v>
      </c>
      <c r="J99" s="238">
        <f>IFERROR(VLOOKUP($B$85,Tableau14582[],5,FALSE)*(1+$L$9)^$B99,0)</f>
        <v>0</v>
      </c>
      <c r="K99" s="239">
        <f>IFERROR(VLOOKUP($B$85,Tableau14582[],6,FALSE)*(1+$L$9)^$B99,0)</f>
        <v>0</v>
      </c>
      <c r="L99" s="289">
        <f t="shared" si="20"/>
        <v>0</v>
      </c>
      <c r="N99" s="122">
        <v>78</v>
      </c>
      <c r="O99" s="263"/>
      <c r="P99" s="204"/>
      <c r="Q99" s="264">
        <f t="shared" si="21"/>
        <v>375</v>
      </c>
      <c r="R99" s="204">
        <f t="shared" si="16"/>
        <v>45</v>
      </c>
      <c r="S99" s="204">
        <f>$L$11*(1+$L$9)^N99*'Récapitulatif des résultats'!$I$11</f>
        <v>0</v>
      </c>
      <c r="T99" s="265"/>
      <c r="U99" s="204"/>
      <c r="V99" s="273">
        <f t="shared" si="17"/>
        <v>0</v>
      </c>
      <c r="W99" s="212">
        <f>SUM('Chêne sessile'!AQ83*'Chêne sessile'!$F$21,'Erable Sycomore '!AQ83*'Erable Sycomore '!$F$21,'Erable Plane'!AQ83*'Erable Plane'!$F$21,D!AQ83*D!$F$21,E!AQ83*E!$F$21,F!AQ83*F!$F$21)</f>
        <v>0</v>
      </c>
      <c r="X99" s="212">
        <f>SUM('Chêne sessile'!AR83*'Chêne sessile'!$F$21,'Erable Sycomore '!AR83*'Erable Sycomore '!$F$21,'Erable Plane'!AR83*'Erable Plane'!$F$21,D!AR83*D!$F$21,E!AR83*E!$F$21,F!AR83*F!$F$21)</f>
        <v>0</v>
      </c>
      <c r="Y99" s="212">
        <f>SUM('Chêne sessile'!AS83*'Chêne sessile'!$F$21,'Erable Sycomore '!AS83*'Erable Sycomore '!$F$21,'Erable Plane'!AS83*'Erable Plane'!$F$21,D!AS83*D!$F$21,E!AS83*E!$F$21,F!AS83*F!$F$21)</f>
        <v>0</v>
      </c>
      <c r="Z99" s="355">
        <f>SUM('Chêne sessile'!AT83*'Chêne sessile'!$F$21,'Erable Sycomore '!AT83*'Erable Sycomore '!$F$21,'Erable Plane'!AT83*'Erable Plane'!$F$21,D!AT83*D!$F$21,E!AT83*E!$F$21,F!AT83*F!$F$21)</f>
        <v>0</v>
      </c>
      <c r="AA99" s="202">
        <f t="shared" si="19"/>
        <v>0</v>
      </c>
      <c r="AB99" s="203">
        <f t="shared" si="18"/>
        <v>-13.557469482589202</v>
      </c>
      <c r="AC99" s="202"/>
      <c r="AD99" s="202"/>
    </row>
    <row r="100" spans="2:30">
      <c r="B100" s="290"/>
      <c r="C100" s="291"/>
      <c r="D100" s="291"/>
      <c r="E100" s="291"/>
      <c r="F100" s="291"/>
      <c r="G100" s="291"/>
      <c r="H100" s="291"/>
      <c r="I100" s="291"/>
      <c r="J100" s="291"/>
      <c r="K100" s="291"/>
      <c r="L100" s="292"/>
      <c r="N100" s="122">
        <v>79</v>
      </c>
      <c r="O100" s="263"/>
      <c r="P100" s="204"/>
      <c r="Q100" s="264">
        <f t="shared" si="21"/>
        <v>375</v>
      </c>
      <c r="R100" s="204">
        <f t="shared" si="16"/>
        <v>45</v>
      </c>
      <c r="S100" s="204">
        <f>$L$11*(1+$L$9)^N100*'Récapitulatif des résultats'!$I$11</f>
        <v>0</v>
      </c>
      <c r="T100" s="265"/>
      <c r="U100" s="204"/>
      <c r="V100" s="273">
        <f t="shared" si="17"/>
        <v>0</v>
      </c>
      <c r="W100" s="212">
        <f>SUM('Chêne sessile'!AQ84*'Chêne sessile'!$F$21,'Erable Sycomore '!AQ84*'Erable Sycomore '!$F$21,'Erable Plane'!AQ84*'Erable Plane'!$F$21,D!AQ84*D!$F$21,E!AQ84*E!$F$21,F!AQ84*F!$F$21)</f>
        <v>0</v>
      </c>
      <c r="X100" s="212">
        <f>SUM('Chêne sessile'!AR84*'Chêne sessile'!$F$21,'Erable Sycomore '!AR84*'Erable Sycomore '!$F$21,'Erable Plane'!AR84*'Erable Plane'!$F$21,D!AR84*D!$F$21,E!AR84*E!$F$21,F!AR84*F!$F$21)</f>
        <v>0</v>
      </c>
      <c r="Y100" s="212">
        <f>SUM('Chêne sessile'!AS84*'Chêne sessile'!$F$21,'Erable Sycomore '!AS84*'Erable Sycomore '!$F$21,'Erable Plane'!AS84*'Erable Plane'!$F$21,D!AS84*D!$F$21,E!AS84*E!$F$21,F!AS84*F!$F$21)</f>
        <v>0</v>
      </c>
      <c r="Z100" s="355">
        <f>SUM('Chêne sessile'!AT84*'Chêne sessile'!$F$21,'Erable Sycomore '!AT84*'Erable Sycomore '!$F$21,'Erable Plane'!AT84*'Erable Plane'!$F$21,D!AT84*D!$F$21,E!AT84*E!$F$21,F!AT84*F!$F$21)</f>
        <v>0</v>
      </c>
      <c r="AA100" s="202">
        <f t="shared" si="19"/>
        <v>0</v>
      </c>
      <c r="AB100" s="203">
        <f t="shared" si="18"/>
        <v>-12.973655007262392</v>
      </c>
      <c r="AC100" s="202"/>
      <c r="AD100" s="202"/>
    </row>
    <row r="101" spans="2:30">
      <c r="B101" s="500">
        <f>F!F17</f>
        <v>0</v>
      </c>
      <c r="C101" s="501">
        <f>F!C80</f>
        <v>0</v>
      </c>
      <c r="D101" s="501">
        <f>F!D80</f>
        <v>0</v>
      </c>
      <c r="E101" s="501">
        <f>F!E80</f>
        <v>0</v>
      </c>
      <c r="F101" s="501">
        <f>F!F80</f>
        <v>0</v>
      </c>
      <c r="G101" s="502">
        <f>F!G80</f>
        <v>0</v>
      </c>
      <c r="H101" s="486" t="s">
        <v>253</v>
      </c>
      <c r="I101" s="487"/>
      <c r="J101" s="487"/>
      <c r="K101" s="488"/>
      <c r="L101" s="281">
        <f>AD5</f>
        <v>0</v>
      </c>
      <c r="N101" s="122">
        <v>80</v>
      </c>
      <c r="O101" s="263"/>
      <c r="P101" s="204"/>
      <c r="Q101" s="264">
        <f t="shared" si="21"/>
        <v>375</v>
      </c>
      <c r="R101" s="204">
        <f t="shared" si="16"/>
        <v>45</v>
      </c>
      <c r="S101" s="204">
        <f>$L$11*(1+$L$9)^N101*'Récapitulatif des résultats'!$I$11</f>
        <v>0</v>
      </c>
      <c r="T101" s="265"/>
      <c r="U101" s="204"/>
      <c r="V101" s="273">
        <f t="shared" si="17"/>
        <v>0</v>
      </c>
      <c r="W101" s="212">
        <f>SUM('Chêne sessile'!AQ85*'Chêne sessile'!$F$21,'Erable Sycomore '!AQ85*'Erable Sycomore '!$F$21,'Erable Plane'!AQ85*'Erable Plane'!$F$21,D!AQ85*D!$F$21,E!AQ85*E!$F$21,F!AQ85*F!$F$21)</f>
        <v>0</v>
      </c>
      <c r="X101" s="212">
        <f>SUM('Chêne sessile'!AR85*'Chêne sessile'!$F$21,'Erable Sycomore '!AR85*'Erable Sycomore '!$F$21,'Erable Plane'!AR85*'Erable Plane'!$F$21,D!AR85*D!$F$21,E!AR85*E!$F$21,F!AR85*F!$F$21)</f>
        <v>0</v>
      </c>
      <c r="Y101" s="212">
        <f>SUM('Chêne sessile'!AS85*'Chêne sessile'!$F$21,'Erable Sycomore '!AS85*'Erable Sycomore '!$F$21,'Erable Plane'!AS85*'Erable Plane'!$F$21,D!AS85*D!$F$21,E!AS85*E!$F$21,F!AS85*F!$F$21)</f>
        <v>0</v>
      </c>
      <c r="Z101" s="355">
        <f>SUM('Chêne sessile'!AT85*'Chêne sessile'!$F$21,'Erable Sycomore '!AT85*'Erable Sycomore '!$F$21,'Erable Plane'!AT85*'Erable Plane'!$F$21,D!AT85*D!$F$21,E!AT85*E!$F$21,F!AT85*F!$F$21)</f>
        <v>0</v>
      </c>
      <c r="AA101" s="202">
        <f t="shared" si="19"/>
        <v>0</v>
      </c>
      <c r="AB101" s="203">
        <f t="shared" si="18"/>
        <v>-12.414980868193682</v>
      </c>
      <c r="AC101" s="202"/>
      <c r="AD101" s="202"/>
    </row>
    <row r="102" spans="2:30">
      <c r="B102" s="293" t="str">
        <f>F!B81</f>
        <v>Année</v>
      </c>
      <c r="C102" s="254" t="str">
        <f>F!C81</f>
        <v>Volume d'éclaircie</v>
      </c>
      <c r="D102" s="241" t="str">
        <f>F!D81</f>
        <v>BO</v>
      </c>
      <c r="E102" s="241" t="str">
        <f>F!E81</f>
        <v>BI - panneaux</v>
      </c>
      <c r="F102" s="241" t="str">
        <f>F!F81</f>
        <v>BI - papier</v>
      </c>
      <c r="G102" s="242" t="str">
        <f>F!G81</f>
        <v>BE</v>
      </c>
      <c r="H102" s="240" t="s">
        <v>78</v>
      </c>
      <c r="I102" s="241" t="s">
        <v>81</v>
      </c>
      <c r="J102" s="241" t="s">
        <v>80</v>
      </c>
      <c r="K102" s="242" t="s">
        <v>79</v>
      </c>
      <c r="L102" s="283" t="s">
        <v>257</v>
      </c>
      <c r="N102" s="122">
        <v>81</v>
      </c>
      <c r="O102" s="263"/>
      <c r="P102" s="204"/>
      <c r="Q102" s="264">
        <f t="shared" si="21"/>
        <v>375</v>
      </c>
      <c r="R102" s="204">
        <f t="shared" si="16"/>
        <v>45</v>
      </c>
      <c r="S102" s="204">
        <f>$L$11*(1+$L$9)^N102*'Récapitulatif des résultats'!$I$11</f>
        <v>0</v>
      </c>
      <c r="T102" s="265"/>
      <c r="U102" s="204"/>
      <c r="V102" s="273">
        <f t="shared" si="17"/>
        <v>0</v>
      </c>
      <c r="W102" s="212">
        <f>SUM('Chêne sessile'!AQ86*'Chêne sessile'!$F$21,'Erable Sycomore '!AQ86*'Erable Sycomore '!$F$21,'Erable Plane'!AQ86*'Erable Plane'!$F$21,D!AQ86*D!$F$21,E!AQ86*E!$F$21,F!AQ86*F!$F$21)</f>
        <v>0</v>
      </c>
      <c r="X102" s="212">
        <f>SUM('Chêne sessile'!AR86*'Chêne sessile'!$F$21,'Erable Sycomore '!AR86*'Erable Sycomore '!$F$21,'Erable Plane'!AR86*'Erable Plane'!$F$21,D!AR86*D!$F$21,E!AR86*E!$F$21,F!AR86*F!$F$21)</f>
        <v>0</v>
      </c>
      <c r="Y102" s="212">
        <f>SUM('Chêne sessile'!AS86*'Chêne sessile'!$F$21,'Erable Sycomore '!AS86*'Erable Sycomore '!$F$21,'Erable Plane'!AS86*'Erable Plane'!$F$21,D!AS86*D!$F$21,E!AS86*E!$F$21,F!AS86*F!$F$21)</f>
        <v>0</v>
      </c>
      <c r="Z102" s="355">
        <f>SUM('Chêne sessile'!AT86*'Chêne sessile'!$F$21,'Erable Sycomore '!AT86*'Erable Sycomore '!$F$21,'Erable Plane'!AT86*'Erable Plane'!$F$21,D!AT86*D!$F$21,E!AT86*E!$F$21,F!AT86*F!$F$21)</f>
        <v>0</v>
      </c>
      <c r="AA102" s="202">
        <f t="shared" si="19"/>
        <v>0</v>
      </c>
      <c r="AB102" s="203">
        <f t="shared" si="18"/>
        <v>-11.880364467170988</v>
      </c>
      <c r="AC102" s="202"/>
      <c r="AD102" s="202"/>
    </row>
    <row r="103" spans="2:30">
      <c r="B103" s="294" t="str">
        <f>F!B82</f>
        <v>-</v>
      </c>
      <c r="C103" s="247">
        <f>F!C82</f>
        <v>20</v>
      </c>
      <c r="D103" s="244">
        <f>F!D82</f>
        <v>0</v>
      </c>
      <c r="E103" s="244">
        <f>F!E82</f>
        <v>0</v>
      </c>
      <c r="F103" s="244">
        <f>F!F82</f>
        <v>0</v>
      </c>
      <c r="G103" s="248">
        <f>F!G82</f>
        <v>1</v>
      </c>
      <c r="H103" s="234">
        <f>IFERROR(VLOOKUP($B$101,Tableau14582[],4,FALSE)*(1+$L$9)^$B103,0)</f>
        <v>0</v>
      </c>
      <c r="I103" s="235">
        <f>IFERROR(VLOOKUP($B$101,Tableau14582[],5,FALSE)*(1+$L$9)^$B103,0)</f>
        <v>0</v>
      </c>
      <c r="J103" s="235">
        <f>IFERROR(VLOOKUP($B$101,Tableau14582[],5,FALSE)*(1+$L$9)^$B103,0)</f>
        <v>0</v>
      </c>
      <c r="K103" s="236">
        <f>IFERROR(VLOOKUP($B$101,Tableau14582[],6,FALSE)*(1+$L$9)^$B103,0)</f>
        <v>0</v>
      </c>
      <c r="L103" s="285">
        <f>(C103*D103*H103+C103*E103*I103+C103*F103*J103+C103*G103*K103)*L$101</f>
        <v>0</v>
      </c>
      <c r="N103" s="122">
        <v>82</v>
      </c>
      <c r="O103" s="263"/>
      <c r="P103" s="204"/>
      <c r="Q103" s="264">
        <f t="shared" si="21"/>
        <v>375</v>
      </c>
      <c r="R103" s="204">
        <f t="shared" si="16"/>
        <v>45</v>
      </c>
      <c r="S103" s="204">
        <f>$L$11*(1+$L$9)^N103*'Récapitulatif des résultats'!$I$11</f>
        <v>0</v>
      </c>
      <c r="T103" s="265"/>
      <c r="U103" s="204"/>
      <c r="V103" s="273">
        <f t="shared" si="17"/>
        <v>0</v>
      </c>
      <c r="W103" s="212">
        <f>SUM('Chêne sessile'!AQ87*'Chêne sessile'!$F$21,'Erable Sycomore '!AQ87*'Erable Sycomore '!$F$21,'Erable Plane'!AQ87*'Erable Plane'!$F$21,D!AQ87*D!$F$21,E!AQ87*E!$F$21,F!AQ87*F!$F$21)</f>
        <v>0</v>
      </c>
      <c r="X103" s="212">
        <f>SUM('Chêne sessile'!AR87*'Chêne sessile'!$F$21,'Erable Sycomore '!AR87*'Erable Sycomore '!$F$21,'Erable Plane'!AR87*'Erable Plane'!$F$21,D!AR87*D!$F$21,E!AR87*E!$F$21,F!AR87*F!$F$21)</f>
        <v>0</v>
      </c>
      <c r="Y103" s="212">
        <f>SUM('Chêne sessile'!AS87*'Chêne sessile'!$F$21,'Erable Sycomore '!AS87*'Erable Sycomore '!$F$21,'Erable Plane'!AS87*'Erable Plane'!$F$21,D!AS87*D!$F$21,E!AS87*E!$F$21,F!AS87*F!$F$21)</f>
        <v>0</v>
      </c>
      <c r="Z103" s="355">
        <f>SUM('Chêne sessile'!AT87*'Chêne sessile'!$F$21,'Erable Sycomore '!AT87*'Erable Sycomore '!$F$21,'Erable Plane'!AT87*'Erable Plane'!$F$21,D!AT87*D!$F$21,E!AT87*E!$F$21,F!AT87*F!$F$21)</f>
        <v>0</v>
      </c>
      <c r="AA103" s="202">
        <f t="shared" si="19"/>
        <v>0</v>
      </c>
      <c r="AB103" s="203">
        <f t="shared" si="18"/>
        <v>-11.368769825044009</v>
      </c>
      <c r="AC103" s="202"/>
      <c r="AD103" s="202"/>
    </row>
    <row r="104" spans="2:30">
      <c r="B104" s="295" t="str">
        <f>F!B83</f>
        <v>-</v>
      </c>
      <c r="C104" s="249">
        <f>F!C83</f>
        <v>26</v>
      </c>
      <c r="D104" s="250">
        <f>F!D83</f>
        <v>0</v>
      </c>
      <c r="E104" s="245">
        <f>F!E83</f>
        <v>5.5999999999999994E-2</v>
      </c>
      <c r="F104" s="245">
        <f>F!F83</f>
        <v>4.3999999999999991E-2</v>
      </c>
      <c r="G104" s="251">
        <f>F!G83</f>
        <v>0.9</v>
      </c>
      <c r="H104" s="234">
        <f>IFERROR(VLOOKUP($B$101,Tableau14582[],4,FALSE)*(1+$L$9)^$B104,0)</f>
        <v>0</v>
      </c>
      <c r="I104" s="235">
        <f>IFERROR(VLOOKUP($B$101,Tableau14582[],5,FALSE)*(1+$L$9)^$B104,0)</f>
        <v>0</v>
      </c>
      <c r="J104" s="235">
        <f>IFERROR(VLOOKUP($B$101,Tableau14582[],5,FALSE)*(1+$L$9)^$B104,0)</f>
        <v>0</v>
      </c>
      <c r="K104" s="236">
        <f>IFERROR(VLOOKUP($B$101,Tableau14582[],6,FALSE)*(1+$L$9)^$B104,0)</f>
        <v>0</v>
      </c>
      <c r="L104" s="287">
        <f t="shared" ref="L104:L115" si="22">(C104*D104*H104+C104*E104*I104+C104*F104*J104+C104*G104*K104)*L$101</f>
        <v>0</v>
      </c>
      <c r="N104" s="122">
        <v>83</v>
      </c>
      <c r="O104" s="263"/>
      <c r="P104" s="204"/>
      <c r="Q104" s="264">
        <f t="shared" si="21"/>
        <v>375</v>
      </c>
      <c r="R104" s="204">
        <f t="shared" si="16"/>
        <v>45</v>
      </c>
      <c r="S104" s="204">
        <f>$L$11*(1+$L$9)^N104*'Récapitulatif des résultats'!$I$11</f>
        <v>0</v>
      </c>
      <c r="T104" s="265"/>
      <c r="U104" s="204"/>
      <c r="V104" s="273">
        <f t="shared" si="17"/>
        <v>0</v>
      </c>
      <c r="W104" s="212">
        <f>SUM('Chêne sessile'!AQ88*'Chêne sessile'!$F$21,'Erable Sycomore '!AQ88*'Erable Sycomore '!$F$21,'Erable Plane'!AQ88*'Erable Plane'!$F$21,D!AQ88*D!$F$21,E!AQ88*E!$F$21,F!AQ88*F!$F$21)</f>
        <v>0</v>
      </c>
      <c r="X104" s="212">
        <f>SUM('Chêne sessile'!AR88*'Chêne sessile'!$F$21,'Erable Sycomore '!AR88*'Erable Sycomore '!$F$21,'Erable Plane'!AR88*'Erable Plane'!$F$21,D!AR88*D!$F$21,E!AR88*E!$F$21,F!AR88*F!$F$21)</f>
        <v>0</v>
      </c>
      <c r="Y104" s="212">
        <f>SUM('Chêne sessile'!AS88*'Chêne sessile'!$F$21,'Erable Sycomore '!AS88*'Erable Sycomore '!$F$21,'Erable Plane'!AS88*'Erable Plane'!$F$21,D!AS88*D!$F$21,E!AS88*E!$F$21,F!AS88*F!$F$21)</f>
        <v>0</v>
      </c>
      <c r="Z104" s="355">
        <f>SUM('Chêne sessile'!AT88*'Chêne sessile'!$F$21,'Erable Sycomore '!AT88*'Erable Sycomore '!$F$21,'Erable Plane'!AT88*'Erable Plane'!$F$21,D!AT88*D!$F$21,E!AT88*E!$F$21,F!AT88*F!$F$21)</f>
        <v>0</v>
      </c>
      <c r="AA104" s="202">
        <f t="shared" si="19"/>
        <v>0</v>
      </c>
      <c r="AB104" s="203">
        <f t="shared" si="18"/>
        <v>-10.879205574204795</v>
      </c>
      <c r="AC104" s="202"/>
      <c r="AD104" s="202"/>
    </row>
    <row r="105" spans="2:30">
      <c r="B105" s="295" t="str">
        <f>F!B84</f>
        <v>-</v>
      </c>
      <c r="C105" s="249">
        <f>F!C84</f>
        <v>29</v>
      </c>
      <c r="D105" s="250">
        <f>F!D84</f>
        <v>0</v>
      </c>
      <c r="E105" s="245">
        <f>F!E84</f>
        <v>0.11199999999999999</v>
      </c>
      <c r="F105" s="245">
        <f>F!F84</f>
        <v>8.7999999999999981E-2</v>
      </c>
      <c r="G105" s="251">
        <f>F!G84</f>
        <v>0.8</v>
      </c>
      <c r="H105" s="234">
        <f>IFERROR(VLOOKUP($B$101,Tableau14582[],4,FALSE)*(1+$L$9)^$B105,0)</f>
        <v>0</v>
      </c>
      <c r="I105" s="235">
        <f>IFERROR(VLOOKUP($B$101,Tableau14582[],5,FALSE)*(1+$L$9)^$B105,0)</f>
        <v>0</v>
      </c>
      <c r="J105" s="235">
        <f>IFERROR(VLOOKUP($B$101,Tableau14582[],5,FALSE)*(1+$L$9)^$B105,0)</f>
        <v>0</v>
      </c>
      <c r="K105" s="236">
        <f>IFERROR(VLOOKUP($B$101,Tableau14582[],6,FALSE)*(1+$L$9)^$B105,0)</f>
        <v>0</v>
      </c>
      <c r="L105" s="287">
        <f t="shared" si="22"/>
        <v>0</v>
      </c>
      <c r="N105" s="122">
        <v>84</v>
      </c>
      <c r="O105" s="263"/>
      <c r="P105" s="204"/>
      <c r="Q105" s="264">
        <f t="shared" si="21"/>
        <v>375</v>
      </c>
      <c r="R105" s="204">
        <f t="shared" si="16"/>
        <v>45</v>
      </c>
      <c r="S105" s="204">
        <f>$L$11*(1+$L$9)^N105*'Récapitulatif des résultats'!$I$11</f>
        <v>0</v>
      </c>
      <c r="T105" s="265"/>
      <c r="U105" s="204"/>
      <c r="V105" s="273">
        <f t="shared" si="17"/>
        <v>459</v>
      </c>
      <c r="W105" s="212">
        <f>SUM('Chêne sessile'!AQ89*'Chêne sessile'!$F$21,'Erable Sycomore '!AQ89*'Erable Sycomore '!$F$21,'Erable Plane'!AQ89*'Erable Plane'!$F$21,D!AQ89*D!$F$21,E!AQ89*E!$F$21,F!AQ89*F!$F$21)</f>
        <v>229.5</v>
      </c>
      <c r="X105" s="212">
        <f>SUM('Chêne sessile'!AR89*'Chêne sessile'!$F$21,'Erable Sycomore '!AR89*'Erable Sycomore '!$F$21,'Erable Plane'!AR89*'Erable Plane'!$F$21,D!AR89*D!$F$21,E!AR89*E!$F$21,F!AR89*F!$F$21)</f>
        <v>0</v>
      </c>
      <c r="Y105" s="212">
        <f>SUM('Chêne sessile'!AS89*'Chêne sessile'!$F$21,'Erable Sycomore '!AS89*'Erable Sycomore '!$F$21,'Erable Plane'!AS89*'Erable Plane'!$F$21,D!AS89*D!$F$21,E!AS89*E!$F$21,F!AS89*F!$F$21)</f>
        <v>0</v>
      </c>
      <c r="Z105" s="355">
        <f>SUM('Chêne sessile'!AT89*'Chêne sessile'!$F$21,'Erable Sycomore '!AT89*'Erable Sycomore '!$F$21,'Erable Plane'!AT89*'Erable Plane'!$F$21,D!AT89*D!$F$21,E!AT89*E!$F$21,F!AT89*F!$F$21)</f>
        <v>229.5</v>
      </c>
      <c r="AA105" s="202">
        <f t="shared" si="19"/>
        <v>36720</v>
      </c>
      <c r="AB105" s="203">
        <f t="shared" si="18"/>
        <v>899.78391967107348</v>
      </c>
      <c r="AC105" s="202"/>
      <c r="AD105" s="202"/>
    </row>
    <row r="106" spans="2:30">
      <c r="B106" s="295" t="str">
        <f>F!B85</f>
        <v>-</v>
      </c>
      <c r="C106" s="249">
        <f>F!C85</f>
        <v>53</v>
      </c>
      <c r="D106" s="250">
        <f>F!D85</f>
        <v>0</v>
      </c>
      <c r="E106" s="245">
        <f>F!E85</f>
        <v>0.16800000000000004</v>
      </c>
      <c r="F106" s="245">
        <f>F!F85</f>
        <v>0.13200000000000003</v>
      </c>
      <c r="G106" s="251">
        <f>F!G85</f>
        <v>0.7</v>
      </c>
      <c r="H106" s="234">
        <f>IFERROR(VLOOKUP($B$101,Tableau14582[],4,FALSE)*(1+$L$9)^$B106,0)</f>
        <v>0</v>
      </c>
      <c r="I106" s="235">
        <f>IFERROR(VLOOKUP($B$101,Tableau14582[],5,FALSE)*(1+$L$9)^$B106,0)</f>
        <v>0</v>
      </c>
      <c r="J106" s="235">
        <f>IFERROR(VLOOKUP($B$101,Tableau14582[],5,FALSE)*(1+$L$9)^$B106,0)</f>
        <v>0</v>
      </c>
      <c r="K106" s="236">
        <f>IFERROR(VLOOKUP($B$101,Tableau14582[],6,FALSE)*(1+$L$9)^$B106,0)</f>
        <v>0</v>
      </c>
      <c r="L106" s="287">
        <f t="shared" si="22"/>
        <v>0</v>
      </c>
      <c r="N106" s="122">
        <v>85</v>
      </c>
      <c r="O106" s="263"/>
      <c r="P106" s="204"/>
      <c r="Q106" s="264">
        <f t="shared" si="21"/>
        <v>375</v>
      </c>
      <c r="R106" s="204">
        <f t="shared" si="16"/>
        <v>45</v>
      </c>
      <c r="S106" s="204">
        <f>$L$11*(1+$L$9)^N106*'Récapitulatif des résultats'!$I$11</f>
        <v>0</v>
      </c>
      <c r="T106" s="265"/>
      <c r="U106" s="204"/>
      <c r="V106" s="273">
        <f t="shared" si="17"/>
        <v>0</v>
      </c>
      <c r="W106" s="212">
        <f>SUM('Chêne sessile'!AQ90*'Chêne sessile'!$F$21,'Erable Sycomore '!AQ90*'Erable Sycomore '!$F$21,'Erable Plane'!AQ90*'Erable Plane'!$F$21,D!AQ90*D!$F$21,E!AQ90*E!$F$21,F!AQ90*F!$F$21)</f>
        <v>0</v>
      </c>
      <c r="X106" s="212">
        <f>SUM('Chêne sessile'!AR90*'Chêne sessile'!$F$21,'Erable Sycomore '!AR90*'Erable Sycomore '!$F$21,'Erable Plane'!AR90*'Erable Plane'!$F$21,D!AR90*D!$F$21,E!AR90*E!$F$21,F!AR90*F!$F$21)</f>
        <v>0</v>
      </c>
      <c r="Y106" s="212">
        <f>SUM('Chêne sessile'!AS90*'Chêne sessile'!$F$21,'Erable Sycomore '!AS90*'Erable Sycomore '!$F$21,'Erable Plane'!AS90*'Erable Plane'!$F$21,D!AS90*D!$F$21,E!AS90*E!$F$21,F!AS90*F!$F$21)</f>
        <v>0</v>
      </c>
      <c r="Z106" s="355">
        <f>SUM('Chêne sessile'!AT90*'Chêne sessile'!$F$21,'Erable Sycomore '!AT90*'Erable Sycomore '!$F$21,'Erable Plane'!AT90*'Erable Plane'!$F$21,D!AT90*D!$F$21,E!AT90*E!$F$21,F!AT90*F!$F$21)</f>
        <v>0</v>
      </c>
      <c r="AA106" s="202">
        <f t="shared" si="19"/>
        <v>0</v>
      </c>
      <c r="AB106" s="203">
        <f t="shared" si="18"/>
        <v>-9.9624143899679911</v>
      </c>
      <c r="AC106" s="202"/>
      <c r="AD106" s="202"/>
    </row>
    <row r="107" spans="2:30">
      <c r="B107" s="295" t="str">
        <f>F!B86</f>
        <v>-</v>
      </c>
      <c r="C107" s="249">
        <f>F!C86</f>
        <v>62</v>
      </c>
      <c r="D107" s="250">
        <f>F!D86</f>
        <v>0.4</v>
      </c>
      <c r="E107" s="245">
        <f>F!E86</f>
        <v>0</v>
      </c>
      <c r="F107" s="245">
        <f>F!F86</f>
        <v>0</v>
      </c>
      <c r="G107" s="251">
        <f>F!G86</f>
        <v>0.6</v>
      </c>
      <c r="H107" s="234">
        <f>IFERROR(VLOOKUP($B$101,Tableau14582[],4,FALSE)*(1+$L$9)^$B107,0)</f>
        <v>0</v>
      </c>
      <c r="I107" s="235">
        <f>IFERROR(VLOOKUP($B$101,Tableau14582[],5,FALSE)*(1+$L$9)^$B107,0)</f>
        <v>0</v>
      </c>
      <c r="J107" s="235">
        <f>IFERROR(VLOOKUP($B$101,Tableau14582[],5,FALSE)*(1+$L$9)^$B107,0)</f>
        <v>0</v>
      </c>
      <c r="K107" s="236">
        <f>IFERROR(VLOOKUP($B$101,Tableau14582[],6,FALSE)*(1+$L$9)^$B107,0)</f>
        <v>0</v>
      </c>
      <c r="L107" s="287">
        <f t="shared" si="22"/>
        <v>0</v>
      </c>
      <c r="N107" s="122">
        <v>86</v>
      </c>
      <c r="O107" s="263"/>
      <c r="P107" s="204"/>
      <c r="Q107" s="264">
        <f t="shared" si="21"/>
        <v>375</v>
      </c>
      <c r="R107" s="204">
        <f t="shared" si="16"/>
        <v>45</v>
      </c>
      <c r="S107" s="204">
        <f>$L$11*(1+$L$9)^N107*'Récapitulatif des résultats'!$I$11</f>
        <v>0</v>
      </c>
      <c r="T107" s="265"/>
      <c r="U107" s="204"/>
      <c r="V107" s="273">
        <f t="shared" si="17"/>
        <v>0</v>
      </c>
      <c r="W107" s="212">
        <f>SUM('Chêne sessile'!AQ91*'Chêne sessile'!$F$21,'Erable Sycomore '!AQ91*'Erable Sycomore '!$F$21,'Erable Plane'!AQ91*'Erable Plane'!$F$21,D!AQ91*D!$F$21,E!AQ91*E!$F$21,F!AQ91*F!$F$21)</f>
        <v>0</v>
      </c>
      <c r="X107" s="212">
        <f>SUM('Chêne sessile'!AR91*'Chêne sessile'!$F$21,'Erable Sycomore '!AR91*'Erable Sycomore '!$F$21,'Erable Plane'!AR91*'Erable Plane'!$F$21,D!AR91*D!$F$21,E!AR91*E!$F$21,F!AR91*F!$F$21)</f>
        <v>0</v>
      </c>
      <c r="Y107" s="212">
        <f>SUM('Chêne sessile'!AS91*'Chêne sessile'!$F$21,'Erable Sycomore '!AS91*'Erable Sycomore '!$F$21,'Erable Plane'!AS91*'Erable Plane'!$F$21,D!AS91*D!$F$21,E!AS91*E!$F$21,F!AS91*F!$F$21)</f>
        <v>0</v>
      </c>
      <c r="Z107" s="355">
        <f>SUM('Chêne sessile'!AT91*'Chêne sessile'!$F$21,'Erable Sycomore '!AT91*'Erable Sycomore '!$F$21,'Erable Plane'!AT91*'Erable Plane'!$F$21,D!AT91*D!$F$21,E!AT91*E!$F$21,F!AT91*F!$F$21)</f>
        <v>0</v>
      </c>
      <c r="AA107" s="202">
        <f t="shared" si="19"/>
        <v>0</v>
      </c>
      <c r="AB107" s="203">
        <f t="shared" si="18"/>
        <v>-9.533410899490903</v>
      </c>
      <c r="AC107" s="202"/>
      <c r="AD107" s="202"/>
    </row>
    <row r="108" spans="2:30">
      <c r="B108" s="295" t="str">
        <f>F!B87</f>
        <v>-</v>
      </c>
      <c r="C108" s="249">
        <f>F!C87</f>
        <v>67</v>
      </c>
      <c r="D108" s="250">
        <f>F!D87</f>
        <v>0.7</v>
      </c>
      <c r="E108" s="245">
        <f>F!E87</f>
        <v>0.16800000000000004</v>
      </c>
      <c r="F108" s="245">
        <f>F!F87</f>
        <v>0.13200000000000003</v>
      </c>
      <c r="G108" s="251">
        <f>F!G87</f>
        <v>0</v>
      </c>
      <c r="H108" s="234">
        <f>IFERROR(VLOOKUP($B$101,Tableau14582[],4,FALSE)*(1+$L$9)^$B108,0)</f>
        <v>0</v>
      </c>
      <c r="I108" s="235">
        <f>IFERROR(VLOOKUP($B$101,Tableau14582[],5,FALSE)*(1+$L$9)^$B108,0)</f>
        <v>0</v>
      </c>
      <c r="J108" s="235">
        <f>IFERROR(VLOOKUP($B$101,Tableau14582[],5,FALSE)*(1+$L$9)^$B108,0)</f>
        <v>0</v>
      </c>
      <c r="K108" s="236">
        <f>IFERROR(VLOOKUP($B$101,Tableau14582[],6,FALSE)*(1+$L$9)^$B108,0)</f>
        <v>0</v>
      </c>
      <c r="L108" s="287">
        <f t="shared" si="22"/>
        <v>0</v>
      </c>
      <c r="N108" s="122">
        <v>87</v>
      </c>
      <c r="O108" s="263"/>
      <c r="P108" s="204"/>
      <c r="Q108" s="264">
        <f t="shared" si="21"/>
        <v>375</v>
      </c>
      <c r="R108" s="204">
        <f t="shared" si="16"/>
        <v>45</v>
      </c>
      <c r="S108" s="204">
        <f>$L$11*(1+$L$9)^N108*'Récapitulatif des résultats'!$I$11</f>
        <v>0</v>
      </c>
      <c r="T108" s="265"/>
      <c r="U108" s="204"/>
      <c r="V108" s="273">
        <f t="shared" si="17"/>
        <v>0</v>
      </c>
      <c r="W108" s="212">
        <f>SUM('Chêne sessile'!AQ92*'Chêne sessile'!$F$21,'Erable Sycomore '!AQ92*'Erable Sycomore '!$F$21,'Erable Plane'!AQ92*'Erable Plane'!$F$21,D!AQ92*D!$F$21,E!AQ92*E!$F$21,F!AQ92*F!$F$21)</f>
        <v>0</v>
      </c>
      <c r="X108" s="212">
        <f>SUM('Chêne sessile'!AR92*'Chêne sessile'!$F$21,'Erable Sycomore '!AR92*'Erable Sycomore '!$F$21,'Erable Plane'!AR92*'Erable Plane'!$F$21,D!AR92*D!$F$21,E!AR92*E!$F$21,F!AR92*F!$F$21)</f>
        <v>0</v>
      </c>
      <c r="Y108" s="212">
        <f>SUM('Chêne sessile'!AS92*'Chêne sessile'!$F$21,'Erable Sycomore '!AS92*'Erable Sycomore '!$F$21,'Erable Plane'!AS92*'Erable Plane'!$F$21,D!AS92*D!$F$21,E!AS92*E!$F$21,F!AS92*F!$F$21)</f>
        <v>0</v>
      </c>
      <c r="Z108" s="355">
        <f>SUM('Chêne sessile'!AT92*'Chêne sessile'!$F$21,'Erable Sycomore '!AT92*'Erable Sycomore '!$F$21,'Erable Plane'!AT92*'Erable Plane'!$F$21,D!AT92*D!$F$21,E!AT92*E!$F$21,F!AT92*F!$F$21)</f>
        <v>0</v>
      </c>
      <c r="AA108" s="202">
        <f t="shared" si="19"/>
        <v>0</v>
      </c>
      <c r="AB108" s="203">
        <f t="shared" si="18"/>
        <v>-9.1228812435319639</v>
      </c>
      <c r="AC108" s="202"/>
      <c r="AD108" s="202"/>
    </row>
    <row r="109" spans="2:30">
      <c r="B109" s="295" t="str">
        <f>F!B88</f>
        <v>-</v>
      </c>
      <c r="C109" s="249">
        <f>F!C88</f>
        <v>65</v>
      </c>
      <c r="D109" s="250">
        <f>F!D88</f>
        <v>0.9</v>
      </c>
      <c r="E109" s="245">
        <f>F!E88</f>
        <v>5.5999999999999994E-2</v>
      </c>
      <c r="F109" s="245">
        <f>F!F88</f>
        <v>4.3999999999999991E-2</v>
      </c>
      <c r="G109" s="251">
        <f>F!G88</f>
        <v>0</v>
      </c>
      <c r="H109" s="234">
        <f>IFERROR(VLOOKUP($B$101,Tableau14582[],4,FALSE)*(1+$L$9)^$B109,0)</f>
        <v>0</v>
      </c>
      <c r="I109" s="235">
        <f>IFERROR(VLOOKUP($B$101,Tableau14582[],5,FALSE)*(1+$L$9)^$B109,0)</f>
        <v>0</v>
      </c>
      <c r="J109" s="235">
        <f>IFERROR(VLOOKUP($B$101,Tableau14582[],5,FALSE)*(1+$L$9)^$B109,0)</f>
        <v>0</v>
      </c>
      <c r="K109" s="236">
        <f>IFERROR(VLOOKUP($B$101,Tableau14582[],6,FALSE)*(1+$L$9)^$B109,0)</f>
        <v>0</v>
      </c>
      <c r="L109" s="287">
        <f t="shared" si="22"/>
        <v>0</v>
      </c>
      <c r="N109" s="122">
        <v>88</v>
      </c>
      <c r="O109" s="263"/>
      <c r="P109" s="204"/>
      <c r="Q109" s="264">
        <f t="shared" si="21"/>
        <v>375</v>
      </c>
      <c r="R109" s="204">
        <f t="shared" si="16"/>
        <v>45</v>
      </c>
      <c r="S109" s="204">
        <f>$L$11*(1+$L$9)^N109*'Récapitulatif des résultats'!$I$11</f>
        <v>0</v>
      </c>
      <c r="T109" s="265"/>
      <c r="U109" s="204"/>
      <c r="V109" s="273">
        <f t="shared" si="17"/>
        <v>0</v>
      </c>
      <c r="W109" s="212">
        <f>SUM('Chêne sessile'!AQ93*'Chêne sessile'!$F$21,'Erable Sycomore '!AQ93*'Erable Sycomore '!$F$21,'Erable Plane'!AQ93*'Erable Plane'!$F$21,D!AQ93*D!$F$21,E!AQ93*E!$F$21,F!AQ93*F!$F$21)</f>
        <v>0</v>
      </c>
      <c r="X109" s="212">
        <f>SUM('Chêne sessile'!AR93*'Chêne sessile'!$F$21,'Erable Sycomore '!AR93*'Erable Sycomore '!$F$21,'Erable Plane'!AR93*'Erable Plane'!$F$21,D!AR93*D!$F$21,E!AR93*E!$F$21,F!AR93*F!$F$21)</f>
        <v>0</v>
      </c>
      <c r="Y109" s="212">
        <f>SUM('Chêne sessile'!AS93*'Chêne sessile'!$F$21,'Erable Sycomore '!AS93*'Erable Sycomore '!$F$21,'Erable Plane'!AS93*'Erable Plane'!$F$21,D!AS93*D!$F$21,E!AS93*E!$F$21,F!AS93*F!$F$21)</f>
        <v>0</v>
      </c>
      <c r="Z109" s="355">
        <f>SUM('Chêne sessile'!AT93*'Chêne sessile'!$F$21,'Erable Sycomore '!AT93*'Erable Sycomore '!$F$21,'Erable Plane'!AT93*'Erable Plane'!$F$21,D!AT93*D!$F$21,E!AT93*E!$F$21,F!AT93*F!$F$21)</f>
        <v>0</v>
      </c>
      <c r="AA109" s="202">
        <f t="shared" si="19"/>
        <v>0</v>
      </c>
      <c r="AB109" s="203">
        <f t="shared" si="18"/>
        <v>-8.7300298981167153</v>
      </c>
      <c r="AC109" s="202"/>
      <c r="AD109" s="202"/>
    </row>
    <row r="110" spans="2:30">
      <c r="B110" s="295" t="str">
        <f>F!B89</f>
        <v>-</v>
      </c>
      <c r="C110" s="249">
        <f>F!C89</f>
        <v>0</v>
      </c>
      <c r="D110" s="250">
        <f>F!D89</f>
        <v>0</v>
      </c>
      <c r="E110" s="245">
        <f>F!E89</f>
        <v>0.56000000000000005</v>
      </c>
      <c r="F110" s="245">
        <f>F!F89</f>
        <v>0.44</v>
      </c>
      <c r="G110" s="251">
        <f>F!G89</f>
        <v>0</v>
      </c>
      <c r="H110" s="234">
        <f>IFERROR(VLOOKUP($B$101,Tableau14582[],4,FALSE)*(1+$L$9)^$B110,0)</f>
        <v>0</v>
      </c>
      <c r="I110" s="235">
        <f>IFERROR(VLOOKUP($B$101,Tableau14582[],5,FALSE)*(1+$L$9)^$B110,0)</f>
        <v>0</v>
      </c>
      <c r="J110" s="235">
        <f>IFERROR(VLOOKUP($B$101,Tableau14582[],5,FALSE)*(1+$L$9)^$B110,0)</f>
        <v>0</v>
      </c>
      <c r="K110" s="236">
        <f>IFERROR(VLOOKUP($B$101,Tableau14582[],6,FALSE)*(1+$L$9)^$B110,0)</f>
        <v>0</v>
      </c>
      <c r="L110" s="287">
        <f t="shared" si="22"/>
        <v>0</v>
      </c>
      <c r="N110" s="122">
        <v>89</v>
      </c>
      <c r="O110" s="263"/>
      <c r="P110" s="204"/>
      <c r="Q110" s="264">
        <f t="shared" si="21"/>
        <v>375</v>
      </c>
      <c r="R110" s="204">
        <f t="shared" si="16"/>
        <v>45</v>
      </c>
      <c r="S110" s="204">
        <f>$L$11*(1+$L$9)^N110*'Récapitulatif des résultats'!$I$11</f>
        <v>0</v>
      </c>
      <c r="T110" s="265"/>
      <c r="U110" s="204"/>
      <c r="V110" s="273">
        <f t="shared" si="17"/>
        <v>0</v>
      </c>
      <c r="W110" s="212">
        <f>SUM('Chêne sessile'!AQ94*'Chêne sessile'!$F$21,'Erable Sycomore '!AQ94*'Erable Sycomore '!$F$21,'Erable Plane'!AQ94*'Erable Plane'!$F$21,D!AQ94*D!$F$21,E!AQ94*E!$F$21,F!AQ94*F!$F$21)</f>
        <v>0</v>
      </c>
      <c r="X110" s="212">
        <f>SUM('Chêne sessile'!AR94*'Chêne sessile'!$F$21,'Erable Sycomore '!AR94*'Erable Sycomore '!$F$21,'Erable Plane'!AR94*'Erable Plane'!$F$21,D!AR94*D!$F$21,E!AR94*E!$F$21,F!AR94*F!$F$21)</f>
        <v>0</v>
      </c>
      <c r="Y110" s="212">
        <f>SUM('Chêne sessile'!AS94*'Chêne sessile'!$F$21,'Erable Sycomore '!AS94*'Erable Sycomore '!$F$21,'Erable Plane'!AS94*'Erable Plane'!$F$21,D!AS94*D!$F$21,E!AS94*E!$F$21,F!AS94*F!$F$21)</f>
        <v>0</v>
      </c>
      <c r="Z110" s="355">
        <f>SUM('Chêne sessile'!AT94*'Chêne sessile'!$F$21,'Erable Sycomore '!AT94*'Erable Sycomore '!$F$21,'Erable Plane'!AT94*'Erable Plane'!$F$21,D!AT94*D!$F$21,E!AT94*E!$F$21,F!AT94*F!$F$21)</f>
        <v>0</v>
      </c>
      <c r="AA110" s="202">
        <f t="shared" si="19"/>
        <v>0</v>
      </c>
      <c r="AB110" s="203">
        <f t="shared" si="18"/>
        <v>-8.3540955962839387</v>
      </c>
      <c r="AC110" s="202"/>
      <c r="AD110" s="202"/>
    </row>
    <row r="111" spans="2:30">
      <c r="B111" s="295">
        <f>F!B90</f>
        <v>0</v>
      </c>
      <c r="C111" s="249">
        <f>F!C90</f>
        <v>0</v>
      </c>
      <c r="D111" s="250">
        <f>F!D90</f>
        <v>0.8</v>
      </c>
      <c r="E111" s="245">
        <f>F!E90</f>
        <v>0.11199999999999999</v>
      </c>
      <c r="F111" s="245">
        <f>F!F90</f>
        <v>8.7999999999999981E-2</v>
      </c>
      <c r="G111" s="251">
        <f>F!G90</f>
        <v>0</v>
      </c>
      <c r="H111" s="234">
        <f>IFERROR(VLOOKUP($B$101,Tableau14582[],4,FALSE)*(1+$L$9)^$B111,0)</f>
        <v>0</v>
      </c>
      <c r="I111" s="235">
        <f>IFERROR(VLOOKUP($B$101,Tableau14582[],5,FALSE)*(1+$L$9)^$B111,0)</f>
        <v>0</v>
      </c>
      <c r="J111" s="235">
        <f>IFERROR(VLOOKUP($B$101,Tableau14582[],5,FALSE)*(1+$L$9)^$B111,0)</f>
        <v>0</v>
      </c>
      <c r="K111" s="236">
        <f>IFERROR(VLOOKUP($B$101,Tableau14582[],6,FALSE)*(1+$L$9)^$B111,0)</f>
        <v>0</v>
      </c>
      <c r="L111" s="287">
        <f t="shared" si="22"/>
        <v>0</v>
      </c>
      <c r="N111" s="122">
        <v>90</v>
      </c>
      <c r="O111" s="263"/>
      <c r="P111" s="204"/>
      <c r="Q111" s="264">
        <f t="shared" si="21"/>
        <v>375</v>
      </c>
      <c r="R111" s="204">
        <f t="shared" si="16"/>
        <v>45</v>
      </c>
      <c r="S111" s="204">
        <f>$L$11*(1+$L$9)^N111*'Récapitulatif des résultats'!$I$11</f>
        <v>0</v>
      </c>
      <c r="T111" s="265"/>
      <c r="U111" s="204"/>
      <c r="V111" s="273">
        <f t="shared" si="17"/>
        <v>0</v>
      </c>
      <c r="W111" s="212">
        <f>SUM('Chêne sessile'!AQ95*'Chêne sessile'!$F$21,'Erable Sycomore '!AQ95*'Erable Sycomore '!$F$21,'Erable Plane'!AQ95*'Erable Plane'!$F$21,D!AQ95*D!$F$21,E!AQ95*E!$F$21,F!AQ95*F!$F$21)</f>
        <v>0</v>
      </c>
      <c r="X111" s="212">
        <f>SUM('Chêne sessile'!AR95*'Chêne sessile'!$F$21,'Erable Sycomore '!AR95*'Erable Sycomore '!$F$21,'Erable Plane'!AR95*'Erable Plane'!$F$21,D!AR95*D!$F$21,E!AR95*E!$F$21,F!AR95*F!$F$21)</f>
        <v>0</v>
      </c>
      <c r="Y111" s="212">
        <f>SUM('Chêne sessile'!AS95*'Chêne sessile'!$F$21,'Erable Sycomore '!AS95*'Erable Sycomore '!$F$21,'Erable Plane'!AS95*'Erable Plane'!$F$21,D!AS95*D!$F$21,E!AS95*E!$F$21,F!AS95*F!$F$21)</f>
        <v>0</v>
      </c>
      <c r="Z111" s="355">
        <f>SUM('Chêne sessile'!AT95*'Chêne sessile'!$F$21,'Erable Sycomore '!AT95*'Erable Sycomore '!$F$21,'Erable Plane'!AT95*'Erable Plane'!$F$21,D!AT95*D!$F$21,E!AT95*E!$F$21,F!AT95*F!$F$21)</f>
        <v>0</v>
      </c>
      <c r="AA111" s="202">
        <f t="shared" si="19"/>
        <v>0</v>
      </c>
      <c r="AB111" s="203">
        <f t="shared" si="18"/>
        <v>-7.9943498529032926</v>
      </c>
      <c r="AC111" s="202"/>
      <c r="AD111" s="202"/>
    </row>
    <row r="112" spans="2:30">
      <c r="B112" s="295">
        <f>F!B91</f>
        <v>0</v>
      </c>
      <c r="C112" s="249">
        <f>F!C91</f>
        <v>0</v>
      </c>
      <c r="D112" s="250">
        <f>F!D91</f>
        <v>0.9</v>
      </c>
      <c r="E112" s="245">
        <f>F!E91</f>
        <v>5.5999999999999994E-2</v>
      </c>
      <c r="F112" s="245">
        <f>F!F91</f>
        <v>4.3999999999999991E-2</v>
      </c>
      <c r="G112" s="251">
        <f>F!G91</f>
        <v>0</v>
      </c>
      <c r="H112" s="234">
        <f>IFERROR(VLOOKUP($B$101,Tableau14582[],4,FALSE)*(1+$L$9)^$B112,0)</f>
        <v>0</v>
      </c>
      <c r="I112" s="235">
        <f>IFERROR(VLOOKUP($B$101,Tableau14582[],5,FALSE)*(1+$L$9)^$B112,0)</f>
        <v>0</v>
      </c>
      <c r="J112" s="235">
        <f>IFERROR(VLOOKUP($B$101,Tableau14582[],5,FALSE)*(1+$L$9)^$B112,0)</f>
        <v>0</v>
      </c>
      <c r="K112" s="236">
        <f>IFERROR(VLOOKUP($B$101,Tableau14582[],6,FALSE)*(1+$L$9)^$B112,0)</f>
        <v>0</v>
      </c>
      <c r="L112" s="287">
        <f t="shared" si="22"/>
        <v>0</v>
      </c>
      <c r="N112" s="122">
        <v>91</v>
      </c>
      <c r="O112" s="263"/>
      <c r="P112" s="204"/>
      <c r="Q112" s="264">
        <f t="shared" si="21"/>
        <v>375</v>
      </c>
      <c r="R112" s="204">
        <f t="shared" si="16"/>
        <v>45</v>
      </c>
      <c r="S112" s="204">
        <f>$L$11*(1+$L$9)^N112*'Récapitulatif des résultats'!$I$11</f>
        <v>0</v>
      </c>
      <c r="T112" s="265"/>
      <c r="U112" s="204"/>
      <c r="V112" s="273">
        <f t="shared" si="17"/>
        <v>0</v>
      </c>
      <c r="W112" s="212">
        <f>SUM('Chêne sessile'!AQ96*'Chêne sessile'!$F$21,'Erable Sycomore '!AQ96*'Erable Sycomore '!$F$21,'Erable Plane'!AQ96*'Erable Plane'!$F$21,D!AQ96*D!$F$21,E!AQ96*E!$F$21,F!AQ96*F!$F$21)</f>
        <v>0</v>
      </c>
      <c r="X112" s="212">
        <f>SUM('Chêne sessile'!AR96*'Chêne sessile'!$F$21,'Erable Sycomore '!AR96*'Erable Sycomore '!$F$21,'Erable Plane'!AR96*'Erable Plane'!$F$21,D!AR96*D!$F$21,E!AR96*E!$F$21,F!AR96*F!$F$21)</f>
        <v>0</v>
      </c>
      <c r="Y112" s="212">
        <f>SUM('Chêne sessile'!AS96*'Chêne sessile'!$F$21,'Erable Sycomore '!AS96*'Erable Sycomore '!$F$21,'Erable Plane'!AS96*'Erable Plane'!$F$21,D!AS96*D!$F$21,E!AS96*E!$F$21,F!AS96*F!$F$21)</f>
        <v>0</v>
      </c>
      <c r="Z112" s="355">
        <f>SUM('Chêne sessile'!AT96*'Chêne sessile'!$F$21,'Erable Sycomore '!AT96*'Erable Sycomore '!$F$21,'Erable Plane'!AT96*'Erable Plane'!$F$21,D!AT96*D!$F$21,E!AT96*E!$F$21,F!AT96*F!$F$21)</f>
        <v>0</v>
      </c>
      <c r="AA112" s="202">
        <f t="shared" si="19"/>
        <v>0</v>
      </c>
      <c r="AB112" s="203">
        <f t="shared" si="18"/>
        <v>-7.6500955530175041</v>
      </c>
      <c r="AC112" s="202"/>
      <c r="AD112" s="202"/>
    </row>
    <row r="113" spans="2:30">
      <c r="B113" s="295">
        <f>F!B92</f>
        <v>0</v>
      </c>
      <c r="C113" s="249">
        <f>F!C92</f>
        <v>0</v>
      </c>
      <c r="D113" s="250">
        <f>F!D92</f>
        <v>0.9</v>
      </c>
      <c r="E113" s="245">
        <f>F!E92</f>
        <v>5.5999999999999994E-2</v>
      </c>
      <c r="F113" s="245">
        <f>F!F92</f>
        <v>4.3999999999999991E-2</v>
      </c>
      <c r="G113" s="251">
        <f>F!G92</f>
        <v>0</v>
      </c>
      <c r="H113" s="234">
        <f>IFERROR(VLOOKUP($B$101,Tableau14582[],4,FALSE)*(1+$L$9)^$B113,0)</f>
        <v>0</v>
      </c>
      <c r="I113" s="235">
        <f>IFERROR(VLOOKUP($B$101,Tableau14582[],5,FALSE)*(1+$L$9)^$B113,0)</f>
        <v>0</v>
      </c>
      <c r="J113" s="235">
        <f>IFERROR(VLOOKUP($B$101,Tableau14582[],5,FALSE)*(1+$L$9)^$B113,0)</f>
        <v>0</v>
      </c>
      <c r="K113" s="236">
        <f>IFERROR(VLOOKUP($B$101,Tableau14582[],6,FALSE)*(1+$L$9)^$B113,0)</f>
        <v>0</v>
      </c>
      <c r="L113" s="287">
        <f t="shared" si="22"/>
        <v>0</v>
      </c>
      <c r="N113" s="122">
        <v>92</v>
      </c>
      <c r="O113" s="263"/>
      <c r="P113" s="204"/>
      <c r="Q113" s="264">
        <f t="shared" si="21"/>
        <v>375</v>
      </c>
      <c r="R113" s="204">
        <f t="shared" si="16"/>
        <v>45</v>
      </c>
      <c r="S113" s="204">
        <f>$L$11*(1+$L$9)^N113*'Récapitulatif des résultats'!$I$11</f>
        <v>0</v>
      </c>
      <c r="T113" s="265"/>
      <c r="U113" s="204"/>
      <c r="V113" s="273">
        <f t="shared" si="17"/>
        <v>0</v>
      </c>
      <c r="W113" s="212">
        <f>SUM('Chêne sessile'!AQ97*'Chêne sessile'!$F$21,'Erable Sycomore '!AQ97*'Erable Sycomore '!$F$21,'Erable Plane'!AQ97*'Erable Plane'!$F$21,D!AQ97*D!$F$21,E!AQ97*E!$F$21,F!AQ97*F!$F$21)</f>
        <v>0</v>
      </c>
      <c r="X113" s="212">
        <f>SUM('Chêne sessile'!AR97*'Chêne sessile'!$F$21,'Erable Sycomore '!AR97*'Erable Sycomore '!$F$21,'Erable Plane'!AR97*'Erable Plane'!$F$21,D!AR97*D!$F$21,E!AR97*E!$F$21,F!AR97*F!$F$21)</f>
        <v>0</v>
      </c>
      <c r="Y113" s="212">
        <f>SUM('Chêne sessile'!AS97*'Chêne sessile'!$F$21,'Erable Sycomore '!AS97*'Erable Sycomore '!$F$21,'Erable Plane'!AS97*'Erable Plane'!$F$21,D!AS97*D!$F$21,E!AS97*E!$F$21,F!AS97*F!$F$21)</f>
        <v>0</v>
      </c>
      <c r="Z113" s="355">
        <f>SUM('Chêne sessile'!AT97*'Chêne sessile'!$F$21,'Erable Sycomore '!AT97*'Erable Sycomore '!$F$21,'Erable Plane'!AT97*'Erable Plane'!$F$21,D!AT97*D!$F$21,E!AT97*E!$F$21,F!AT97*F!$F$21)</f>
        <v>0</v>
      </c>
      <c r="AA113" s="202">
        <f t="shared" si="19"/>
        <v>0</v>
      </c>
      <c r="AB113" s="203">
        <f t="shared" si="18"/>
        <v>-7.3206656009736903</v>
      </c>
      <c r="AC113" s="202"/>
      <c r="AD113" s="202"/>
    </row>
    <row r="114" spans="2:30">
      <c r="B114" s="295">
        <f>F!B93</f>
        <v>0</v>
      </c>
      <c r="C114" s="249">
        <f>F!C93</f>
        <v>0</v>
      </c>
      <c r="D114" s="250">
        <f>F!D93</f>
        <v>0.95</v>
      </c>
      <c r="E114" s="245">
        <f>F!E93</f>
        <v>2.8000000000000028E-2</v>
      </c>
      <c r="F114" s="245">
        <f>F!F93</f>
        <v>2.200000000000002E-2</v>
      </c>
      <c r="G114" s="251">
        <f>F!G93</f>
        <v>0</v>
      </c>
      <c r="H114" s="234">
        <f>IFERROR(VLOOKUP($B$101,Tableau14582[],4,FALSE)*(1+$L$9)^$B114,0)</f>
        <v>0</v>
      </c>
      <c r="I114" s="235">
        <f>IFERROR(VLOOKUP($B$101,Tableau14582[],5,FALSE)*(1+$L$9)^$B114,0)</f>
        <v>0</v>
      </c>
      <c r="J114" s="235">
        <f>IFERROR(VLOOKUP($B$101,Tableau14582[],5,FALSE)*(1+$L$9)^$B114,0)</f>
        <v>0</v>
      </c>
      <c r="K114" s="236">
        <f>IFERROR(VLOOKUP($B$101,Tableau14582[],6,FALSE)*(1+$L$9)^$B114,0)</f>
        <v>0</v>
      </c>
      <c r="L114" s="287">
        <f t="shared" si="22"/>
        <v>0</v>
      </c>
      <c r="N114" s="122">
        <v>93</v>
      </c>
      <c r="O114" s="263"/>
      <c r="P114" s="204"/>
      <c r="Q114" s="264">
        <f t="shared" si="21"/>
        <v>375</v>
      </c>
      <c r="R114" s="204">
        <f t="shared" si="16"/>
        <v>45</v>
      </c>
      <c r="S114" s="204">
        <f>$L$11*(1+$L$9)^N114*'Récapitulatif des résultats'!$I$11</f>
        <v>0</v>
      </c>
      <c r="T114" s="265"/>
      <c r="U114" s="204"/>
      <c r="V114" s="273">
        <f t="shared" si="17"/>
        <v>433.5</v>
      </c>
      <c r="W114" s="212">
        <f>SUM('Chêne sessile'!AQ98*'Chêne sessile'!$F$21,'Erable Sycomore '!AQ98*'Erable Sycomore '!$F$21,'Erable Plane'!AQ98*'Erable Plane'!$F$21,D!AQ98*D!$F$21,E!AQ98*E!$F$21,F!AQ98*F!$F$21)</f>
        <v>260.09999999999997</v>
      </c>
      <c r="X114" s="212">
        <f>SUM('Chêne sessile'!AR98*'Chêne sessile'!$F$21,'Erable Sycomore '!AR98*'Erable Sycomore '!$F$21,'Erable Plane'!AR98*'Erable Plane'!$F$21,D!AR98*D!$F$21,E!AR98*E!$F$21,F!AR98*F!$F$21)</f>
        <v>0</v>
      </c>
      <c r="Y114" s="212">
        <f>SUM('Chêne sessile'!AS98*'Chêne sessile'!$F$21,'Erable Sycomore '!AS98*'Erable Sycomore '!$F$21,'Erable Plane'!AS98*'Erable Plane'!$F$21,D!AS98*D!$F$21,E!AS98*E!$F$21,F!AS98*F!$F$21)</f>
        <v>0</v>
      </c>
      <c r="Z114" s="355">
        <f>SUM('Chêne sessile'!AT98*'Chêne sessile'!$F$21,'Erable Sycomore '!AT98*'Erable Sycomore '!$F$21,'Erable Plane'!AT98*'Erable Plane'!$F$21,D!AT98*D!$F$21,E!AT98*E!$F$21,F!AT98*F!$F$21)</f>
        <v>173.4</v>
      </c>
      <c r="AA114" s="202">
        <f t="shared" si="19"/>
        <v>40749</v>
      </c>
      <c r="AB114" s="203">
        <f t="shared" si="18"/>
        <v>672.6705924394347</v>
      </c>
      <c r="AC114" s="202"/>
      <c r="AD114" s="202"/>
    </row>
    <row r="115" spans="2:30" ht="16" thickBot="1">
      <c r="B115" s="296">
        <f>F!B94</f>
        <v>0</v>
      </c>
      <c r="C115" s="297">
        <f>F!C94</f>
        <v>0</v>
      </c>
      <c r="D115" s="298">
        <f>F!D94</f>
        <v>0.95</v>
      </c>
      <c r="E115" s="298">
        <f>F!E94</f>
        <v>2.8000000000000028E-2</v>
      </c>
      <c r="F115" s="299">
        <f>F!F94</f>
        <v>2.200000000000002E-2</v>
      </c>
      <c r="G115" s="300">
        <f>F!G94</f>
        <v>0</v>
      </c>
      <c r="H115" s="301">
        <f>IFERROR(VLOOKUP($B$101,Tableau14582[],4,FALSE)*(1+$L$9)^$B115,0)</f>
        <v>0</v>
      </c>
      <c r="I115" s="302">
        <f>IFERROR(VLOOKUP($B$101,Tableau14582[],5,FALSE)*(1+$L$9)^$B115,0)</f>
        <v>0</v>
      </c>
      <c r="J115" s="302">
        <f>IFERROR(VLOOKUP($B$101,Tableau14582[],5,FALSE)*(1+$L$9)^$B115,0)</f>
        <v>0</v>
      </c>
      <c r="K115" s="303">
        <f>IFERROR(VLOOKUP($B$101,Tableau14582[],6,FALSE)*(1+$L$9)^$B115,0)</f>
        <v>0</v>
      </c>
      <c r="L115" s="304">
        <f t="shared" si="22"/>
        <v>0</v>
      </c>
      <c r="N115" s="122">
        <v>94</v>
      </c>
      <c r="O115" s="263"/>
      <c r="P115" s="204"/>
      <c r="Q115" s="264">
        <f t="shared" si="21"/>
        <v>375</v>
      </c>
      <c r="R115" s="204">
        <f t="shared" si="16"/>
        <v>45</v>
      </c>
      <c r="S115" s="204">
        <f>$L$11*(1+$L$9)^N115*'Récapitulatif des résultats'!$I$11</f>
        <v>0</v>
      </c>
      <c r="T115" s="265"/>
      <c r="U115" s="204"/>
      <c r="V115" s="273">
        <f t="shared" si="17"/>
        <v>0</v>
      </c>
      <c r="W115" s="212">
        <f>SUM('Chêne sessile'!AQ99*'Chêne sessile'!$F$21,'Erable Sycomore '!AQ99*'Erable Sycomore '!$F$21,'Erable Plane'!AQ99*'Erable Plane'!$F$21,D!AQ99*D!$F$21,E!AQ99*E!$F$21,F!AQ99*F!$F$21)</f>
        <v>0</v>
      </c>
      <c r="X115" s="212">
        <f>SUM('Chêne sessile'!AR99*'Chêne sessile'!$F$21,'Erable Sycomore '!AR99*'Erable Sycomore '!$F$21,'Erable Plane'!AR99*'Erable Plane'!$F$21,D!AR99*D!$F$21,E!AR99*E!$F$21,F!AR99*F!$F$21)</f>
        <v>0</v>
      </c>
      <c r="Y115" s="212">
        <f>SUM('Chêne sessile'!AS99*'Chêne sessile'!$F$21,'Erable Sycomore '!AS99*'Erable Sycomore '!$F$21,'Erable Plane'!AS99*'Erable Plane'!$F$21,D!AS99*D!$F$21,E!AS99*E!$F$21,F!AS99*F!$F$21)</f>
        <v>0</v>
      </c>
      <c r="Z115" s="355">
        <f>SUM('Chêne sessile'!AT99*'Chêne sessile'!$F$21,'Erable Sycomore '!AT99*'Erable Sycomore '!$F$21,'Erable Plane'!AT99*'Erable Plane'!$F$21,D!AT99*D!$F$21,E!AT99*E!$F$21,F!AT99*F!$F$21)</f>
        <v>0</v>
      </c>
      <c r="AA115" s="202">
        <f t="shared" si="19"/>
        <v>0</v>
      </c>
      <c r="AB115" s="203">
        <f t="shared" si="18"/>
        <v>-6.7037527538048041</v>
      </c>
      <c r="AC115" s="202"/>
      <c r="AD115" s="202"/>
    </row>
    <row r="116" spans="2:30">
      <c r="N116" s="122">
        <v>95</v>
      </c>
      <c r="O116" s="263"/>
      <c r="P116" s="204"/>
      <c r="Q116" s="264">
        <f t="shared" si="21"/>
        <v>375</v>
      </c>
      <c r="R116" s="204">
        <f t="shared" si="16"/>
        <v>45</v>
      </c>
      <c r="S116" s="204">
        <f>$L$11*(1+$L$9)^N116*'Récapitulatif des résultats'!$I$11</f>
        <v>0</v>
      </c>
      <c r="T116" s="265"/>
      <c r="U116" s="204"/>
      <c r="V116" s="273">
        <f t="shared" si="17"/>
        <v>0</v>
      </c>
      <c r="W116" s="212">
        <f>SUM('Chêne sessile'!AQ100*'Chêne sessile'!$F$21,'Erable Sycomore '!AQ100*'Erable Sycomore '!$F$21,'Erable Plane'!AQ100*'Erable Plane'!$F$21,D!AQ100*D!$F$21,E!AQ100*E!$F$21,F!AQ100*F!$F$21)</f>
        <v>0</v>
      </c>
      <c r="X116" s="212">
        <f>SUM('Chêne sessile'!AR100*'Chêne sessile'!$F$21,'Erable Sycomore '!AR100*'Erable Sycomore '!$F$21,'Erable Plane'!AR100*'Erable Plane'!$F$21,D!AR100*D!$F$21,E!AR100*E!$F$21,F!AR100*F!$F$21)</f>
        <v>0</v>
      </c>
      <c r="Y116" s="212">
        <f>SUM('Chêne sessile'!AS100*'Chêne sessile'!$F$21,'Erable Sycomore '!AS100*'Erable Sycomore '!$F$21,'Erable Plane'!AS100*'Erable Plane'!$F$21,D!AS100*D!$F$21,E!AS100*E!$F$21,F!AS100*F!$F$21)</f>
        <v>0</v>
      </c>
      <c r="Z116" s="355">
        <f>SUM('Chêne sessile'!AT100*'Chêne sessile'!$F$21,'Erable Sycomore '!AT100*'Erable Sycomore '!$F$21,'Erable Plane'!AT100*'Erable Plane'!$F$21,D!AT100*D!$F$21,E!AT100*E!$F$21,F!AT100*F!$F$21)</f>
        <v>0</v>
      </c>
      <c r="AA116" s="202">
        <f t="shared" si="19"/>
        <v>0</v>
      </c>
      <c r="AB116" s="203">
        <f t="shared" si="18"/>
        <v>-6.4150744055548348</v>
      </c>
      <c r="AC116" s="202"/>
      <c r="AD116" s="202"/>
    </row>
    <row r="117" spans="2:30">
      <c r="M117"/>
      <c r="N117" s="122">
        <v>96</v>
      </c>
      <c r="O117" s="263"/>
      <c r="P117" s="204"/>
      <c r="Q117" s="264">
        <f t="shared" si="21"/>
        <v>375</v>
      </c>
      <c r="R117" s="204">
        <f t="shared" si="16"/>
        <v>45</v>
      </c>
      <c r="S117" s="204">
        <f>$L$11*(1+$L$9)^N117*'Récapitulatif des résultats'!$I$11</f>
        <v>0</v>
      </c>
      <c r="T117" s="265"/>
      <c r="U117" s="204"/>
      <c r="V117" s="273">
        <f t="shared" si="17"/>
        <v>0</v>
      </c>
      <c r="W117" s="212">
        <f>SUM('Chêne sessile'!AQ101*'Chêne sessile'!$F$21,'Erable Sycomore '!AQ101*'Erable Sycomore '!$F$21,'Erable Plane'!AQ101*'Erable Plane'!$F$21,D!AQ101*D!$F$21,E!AQ101*E!$F$21,F!AQ101*F!$F$21)</f>
        <v>0</v>
      </c>
      <c r="X117" s="212">
        <f>SUM('Chêne sessile'!AR101*'Chêne sessile'!$F$21,'Erable Sycomore '!AR101*'Erable Sycomore '!$F$21,'Erable Plane'!AR101*'Erable Plane'!$F$21,D!AR101*D!$F$21,E!AR101*E!$F$21,F!AR101*F!$F$21)</f>
        <v>0</v>
      </c>
      <c r="Y117" s="212">
        <f>SUM('Chêne sessile'!AS101*'Chêne sessile'!$F$21,'Erable Sycomore '!AS101*'Erable Sycomore '!$F$21,'Erable Plane'!AS101*'Erable Plane'!$F$21,D!AS101*D!$F$21,E!AS101*E!$F$21,F!AS101*F!$F$21)</f>
        <v>0</v>
      </c>
      <c r="Z117" s="355">
        <f>SUM('Chêne sessile'!AT101*'Chêne sessile'!$F$21,'Erable Sycomore '!AT101*'Erable Sycomore '!$F$21,'Erable Plane'!AT101*'Erable Plane'!$F$21,D!AT101*D!$F$21,E!AT101*E!$F$21,F!AT101*F!$F$21)</f>
        <v>0</v>
      </c>
      <c r="AA117" s="202">
        <f t="shared" si="19"/>
        <v>0</v>
      </c>
      <c r="AB117" s="203">
        <f t="shared" si="18"/>
        <v>-6.1388271823491278</v>
      </c>
      <c r="AC117" s="202"/>
      <c r="AD117" s="202"/>
    </row>
    <row r="118" spans="2:30">
      <c r="B118" s="3" t="s">
        <v>5</v>
      </c>
      <c r="C118" s="3" t="s">
        <v>6</v>
      </c>
      <c r="D118" s="215" t="s">
        <v>232</v>
      </c>
      <c r="E118" s="231" t="s">
        <v>239</v>
      </c>
      <c r="F118" s="231" t="s">
        <v>240</v>
      </c>
      <c r="G118" s="231" t="s">
        <v>241</v>
      </c>
      <c r="H118" t="s">
        <v>244</v>
      </c>
      <c r="I118" t="s">
        <v>250</v>
      </c>
      <c r="J118" t="s">
        <v>251</v>
      </c>
      <c r="K118" t="s">
        <v>252</v>
      </c>
      <c r="L118" s="280" t="s">
        <v>256</v>
      </c>
      <c r="M118" t="s">
        <v>254</v>
      </c>
      <c r="N118" s="122">
        <v>97</v>
      </c>
      <c r="O118" s="263"/>
      <c r="P118" s="204"/>
      <c r="Q118" s="264">
        <f t="shared" si="21"/>
        <v>375</v>
      </c>
      <c r="R118" s="204">
        <f t="shared" si="16"/>
        <v>45</v>
      </c>
      <c r="S118" s="204">
        <f>$L$11*(1+$L$9)^N118*'Récapitulatif des résultats'!$I$11</f>
        <v>0</v>
      </c>
      <c r="T118" s="265"/>
      <c r="U118" s="204"/>
      <c r="V118" s="273">
        <f t="shared" si="17"/>
        <v>0</v>
      </c>
      <c r="W118" s="212">
        <f>SUM('Chêne sessile'!AQ102*'Chêne sessile'!$F$21,'Erable Sycomore '!AQ102*'Erable Sycomore '!$F$21,'Erable Plane'!AQ102*'Erable Plane'!$F$21,D!AQ102*D!$F$21,E!AQ102*E!$F$21,F!AQ102*F!$F$21)</f>
        <v>0</v>
      </c>
      <c r="X118" s="212">
        <f>SUM('Chêne sessile'!AR102*'Chêne sessile'!$F$21,'Erable Sycomore '!AR102*'Erable Sycomore '!$F$21,'Erable Plane'!AR102*'Erable Plane'!$F$21,D!AR102*D!$F$21,E!AR102*E!$F$21,F!AR102*F!$F$21)</f>
        <v>0</v>
      </c>
      <c r="Y118" s="212">
        <f>SUM('Chêne sessile'!AS102*'Chêne sessile'!$F$21,'Erable Sycomore '!AS102*'Erable Sycomore '!$F$21,'Erable Plane'!AS102*'Erable Plane'!$F$21,D!AS102*D!$F$21,E!AS102*E!$F$21,F!AS102*F!$F$21)</f>
        <v>0</v>
      </c>
      <c r="Z118" s="355">
        <f>SUM('Chêne sessile'!AT102*'Chêne sessile'!$F$21,'Erable Sycomore '!AT102*'Erable Sycomore '!$F$21,'Erable Plane'!AT102*'Erable Plane'!$F$21,D!AT102*D!$F$21,E!AT102*E!$F$21,F!AT102*F!$F$21)</f>
        <v>0</v>
      </c>
      <c r="AA118" s="202">
        <f t="shared" si="19"/>
        <v>0</v>
      </c>
      <c r="AB118" s="203">
        <f t="shared" si="18"/>
        <v>-5.8744757725828993</v>
      </c>
      <c r="AC118" s="202"/>
      <c r="AD118" s="202"/>
    </row>
    <row r="119" spans="2:30">
      <c r="B119" s="192" t="s">
        <v>7</v>
      </c>
      <c r="C119" s="4">
        <v>0.62</v>
      </c>
      <c r="D119" s="215" t="s">
        <v>233</v>
      </c>
      <c r="E119" s="232">
        <v>300</v>
      </c>
      <c r="F119" s="278">
        <f>IF(Tableau14582[[#This Row],[Type]]="Feuillus",11*1.25,15.5*1.25)</f>
        <v>13.75</v>
      </c>
      <c r="G119" s="232">
        <v>10</v>
      </c>
      <c r="M119"/>
      <c r="N119" s="122">
        <v>98</v>
      </c>
      <c r="O119" s="263"/>
      <c r="P119" s="204"/>
      <c r="Q119" s="264">
        <f t="shared" si="21"/>
        <v>375</v>
      </c>
      <c r="R119" s="204">
        <f t="shared" si="16"/>
        <v>45</v>
      </c>
      <c r="S119" s="204">
        <f>$L$11*(1+$L$9)^N119*'Récapitulatif des résultats'!$I$11</f>
        <v>0</v>
      </c>
      <c r="T119" s="265"/>
      <c r="U119" s="204"/>
      <c r="V119" s="273">
        <f t="shared" si="17"/>
        <v>0</v>
      </c>
      <c r="W119" s="212">
        <f>SUM('Chêne sessile'!AQ103*'Chêne sessile'!$F$21,'Erable Sycomore '!AQ103*'Erable Sycomore '!$F$21,'Erable Plane'!AQ103*'Erable Plane'!$F$21,D!AQ103*D!$F$21,E!AQ103*E!$F$21,F!AQ103*F!$F$21)</f>
        <v>0</v>
      </c>
      <c r="X119" s="212">
        <f>SUM('Chêne sessile'!AR103*'Chêne sessile'!$F$21,'Erable Sycomore '!AR103*'Erable Sycomore '!$F$21,'Erable Plane'!AR103*'Erable Plane'!$F$21,D!AR103*D!$F$21,E!AR103*E!$F$21,F!AR103*F!$F$21)</f>
        <v>0</v>
      </c>
      <c r="Y119" s="212">
        <f>SUM('Chêne sessile'!AS103*'Chêne sessile'!$F$21,'Erable Sycomore '!AS103*'Erable Sycomore '!$F$21,'Erable Plane'!AS103*'Erable Plane'!$F$21,D!AS103*D!$F$21,E!AS103*E!$F$21,F!AS103*F!$F$21)</f>
        <v>0</v>
      </c>
      <c r="Z119" s="355">
        <f>SUM('Chêne sessile'!AT103*'Chêne sessile'!$F$21,'Erable Sycomore '!AT103*'Erable Sycomore '!$F$21,'Erable Plane'!AT103*'Erable Plane'!$F$21,D!AT103*D!$F$21,E!AT103*E!$F$21,F!AT103*F!$F$21)</f>
        <v>0</v>
      </c>
      <c r="AA119" s="202">
        <f t="shared" si="19"/>
        <v>0</v>
      </c>
      <c r="AB119" s="203">
        <f t="shared" si="18"/>
        <v>-5.6215079163472721</v>
      </c>
      <c r="AC119" s="202"/>
      <c r="AD119" s="202"/>
    </row>
    <row r="120" spans="2:30">
      <c r="B120" s="192" t="s">
        <v>4</v>
      </c>
      <c r="C120" s="4">
        <v>0.64</v>
      </c>
      <c r="D120" s="215" t="s">
        <v>233</v>
      </c>
      <c r="E120" s="279" t="s">
        <v>255</v>
      </c>
      <c r="F120" s="278">
        <f>IF(Tableau14582[[#This Row],[Type]]="Feuillus",11*1.25,15.5*1.25)</f>
        <v>13.75</v>
      </c>
      <c r="G120" s="232">
        <v>10</v>
      </c>
      <c r="M120"/>
      <c r="N120" s="122">
        <v>99</v>
      </c>
      <c r="O120" s="263"/>
      <c r="P120" s="204"/>
      <c r="Q120" s="264">
        <f t="shared" si="21"/>
        <v>375</v>
      </c>
      <c r="R120" s="204">
        <f t="shared" si="16"/>
        <v>45</v>
      </c>
      <c r="S120" s="204">
        <f>$L$11*(1+$L$9)^N120*'Récapitulatif des résultats'!$I$11</f>
        <v>0</v>
      </c>
      <c r="T120" s="265"/>
      <c r="U120" s="204"/>
      <c r="V120" s="273">
        <f t="shared" si="17"/>
        <v>0</v>
      </c>
      <c r="W120" s="212">
        <f>SUM('Chêne sessile'!AQ104*'Chêne sessile'!$F$21,'Erable Sycomore '!AQ104*'Erable Sycomore '!$F$21,'Erable Plane'!AQ104*'Erable Plane'!$F$21,D!AQ104*D!$F$21,E!AQ104*E!$F$21,F!AQ104*F!$F$21)</f>
        <v>0</v>
      </c>
      <c r="X120" s="212">
        <f>SUM('Chêne sessile'!AR104*'Chêne sessile'!$F$21,'Erable Sycomore '!AR104*'Erable Sycomore '!$F$21,'Erable Plane'!AR104*'Erable Plane'!$F$21,D!AR104*D!$F$21,E!AR104*E!$F$21,F!AR104*F!$F$21)</f>
        <v>0</v>
      </c>
      <c r="Y120" s="212">
        <f>SUM('Chêne sessile'!AS104*'Chêne sessile'!$F$21,'Erable Sycomore '!AS104*'Erable Sycomore '!$F$21,'Erable Plane'!AS104*'Erable Plane'!$F$21,D!AS104*D!$F$21,E!AS104*E!$F$21,F!AS104*F!$F$21)</f>
        <v>0</v>
      </c>
      <c r="Z120" s="355">
        <f>SUM('Chêne sessile'!AT104*'Chêne sessile'!$F$21,'Erable Sycomore '!AT104*'Erable Sycomore '!$F$21,'Erable Plane'!AT104*'Erable Plane'!$F$21,D!AT104*D!$F$21,E!AT104*E!$F$21,F!AT104*F!$F$21)</f>
        <v>0</v>
      </c>
      <c r="AA120" s="202">
        <f t="shared" si="19"/>
        <v>0</v>
      </c>
      <c r="AB120" s="203">
        <f t="shared" si="18"/>
        <v>-5.3794334127725092</v>
      </c>
      <c r="AC120" s="202"/>
      <c r="AD120" s="202"/>
    </row>
    <row r="121" spans="2:30">
      <c r="B121" s="192" t="s">
        <v>8</v>
      </c>
      <c r="C121" s="4">
        <v>0.42</v>
      </c>
      <c r="D121" s="215" t="s">
        <v>233</v>
      </c>
      <c r="E121" s="232">
        <v>40</v>
      </c>
      <c r="F121" s="278">
        <f>IF(Tableau14582[[#This Row],[Type]]="Feuillus",11*1.25,15.5*1.25)</f>
        <v>13.75</v>
      </c>
      <c r="G121" s="232">
        <v>10</v>
      </c>
      <c r="M121"/>
      <c r="N121" s="122">
        <v>100</v>
      </c>
      <c r="O121" s="263"/>
      <c r="P121" s="204"/>
      <c r="Q121" s="264">
        <f t="shared" si="21"/>
        <v>375</v>
      </c>
      <c r="R121" s="204">
        <f t="shared" si="16"/>
        <v>45</v>
      </c>
      <c r="S121" s="204">
        <f>$L$11*(1+$L$9)^N121*'Récapitulatif des résultats'!$I$11</f>
        <v>0</v>
      </c>
      <c r="T121" s="265"/>
      <c r="U121" s="204"/>
      <c r="V121" s="273">
        <f t="shared" si="17"/>
        <v>0</v>
      </c>
      <c r="W121" s="212">
        <f>SUM('Chêne sessile'!AQ105*'Chêne sessile'!$F$21,'Erable Sycomore '!AQ105*'Erable Sycomore '!$F$21,'Erable Plane'!AQ105*'Erable Plane'!$F$21,D!AQ105*D!$F$21,E!AQ105*E!$F$21,F!AQ105*F!$F$21)</f>
        <v>0</v>
      </c>
      <c r="X121" s="212">
        <f>SUM('Chêne sessile'!AR105*'Chêne sessile'!$F$21,'Erable Sycomore '!AR105*'Erable Sycomore '!$F$21,'Erable Plane'!AR105*'Erable Plane'!$F$21,D!AR105*D!$F$21,E!AR105*E!$F$21,F!AR105*F!$F$21)</f>
        <v>0</v>
      </c>
      <c r="Y121" s="212">
        <f>SUM('Chêne sessile'!AS105*'Chêne sessile'!$F$21,'Erable Sycomore '!AS105*'Erable Sycomore '!$F$21,'Erable Plane'!AS105*'Erable Plane'!$F$21,D!AS105*D!$F$21,E!AS105*E!$F$21,F!AS105*F!$F$21)</f>
        <v>0</v>
      </c>
      <c r="Z121" s="355">
        <f>SUM('Chêne sessile'!AT105*'Chêne sessile'!$F$21,'Erable Sycomore '!AT105*'Erable Sycomore '!$F$21,'Erable Plane'!AT105*'Erable Plane'!$F$21,D!AT105*D!$F$21,E!AT105*E!$F$21,F!AT105*F!$F$21)</f>
        <v>0</v>
      </c>
      <c r="AA121" s="202">
        <f t="shared" si="19"/>
        <v>0</v>
      </c>
      <c r="AB121" s="203">
        <f t="shared" si="18"/>
        <v>-5.1477831701172354</v>
      </c>
      <c r="AC121" s="202"/>
      <c r="AD121" s="202"/>
    </row>
    <row r="122" spans="2:30">
      <c r="B122" s="192" t="s">
        <v>9</v>
      </c>
      <c r="C122" s="4">
        <v>0.42</v>
      </c>
      <c r="D122" s="215" t="s">
        <v>233</v>
      </c>
      <c r="E122" s="232">
        <v>40</v>
      </c>
      <c r="F122" s="278">
        <f>IF(Tableau14582[[#This Row],[Type]]="Feuillus",11*1.25,15.5*1.25)</f>
        <v>13.75</v>
      </c>
      <c r="G122" s="232">
        <v>10</v>
      </c>
      <c r="M122"/>
      <c r="N122" s="122">
        <v>101</v>
      </c>
      <c r="O122" s="263"/>
      <c r="P122" s="204"/>
      <c r="Q122" s="264">
        <f t="shared" si="21"/>
        <v>375</v>
      </c>
      <c r="R122" s="204">
        <f t="shared" si="16"/>
        <v>45</v>
      </c>
      <c r="S122" s="204">
        <f>$L$11*(1+$L$9)^N122*'Récapitulatif des résultats'!$I$11</f>
        <v>0</v>
      </c>
      <c r="T122" s="265"/>
      <c r="U122" s="204"/>
      <c r="V122" s="273">
        <f t="shared" si="17"/>
        <v>0</v>
      </c>
      <c r="W122" s="212">
        <f>SUM('Chêne sessile'!AQ106*'Chêne sessile'!$F$21,'Erable Sycomore '!AQ106*'Erable Sycomore '!$F$21,'Erable Plane'!AQ106*'Erable Plane'!$F$21,D!AQ106*D!$F$21,E!AQ106*E!$F$21,F!AQ106*F!$F$21)</f>
        <v>0</v>
      </c>
      <c r="X122" s="212">
        <f>SUM('Chêne sessile'!AR106*'Chêne sessile'!$F$21,'Erable Sycomore '!AR106*'Erable Sycomore '!$F$21,'Erable Plane'!AR106*'Erable Plane'!$F$21,D!AR106*D!$F$21,E!AR106*E!$F$21,F!AR106*F!$F$21)</f>
        <v>0</v>
      </c>
      <c r="Y122" s="212">
        <f>SUM('Chêne sessile'!AS106*'Chêne sessile'!$F$21,'Erable Sycomore '!AS106*'Erable Sycomore '!$F$21,'Erable Plane'!AS106*'Erable Plane'!$F$21,D!AS106*D!$F$21,E!AS106*E!$F$21,F!AS106*F!$F$21)</f>
        <v>0</v>
      </c>
      <c r="Z122" s="355">
        <f>SUM('Chêne sessile'!AT106*'Chêne sessile'!$F$21,'Erable Sycomore '!AT106*'Erable Sycomore '!$F$21,'Erable Plane'!AT106*'Erable Plane'!$F$21,D!AT106*D!$F$21,E!AT106*E!$F$21,F!AT106*F!$F$21)</f>
        <v>0</v>
      </c>
      <c r="AA122" s="202">
        <f t="shared" si="19"/>
        <v>0</v>
      </c>
      <c r="AB122" s="203">
        <f t="shared" si="18"/>
        <v>-4.9261082967629042</v>
      </c>
      <c r="AC122" s="202"/>
      <c r="AD122" s="202"/>
    </row>
    <row r="123" spans="2:30">
      <c r="B123" s="192" t="s">
        <v>10</v>
      </c>
      <c r="C123" s="4">
        <v>0.52</v>
      </c>
      <c r="D123" s="215" t="s">
        <v>233</v>
      </c>
      <c r="E123" s="232">
        <v>40</v>
      </c>
      <c r="F123" s="278">
        <f>IF(Tableau14582[[#This Row],[Type]]="Feuillus",11*1.25,15.5*1.25)</f>
        <v>13.75</v>
      </c>
      <c r="G123" s="232">
        <v>10</v>
      </c>
      <c r="M123"/>
      <c r="N123" s="122">
        <v>102</v>
      </c>
      <c r="O123" s="263"/>
      <c r="P123" s="204"/>
      <c r="Q123" s="264">
        <f t="shared" ref="Q123:Q154" si="23">$L$13*(1+$L$9)^N123*$L$5</f>
        <v>375</v>
      </c>
      <c r="R123" s="204">
        <f t="shared" si="16"/>
        <v>45</v>
      </c>
      <c r="S123" s="204">
        <f>$L$11*(1+$L$9)^N123*'Récapitulatif des résultats'!$I$11</f>
        <v>0</v>
      </c>
      <c r="T123" s="265"/>
      <c r="U123" s="204"/>
      <c r="V123" s="273">
        <f t="shared" si="17"/>
        <v>0</v>
      </c>
      <c r="W123" s="212">
        <f>SUM('Chêne sessile'!AQ107*'Chêne sessile'!$F$21,'Erable Sycomore '!AQ107*'Erable Sycomore '!$F$21,'Erable Plane'!AQ107*'Erable Plane'!$F$21,D!AQ107*D!$F$21,E!AQ107*E!$F$21,F!AQ107*F!$F$21)</f>
        <v>0</v>
      </c>
      <c r="X123" s="212">
        <f>SUM('Chêne sessile'!AR107*'Chêne sessile'!$F$21,'Erable Sycomore '!AR107*'Erable Sycomore '!$F$21,'Erable Plane'!AR107*'Erable Plane'!$F$21,D!AR107*D!$F$21,E!AR107*E!$F$21,F!AR107*F!$F$21)</f>
        <v>0</v>
      </c>
      <c r="Y123" s="212">
        <f>SUM('Chêne sessile'!AS107*'Chêne sessile'!$F$21,'Erable Sycomore '!AS107*'Erable Sycomore '!$F$21,'Erable Plane'!AS107*'Erable Plane'!$F$21,D!AS107*D!$F$21,E!AS107*E!$F$21,F!AS107*F!$F$21)</f>
        <v>0</v>
      </c>
      <c r="Z123" s="355">
        <f>SUM('Chêne sessile'!AT107*'Chêne sessile'!$F$21,'Erable Sycomore '!AT107*'Erable Sycomore '!$F$21,'Erable Plane'!AT107*'Erable Plane'!$F$21,D!AT107*D!$F$21,E!AT107*E!$F$21,F!AT107*F!$F$21)</f>
        <v>0</v>
      </c>
      <c r="AA123" s="202">
        <f t="shared" si="19"/>
        <v>0</v>
      </c>
      <c r="AB123" s="203">
        <f t="shared" si="18"/>
        <v>-4.7139792313520621</v>
      </c>
      <c r="AC123" s="202"/>
      <c r="AD123" s="202"/>
    </row>
    <row r="124" spans="2:30">
      <c r="B124" s="192" t="s">
        <v>11</v>
      </c>
      <c r="C124" s="4">
        <v>0.36</v>
      </c>
      <c r="D124" s="215" t="s">
        <v>234</v>
      </c>
      <c r="E124" s="279">
        <v>30</v>
      </c>
      <c r="F124" s="278">
        <f>IF(Tableau14582[[#This Row],[Type]]="Feuillus",11*1.25,15.5*1.25)</f>
        <v>19.375</v>
      </c>
      <c r="G124" s="232">
        <v>10</v>
      </c>
      <c r="M124"/>
      <c r="N124" s="122">
        <v>103</v>
      </c>
      <c r="O124" s="263"/>
      <c r="P124" s="204"/>
      <c r="Q124" s="264">
        <f t="shared" si="23"/>
        <v>375</v>
      </c>
      <c r="R124" s="204">
        <f t="shared" si="16"/>
        <v>45</v>
      </c>
      <c r="S124" s="204">
        <f>$L$11*(1+$L$9)^N124*'Récapitulatif des résultats'!$I$11</f>
        <v>0</v>
      </c>
      <c r="T124" s="265"/>
      <c r="U124" s="204"/>
      <c r="V124" s="273">
        <f t="shared" si="17"/>
        <v>484.5</v>
      </c>
      <c r="W124" s="212">
        <f>SUM('Chêne sessile'!AQ108*'Chêne sessile'!$F$21,'Erable Sycomore '!AQ108*'Erable Sycomore '!$F$21,'Erable Plane'!AQ108*'Erable Plane'!$F$21,D!AQ108*D!$F$21,E!AQ108*E!$F$21,F!AQ108*F!$F$21)</f>
        <v>339.15</v>
      </c>
      <c r="X124" s="212">
        <f>SUM('Chêne sessile'!AR108*'Chêne sessile'!$F$21,'Erable Sycomore '!AR108*'Erable Sycomore '!$F$21,'Erable Plane'!AR108*'Erable Plane'!$F$21,D!AR108*D!$F$21,E!AR108*E!$F$21,F!AR108*F!$F$21)</f>
        <v>0</v>
      </c>
      <c r="Y124" s="212">
        <f>SUM('Chêne sessile'!AS108*'Chêne sessile'!$F$21,'Erable Sycomore '!AS108*'Erable Sycomore '!$F$21,'Erable Plane'!AS108*'Erable Plane'!$F$21,D!AS108*D!$F$21,E!AS108*E!$F$21,F!AS108*F!$F$21)</f>
        <v>0</v>
      </c>
      <c r="Z124" s="355">
        <f>SUM('Chêne sessile'!AT108*'Chêne sessile'!$F$21,'Erable Sycomore '!AT108*'Erable Sycomore '!$F$21,'Erable Plane'!AT108*'Erable Plane'!$F$21,D!AT108*D!$F$21,E!AT108*E!$F$21,F!AT108*F!$F$21)</f>
        <v>145.35</v>
      </c>
      <c r="AA124" s="202">
        <f t="shared" si="19"/>
        <v>52326</v>
      </c>
      <c r="AB124" s="203">
        <f t="shared" si="18"/>
        <v>557.49329228197803</v>
      </c>
      <c r="AC124" s="202"/>
      <c r="AD124" s="202"/>
    </row>
    <row r="125" spans="2:30">
      <c r="B125" s="192" t="s">
        <v>12</v>
      </c>
      <c r="C125" s="4">
        <v>0.61</v>
      </c>
      <c r="D125" s="215" t="s">
        <v>233</v>
      </c>
      <c r="E125" s="232">
        <v>50</v>
      </c>
      <c r="F125" s="278">
        <f>IF(Tableau14582[[#This Row],[Type]]="Feuillus",11*1.25,15.5*1.25)</f>
        <v>13.75</v>
      </c>
      <c r="G125" s="232">
        <v>10</v>
      </c>
      <c r="M125"/>
      <c r="N125" s="122">
        <v>104</v>
      </c>
      <c r="O125" s="263"/>
      <c r="P125" s="204"/>
      <c r="Q125" s="264">
        <f t="shared" si="23"/>
        <v>375</v>
      </c>
      <c r="R125" s="204">
        <f t="shared" si="16"/>
        <v>45</v>
      </c>
      <c r="S125" s="204">
        <f>$L$11*(1+$L$9)^N125*'Récapitulatif des résultats'!$I$11</f>
        <v>0</v>
      </c>
      <c r="T125" s="265"/>
      <c r="U125" s="204"/>
      <c r="V125" s="273">
        <f t="shared" si="17"/>
        <v>0</v>
      </c>
      <c r="W125" s="212">
        <f>SUM('Chêne sessile'!AQ109*'Chêne sessile'!$F$21,'Erable Sycomore '!AQ109*'Erable Sycomore '!$F$21,'Erable Plane'!AQ109*'Erable Plane'!$F$21,D!AQ109*D!$F$21,E!AQ109*E!$F$21,F!AQ109*F!$F$21)</f>
        <v>0</v>
      </c>
      <c r="X125" s="212">
        <f>SUM('Chêne sessile'!AR109*'Chêne sessile'!$F$21,'Erable Sycomore '!AR109*'Erable Sycomore '!$F$21,'Erable Plane'!AR109*'Erable Plane'!$F$21,D!AR109*D!$F$21,E!AR109*E!$F$21,F!AR109*F!$F$21)</f>
        <v>0</v>
      </c>
      <c r="Y125" s="212">
        <f>SUM('Chêne sessile'!AS109*'Chêne sessile'!$F$21,'Erable Sycomore '!AS109*'Erable Sycomore '!$F$21,'Erable Plane'!AS109*'Erable Plane'!$F$21,D!AS109*D!$F$21,E!AS109*E!$F$21,F!AS109*F!$F$21)</f>
        <v>0</v>
      </c>
      <c r="Z125" s="355">
        <f>SUM('Chêne sessile'!AT109*'Chêne sessile'!$F$21,'Erable Sycomore '!AT109*'Erable Sycomore '!$F$21,'Erable Plane'!AT109*'Erable Plane'!$F$21,D!AT109*D!$F$21,E!AT109*E!$F$21,F!AT109*F!$F$21)</f>
        <v>0</v>
      </c>
      <c r="AA125" s="202">
        <f t="shared" si="19"/>
        <v>0</v>
      </c>
      <c r="AB125" s="203">
        <f t="shared" si="18"/>
        <v>-4.3167319716600474</v>
      </c>
      <c r="AC125" s="202"/>
      <c r="AD125" s="202"/>
    </row>
    <row r="126" spans="2:30">
      <c r="B126" s="192" t="s">
        <v>13</v>
      </c>
      <c r="C126" s="4">
        <v>0.66</v>
      </c>
      <c r="D126" s="215" t="s">
        <v>233</v>
      </c>
      <c r="E126" s="232">
        <v>50</v>
      </c>
      <c r="F126" s="278">
        <f>IF(Tableau14582[[#This Row],[Type]]="Feuillus",11*1.25,15.5*1.25)</f>
        <v>13.75</v>
      </c>
      <c r="G126" s="232">
        <v>10</v>
      </c>
      <c r="M126"/>
      <c r="N126" s="122">
        <v>105</v>
      </c>
      <c r="O126" s="263"/>
      <c r="P126" s="204"/>
      <c r="Q126" s="264">
        <f t="shared" si="23"/>
        <v>375</v>
      </c>
      <c r="R126" s="204">
        <f t="shared" si="16"/>
        <v>45</v>
      </c>
      <c r="S126" s="204">
        <f>$L$11*(1+$L$9)^N126*'Récapitulatif des résultats'!$I$11</f>
        <v>0</v>
      </c>
      <c r="T126" s="265"/>
      <c r="U126" s="204"/>
      <c r="V126" s="273">
        <f t="shared" si="17"/>
        <v>0</v>
      </c>
      <c r="W126" s="212">
        <f>SUM('Chêne sessile'!AQ110*'Chêne sessile'!$F$21,'Erable Sycomore '!AQ110*'Erable Sycomore '!$F$21,'Erable Plane'!AQ110*'Erable Plane'!$F$21,D!AQ110*D!$F$21,E!AQ110*E!$F$21,F!AQ110*F!$F$21)</f>
        <v>0</v>
      </c>
      <c r="X126" s="212">
        <f>SUM('Chêne sessile'!AR110*'Chêne sessile'!$F$21,'Erable Sycomore '!AR110*'Erable Sycomore '!$F$21,'Erable Plane'!AR110*'Erable Plane'!$F$21,D!AR110*D!$F$21,E!AR110*E!$F$21,F!AR110*F!$F$21)</f>
        <v>0</v>
      </c>
      <c r="Y126" s="212">
        <f>SUM('Chêne sessile'!AS110*'Chêne sessile'!$F$21,'Erable Sycomore '!AS110*'Erable Sycomore '!$F$21,'Erable Plane'!AS110*'Erable Plane'!$F$21,D!AS110*D!$F$21,E!AS110*E!$F$21,F!AS110*F!$F$21)</f>
        <v>0</v>
      </c>
      <c r="Z126" s="355">
        <f>SUM('Chêne sessile'!AT110*'Chêne sessile'!$F$21,'Erable Sycomore '!AT110*'Erable Sycomore '!$F$21,'Erable Plane'!AT110*'Erable Plane'!$F$21,D!AT110*D!$F$21,E!AT110*E!$F$21,F!AT110*F!$F$21)</f>
        <v>0</v>
      </c>
      <c r="AA126" s="202">
        <f t="shared" si="19"/>
        <v>0</v>
      </c>
      <c r="AB126" s="203">
        <f t="shared" si="18"/>
        <v>-4.1308439920191846</v>
      </c>
      <c r="AC126" s="202"/>
      <c r="AD126" s="202"/>
    </row>
    <row r="127" spans="2:30">
      <c r="B127" s="193" t="s">
        <v>14</v>
      </c>
      <c r="C127" s="160">
        <v>0.47</v>
      </c>
      <c r="D127" s="215" t="s">
        <v>233</v>
      </c>
      <c r="E127" s="232">
        <v>100</v>
      </c>
      <c r="F127" s="278">
        <f>IF(Tableau14582[[#This Row],[Type]]="Feuillus",11*1.25,15.5*1.25)</f>
        <v>13.75</v>
      </c>
      <c r="G127" s="232">
        <v>10</v>
      </c>
      <c r="M127"/>
      <c r="N127" s="122">
        <v>106</v>
      </c>
      <c r="O127" s="263"/>
      <c r="P127" s="204"/>
      <c r="Q127" s="264">
        <f t="shared" si="23"/>
        <v>375</v>
      </c>
      <c r="R127" s="204">
        <f t="shared" si="16"/>
        <v>45</v>
      </c>
      <c r="S127" s="204">
        <f>$L$11*(1+$L$9)^N127*'Récapitulatif des résultats'!$I$11</f>
        <v>0</v>
      </c>
      <c r="T127" s="265"/>
      <c r="U127" s="204"/>
      <c r="V127" s="273">
        <f t="shared" si="17"/>
        <v>0</v>
      </c>
      <c r="W127" s="212">
        <f>SUM('Chêne sessile'!AQ111*'Chêne sessile'!$F$21,'Erable Sycomore '!AQ111*'Erable Sycomore '!$F$21,'Erable Plane'!AQ111*'Erable Plane'!$F$21,D!AQ111*D!$F$21,E!AQ111*E!$F$21,F!AQ111*F!$F$21)</f>
        <v>0</v>
      </c>
      <c r="X127" s="212">
        <f>SUM('Chêne sessile'!AR111*'Chêne sessile'!$F$21,'Erable Sycomore '!AR111*'Erable Sycomore '!$F$21,'Erable Plane'!AR111*'Erable Plane'!$F$21,D!AR111*D!$F$21,E!AR111*E!$F$21,F!AR111*F!$F$21)</f>
        <v>0</v>
      </c>
      <c r="Y127" s="212">
        <f>SUM('Chêne sessile'!AS111*'Chêne sessile'!$F$21,'Erable Sycomore '!AS111*'Erable Sycomore '!$F$21,'Erable Plane'!AS111*'Erable Plane'!$F$21,D!AS111*D!$F$21,E!AS111*E!$F$21,F!AS111*F!$F$21)</f>
        <v>0</v>
      </c>
      <c r="Z127" s="355">
        <f>SUM('Chêne sessile'!AT111*'Chêne sessile'!$F$21,'Erable Sycomore '!AT111*'Erable Sycomore '!$F$21,'Erable Plane'!AT111*'Erable Plane'!$F$21,D!AT111*D!$F$21,E!AT111*E!$F$21,F!AT111*F!$F$21)</f>
        <v>0</v>
      </c>
      <c r="AA127" s="202">
        <f t="shared" si="19"/>
        <v>0</v>
      </c>
      <c r="AB127" s="203">
        <f t="shared" si="18"/>
        <v>-3.9529607579130959</v>
      </c>
      <c r="AC127" s="202"/>
      <c r="AD127" s="202"/>
    </row>
    <row r="128" spans="2:30">
      <c r="B128" s="192" t="s">
        <v>15</v>
      </c>
      <c r="C128" s="4">
        <v>0.67</v>
      </c>
      <c r="D128" s="215" t="s">
        <v>233</v>
      </c>
      <c r="E128" s="232">
        <v>150</v>
      </c>
      <c r="F128" s="278">
        <f>IF(Tableau14582[[#This Row],[Type]]="Feuillus",11*1.25,15.5*1.25)</f>
        <v>13.75</v>
      </c>
      <c r="G128" s="232">
        <v>10</v>
      </c>
      <c r="M128"/>
      <c r="N128" s="122">
        <v>107</v>
      </c>
      <c r="O128" s="263"/>
      <c r="P128" s="204"/>
      <c r="Q128" s="264">
        <f t="shared" si="23"/>
        <v>375</v>
      </c>
      <c r="R128" s="204">
        <f t="shared" si="16"/>
        <v>45</v>
      </c>
      <c r="S128" s="204">
        <f>$L$11*(1+$L$9)^N128*'Récapitulatif des résultats'!$I$11</f>
        <v>0</v>
      </c>
      <c r="T128" s="265"/>
      <c r="U128" s="204"/>
      <c r="V128" s="273">
        <f t="shared" si="17"/>
        <v>0</v>
      </c>
      <c r="W128" s="212">
        <f>SUM('Chêne sessile'!AQ112*'Chêne sessile'!$F$21,'Erable Sycomore '!AQ112*'Erable Sycomore '!$F$21,'Erable Plane'!AQ112*'Erable Plane'!$F$21,D!AQ112*D!$F$21,E!AQ112*E!$F$21,F!AQ112*F!$F$21)</f>
        <v>0</v>
      </c>
      <c r="X128" s="212">
        <f>SUM('Chêne sessile'!AR112*'Chêne sessile'!$F$21,'Erable Sycomore '!AR112*'Erable Sycomore '!$F$21,'Erable Plane'!AR112*'Erable Plane'!$F$21,D!AR112*D!$F$21,E!AR112*E!$F$21,F!AR112*F!$F$21)</f>
        <v>0</v>
      </c>
      <c r="Y128" s="212">
        <f>SUM('Chêne sessile'!AS112*'Chêne sessile'!$F$21,'Erable Sycomore '!AS112*'Erable Sycomore '!$F$21,'Erable Plane'!AS112*'Erable Plane'!$F$21,D!AS112*D!$F$21,E!AS112*E!$F$21,F!AS112*F!$F$21)</f>
        <v>0</v>
      </c>
      <c r="Z128" s="355">
        <f>SUM('Chêne sessile'!AT112*'Chêne sessile'!$F$21,'Erable Sycomore '!AT112*'Erable Sycomore '!$F$21,'Erable Plane'!AT112*'Erable Plane'!$F$21,D!AT112*D!$F$21,E!AT112*E!$F$21,F!AT112*F!$F$21)</f>
        <v>0</v>
      </c>
      <c r="AA128" s="202">
        <f t="shared" si="19"/>
        <v>0</v>
      </c>
      <c r="AB128" s="203">
        <f t="shared" si="18"/>
        <v>-3.7827375673809529</v>
      </c>
      <c r="AC128" s="202"/>
      <c r="AD128" s="202"/>
    </row>
    <row r="129" spans="2:30">
      <c r="B129" s="192" t="s">
        <v>16</v>
      </c>
      <c r="C129" s="4">
        <v>0.7</v>
      </c>
      <c r="D129" s="215" t="s">
        <v>233</v>
      </c>
      <c r="E129" s="232">
        <v>150</v>
      </c>
      <c r="F129" s="278">
        <f>IF(Tableau14582[[#This Row],[Type]]="Feuillus",11*1.25,15.5*1.25)</f>
        <v>13.75</v>
      </c>
      <c r="G129" s="232">
        <v>10</v>
      </c>
      <c r="M129"/>
      <c r="N129" s="122">
        <v>108</v>
      </c>
      <c r="O129" s="263"/>
      <c r="P129" s="204"/>
      <c r="Q129" s="264">
        <f t="shared" si="23"/>
        <v>375</v>
      </c>
      <c r="R129" s="204">
        <f t="shared" si="16"/>
        <v>45</v>
      </c>
      <c r="S129" s="204">
        <f>$L$11*(1+$L$9)^N129*'Récapitulatif des résultats'!$I$11</f>
        <v>0</v>
      </c>
      <c r="T129" s="265"/>
      <c r="U129" s="204"/>
      <c r="V129" s="273">
        <f t="shared" si="17"/>
        <v>0</v>
      </c>
      <c r="W129" s="212">
        <f>SUM('Chêne sessile'!AQ113*'Chêne sessile'!$F$21,'Erable Sycomore '!AQ113*'Erable Sycomore '!$F$21,'Erable Plane'!AQ113*'Erable Plane'!$F$21,D!AQ113*D!$F$21,E!AQ113*E!$F$21,F!AQ113*F!$F$21)</f>
        <v>0</v>
      </c>
      <c r="X129" s="212">
        <f>SUM('Chêne sessile'!AR113*'Chêne sessile'!$F$21,'Erable Sycomore '!AR113*'Erable Sycomore '!$F$21,'Erable Plane'!AR113*'Erable Plane'!$F$21,D!AR113*D!$F$21,E!AR113*E!$F$21,F!AR113*F!$F$21)</f>
        <v>0</v>
      </c>
      <c r="Y129" s="212">
        <f>SUM('Chêne sessile'!AS113*'Chêne sessile'!$F$21,'Erable Sycomore '!AS113*'Erable Sycomore '!$F$21,'Erable Plane'!AS113*'Erable Plane'!$F$21,D!AS113*D!$F$21,E!AS113*E!$F$21,F!AS113*F!$F$21)</f>
        <v>0</v>
      </c>
      <c r="Z129" s="355">
        <f>SUM('Chêne sessile'!AT113*'Chêne sessile'!$F$21,'Erable Sycomore '!AT113*'Erable Sycomore '!$F$21,'Erable Plane'!AT113*'Erable Plane'!$F$21,D!AT113*D!$F$21,E!AT113*E!$F$21,F!AT113*F!$F$21)</f>
        <v>0</v>
      </c>
      <c r="AA129" s="202">
        <f t="shared" si="19"/>
        <v>0</v>
      </c>
      <c r="AB129" s="203">
        <f t="shared" si="18"/>
        <v>-3.619844562087037</v>
      </c>
      <c r="AC129" s="202"/>
      <c r="AD129" s="202"/>
    </row>
    <row r="130" spans="2:30">
      <c r="B130" s="192" t="s">
        <v>17</v>
      </c>
      <c r="C130" s="4">
        <v>0.54</v>
      </c>
      <c r="D130" s="215" t="s">
        <v>233</v>
      </c>
      <c r="E130" s="232">
        <v>150</v>
      </c>
      <c r="F130" s="278">
        <f>IF(Tableau14582[[#This Row],[Type]]="Feuillus",11*1.25,15.5*1.25)</f>
        <v>13.75</v>
      </c>
      <c r="G130" s="232">
        <v>10</v>
      </c>
      <c r="M130"/>
      <c r="N130" s="122">
        <v>109</v>
      </c>
      <c r="O130" s="263"/>
      <c r="P130" s="204"/>
      <c r="Q130" s="264">
        <f t="shared" si="23"/>
        <v>375</v>
      </c>
      <c r="R130" s="204">
        <f t="shared" si="16"/>
        <v>45</v>
      </c>
      <c r="S130" s="204">
        <f>$L$11*(1+$L$9)^N130*'Récapitulatif des résultats'!$I$11</f>
        <v>0</v>
      </c>
      <c r="T130" s="265"/>
      <c r="U130" s="204"/>
      <c r="V130" s="273">
        <f t="shared" si="17"/>
        <v>0</v>
      </c>
      <c r="W130" s="212">
        <f>SUM('Chêne sessile'!AQ114*'Chêne sessile'!$F$21,'Erable Sycomore '!AQ114*'Erable Sycomore '!$F$21,'Erable Plane'!AQ114*'Erable Plane'!$F$21,D!AQ114*D!$F$21,E!AQ114*E!$F$21,F!AQ114*F!$F$21)</f>
        <v>0</v>
      </c>
      <c r="X130" s="212">
        <f>SUM('Chêne sessile'!AR114*'Chêne sessile'!$F$21,'Erable Sycomore '!AR114*'Erable Sycomore '!$F$21,'Erable Plane'!AR114*'Erable Plane'!$F$21,D!AR114*D!$F$21,E!AR114*E!$F$21,F!AR114*F!$F$21)</f>
        <v>0</v>
      </c>
      <c r="Y130" s="212">
        <f>SUM('Chêne sessile'!AS114*'Chêne sessile'!$F$21,'Erable Sycomore '!AS114*'Erable Sycomore '!$F$21,'Erable Plane'!AS114*'Erable Plane'!$F$21,D!AS114*D!$F$21,E!AS114*E!$F$21,F!AS114*F!$F$21)</f>
        <v>0</v>
      </c>
      <c r="Z130" s="355">
        <f>SUM('Chêne sessile'!AT114*'Chêne sessile'!$F$21,'Erable Sycomore '!AT114*'Erable Sycomore '!$F$21,'Erable Plane'!AT114*'Erable Plane'!$F$21,D!AT114*D!$F$21,E!AT114*E!$F$21,F!AT114*F!$F$21)</f>
        <v>0</v>
      </c>
      <c r="AA130" s="202">
        <f t="shared" si="19"/>
        <v>0</v>
      </c>
      <c r="AB130" s="203">
        <f t="shared" si="18"/>
        <v>-3.4639660881215666</v>
      </c>
      <c r="AC130" s="202"/>
      <c r="AD130" s="202"/>
    </row>
    <row r="131" spans="2:30">
      <c r="B131" s="192" t="s">
        <v>18</v>
      </c>
      <c r="C131" s="4">
        <v>0.65</v>
      </c>
      <c r="D131" s="215" t="s">
        <v>233</v>
      </c>
      <c r="E131" s="232">
        <v>150</v>
      </c>
      <c r="F131" s="278">
        <f>IF(Tableau14582[[#This Row],[Type]]="Feuillus",11*1.25,15.5*1.25)</f>
        <v>13.75</v>
      </c>
      <c r="G131" s="232">
        <v>10</v>
      </c>
      <c r="M131"/>
      <c r="N131" s="122">
        <v>110</v>
      </c>
      <c r="O131" s="263"/>
      <c r="P131" s="204"/>
      <c r="Q131" s="264">
        <f t="shared" si="23"/>
        <v>375</v>
      </c>
      <c r="R131" s="204">
        <f t="shared" si="16"/>
        <v>45</v>
      </c>
      <c r="S131" s="204">
        <f>$L$11*(1+$L$9)^N131*'Récapitulatif des résultats'!$I$11</f>
        <v>0</v>
      </c>
      <c r="T131" s="265"/>
      <c r="U131" s="204"/>
      <c r="V131" s="273">
        <f t="shared" si="17"/>
        <v>0</v>
      </c>
      <c r="W131" s="212">
        <f>SUM('Chêne sessile'!AQ115*'Chêne sessile'!$F$21,'Erable Sycomore '!AQ115*'Erable Sycomore '!$F$21,'Erable Plane'!AQ115*'Erable Plane'!$F$21,D!AQ115*D!$F$21,E!AQ115*E!$F$21,F!AQ115*F!$F$21)</f>
        <v>0</v>
      </c>
      <c r="X131" s="212">
        <f>SUM('Chêne sessile'!AR115*'Chêne sessile'!$F$21,'Erable Sycomore '!AR115*'Erable Sycomore '!$F$21,'Erable Plane'!AR115*'Erable Plane'!$F$21,D!AR115*D!$F$21,E!AR115*E!$F$21,F!AR115*F!$F$21)</f>
        <v>0</v>
      </c>
      <c r="Y131" s="212">
        <f>SUM('Chêne sessile'!AS115*'Chêne sessile'!$F$21,'Erable Sycomore '!AS115*'Erable Sycomore '!$F$21,'Erable Plane'!AS115*'Erable Plane'!$F$21,D!AS115*D!$F$21,E!AS115*E!$F$21,F!AS115*F!$F$21)</f>
        <v>0</v>
      </c>
      <c r="Z131" s="355">
        <f>SUM('Chêne sessile'!AT115*'Chêne sessile'!$F$21,'Erable Sycomore '!AT115*'Erable Sycomore '!$F$21,'Erable Plane'!AT115*'Erable Plane'!$F$21,D!AT115*D!$F$21,E!AT115*E!$F$21,F!AT115*F!$F$21)</f>
        <v>0</v>
      </c>
      <c r="AA131" s="202">
        <f t="shared" si="19"/>
        <v>0</v>
      </c>
      <c r="AB131" s="203">
        <f t="shared" si="18"/>
        <v>-3.3148000843268588</v>
      </c>
      <c r="AC131" s="202"/>
      <c r="AD131" s="202"/>
    </row>
    <row r="132" spans="2:30">
      <c r="B132" s="192" t="s">
        <v>19</v>
      </c>
      <c r="C132" s="4">
        <v>0.56000000000000005</v>
      </c>
      <c r="D132" s="215" t="s">
        <v>233</v>
      </c>
      <c r="E132" s="232">
        <v>150</v>
      </c>
      <c r="F132" s="278">
        <f>IF(Tableau14582[[#This Row],[Type]]="Feuillus",11*1.25,15.5*1.25)</f>
        <v>13.75</v>
      </c>
      <c r="G132" s="232">
        <v>10</v>
      </c>
      <c r="M132"/>
      <c r="N132" s="122">
        <v>111</v>
      </c>
      <c r="O132" s="263"/>
      <c r="P132" s="204"/>
      <c r="Q132" s="264">
        <f t="shared" si="23"/>
        <v>375</v>
      </c>
      <c r="R132" s="204">
        <f t="shared" si="16"/>
        <v>45</v>
      </c>
      <c r="S132" s="204">
        <f>$L$11*(1+$L$9)^N132*'Récapitulatif des résultats'!$I$11</f>
        <v>0</v>
      </c>
      <c r="T132" s="265"/>
      <c r="U132" s="204"/>
      <c r="V132" s="273">
        <f t="shared" si="17"/>
        <v>0</v>
      </c>
      <c r="W132" s="212">
        <f>SUM('Chêne sessile'!AQ116*'Chêne sessile'!$F$21,'Erable Sycomore '!AQ116*'Erable Sycomore '!$F$21,'Erable Plane'!AQ116*'Erable Plane'!$F$21,D!AQ116*D!$F$21,E!AQ116*E!$F$21,F!AQ116*F!$F$21)</f>
        <v>0</v>
      </c>
      <c r="X132" s="212">
        <f>SUM('Chêne sessile'!AR116*'Chêne sessile'!$F$21,'Erable Sycomore '!AR116*'Erable Sycomore '!$F$21,'Erable Plane'!AR116*'Erable Plane'!$F$21,D!AR116*D!$F$21,E!AR116*E!$F$21,F!AR116*F!$F$21)</f>
        <v>0</v>
      </c>
      <c r="Y132" s="212">
        <f>SUM('Chêne sessile'!AS116*'Chêne sessile'!$F$21,'Erable Sycomore '!AS116*'Erable Sycomore '!$F$21,'Erable Plane'!AS116*'Erable Plane'!$F$21,D!AS116*D!$F$21,E!AS116*E!$F$21,F!AS116*F!$F$21)</f>
        <v>0</v>
      </c>
      <c r="Z132" s="355">
        <f>SUM('Chêne sessile'!AT116*'Chêne sessile'!$F$21,'Erable Sycomore '!AT116*'Erable Sycomore '!$F$21,'Erable Plane'!AT116*'Erable Plane'!$F$21,D!AT116*D!$F$21,E!AT116*E!$F$21,F!AT116*F!$F$21)</f>
        <v>0</v>
      </c>
      <c r="AA132" s="202">
        <f t="shared" si="19"/>
        <v>0</v>
      </c>
      <c r="AB132" s="203">
        <f t="shared" si="18"/>
        <v>-3.1720574969635007</v>
      </c>
      <c r="AC132" s="202"/>
      <c r="AD132" s="202"/>
    </row>
    <row r="133" spans="2:30">
      <c r="B133" s="192" t="s">
        <v>20</v>
      </c>
      <c r="C133" s="4">
        <v>0.57999999999999996</v>
      </c>
      <c r="D133" s="215" t="s">
        <v>233</v>
      </c>
      <c r="E133" s="232">
        <v>150</v>
      </c>
      <c r="F133" s="278">
        <f>IF(Tableau14582[[#This Row],[Type]]="Feuillus",11*1.25,15.5*1.25)</f>
        <v>13.75</v>
      </c>
      <c r="G133" s="232">
        <v>10</v>
      </c>
      <c r="M133"/>
      <c r="N133" s="122">
        <v>112</v>
      </c>
      <c r="O133" s="263"/>
      <c r="P133" s="204"/>
      <c r="Q133" s="264">
        <f t="shared" si="23"/>
        <v>375</v>
      </c>
      <c r="R133" s="204">
        <f t="shared" si="16"/>
        <v>45</v>
      </c>
      <c r="S133" s="204">
        <f>$L$11*(1+$L$9)^N133*'Récapitulatif des résultats'!$I$11</f>
        <v>0</v>
      </c>
      <c r="T133" s="265"/>
      <c r="U133" s="204"/>
      <c r="V133" s="273">
        <f t="shared" si="17"/>
        <v>0</v>
      </c>
      <c r="W133" s="212">
        <f>SUM('Chêne sessile'!AQ117*'Chêne sessile'!$F$21,'Erable Sycomore '!AQ117*'Erable Sycomore '!$F$21,'Erable Plane'!AQ117*'Erable Plane'!$F$21,D!AQ117*D!$F$21,E!AQ117*E!$F$21,F!AQ117*F!$F$21)</f>
        <v>0</v>
      </c>
      <c r="X133" s="212">
        <f>SUM('Chêne sessile'!AR117*'Chêne sessile'!$F$21,'Erable Sycomore '!AR117*'Erable Sycomore '!$F$21,'Erable Plane'!AR117*'Erable Plane'!$F$21,D!AR117*D!$F$21,E!AR117*E!$F$21,F!AR117*F!$F$21)</f>
        <v>0</v>
      </c>
      <c r="Y133" s="212">
        <f>SUM('Chêne sessile'!AS117*'Chêne sessile'!$F$21,'Erable Sycomore '!AS117*'Erable Sycomore '!$F$21,'Erable Plane'!AS117*'Erable Plane'!$F$21,D!AS117*D!$F$21,E!AS117*E!$F$21,F!AS117*F!$F$21)</f>
        <v>0</v>
      </c>
      <c r="Z133" s="355">
        <f>SUM('Chêne sessile'!AT117*'Chêne sessile'!$F$21,'Erable Sycomore '!AT117*'Erable Sycomore '!$F$21,'Erable Plane'!AT117*'Erable Plane'!$F$21,D!AT117*D!$F$21,E!AT117*E!$F$21,F!AT117*F!$F$21)</f>
        <v>0</v>
      </c>
      <c r="AA133" s="202">
        <f t="shared" si="19"/>
        <v>0</v>
      </c>
      <c r="AB133" s="203">
        <f t="shared" si="18"/>
        <v>-3.0354617195822988</v>
      </c>
      <c r="AC133" s="202"/>
      <c r="AD133" s="202"/>
    </row>
    <row r="134" spans="2:30">
      <c r="B134" s="192" t="s">
        <v>21</v>
      </c>
      <c r="C134" s="4">
        <v>0.64</v>
      </c>
      <c r="D134" s="215" t="s">
        <v>233</v>
      </c>
      <c r="E134" s="232">
        <v>150</v>
      </c>
      <c r="F134" s="278">
        <f>IF(Tableau14582[[#This Row],[Type]]="Feuillus",11*1.25,15.5*1.25)</f>
        <v>13.75</v>
      </c>
      <c r="G134" s="232">
        <v>10</v>
      </c>
      <c r="M134"/>
      <c r="N134" s="122">
        <v>113</v>
      </c>
      <c r="O134" s="263"/>
      <c r="P134" s="204"/>
      <c r="Q134" s="264">
        <f t="shared" si="23"/>
        <v>375</v>
      </c>
      <c r="R134" s="204">
        <f t="shared" si="16"/>
        <v>45</v>
      </c>
      <c r="S134" s="204">
        <f>$L$11*(1+$L$9)^N134*'Récapitulatif des résultats'!$I$11</f>
        <v>0</v>
      </c>
      <c r="T134" s="265"/>
      <c r="U134" s="204"/>
      <c r="V134" s="273">
        <f t="shared" si="17"/>
        <v>535.5</v>
      </c>
      <c r="W134" s="212">
        <f>SUM('Chêne sessile'!AQ118*'Chêne sessile'!$F$21,'Erable Sycomore '!AQ118*'Erable Sycomore '!$F$21,'Erable Plane'!AQ118*'Erable Plane'!$F$21,D!AQ118*D!$F$21,E!AQ118*E!$F$21,F!AQ118*F!$F$21)</f>
        <v>428.40000000000003</v>
      </c>
      <c r="X134" s="212">
        <f>SUM('Chêne sessile'!AR118*'Chêne sessile'!$F$21,'Erable Sycomore '!AR118*'Erable Sycomore '!$F$21,'Erable Plane'!AR118*'Erable Plane'!$F$21,D!AR118*D!$F$21,E!AR118*E!$F$21,F!AR118*F!$F$21)</f>
        <v>0</v>
      </c>
      <c r="Y134" s="212">
        <f>SUM('Chêne sessile'!AS118*'Chêne sessile'!$F$21,'Erable Sycomore '!AS118*'Erable Sycomore '!$F$21,'Erable Plane'!AS118*'Erable Plane'!$F$21,D!AS118*D!$F$21,E!AS118*E!$F$21,F!AS118*F!$F$21)</f>
        <v>0</v>
      </c>
      <c r="Z134" s="355">
        <f>SUM('Chêne sessile'!AT118*'Chêne sessile'!$F$21,'Erable Sycomore '!AT118*'Erable Sycomore '!$F$21,'Erable Plane'!AT118*'Erable Plane'!$F$21,D!AT118*D!$F$21,E!AT118*E!$F$21,F!AT118*F!$F$21)</f>
        <v>107.10000000000001</v>
      </c>
      <c r="AA134" s="202">
        <f t="shared" si="19"/>
        <v>65331</v>
      </c>
      <c r="AB134" s="203">
        <f t="shared" si="18"/>
        <v>448.92881221190839</v>
      </c>
      <c r="AC134" s="202"/>
      <c r="AD134" s="202"/>
    </row>
    <row r="135" spans="2:30">
      <c r="B135" s="192" t="s">
        <v>22</v>
      </c>
      <c r="C135" s="4">
        <v>0.73</v>
      </c>
      <c r="D135" s="215" t="s">
        <v>233</v>
      </c>
      <c r="E135" s="232">
        <v>150</v>
      </c>
      <c r="F135" s="278">
        <f>IF(Tableau14582[[#This Row],[Type]]="Feuillus",11*1.25,15.5*1.25)</f>
        <v>13.75</v>
      </c>
      <c r="G135" s="232">
        <v>10</v>
      </c>
      <c r="M135"/>
      <c r="N135" s="122">
        <v>114</v>
      </c>
      <c r="O135" s="263"/>
      <c r="P135" s="204"/>
      <c r="Q135" s="264">
        <f t="shared" si="23"/>
        <v>375</v>
      </c>
      <c r="R135" s="204">
        <f t="shared" si="16"/>
        <v>45</v>
      </c>
      <c r="S135" s="204">
        <f>$L$11*(1+$L$9)^N135*'Récapitulatif des résultats'!$I$11</f>
        <v>0</v>
      </c>
      <c r="T135" s="265"/>
      <c r="U135" s="204"/>
      <c r="V135" s="273">
        <f t="shared" si="17"/>
        <v>0</v>
      </c>
      <c r="W135" s="212">
        <f>SUM('Chêne sessile'!AQ119*'Chêne sessile'!$F$21,'Erable Sycomore '!AQ119*'Erable Sycomore '!$F$21,'Erable Plane'!AQ119*'Erable Plane'!$F$21,D!AQ119*D!$F$21,E!AQ119*E!$F$21,F!AQ119*F!$F$21)</f>
        <v>0</v>
      </c>
      <c r="X135" s="212">
        <f>SUM('Chêne sessile'!AR119*'Chêne sessile'!$F$21,'Erable Sycomore '!AR119*'Erable Sycomore '!$F$21,'Erable Plane'!AR119*'Erable Plane'!$F$21,D!AR119*D!$F$21,E!AR119*E!$F$21,F!AR119*F!$F$21)</f>
        <v>0</v>
      </c>
      <c r="Y135" s="212">
        <f>SUM('Chêne sessile'!AS119*'Chêne sessile'!$F$21,'Erable Sycomore '!AS119*'Erable Sycomore '!$F$21,'Erable Plane'!AS119*'Erable Plane'!$F$21,D!AS119*D!$F$21,E!AS119*E!$F$21,F!AS119*F!$F$21)</f>
        <v>0</v>
      </c>
      <c r="Z135" s="355">
        <f>SUM('Chêne sessile'!AT119*'Chêne sessile'!$F$21,'Erable Sycomore '!AT119*'Erable Sycomore '!$F$21,'Erable Plane'!AT119*'Erable Plane'!$F$21,D!AT119*D!$F$21,E!AT119*E!$F$21,F!AT119*F!$F$21)</f>
        <v>0</v>
      </c>
      <c r="AA135" s="202">
        <f t="shared" si="19"/>
        <v>0</v>
      </c>
      <c r="AB135" s="203">
        <f t="shared" si="18"/>
        <v>-2.7796632124560334</v>
      </c>
      <c r="AC135" s="202"/>
      <c r="AD135" s="202"/>
    </row>
    <row r="136" spans="2:30">
      <c r="B136" s="192" t="s">
        <v>23</v>
      </c>
      <c r="C136" s="4">
        <v>0.56000000000000005</v>
      </c>
      <c r="D136" s="215" t="s">
        <v>233</v>
      </c>
      <c r="E136" s="232">
        <v>150</v>
      </c>
      <c r="F136" s="278">
        <f>IF(Tableau14582[[#This Row],[Type]]="Feuillus",11*1.25,15.5*1.25)</f>
        <v>13.75</v>
      </c>
      <c r="G136" s="232">
        <v>10</v>
      </c>
      <c r="M136"/>
      <c r="N136" s="122">
        <v>115</v>
      </c>
      <c r="O136" s="263"/>
      <c r="P136" s="204"/>
      <c r="Q136" s="264">
        <f t="shared" si="23"/>
        <v>375</v>
      </c>
      <c r="R136" s="204">
        <f t="shared" si="16"/>
        <v>45</v>
      </c>
      <c r="S136" s="204">
        <f>$L$11*(1+$L$9)^N136*'Récapitulatif des résultats'!$I$11</f>
        <v>0</v>
      </c>
      <c r="T136" s="265"/>
      <c r="U136" s="204"/>
      <c r="V136" s="273">
        <f t="shared" si="17"/>
        <v>0</v>
      </c>
      <c r="W136" s="212">
        <f>SUM('Chêne sessile'!AQ120*'Chêne sessile'!$F$21,'Erable Sycomore '!AQ120*'Erable Sycomore '!$F$21,'Erable Plane'!AQ120*'Erable Plane'!$F$21,D!AQ120*D!$F$21,E!AQ120*E!$F$21,F!AQ120*F!$F$21)</f>
        <v>0</v>
      </c>
      <c r="X136" s="212">
        <f>SUM('Chêne sessile'!AR120*'Chêne sessile'!$F$21,'Erable Sycomore '!AR120*'Erable Sycomore '!$F$21,'Erable Plane'!AR120*'Erable Plane'!$F$21,D!AR120*D!$F$21,E!AR120*E!$F$21,F!AR120*F!$F$21)</f>
        <v>0</v>
      </c>
      <c r="Y136" s="212">
        <f>SUM('Chêne sessile'!AS120*'Chêne sessile'!$F$21,'Erable Sycomore '!AS120*'Erable Sycomore '!$F$21,'Erable Plane'!AS120*'Erable Plane'!$F$21,D!AS120*D!$F$21,E!AS120*E!$F$21,F!AS120*F!$F$21)</f>
        <v>0</v>
      </c>
      <c r="Z136" s="355">
        <f>SUM('Chêne sessile'!AT120*'Chêne sessile'!$F$21,'Erable Sycomore '!AT120*'Erable Sycomore '!$F$21,'Erable Plane'!AT120*'Erable Plane'!$F$21,D!AT120*D!$F$21,E!AT120*E!$F$21,F!AT120*F!$F$21)</f>
        <v>0</v>
      </c>
      <c r="AA136" s="202">
        <f t="shared" si="19"/>
        <v>0</v>
      </c>
      <c r="AB136" s="203">
        <f t="shared" si="18"/>
        <v>-2.6599647966086444</v>
      </c>
      <c r="AC136" s="202"/>
      <c r="AD136" s="202"/>
    </row>
    <row r="137" spans="2:30">
      <c r="B137" s="192" t="s">
        <v>24</v>
      </c>
      <c r="C137" s="4">
        <v>0.74</v>
      </c>
      <c r="D137" s="215" t="s">
        <v>233</v>
      </c>
      <c r="E137" s="232">
        <v>300</v>
      </c>
      <c r="F137" s="278">
        <f>IF(Tableau14582[[#This Row],[Type]]="Feuillus",11*1.25,15.5*1.25)</f>
        <v>13.75</v>
      </c>
      <c r="G137" s="232">
        <v>10</v>
      </c>
      <c r="M137"/>
      <c r="N137" s="122">
        <v>116</v>
      </c>
      <c r="O137" s="263"/>
      <c r="P137" s="204"/>
      <c r="Q137" s="264">
        <f t="shared" si="23"/>
        <v>375</v>
      </c>
      <c r="R137" s="204">
        <f t="shared" si="16"/>
        <v>45</v>
      </c>
      <c r="S137" s="204">
        <f>$L$11*(1+$L$9)^N137*'Récapitulatif des résultats'!$I$11</f>
        <v>0</v>
      </c>
      <c r="T137" s="265"/>
      <c r="U137" s="204"/>
      <c r="V137" s="273">
        <f t="shared" si="17"/>
        <v>0</v>
      </c>
      <c r="W137" s="212">
        <f>SUM('Chêne sessile'!AQ121*'Chêne sessile'!$F$21,'Erable Sycomore '!AQ121*'Erable Sycomore '!$F$21,'Erable Plane'!AQ121*'Erable Plane'!$F$21,D!AQ121*D!$F$21,E!AQ121*E!$F$21,F!AQ121*F!$F$21)</f>
        <v>0</v>
      </c>
      <c r="X137" s="212">
        <f>SUM('Chêne sessile'!AR121*'Chêne sessile'!$F$21,'Erable Sycomore '!AR121*'Erable Sycomore '!$F$21,'Erable Plane'!AR121*'Erable Plane'!$F$21,D!AR121*D!$F$21,E!AR121*E!$F$21,F!AR121*F!$F$21)</f>
        <v>0</v>
      </c>
      <c r="Y137" s="212">
        <f>SUM('Chêne sessile'!AS121*'Chêne sessile'!$F$21,'Erable Sycomore '!AS121*'Erable Sycomore '!$F$21,'Erable Plane'!AS121*'Erable Plane'!$F$21,D!AS121*D!$F$21,E!AS121*E!$F$21,F!AS121*F!$F$21)</f>
        <v>0</v>
      </c>
      <c r="Z137" s="355">
        <f>SUM('Chêne sessile'!AT121*'Chêne sessile'!$F$21,'Erable Sycomore '!AT121*'Erable Sycomore '!$F$21,'Erable Plane'!AT121*'Erable Plane'!$F$21,D!AT121*D!$F$21,E!AT121*E!$F$21,F!AT121*F!$F$21)</f>
        <v>0</v>
      </c>
      <c r="AA137" s="202">
        <f t="shared" si="19"/>
        <v>0</v>
      </c>
      <c r="AB137" s="203">
        <f t="shared" si="18"/>
        <v>-2.5454208579987028</v>
      </c>
      <c r="AC137" s="202"/>
      <c r="AD137" s="202"/>
    </row>
    <row r="138" spans="2:30">
      <c r="B138" s="192" t="s">
        <v>25</v>
      </c>
      <c r="C138" s="4">
        <v>0.4</v>
      </c>
      <c r="D138" s="215" t="s">
        <v>234</v>
      </c>
      <c r="E138" s="279">
        <v>30</v>
      </c>
      <c r="F138" s="278">
        <f>IF(Tableau14582[[#This Row],[Type]]="Feuillus",11*1.25,15.5*1.25)</f>
        <v>19.375</v>
      </c>
      <c r="G138" s="232">
        <v>10</v>
      </c>
      <c r="M138"/>
      <c r="N138" s="122">
        <v>117</v>
      </c>
      <c r="O138" s="263"/>
      <c r="P138" s="204"/>
      <c r="Q138" s="264">
        <f t="shared" si="23"/>
        <v>375</v>
      </c>
      <c r="R138" s="204">
        <f t="shared" si="16"/>
        <v>45</v>
      </c>
      <c r="S138" s="204">
        <f>$L$11*(1+$L$9)^N138*'Récapitulatif des résultats'!$I$11</f>
        <v>0</v>
      </c>
      <c r="T138" s="265"/>
      <c r="U138" s="204"/>
      <c r="V138" s="273">
        <f t="shared" si="17"/>
        <v>0</v>
      </c>
      <c r="W138" s="212">
        <f>SUM('Chêne sessile'!AQ122*'Chêne sessile'!$F$21,'Erable Sycomore '!AQ122*'Erable Sycomore '!$F$21,'Erable Plane'!AQ122*'Erable Plane'!$F$21,D!AQ122*D!$F$21,E!AQ122*E!$F$21,F!AQ122*F!$F$21)</f>
        <v>0</v>
      </c>
      <c r="X138" s="212">
        <f>SUM('Chêne sessile'!AR122*'Chêne sessile'!$F$21,'Erable Sycomore '!AR122*'Erable Sycomore '!$F$21,'Erable Plane'!AR122*'Erable Plane'!$F$21,D!AR122*D!$F$21,E!AR122*E!$F$21,F!AR122*F!$F$21)</f>
        <v>0</v>
      </c>
      <c r="Y138" s="212">
        <f>SUM('Chêne sessile'!AS122*'Chêne sessile'!$F$21,'Erable Sycomore '!AS122*'Erable Sycomore '!$F$21,'Erable Plane'!AS122*'Erable Plane'!$F$21,D!AS122*D!$F$21,E!AS122*E!$F$21,F!AS122*F!$F$21)</f>
        <v>0</v>
      </c>
      <c r="Z138" s="355">
        <f>SUM('Chêne sessile'!AT122*'Chêne sessile'!$F$21,'Erable Sycomore '!AT122*'Erable Sycomore '!$F$21,'Erable Plane'!AT122*'Erable Plane'!$F$21,D!AT122*D!$F$21,E!AT122*E!$F$21,F!AT122*F!$F$21)</f>
        <v>0</v>
      </c>
      <c r="AA138" s="202">
        <f t="shared" si="19"/>
        <v>0</v>
      </c>
      <c r="AB138" s="203">
        <f t="shared" si="18"/>
        <v>-2.4358094334915816</v>
      </c>
      <c r="AC138" s="202"/>
      <c r="AD138" s="202"/>
    </row>
    <row r="139" spans="2:30">
      <c r="B139" s="192" t="s">
        <v>26</v>
      </c>
      <c r="C139" s="4">
        <v>0.6</v>
      </c>
      <c r="D139" s="215" t="s">
        <v>233</v>
      </c>
      <c r="E139" s="232">
        <v>300</v>
      </c>
      <c r="F139" s="278">
        <f>IF(Tableau14582[[#This Row],[Type]]="Feuillus",11*1.25,15.5*1.25)</f>
        <v>13.75</v>
      </c>
      <c r="G139" s="232">
        <v>10</v>
      </c>
      <c r="M139"/>
      <c r="N139" s="122">
        <v>118</v>
      </c>
      <c r="O139" s="263"/>
      <c r="P139" s="204"/>
      <c r="Q139" s="264">
        <f t="shared" si="23"/>
        <v>375</v>
      </c>
      <c r="R139" s="204">
        <f t="shared" si="16"/>
        <v>45</v>
      </c>
      <c r="S139" s="204">
        <f>$L$11*(1+$L$9)^N139*'Récapitulatif des résultats'!$I$11</f>
        <v>0</v>
      </c>
      <c r="T139" s="265"/>
      <c r="U139" s="204"/>
      <c r="V139" s="273">
        <f t="shared" si="17"/>
        <v>0</v>
      </c>
      <c r="W139" s="212">
        <f>SUM('Chêne sessile'!AQ123*'Chêne sessile'!$F$21,'Erable Sycomore '!AQ123*'Erable Sycomore '!$F$21,'Erable Plane'!AQ123*'Erable Plane'!$F$21,D!AQ123*D!$F$21,E!AQ123*E!$F$21,F!AQ123*F!$F$21)</f>
        <v>0</v>
      </c>
      <c r="X139" s="212">
        <f>SUM('Chêne sessile'!AR123*'Chêne sessile'!$F$21,'Erable Sycomore '!AR123*'Erable Sycomore '!$F$21,'Erable Plane'!AR123*'Erable Plane'!$F$21,D!AR123*D!$F$21,E!AR123*E!$F$21,F!AR123*F!$F$21)</f>
        <v>0</v>
      </c>
      <c r="Y139" s="212">
        <f>SUM('Chêne sessile'!AS123*'Chêne sessile'!$F$21,'Erable Sycomore '!AS123*'Erable Sycomore '!$F$21,'Erable Plane'!AS123*'Erable Plane'!$F$21,D!AS123*D!$F$21,E!AS123*E!$F$21,F!AS123*F!$F$21)</f>
        <v>0</v>
      </c>
      <c r="Z139" s="355">
        <f>SUM('Chêne sessile'!AT123*'Chêne sessile'!$F$21,'Erable Sycomore '!AT123*'Erable Sycomore '!$F$21,'Erable Plane'!AT123*'Erable Plane'!$F$21,D!AT123*D!$F$21,E!AT123*E!$F$21,F!AT123*F!$F$21)</f>
        <v>0</v>
      </c>
      <c r="AA139" s="202">
        <f t="shared" si="19"/>
        <v>0</v>
      </c>
      <c r="AB139" s="203">
        <f t="shared" si="18"/>
        <v>-2.3309181181737633</v>
      </c>
      <c r="AC139" s="202"/>
      <c r="AD139" s="202"/>
    </row>
    <row r="140" spans="2:30">
      <c r="B140" s="192" t="s">
        <v>27</v>
      </c>
      <c r="C140" s="4">
        <v>0.43</v>
      </c>
      <c r="D140" s="215" t="s">
        <v>234</v>
      </c>
      <c r="E140" s="232">
        <v>59</v>
      </c>
      <c r="F140" s="278">
        <f>IF(Tableau14582[[#This Row],[Type]]="Feuillus",11*1.25,15.5*1.25)</f>
        <v>19.375</v>
      </c>
      <c r="G140" s="232">
        <v>10</v>
      </c>
      <c r="M140"/>
      <c r="N140" s="122">
        <v>119</v>
      </c>
      <c r="O140" s="263"/>
      <c r="P140" s="204"/>
      <c r="Q140" s="264">
        <f t="shared" si="23"/>
        <v>375</v>
      </c>
      <c r="R140" s="204">
        <f t="shared" si="16"/>
        <v>45</v>
      </c>
      <c r="S140" s="204">
        <f>$L$11*(1+$L$9)^N140*'Récapitulatif des résultats'!$I$11</f>
        <v>0</v>
      </c>
      <c r="T140" s="265"/>
      <c r="U140" s="204"/>
      <c r="V140" s="273">
        <f t="shared" si="17"/>
        <v>0</v>
      </c>
      <c r="W140" s="212">
        <f>SUM('Chêne sessile'!AQ124*'Chêne sessile'!$F$21,'Erable Sycomore '!AQ124*'Erable Sycomore '!$F$21,'Erable Plane'!AQ124*'Erable Plane'!$F$21,D!AQ124*D!$F$21,E!AQ124*E!$F$21,F!AQ124*F!$F$21)</f>
        <v>0</v>
      </c>
      <c r="X140" s="212">
        <f>SUM('Chêne sessile'!AR124*'Chêne sessile'!$F$21,'Erable Sycomore '!AR124*'Erable Sycomore '!$F$21,'Erable Plane'!AR124*'Erable Plane'!$F$21,D!AR124*D!$F$21,E!AR124*E!$F$21,F!AR124*F!$F$21)</f>
        <v>0</v>
      </c>
      <c r="Y140" s="212">
        <f>SUM('Chêne sessile'!AS124*'Chêne sessile'!$F$21,'Erable Sycomore '!AS124*'Erable Sycomore '!$F$21,'Erable Plane'!AS124*'Erable Plane'!$F$21,D!AS124*D!$F$21,E!AS124*E!$F$21,F!AS124*F!$F$21)</f>
        <v>0</v>
      </c>
      <c r="Z140" s="355">
        <f>SUM('Chêne sessile'!AT124*'Chêne sessile'!$F$21,'Erable Sycomore '!AT124*'Erable Sycomore '!$F$21,'Erable Plane'!AT124*'Erable Plane'!$F$21,D!AT124*D!$F$21,E!AT124*E!$F$21,F!AT124*F!$F$21)</f>
        <v>0</v>
      </c>
      <c r="AA140" s="202">
        <f t="shared" si="19"/>
        <v>0</v>
      </c>
      <c r="AB140" s="203">
        <f t="shared" si="18"/>
        <v>-2.2305436537547974</v>
      </c>
      <c r="AC140" s="202"/>
      <c r="AD140" s="202"/>
    </row>
    <row r="141" spans="2:30">
      <c r="B141" s="192" t="s">
        <v>28</v>
      </c>
      <c r="C141" s="4">
        <v>0.37</v>
      </c>
      <c r="D141" s="215" t="s">
        <v>234</v>
      </c>
      <c r="E141" s="279">
        <v>36</v>
      </c>
      <c r="F141" s="278">
        <f>IF(Tableau14582[[#This Row],[Type]]="Feuillus",11*1.25,15.5*1.25)</f>
        <v>19.375</v>
      </c>
      <c r="G141" s="232">
        <v>10</v>
      </c>
      <c r="M141"/>
      <c r="N141" s="122">
        <v>120</v>
      </c>
      <c r="O141" s="263"/>
      <c r="P141" s="204"/>
      <c r="Q141" s="264">
        <f t="shared" si="23"/>
        <v>375</v>
      </c>
      <c r="R141" s="204">
        <f t="shared" si="16"/>
        <v>45</v>
      </c>
      <c r="S141" s="204">
        <f>$L$11*(1+$L$9)^N141*'Récapitulatif des résultats'!$I$11</f>
        <v>0</v>
      </c>
      <c r="T141" s="265"/>
      <c r="U141" s="204"/>
      <c r="V141" s="273">
        <f t="shared" si="17"/>
        <v>3085.5</v>
      </c>
      <c r="W141" s="212">
        <f>SUM('Chêne sessile'!AQ125*'Chêne sessile'!$F$21,'Erable Sycomore '!AQ125*'Erable Sycomore '!$F$21,'Erable Plane'!AQ125*'Erable Plane'!$F$21,D!AQ125*D!$F$21,E!AQ125*E!$F$21,F!AQ125*F!$F$21)</f>
        <v>2931.2249999999999</v>
      </c>
      <c r="X141" s="212">
        <f>SUM('Chêne sessile'!AR125*'Chêne sessile'!$F$21,'Erable Sycomore '!AR125*'Erable Sycomore '!$F$21,'Erable Plane'!AR125*'Erable Plane'!$F$21,D!AR125*D!$F$21,E!AR125*E!$F$21,F!AR125*F!$F$21)</f>
        <v>0</v>
      </c>
      <c r="Y141" s="212">
        <f>SUM('Chêne sessile'!AS125*'Chêne sessile'!$F$21,'Erable Sycomore '!AS125*'Erable Sycomore '!$F$21,'Erable Plane'!AS125*'Erable Plane'!$F$21,D!AS125*D!$F$21,E!AS125*E!$F$21,F!AS125*F!$F$21)</f>
        <v>0</v>
      </c>
      <c r="Z141" s="355">
        <f>SUM('Chêne sessile'!AT125*'Chêne sessile'!$F$21,'Erable Sycomore '!AT125*'Erable Sycomore '!$F$21,'Erable Plane'!AT125*'Erable Plane'!$F$21,D!AT125*D!$F$21,E!AT125*E!$F$21,F!AT125*F!$F$21)</f>
        <v>154.27500000000001</v>
      </c>
      <c r="AA141" s="202">
        <f t="shared" si="19"/>
        <v>441226.5</v>
      </c>
      <c r="AB141" s="203">
        <f t="shared" si="18"/>
        <v>2240.2327206854961</v>
      </c>
      <c r="AC141" s="202"/>
      <c r="AD141" s="202"/>
    </row>
    <row r="142" spans="2:30">
      <c r="B142" s="192" t="s">
        <v>29</v>
      </c>
      <c r="C142" s="4">
        <v>0.36</v>
      </c>
      <c r="D142" s="215" t="s">
        <v>234</v>
      </c>
      <c r="E142" s="232">
        <v>47</v>
      </c>
      <c r="F142" s="278">
        <f>IF(Tableau14582[[#This Row],[Type]]="Feuillus",11*1.25,15.5*1.25)</f>
        <v>19.375</v>
      </c>
      <c r="G142" s="232">
        <v>10</v>
      </c>
      <c r="M142"/>
      <c r="N142" s="122">
        <v>121</v>
      </c>
      <c r="O142" s="263"/>
      <c r="P142" s="204"/>
      <c r="Q142" s="264">
        <f t="shared" si="23"/>
        <v>375</v>
      </c>
      <c r="R142" s="204">
        <f t="shared" si="16"/>
        <v>45</v>
      </c>
      <c r="S142" s="204">
        <f>$L$11*(1+$L$9)^N142*'Récapitulatif des résultats'!$I$11</f>
        <v>0</v>
      </c>
      <c r="T142" s="265"/>
      <c r="U142" s="204"/>
      <c r="V142" s="273">
        <f t="shared" si="17"/>
        <v>0</v>
      </c>
      <c r="W142" s="212">
        <f>SUM('Chêne sessile'!AQ126*'Chêne sessile'!$F$21,'Erable Sycomore '!AQ126*'Erable Sycomore '!$F$21,'Erable Plane'!AQ126*'Erable Plane'!$F$21,D!AQ126*D!$F$21,E!AQ126*E!$F$21,F!AQ126*F!$F$21)</f>
        <v>0</v>
      </c>
      <c r="X142" s="212">
        <f>SUM('Chêne sessile'!AR126*'Chêne sessile'!$F$21,'Erable Sycomore '!AR126*'Erable Sycomore '!$F$21,'Erable Plane'!AR126*'Erable Plane'!$F$21,D!AR126*D!$F$21,E!AR126*E!$F$21,F!AR126*F!$F$21)</f>
        <v>0</v>
      </c>
      <c r="Y142" s="212">
        <f>SUM('Chêne sessile'!AS126*'Chêne sessile'!$F$21,'Erable Sycomore '!AS126*'Erable Sycomore '!$F$21,'Erable Plane'!AS126*'Erable Plane'!$F$21,D!AS126*D!$F$21,E!AS126*E!$F$21,F!AS126*F!$F$21)</f>
        <v>0</v>
      </c>
      <c r="Z142" s="355">
        <f>SUM('Chêne sessile'!AT126*'Chêne sessile'!$F$21,'Erable Sycomore '!AT126*'Erable Sycomore '!$F$21,'Erable Plane'!AT126*'Erable Plane'!$F$21,D!AT126*D!$F$21,E!AT126*E!$F$21,F!AT126*F!$F$21)</f>
        <v>0</v>
      </c>
      <c r="AA142" s="202">
        <f t="shared" si="19"/>
        <v>0</v>
      </c>
      <c r="AB142" s="203">
        <f t="shared" si="18"/>
        <v>0</v>
      </c>
      <c r="AC142" s="202"/>
      <c r="AD142" s="202"/>
    </row>
    <row r="143" spans="2:30">
      <c r="B143" s="192" t="s">
        <v>30</v>
      </c>
      <c r="C143" s="4">
        <v>0.51</v>
      </c>
      <c r="D143" s="215" t="s">
        <v>233</v>
      </c>
      <c r="E143" s="232">
        <v>60</v>
      </c>
      <c r="F143" s="278">
        <f>IF(Tableau14582[[#This Row],[Type]]="Feuillus",11*1.25,15.5*1.25)</f>
        <v>13.75</v>
      </c>
      <c r="G143" s="232">
        <v>10</v>
      </c>
      <c r="M143"/>
      <c r="N143" s="122">
        <v>122</v>
      </c>
      <c r="O143" s="263"/>
      <c r="P143" s="204"/>
      <c r="Q143" s="264">
        <f t="shared" si="23"/>
        <v>375</v>
      </c>
      <c r="R143" s="204">
        <f t="shared" si="16"/>
        <v>45</v>
      </c>
      <c r="S143" s="204">
        <f>$L$11*(1+$L$9)^N143*'Récapitulatif des résultats'!$I$11</f>
        <v>0</v>
      </c>
      <c r="T143" s="265"/>
      <c r="U143" s="204"/>
      <c r="V143" s="273">
        <f t="shared" si="17"/>
        <v>0</v>
      </c>
      <c r="W143" s="212">
        <f>SUM('Chêne sessile'!AQ127*'Chêne sessile'!$F$21,'Erable Sycomore '!AQ127*'Erable Sycomore '!$F$21,'Erable Plane'!AQ127*'Erable Plane'!$F$21,D!AQ127*D!$F$21,E!AQ127*E!$F$21,F!AQ127*F!$F$21)</f>
        <v>0</v>
      </c>
      <c r="X143" s="212">
        <f>SUM('Chêne sessile'!AR127*'Chêne sessile'!$F$21,'Erable Sycomore '!AR127*'Erable Sycomore '!$F$21,'Erable Plane'!AR127*'Erable Plane'!$F$21,D!AR127*D!$F$21,E!AR127*E!$F$21,F!AR127*F!$F$21)</f>
        <v>0</v>
      </c>
      <c r="Y143" s="212">
        <f>SUM('Chêne sessile'!AS127*'Chêne sessile'!$F$21,'Erable Sycomore '!AS127*'Erable Sycomore '!$F$21,'Erable Plane'!AS127*'Erable Plane'!$F$21,D!AS127*D!$F$21,E!AS127*E!$F$21,F!AS127*F!$F$21)</f>
        <v>0</v>
      </c>
      <c r="Z143" s="355">
        <f>SUM('Chêne sessile'!AT127*'Chêne sessile'!$F$21,'Erable Sycomore '!AT127*'Erable Sycomore '!$F$21,'Erable Plane'!AT127*'Erable Plane'!$F$21,D!AT127*D!$F$21,E!AT127*E!$F$21,F!AT127*F!$F$21)</f>
        <v>0</v>
      </c>
      <c r="AA143" s="202">
        <f t="shared" si="19"/>
        <v>0</v>
      </c>
      <c r="AB143" s="203">
        <f t="shared" si="18"/>
        <v>0</v>
      </c>
      <c r="AC143" s="202"/>
      <c r="AD143" s="202"/>
    </row>
    <row r="144" spans="2:30">
      <c r="B144" s="192" t="s">
        <v>31</v>
      </c>
      <c r="C144" s="4">
        <v>0.56000000000000005</v>
      </c>
      <c r="D144" s="215" t="s">
        <v>233</v>
      </c>
      <c r="E144" s="232">
        <v>60</v>
      </c>
      <c r="F144" s="278">
        <f>IF(Tableau14582[[#This Row],[Type]]="Feuillus",11*1.25,15.5*1.25)</f>
        <v>13.75</v>
      </c>
      <c r="G144" s="232">
        <v>10</v>
      </c>
      <c r="M144"/>
      <c r="N144" s="122">
        <v>123</v>
      </c>
      <c r="O144" s="263"/>
      <c r="P144" s="204"/>
      <c r="Q144" s="264">
        <f t="shared" si="23"/>
        <v>375</v>
      </c>
      <c r="R144" s="204">
        <f t="shared" si="16"/>
        <v>45</v>
      </c>
      <c r="S144" s="204">
        <f>$L$11*(1+$L$9)^N144*'Récapitulatif des résultats'!$I$11</f>
        <v>0</v>
      </c>
      <c r="T144" s="265"/>
      <c r="U144" s="204"/>
      <c r="V144" s="273">
        <f t="shared" si="17"/>
        <v>0</v>
      </c>
      <c r="W144" s="212">
        <f>SUM('Chêne sessile'!AQ128*'Chêne sessile'!$F$21,'Erable Sycomore '!AQ128*'Erable Sycomore '!$F$21,'Erable Plane'!AQ128*'Erable Plane'!$F$21,D!AQ128*D!$F$21,E!AQ128*E!$F$21,F!AQ128*F!$F$21)</f>
        <v>0</v>
      </c>
      <c r="X144" s="212">
        <f>SUM('Chêne sessile'!AR128*'Chêne sessile'!$F$21,'Erable Sycomore '!AR128*'Erable Sycomore '!$F$21,'Erable Plane'!AR128*'Erable Plane'!$F$21,D!AR128*D!$F$21,E!AR128*E!$F$21,F!AR128*F!$F$21)</f>
        <v>0</v>
      </c>
      <c r="Y144" s="212">
        <f>SUM('Chêne sessile'!AS128*'Chêne sessile'!$F$21,'Erable Sycomore '!AS128*'Erable Sycomore '!$F$21,'Erable Plane'!AS128*'Erable Plane'!$F$21,D!AS128*D!$F$21,E!AS128*E!$F$21,F!AS128*F!$F$21)</f>
        <v>0</v>
      </c>
      <c r="Z144" s="355">
        <f>SUM('Chêne sessile'!AT128*'Chêne sessile'!$F$21,'Erable Sycomore '!AT128*'Erable Sycomore '!$F$21,'Erable Plane'!AT128*'Erable Plane'!$F$21,D!AT128*D!$F$21,E!AT128*E!$F$21,F!AT128*F!$F$21)</f>
        <v>0</v>
      </c>
      <c r="AA144" s="202">
        <f t="shared" si="19"/>
        <v>0</v>
      </c>
      <c r="AB144" s="203">
        <f t="shared" si="18"/>
        <v>0</v>
      </c>
      <c r="AC144" s="202"/>
      <c r="AD144" s="202"/>
    </row>
    <row r="145" spans="2:30">
      <c r="B145" s="192" t="s">
        <v>32</v>
      </c>
      <c r="C145" s="4">
        <v>0.56000000000000005</v>
      </c>
      <c r="D145" s="215" t="s">
        <v>233</v>
      </c>
      <c r="E145" s="279" t="s">
        <v>255</v>
      </c>
      <c r="F145" s="278">
        <f>IF(Tableau14582[[#This Row],[Type]]="Feuillus",11*1.25,15.5*1.25)</f>
        <v>13.75</v>
      </c>
      <c r="G145" s="232">
        <v>10</v>
      </c>
      <c r="M145"/>
      <c r="N145" s="122">
        <v>124</v>
      </c>
      <c r="O145" s="263"/>
      <c r="P145" s="204"/>
      <c r="Q145" s="264">
        <f t="shared" si="23"/>
        <v>375</v>
      </c>
      <c r="R145" s="204">
        <f t="shared" si="16"/>
        <v>45</v>
      </c>
      <c r="S145" s="204">
        <f>$L$11*(1+$L$9)^N145*'Récapitulatif des résultats'!$I$11</f>
        <v>0</v>
      </c>
      <c r="T145" s="265"/>
      <c r="U145" s="204"/>
      <c r="V145" s="273">
        <f t="shared" si="17"/>
        <v>0</v>
      </c>
      <c r="W145" s="212">
        <f>SUM('Chêne sessile'!AQ129*'Chêne sessile'!$F$21,'Erable Sycomore '!AQ129*'Erable Sycomore '!$F$21,'Erable Plane'!AQ129*'Erable Plane'!$F$21,D!AQ129*D!$F$21,E!AQ129*E!$F$21,F!AQ129*F!$F$21)</f>
        <v>0</v>
      </c>
      <c r="X145" s="212">
        <f>SUM('Chêne sessile'!AR129*'Chêne sessile'!$F$21,'Erable Sycomore '!AR129*'Erable Sycomore '!$F$21,'Erable Plane'!AR129*'Erable Plane'!$F$21,D!AR129*D!$F$21,E!AR129*E!$F$21,F!AR129*F!$F$21)</f>
        <v>0</v>
      </c>
      <c r="Y145" s="212">
        <f>SUM('Chêne sessile'!AS129*'Chêne sessile'!$F$21,'Erable Sycomore '!AS129*'Erable Sycomore '!$F$21,'Erable Plane'!AS129*'Erable Plane'!$F$21,D!AS129*D!$F$21,E!AS129*E!$F$21,F!AS129*F!$F$21)</f>
        <v>0</v>
      </c>
      <c r="Z145" s="355">
        <f>SUM('Chêne sessile'!AT129*'Chêne sessile'!$F$21,'Erable Sycomore '!AT129*'Erable Sycomore '!$F$21,'Erable Plane'!AT129*'Erable Plane'!$F$21,D!AT129*D!$F$21,E!AT129*E!$F$21,F!AT129*F!$F$21)</f>
        <v>0</v>
      </c>
      <c r="AA145" s="202">
        <f t="shared" si="19"/>
        <v>0</v>
      </c>
      <c r="AB145" s="203">
        <f t="shared" si="18"/>
        <v>0</v>
      </c>
      <c r="AC145" s="202"/>
      <c r="AD145" s="202"/>
    </row>
    <row r="146" spans="2:30">
      <c r="B146" s="192" t="s">
        <v>33</v>
      </c>
      <c r="C146" s="4">
        <v>0.48</v>
      </c>
      <c r="D146" s="215" t="s">
        <v>233</v>
      </c>
      <c r="E146" s="232">
        <v>300</v>
      </c>
      <c r="F146" s="278">
        <f>IF(Tableau14582[[#This Row],[Type]]="Feuillus",11*1.25,15.5*1.25)</f>
        <v>13.75</v>
      </c>
      <c r="G146" s="232">
        <v>10</v>
      </c>
      <c r="M146"/>
      <c r="N146" s="122">
        <v>125</v>
      </c>
      <c r="O146" s="263"/>
      <c r="P146" s="204"/>
      <c r="Q146" s="264">
        <f t="shared" si="23"/>
        <v>375</v>
      </c>
      <c r="R146" s="204">
        <f t="shared" si="16"/>
        <v>45</v>
      </c>
      <c r="S146" s="204">
        <f>$L$11*(1+$L$9)^N146*'Récapitulatif des résultats'!$I$11</f>
        <v>0</v>
      </c>
      <c r="T146" s="265"/>
      <c r="U146" s="204"/>
      <c r="V146" s="273">
        <f t="shared" si="17"/>
        <v>0</v>
      </c>
      <c r="W146" s="212">
        <f>SUM('Chêne sessile'!AQ130*'Chêne sessile'!$F$21,'Erable Sycomore '!AQ130*'Erable Sycomore '!$F$21,'Erable Plane'!AQ130*'Erable Plane'!$F$21,D!AQ130*D!$F$21,E!AQ130*E!$F$21,F!AQ130*F!$F$21)</f>
        <v>0</v>
      </c>
      <c r="X146" s="212">
        <f>SUM('Chêne sessile'!AR130*'Chêne sessile'!$F$21,'Erable Sycomore '!AR130*'Erable Sycomore '!$F$21,'Erable Plane'!AR130*'Erable Plane'!$F$21,D!AR130*D!$F$21,E!AR130*E!$F$21,F!AR130*F!$F$21)</f>
        <v>0</v>
      </c>
      <c r="Y146" s="212">
        <f>SUM('Chêne sessile'!AS130*'Chêne sessile'!$F$21,'Erable Sycomore '!AS130*'Erable Sycomore '!$F$21,'Erable Plane'!AS130*'Erable Plane'!$F$21,D!AS130*D!$F$21,E!AS130*E!$F$21,F!AS130*F!$F$21)</f>
        <v>0</v>
      </c>
      <c r="Z146" s="355">
        <f>SUM('Chêne sessile'!AT130*'Chêne sessile'!$F$21,'Erable Sycomore '!AT130*'Erable Sycomore '!$F$21,'Erable Plane'!AT130*'Erable Plane'!$F$21,D!AT130*D!$F$21,E!AT130*E!$F$21,F!AT130*F!$F$21)</f>
        <v>0</v>
      </c>
      <c r="AA146" s="202">
        <f t="shared" si="19"/>
        <v>0</v>
      </c>
      <c r="AB146" s="203">
        <f t="shared" si="18"/>
        <v>0</v>
      </c>
      <c r="AC146" s="202"/>
      <c r="AD146" s="202"/>
    </row>
    <row r="147" spans="2:30">
      <c r="B147" s="192" t="s">
        <v>34</v>
      </c>
      <c r="C147" s="4">
        <v>0.55000000000000004</v>
      </c>
      <c r="D147" s="215" t="s">
        <v>233</v>
      </c>
      <c r="E147" s="232">
        <v>45</v>
      </c>
      <c r="F147" s="278">
        <f>IF(Tableau14582[[#This Row],[Type]]="Feuillus",11*1.25,15.5*1.25)</f>
        <v>13.75</v>
      </c>
      <c r="G147" s="232">
        <v>10</v>
      </c>
      <c r="M147"/>
      <c r="N147" s="122">
        <v>126</v>
      </c>
      <c r="O147" s="263"/>
      <c r="P147" s="204"/>
      <c r="Q147" s="264">
        <f t="shared" si="23"/>
        <v>375</v>
      </c>
      <c r="R147" s="204">
        <f t="shared" si="16"/>
        <v>45</v>
      </c>
      <c r="S147" s="204">
        <f>$L$11*(1+$L$9)^N147*'Récapitulatif des résultats'!$I$11</f>
        <v>0</v>
      </c>
      <c r="T147" s="265"/>
      <c r="U147" s="204"/>
      <c r="V147" s="273">
        <f t="shared" si="17"/>
        <v>0</v>
      </c>
      <c r="W147" s="212">
        <f>SUM('Chêne sessile'!AQ131*'Chêne sessile'!$F$21,'Erable Sycomore '!AQ131*'Erable Sycomore '!$F$21,'Erable Plane'!AQ131*'Erable Plane'!$F$21,D!AQ131*D!$F$21,E!AQ131*E!$F$21,F!AQ131*F!$F$21)</f>
        <v>0</v>
      </c>
      <c r="X147" s="212">
        <f>SUM('Chêne sessile'!AR131*'Chêne sessile'!$F$21,'Erable Sycomore '!AR131*'Erable Sycomore '!$F$21,'Erable Plane'!AR131*'Erable Plane'!$F$21,D!AR131*D!$F$21,E!AR131*E!$F$21,F!AR131*F!$F$21)</f>
        <v>0</v>
      </c>
      <c r="Y147" s="212">
        <f>SUM('Chêne sessile'!AS131*'Chêne sessile'!$F$21,'Erable Sycomore '!AS131*'Erable Sycomore '!$F$21,'Erable Plane'!AS131*'Erable Plane'!$F$21,D!AS131*D!$F$21,E!AS131*E!$F$21,F!AS131*F!$F$21)</f>
        <v>0</v>
      </c>
      <c r="Z147" s="355">
        <f>SUM('Chêne sessile'!AT131*'Chêne sessile'!$F$21,'Erable Sycomore '!AT131*'Erable Sycomore '!$F$21,'Erable Plane'!AT131*'Erable Plane'!$F$21,D!AT131*D!$F$21,E!AT131*E!$F$21,F!AT131*F!$F$21)</f>
        <v>0</v>
      </c>
      <c r="AA147" s="202">
        <f t="shared" si="19"/>
        <v>0</v>
      </c>
      <c r="AB147" s="203">
        <f t="shared" si="18"/>
        <v>0</v>
      </c>
      <c r="AC147" s="202"/>
      <c r="AD147" s="202"/>
    </row>
    <row r="148" spans="2:30">
      <c r="B148" s="192" t="s">
        <v>35</v>
      </c>
      <c r="C148" s="4">
        <v>0.56000000000000005</v>
      </c>
      <c r="D148" s="215" t="s">
        <v>233</v>
      </c>
      <c r="E148" s="232">
        <v>90</v>
      </c>
      <c r="F148" s="278">
        <f>IF(Tableau14582[[#This Row],[Type]]="Feuillus",11*1.25,15.5*1.25)</f>
        <v>13.75</v>
      </c>
      <c r="G148" s="232">
        <v>10</v>
      </c>
      <c r="M148"/>
      <c r="N148" s="122">
        <v>127</v>
      </c>
      <c r="O148" s="263"/>
      <c r="P148" s="204"/>
      <c r="Q148" s="264">
        <f t="shared" si="23"/>
        <v>375</v>
      </c>
      <c r="R148" s="204">
        <f t="shared" si="16"/>
        <v>45</v>
      </c>
      <c r="S148" s="204">
        <f>$L$11*(1+$L$9)^N148*'Récapitulatif des résultats'!$I$11</f>
        <v>0</v>
      </c>
      <c r="T148" s="265"/>
      <c r="U148" s="204"/>
      <c r="V148" s="273">
        <f t="shared" si="17"/>
        <v>0</v>
      </c>
      <c r="W148" s="212">
        <f>SUM('Chêne sessile'!AQ132*'Chêne sessile'!$F$21,'Erable Sycomore '!AQ132*'Erable Sycomore '!$F$21,'Erable Plane'!AQ132*'Erable Plane'!$F$21,D!AQ132*D!$F$21,E!AQ132*E!$F$21,F!AQ132*F!$F$21)</f>
        <v>0</v>
      </c>
      <c r="X148" s="212">
        <f>SUM('Chêne sessile'!AR132*'Chêne sessile'!$F$21,'Erable Sycomore '!AR132*'Erable Sycomore '!$F$21,'Erable Plane'!AR132*'Erable Plane'!$F$21,D!AR132*D!$F$21,E!AR132*E!$F$21,F!AR132*F!$F$21)</f>
        <v>0</v>
      </c>
      <c r="Y148" s="212">
        <f>SUM('Chêne sessile'!AS132*'Chêne sessile'!$F$21,'Erable Sycomore '!AS132*'Erable Sycomore '!$F$21,'Erable Plane'!AS132*'Erable Plane'!$F$21,D!AS132*D!$F$21,E!AS132*E!$F$21,F!AS132*F!$F$21)</f>
        <v>0</v>
      </c>
      <c r="Z148" s="355">
        <f>SUM('Chêne sessile'!AT132*'Chêne sessile'!$F$21,'Erable Sycomore '!AT132*'Erable Sycomore '!$F$21,'Erable Plane'!AT132*'Erable Plane'!$F$21,D!AT132*D!$F$21,E!AT132*E!$F$21,F!AT132*F!$F$21)</f>
        <v>0</v>
      </c>
      <c r="AA148" s="202">
        <f t="shared" si="19"/>
        <v>0</v>
      </c>
      <c r="AB148" s="203">
        <f t="shared" si="18"/>
        <v>0</v>
      </c>
      <c r="AC148" s="202"/>
      <c r="AD148" s="202"/>
    </row>
    <row r="149" spans="2:30">
      <c r="B149" s="192" t="s">
        <v>36</v>
      </c>
      <c r="C149" s="4">
        <v>0.57999999999999996</v>
      </c>
      <c r="D149" s="215" t="s">
        <v>233</v>
      </c>
      <c r="E149" s="232">
        <v>300</v>
      </c>
      <c r="F149" s="278">
        <f>IF(Tableau14582[[#This Row],[Type]]="Feuillus",11*1.25,15.5*1.25)</f>
        <v>13.75</v>
      </c>
      <c r="G149" s="232">
        <v>10</v>
      </c>
      <c r="M149"/>
      <c r="N149" s="122">
        <v>128</v>
      </c>
      <c r="O149" s="263"/>
      <c r="P149" s="204"/>
      <c r="Q149" s="264">
        <f t="shared" si="23"/>
        <v>375</v>
      </c>
      <c r="R149" s="204">
        <f t="shared" ref="R149:R212" si="24">$L$10*SUM(O149:Q149)</f>
        <v>45</v>
      </c>
      <c r="S149" s="204">
        <f>$L$11*(1+$L$9)^N149*'Récapitulatif des résultats'!$I$11</f>
        <v>0</v>
      </c>
      <c r="T149" s="265"/>
      <c r="U149" s="204"/>
      <c r="V149" s="273">
        <f t="shared" ref="V149:V212" si="25">SUM(W149:Z149)</f>
        <v>0</v>
      </c>
      <c r="W149" s="212">
        <f>SUM('Chêne sessile'!AQ133*'Chêne sessile'!$F$21,'Erable Sycomore '!AQ133*'Erable Sycomore '!$F$21,'Erable Plane'!AQ133*'Erable Plane'!$F$21,D!AQ133*D!$F$21,E!AQ133*E!$F$21,F!AQ133*F!$F$21)</f>
        <v>0</v>
      </c>
      <c r="X149" s="212">
        <f>SUM('Chêne sessile'!AR133*'Chêne sessile'!$F$21,'Erable Sycomore '!AR133*'Erable Sycomore '!$F$21,'Erable Plane'!AR133*'Erable Plane'!$F$21,D!AR133*D!$F$21,E!AR133*E!$F$21,F!AR133*F!$F$21)</f>
        <v>0</v>
      </c>
      <c r="Y149" s="212">
        <f>SUM('Chêne sessile'!AS133*'Chêne sessile'!$F$21,'Erable Sycomore '!AS133*'Erable Sycomore '!$F$21,'Erable Plane'!AS133*'Erable Plane'!$F$21,D!AS133*D!$F$21,E!AS133*E!$F$21,F!AS133*F!$F$21)</f>
        <v>0</v>
      </c>
      <c r="Z149" s="355">
        <f>SUM('Chêne sessile'!AT133*'Chêne sessile'!$F$21,'Erable Sycomore '!AT133*'Erable Sycomore '!$F$21,'Erable Plane'!AT133*'Erable Plane'!$F$21,D!AT133*D!$F$21,E!AT133*E!$F$21,F!AT133*F!$F$21)</f>
        <v>0</v>
      </c>
      <c r="AA149" s="202">
        <f t="shared" si="19"/>
        <v>0</v>
      </c>
      <c r="AB149" s="203">
        <f t="shared" ref="AB149:AB212" si="26">IF(N149&lt;=$L$4,(AA149-SUM(O149:T149))/((1+4.5%)^N149),)</f>
        <v>0</v>
      </c>
      <c r="AC149" s="202"/>
      <c r="AD149" s="202"/>
    </row>
    <row r="150" spans="2:30">
      <c r="B150" s="192" t="s">
        <v>37</v>
      </c>
      <c r="C150" s="4">
        <v>0.57999999999999996</v>
      </c>
      <c r="D150" s="215" t="s">
        <v>234</v>
      </c>
      <c r="E150" s="232">
        <v>25</v>
      </c>
      <c r="F150" s="278">
        <f>IF(Tableau14582[[#This Row],[Type]]="Feuillus",11*1.25,15.5*1.25)</f>
        <v>19.375</v>
      </c>
      <c r="G150" s="232">
        <v>10</v>
      </c>
      <c r="M150"/>
      <c r="N150" s="122">
        <v>129</v>
      </c>
      <c r="O150" s="263"/>
      <c r="P150" s="204"/>
      <c r="Q150" s="264">
        <f t="shared" si="23"/>
        <v>375</v>
      </c>
      <c r="R150" s="204">
        <f t="shared" si="24"/>
        <v>45</v>
      </c>
      <c r="S150" s="204">
        <f>$L$11*(1+$L$9)^N150*'Récapitulatif des résultats'!$I$11</f>
        <v>0</v>
      </c>
      <c r="T150" s="265"/>
      <c r="U150" s="204"/>
      <c r="V150" s="273">
        <f t="shared" si="25"/>
        <v>0</v>
      </c>
      <c r="W150" s="212">
        <f>SUM('Chêne sessile'!AQ134*'Chêne sessile'!$F$21,'Erable Sycomore '!AQ134*'Erable Sycomore '!$F$21,'Erable Plane'!AQ134*'Erable Plane'!$F$21,D!AQ134*D!$F$21,E!AQ134*E!$F$21,F!AQ134*F!$F$21)</f>
        <v>0</v>
      </c>
      <c r="X150" s="212">
        <f>SUM('Chêne sessile'!AR134*'Chêne sessile'!$F$21,'Erable Sycomore '!AR134*'Erable Sycomore '!$F$21,'Erable Plane'!AR134*'Erable Plane'!$F$21,D!AR134*D!$F$21,E!AR134*E!$F$21,F!AR134*F!$F$21)</f>
        <v>0</v>
      </c>
      <c r="Y150" s="212">
        <f>SUM('Chêne sessile'!AS134*'Chêne sessile'!$F$21,'Erable Sycomore '!AS134*'Erable Sycomore '!$F$21,'Erable Plane'!AS134*'Erable Plane'!$F$21,D!AS134*D!$F$21,E!AS134*E!$F$21,F!AS134*F!$F$21)</f>
        <v>0</v>
      </c>
      <c r="Z150" s="355">
        <f>SUM('Chêne sessile'!AT134*'Chêne sessile'!$F$21,'Erable Sycomore '!AT134*'Erable Sycomore '!$F$21,'Erable Plane'!AT134*'Erable Plane'!$F$21,D!AT134*D!$F$21,E!AT134*E!$F$21,F!AT134*F!$F$21)</f>
        <v>0</v>
      </c>
      <c r="AA150" s="202">
        <f t="shared" ref="AA150:AA213" si="27">SUMIF(B$23:B$115,N150,L$23:L$115)+U150</f>
        <v>0</v>
      </c>
      <c r="AB150" s="203">
        <f t="shared" si="26"/>
        <v>0</v>
      </c>
      <c r="AC150" s="202"/>
      <c r="AD150" s="202"/>
    </row>
    <row r="151" spans="2:30">
      <c r="B151" s="192" t="s">
        <v>38</v>
      </c>
      <c r="C151" s="4">
        <v>0.48</v>
      </c>
      <c r="D151" s="215" t="s">
        <v>234</v>
      </c>
      <c r="E151" s="232">
        <v>50</v>
      </c>
      <c r="F151" s="278">
        <f>IF(Tableau14582[[#This Row],[Type]]="Feuillus",11*1.25,15.5*1.25)</f>
        <v>19.375</v>
      </c>
      <c r="G151" s="232">
        <v>10</v>
      </c>
      <c r="M151"/>
      <c r="N151" s="122">
        <v>130</v>
      </c>
      <c r="O151" s="263"/>
      <c r="P151" s="204"/>
      <c r="Q151" s="264">
        <f t="shared" si="23"/>
        <v>375</v>
      </c>
      <c r="R151" s="204">
        <f t="shared" si="24"/>
        <v>45</v>
      </c>
      <c r="S151" s="204">
        <f>$L$11*(1+$L$9)^N151*'Récapitulatif des résultats'!$I$11</f>
        <v>0</v>
      </c>
      <c r="T151" s="265"/>
      <c r="U151" s="204"/>
      <c r="V151" s="273">
        <f t="shared" si="25"/>
        <v>0</v>
      </c>
      <c r="W151" s="212">
        <f>SUM('Chêne sessile'!AQ135*'Chêne sessile'!$F$21,'Erable Sycomore '!AQ135*'Erable Sycomore '!$F$21,'Erable Plane'!AQ135*'Erable Plane'!$F$21,D!AQ135*D!$F$21,E!AQ135*E!$F$21,F!AQ135*F!$F$21)</f>
        <v>0</v>
      </c>
      <c r="X151" s="212">
        <f>SUM('Chêne sessile'!AR135*'Chêne sessile'!$F$21,'Erable Sycomore '!AR135*'Erable Sycomore '!$F$21,'Erable Plane'!AR135*'Erable Plane'!$F$21,D!AR135*D!$F$21,E!AR135*E!$F$21,F!AR135*F!$F$21)</f>
        <v>0</v>
      </c>
      <c r="Y151" s="212">
        <f>SUM('Chêne sessile'!AS135*'Chêne sessile'!$F$21,'Erable Sycomore '!AS135*'Erable Sycomore '!$F$21,'Erable Plane'!AS135*'Erable Plane'!$F$21,D!AS135*D!$F$21,E!AS135*E!$F$21,F!AS135*F!$F$21)</f>
        <v>0</v>
      </c>
      <c r="Z151" s="355">
        <f>SUM('Chêne sessile'!AT135*'Chêne sessile'!$F$21,'Erable Sycomore '!AT135*'Erable Sycomore '!$F$21,'Erable Plane'!AT135*'Erable Plane'!$F$21,D!AT135*D!$F$21,E!AT135*E!$F$21,F!AT135*F!$F$21)</f>
        <v>0</v>
      </c>
      <c r="AA151" s="202">
        <f t="shared" si="27"/>
        <v>0</v>
      </c>
      <c r="AB151" s="203">
        <f t="shared" si="26"/>
        <v>0</v>
      </c>
      <c r="AC151" s="202"/>
      <c r="AD151" s="202"/>
    </row>
    <row r="152" spans="2:30">
      <c r="B152" s="192" t="s">
        <v>39</v>
      </c>
      <c r="C152" s="4">
        <v>0.42</v>
      </c>
      <c r="D152" s="215" t="s">
        <v>234</v>
      </c>
      <c r="E152" s="232">
        <v>50</v>
      </c>
      <c r="F152" s="278">
        <f>IF(Tableau14582[[#This Row],[Type]]="Feuillus",11*1.25,15.5*1.25)</f>
        <v>19.375</v>
      </c>
      <c r="G152" s="232">
        <v>10</v>
      </c>
      <c r="M152"/>
      <c r="N152" s="122">
        <v>131</v>
      </c>
      <c r="O152" s="263"/>
      <c r="P152" s="204"/>
      <c r="Q152" s="264">
        <f t="shared" si="23"/>
        <v>375</v>
      </c>
      <c r="R152" s="204">
        <f t="shared" si="24"/>
        <v>45</v>
      </c>
      <c r="S152" s="204">
        <f>$L$11*(1+$L$9)^N152*'Récapitulatif des résultats'!$I$11</f>
        <v>0</v>
      </c>
      <c r="T152" s="265"/>
      <c r="U152" s="204"/>
      <c r="V152" s="273">
        <f t="shared" si="25"/>
        <v>0</v>
      </c>
      <c r="W152" s="212">
        <f>SUM('Chêne sessile'!AQ136*'Chêne sessile'!$F$21,'Erable Sycomore '!AQ136*'Erable Sycomore '!$F$21,'Erable Plane'!AQ136*'Erable Plane'!$F$21,D!AQ136*D!$F$21,E!AQ136*E!$F$21,F!AQ136*F!$F$21)</f>
        <v>0</v>
      </c>
      <c r="X152" s="212">
        <f>SUM('Chêne sessile'!AR136*'Chêne sessile'!$F$21,'Erable Sycomore '!AR136*'Erable Sycomore '!$F$21,'Erable Plane'!AR136*'Erable Plane'!$F$21,D!AR136*D!$F$21,E!AR136*E!$F$21,F!AR136*F!$F$21)</f>
        <v>0</v>
      </c>
      <c r="Y152" s="212">
        <f>SUM('Chêne sessile'!AS136*'Chêne sessile'!$F$21,'Erable Sycomore '!AS136*'Erable Sycomore '!$F$21,'Erable Plane'!AS136*'Erable Plane'!$F$21,D!AS136*D!$F$21,E!AS136*E!$F$21,F!AS136*F!$F$21)</f>
        <v>0</v>
      </c>
      <c r="Z152" s="355">
        <f>SUM('Chêne sessile'!AT136*'Chêne sessile'!$F$21,'Erable Sycomore '!AT136*'Erable Sycomore '!$F$21,'Erable Plane'!AT136*'Erable Plane'!$F$21,D!AT136*D!$F$21,E!AT136*E!$F$21,F!AT136*F!$F$21)</f>
        <v>0</v>
      </c>
      <c r="AA152" s="202">
        <f t="shared" si="27"/>
        <v>0</v>
      </c>
      <c r="AB152" s="203">
        <f t="shared" si="26"/>
        <v>0</v>
      </c>
      <c r="AC152" s="202"/>
      <c r="AD152" s="202"/>
    </row>
    <row r="153" spans="2:30">
      <c r="B153" s="192" t="s">
        <v>40</v>
      </c>
      <c r="C153" s="4">
        <v>0.5</v>
      </c>
      <c r="D153" s="215" t="s">
        <v>233</v>
      </c>
      <c r="E153" s="232">
        <v>80</v>
      </c>
      <c r="F153" s="278">
        <f>IF(Tableau14582[[#This Row],[Type]]="Feuillus",11*1.25,15.5*1.25)</f>
        <v>13.75</v>
      </c>
      <c r="G153" s="232">
        <v>10</v>
      </c>
      <c r="M153"/>
      <c r="N153" s="122">
        <v>132</v>
      </c>
      <c r="O153" s="263"/>
      <c r="P153" s="204"/>
      <c r="Q153" s="264">
        <f t="shared" si="23"/>
        <v>375</v>
      </c>
      <c r="R153" s="204">
        <f t="shared" si="24"/>
        <v>45</v>
      </c>
      <c r="S153" s="204">
        <f>$L$11*(1+$L$9)^N153*'Récapitulatif des résultats'!$I$11</f>
        <v>0</v>
      </c>
      <c r="T153" s="265"/>
      <c r="U153" s="204"/>
      <c r="V153" s="273">
        <f t="shared" si="25"/>
        <v>0</v>
      </c>
      <c r="W153" s="212">
        <f>SUM('Chêne sessile'!AQ137*'Chêne sessile'!$F$21,'Erable Sycomore '!AQ137*'Erable Sycomore '!$F$21,'Erable Plane'!AQ137*'Erable Plane'!$F$21,D!AQ137*D!$F$21,E!AQ137*E!$F$21,F!AQ137*F!$F$21)</f>
        <v>0</v>
      </c>
      <c r="X153" s="212">
        <f>SUM('Chêne sessile'!AR137*'Chêne sessile'!$F$21,'Erable Sycomore '!AR137*'Erable Sycomore '!$F$21,'Erable Plane'!AR137*'Erable Plane'!$F$21,D!AR137*D!$F$21,E!AR137*E!$F$21,F!AR137*F!$F$21)</f>
        <v>0</v>
      </c>
      <c r="Y153" s="212">
        <f>SUM('Chêne sessile'!AS137*'Chêne sessile'!$F$21,'Erable Sycomore '!AS137*'Erable Sycomore '!$F$21,'Erable Plane'!AS137*'Erable Plane'!$F$21,D!AS137*D!$F$21,E!AS137*E!$F$21,F!AS137*F!$F$21)</f>
        <v>0</v>
      </c>
      <c r="Z153" s="355">
        <f>SUM('Chêne sessile'!AT137*'Chêne sessile'!$F$21,'Erable Sycomore '!AT137*'Erable Sycomore '!$F$21,'Erable Plane'!AT137*'Erable Plane'!$F$21,D!AT137*D!$F$21,E!AT137*E!$F$21,F!AT137*F!$F$21)</f>
        <v>0</v>
      </c>
      <c r="AA153" s="202">
        <f t="shared" si="27"/>
        <v>0</v>
      </c>
      <c r="AB153" s="203">
        <f t="shared" si="26"/>
        <v>0</v>
      </c>
      <c r="AC153" s="202"/>
      <c r="AD153" s="202"/>
    </row>
    <row r="154" spans="2:30">
      <c r="B154" s="192" t="s">
        <v>41</v>
      </c>
      <c r="C154" s="4">
        <v>0.55000000000000004</v>
      </c>
      <c r="D154" s="215" t="s">
        <v>233</v>
      </c>
      <c r="E154" s="279" t="s">
        <v>255</v>
      </c>
      <c r="F154" s="278">
        <f>IF(Tableau14582[[#This Row],[Type]]="Feuillus",11*1.25,15.5*1.25)</f>
        <v>13.75</v>
      </c>
      <c r="G154" s="232">
        <v>10</v>
      </c>
      <c r="M154"/>
      <c r="N154" s="122">
        <v>133</v>
      </c>
      <c r="O154" s="263"/>
      <c r="P154" s="204"/>
      <c r="Q154" s="264">
        <f t="shared" si="23"/>
        <v>375</v>
      </c>
      <c r="R154" s="204">
        <f t="shared" si="24"/>
        <v>45</v>
      </c>
      <c r="S154" s="204">
        <f>$L$11*(1+$L$9)^N154*'Récapitulatif des résultats'!$I$11</f>
        <v>0</v>
      </c>
      <c r="T154" s="265"/>
      <c r="U154" s="204"/>
      <c r="V154" s="273">
        <f t="shared" si="25"/>
        <v>0</v>
      </c>
      <c r="W154" s="212">
        <f>SUM('Chêne sessile'!AQ138*'Chêne sessile'!$F$21,'Erable Sycomore '!AQ138*'Erable Sycomore '!$F$21,'Erable Plane'!AQ138*'Erable Plane'!$F$21,D!AQ138*D!$F$21,E!AQ138*E!$F$21,F!AQ138*F!$F$21)</f>
        <v>0</v>
      </c>
      <c r="X154" s="212">
        <f>SUM('Chêne sessile'!AR138*'Chêne sessile'!$F$21,'Erable Sycomore '!AR138*'Erable Sycomore '!$F$21,'Erable Plane'!AR138*'Erable Plane'!$F$21,D!AR138*D!$F$21,E!AR138*E!$F$21,F!AR138*F!$F$21)</f>
        <v>0</v>
      </c>
      <c r="Y154" s="212">
        <f>SUM('Chêne sessile'!AS138*'Chêne sessile'!$F$21,'Erable Sycomore '!AS138*'Erable Sycomore '!$F$21,'Erable Plane'!AS138*'Erable Plane'!$F$21,D!AS138*D!$F$21,E!AS138*E!$F$21,F!AS138*F!$F$21)</f>
        <v>0</v>
      </c>
      <c r="Z154" s="355">
        <f>SUM('Chêne sessile'!AT138*'Chêne sessile'!$F$21,'Erable Sycomore '!AT138*'Erable Sycomore '!$F$21,'Erable Plane'!AT138*'Erable Plane'!$F$21,D!AT138*D!$F$21,E!AT138*E!$F$21,F!AT138*F!$F$21)</f>
        <v>0</v>
      </c>
      <c r="AA154" s="202">
        <f t="shared" si="27"/>
        <v>0</v>
      </c>
      <c r="AB154" s="203">
        <f t="shared" si="26"/>
        <v>0</v>
      </c>
      <c r="AC154" s="202"/>
      <c r="AD154" s="202"/>
    </row>
    <row r="155" spans="2:30">
      <c r="B155" s="192" t="s">
        <v>42</v>
      </c>
      <c r="C155" s="4">
        <v>0.53</v>
      </c>
      <c r="D155" s="215" t="s">
        <v>233</v>
      </c>
      <c r="E155" s="279" t="s">
        <v>255</v>
      </c>
      <c r="F155" s="278">
        <f>IF(Tableau14582[[#This Row],[Type]]="Feuillus",11*1.25,15.5*1.25)</f>
        <v>13.75</v>
      </c>
      <c r="G155" s="232">
        <v>10</v>
      </c>
      <c r="M155"/>
      <c r="N155" s="122">
        <v>134</v>
      </c>
      <c r="O155" s="263"/>
      <c r="P155" s="204"/>
      <c r="Q155" s="264">
        <f t="shared" ref="Q155:Q186" si="28">$L$13*(1+$L$9)^N155*$L$5</f>
        <v>375</v>
      </c>
      <c r="R155" s="204">
        <f t="shared" si="24"/>
        <v>45</v>
      </c>
      <c r="S155" s="204">
        <f>$L$11*(1+$L$9)^N155*'Récapitulatif des résultats'!$I$11</f>
        <v>0</v>
      </c>
      <c r="T155" s="265"/>
      <c r="U155" s="204"/>
      <c r="V155" s="273">
        <f t="shared" si="25"/>
        <v>0</v>
      </c>
      <c r="W155" s="212">
        <f>SUM('Chêne sessile'!AQ139*'Chêne sessile'!$F$21,'Erable Sycomore '!AQ139*'Erable Sycomore '!$F$21,'Erable Plane'!AQ139*'Erable Plane'!$F$21,D!AQ139*D!$F$21,E!AQ139*E!$F$21,F!AQ139*F!$F$21)</f>
        <v>0</v>
      </c>
      <c r="X155" s="212">
        <f>SUM('Chêne sessile'!AR139*'Chêne sessile'!$F$21,'Erable Sycomore '!AR139*'Erable Sycomore '!$F$21,'Erable Plane'!AR139*'Erable Plane'!$F$21,D!AR139*D!$F$21,E!AR139*E!$F$21,F!AR139*F!$F$21)</f>
        <v>0</v>
      </c>
      <c r="Y155" s="212">
        <f>SUM('Chêne sessile'!AS139*'Chêne sessile'!$F$21,'Erable Sycomore '!AS139*'Erable Sycomore '!$F$21,'Erable Plane'!AS139*'Erable Plane'!$F$21,D!AS139*D!$F$21,E!AS139*E!$F$21,F!AS139*F!$F$21)</f>
        <v>0</v>
      </c>
      <c r="Z155" s="355">
        <f>SUM('Chêne sessile'!AT139*'Chêne sessile'!$F$21,'Erable Sycomore '!AT139*'Erable Sycomore '!$F$21,'Erable Plane'!AT139*'Erable Plane'!$F$21,D!AT139*D!$F$21,E!AT139*E!$F$21,F!AT139*F!$F$21)</f>
        <v>0</v>
      </c>
      <c r="AA155" s="202">
        <f t="shared" si="27"/>
        <v>0</v>
      </c>
      <c r="AB155" s="203">
        <f t="shared" si="26"/>
        <v>0</v>
      </c>
      <c r="AC155" s="202"/>
      <c r="AD155" s="202"/>
    </row>
    <row r="156" spans="2:30">
      <c r="B156" s="192" t="s">
        <v>43</v>
      </c>
      <c r="C156" s="4">
        <v>0.52</v>
      </c>
      <c r="D156" s="215" t="s">
        <v>233</v>
      </c>
      <c r="E156" s="279" t="s">
        <v>255</v>
      </c>
      <c r="F156" s="278">
        <f>IF(Tableau14582[[#This Row],[Type]]="Feuillus",11*1.25,15.5*1.25)</f>
        <v>13.75</v>
      </c>
      <c r="G156" s="232">
        <v>10</v>
      </c>
      <c r="M156"/>
      <c r="N156" s="122">
        <v>135</v>
      </c>
      <c r="O156" s="263"/>
      <c r="P156" s="204"/>
      <c r="Q156" s="264">
        <f t="shared" si="28"/>
        <v>375</v>
      </c>
      <c r="R156" s="204">
        <f t="shared" si="24"/>
        <v>45</v>
      </c>
      <c r="S156" s="204">
        <f>$L$11*(1+$L$9)^N156*'Récapitulatif des résultats'!$I$11</f>
        <v>0</v>
      </c>
      <c r="T156" s="265"/>
      <c r="U156" s="204"/>
      <c r="V156" s="273">
        <f t="shared" si="25"/>
        <v>0</v>
      </c>
      <c r="W156" s="212">
        <f>SUM('Chêne sessile'!AQ140*'Chêne sessile'!$F$21,'Erable Sycomore '!AQ140*'Erable Sycomore '!$F$21,'Erable Plane'!AQ140*'Erable Plane'!$F$21,D!AQ140*D!$F$21,E!AQ140*E!$F$21,F!AQ140*F!$F$21)</f>
        <v>0</v>
      </c>
      <c r="X156" s="212">
        <f>SUM('Chêne sessile'!AR140*'Chêne sessile'!$F$21,'Erable Sycomore '!AR140*'Erable Sycomore '!$F$21,'Erable Plane'!AR140*'Erable Plane'!$F$21,D!AR140*D!$F$21,E!AR140*E!$F$21,F!AR140*F!$F$21)</f>
        <v>0</v>
      </c>
      <c r="Y156" s="212">
        <f>SUM('Chêne sessile'!AS140*'Chêne sessile'!$F$21,'Erable Sycomore '!AS140*'Erable Sycomore '!$F$21,'Erable Plane'!AS140*'Erable Plane'!$F$21,D!AS140*D!$F$21,E!AS140*E!$F$21,F!AS140*F!$F$21)</f>
        <v>0</v>
      </c>
      <c r="Z156" s="355">
        <f>SUM('Chêne sessile'!AT140*'Chêne sessile'!$F$21,'Erable Sycomore '!AT140*'Erable Sycomore '!$F$21,'Erable Plane'!AT140*'Erable Plane'!$F$21,D!AT140*D!$F$21,E!AT140*E!$F$21,F!AT140*F!$F$21)</f>
        <v>0</v>
      </c>
      <c r="AA156" s="202">
        <f t="shared" si="27"/>
        <v>0</v>
      </c>
      <c r="AB156" s="203">
        <f t="shared" si="26"/>
        <v>0</v>
      </c>
      <c r="AC156" s="202"/>
      <c r="AD156" s="202"/>
    </row>
    <row r="157" spans="2:30">
      <c r="B157" s="192" t="s">
        <v>44</v>
      </c>
      <c r="C157" s="4">
        <v>0.52</v>
      </c>
      <c r="D157" s="215" t="s">
        <v>233</v>
      </c>
      <c r="E157" s="232">
        <v>300</v>
      </c>
      <c r="F157" s="278">
        <f>IF(Tableau14582[[#This Row],[Type]]="Feuillus",11*1.25,15.5*1.25)</f>
        <v>13.75</v>
      </c>
      <c r="G157" s="232">
        <v>10</v>
      </c>
      <c r="M157"/>
      <c r="N157" s="122">
        <v>136</v>
      </c>
      <c r="O157" s="263"/>
      <c r="P157" s="204"/>
      <c r="Q157" s="264">
        <f t="shared" si="28"/>
        <v>375</v>
      </c>
      <c r="R157" s="204">
        <f t="shared" si="24"/>
        <v>45</v>
      </c>
      <c r="S157" s="204">
        <f>$L$11*(1+$L$9)^N157*'Récapitulatif des résultats'!$I$11</f>
        <v>0</v>
      </c>
      <c r="T157" s="265"/>
      <c r="U157" s="204"/>
      <c r="V157" s="273">
        <f t="shared" si="25"/>
        <v>0</v>
      </c>
      <c r="W157" s="212">
        <f>SUM('Chêne sessile'!AQ141*'Chêne sessile'!$F$21,'Erable Sycomore '!AQ141*'Erable Sycomore '!$F$21,'Erable Plane'!AQ141*'Erable Plane'!$F$21,D!AQ141*D!$F$21,E!AQ141*E!$F$21,F!AQ141*F!$F$21)</f>
        <v>0</v>
      </c>
      <c r="X157" s="212">
        <f>SUM('Chêne sessile'!AR141*'Chêne sessile'!$F$21,'Erable Sycomore '!AR141*'Erable Sycomore '!$F$21,'Erable Plane'!AR141*'Erable Plane'!$F$21,D!AR141*D!$F$21,E!AR141*E!$F$21,F!AR141*F!$F$21)</f>
        <v>0</v>
      </c>
      <c r="Y157" s="212">
        <f>SUM('Chêne sessile'!AS141*'Chêne sessile'!$F$21,'Erable Sycomore '!AS141*'Erable Sycomore '!$F$21,'Erable Plane'!AS141*'Erable Plane'!$F$21,D!AS141*D!$F$21,E!AS141*E!$F$21,F!AS141*F!$F$21)</f>
        <v>0</v>
      </c>
      <c r="Z157" s="355">
        <f>SUM('Chêne sessile'!AT141*'Chêne sessile'!$F$21,'Erable Sycomore '!AT141*'Erable Sycomore '!$F$21,'Erable Plane'!AT141*'Erable Plane'!$F$21,D!AT141*D!$F$21,E!AT141*E!$F$21,F!AT141*F!$F$21)</f>
        <v>0</v>
      </c>
      <c r="AA157" s="202">
        <f t="shared" si="27"/>
        <v>0</v>
      </c>
      <c r="AB157" s="203">
        <f t="shared" si="26"/>
        <v>0</v>
      </c>
      <c r="AC157" s="202"/>
      <c r="AD157" s="202"/>
    </row>
    <row r="158" spans="2:30">
      <c r="B158" s="192" t="s">
        <v>45</v>
      </c>
      <c r="C158" s="4">
        <v>0.75</v>
      </c>
      <c r="D158" s="215" t="s">
        <v>233</v>
      </c>
      <c r="E158" s="279" t="s">
        <v>255</v>
      </c>
      <c r="F158" s="278">
        <f>IF(Tableau14582[[#This Row],[Type]]="Feuillus",11*1.25,15.5*1.25)</f>
        <v>13.75</v>
      </c>
      <c r="G158" s="232">
        <v>10</v>
      </c>
      <c r="M158"/>
      <c r="N158" s="122">
        <v>137</v>
      </c>
      <c r="O158" s="263"/>
      <c r="P158" s="204"/>
      <c r="Q158" s="264">
        <f t="shared" si="28"/>
        <v>375</v>
      </c>
      <c r="R158" s="204">
        <f t="shared" si="24"/>
        <v>45</v>
      </c>
      <c r="S158" s="204">
        <f>$L$11*(1+$L$9)^N158*'Récapitulatif des résultats'!$I$11</f>
        <v>0</v>
      </c>
      <c r="T158" s="265"/>
      <c r="U158" s="204"/>
      <c r="V158" s="273">
        <f t="shared" si="25"/>
        <v>0</v>
      </c>
      <c r="W158" s="212">
        <f>SUM('Chêne sessile'!AQ142*'Chêne sessile'!$F$21,'Erable Sycomore '!AQ142*'Erable Sycomore '!$F$21,'Erable Plane'!AQ142*'Erable Plane'!$F$21,D!AQ142*D!$F$21,E!AQ142*E!$F$21,F!AQ142*F!$F$21)</f>
        <v>0</v>
      </c>
      <c r="X158" s="212">
        <f>SUM('Chêne sessile'!AR142*'Chêne sessile'!$F$21,'Erable Sycomore '!AR142*'Erable Sycomore '!$F$21,'Erable Plane'!AR142*'Erable Plane'!$F$21,D!AR142*D!$F$21,E!AR142*E!$F$21,F!AR142*F!$F$21)</f>
        <v>0</v>
      </c>
      <c r="Y158" s="212">
        <f>SUM('Chêne sessile'!AS142*'Chêne sessile'!$F$21,'Erable Sycomore '!AS142*'Erable Sycomore '!$F$21,'Erable Plane'!AS142*'Erable Plane'!$F$21,D!AS142*D!$F$21,E!AS142*E!$F$21,F!AS142*F!$F$21)</f>
        <v>0</v>
      </c>
      <c r="Z158" s="355">
        <f>SUM('Chêne sessile'!AT142*'Chêne sessile'!$F$21,'Erable Sycomore '!AT142*'Erable Sycomore '!$F$21,'Erable Plane'!AT142*'Erable Plane'!$F$21,D!AT142*D!$F$21,E!AT142*E!$F$21,F!AT142*F!$F$21)</f>
        <v>0</v>
      </c>
      <c r="AA158" s="202">
        <f t="shared" si="27"/>
        <v>0</v>
      </c>
      <c r="AB158" s="203">
        <f t="shared" si="26"/>
        <v>0</v>
      </c>
      <c r="AC158" s="202"/>
      <c r="AD158" s="202"/>
    </row>
    <row r="159" spans="2:30">
      <c r="B159" s="192" t="s">
        <v>46</v>
      </c>
      <c r="C159" s="4">
        <v>0.52</v>
      </c>
      <c r="D159" s="215" t="s">
        <v>233</v>
      </c>
      <c r="E159" s="232">
        <v>50</v>
      </c>
      <c r="F159" s="278">
        <f>IF(Tableau14582[[#This Row],[Type]]="Feuillus",11*1.25,15.5*1.25)</f>
        <v>13.75</v>
      </c>
      <c r="G159" s="232">
        <v>10</v>
      </c>
      <c r="M159"/>
      <c r="N159" s="122">
        <v>138</v>
      </c>
      <c r="O159" s="263"/>
      <c r="P159" s="204"/>
      <c r="Q159" s="264">
        <f t="shared" si="28"/>
        <v>375</v>
      </c>
      <c r="R159" s="204">
        <f t="shared" si="24"/>
        <v>45</v>
      </c>
      <c r="S159" s="204">
        <f>$L$11*(1+$L$9)^N159*'Récapitulatif des résultats'!$I$11</f>
        <v>0</v>
      </c>
      <c r="T159" s="265"/>
      <c r="U159" s="204"/>
      <c r="V159" s="273">
        <f t="shared" si="25"/>
        <v>0</v>
      </c>
      <c r="W159" s="212">
        <f>SUM('Chêne sessile'!AQ143*'Chêne sessile'!$F$21,'Erable Sycomore '!AQ143*'Erable Sycomore '!$F$21,'Erable Plane'!AQ143*'Erable Plane'!$F$21,D!AQ143*D!$F$21,E!AQ143*E!$F$21,F!AQ143*F!$F$21)</f>
        <v>0</v>
      </c>
      <c r="X159" s="212">
        <f>SUM('Chêne sessile'!AR143*'Chêne sessile'!$F$21,'Erable Sycomore '!AR143*'Erable Sycomore '!$F$21,'Erable Plane'!AR143*'Erable Plane'!$F$21,D!AR143*D!$F$21,E!AR143*E!$F$21,F!AR143*F!$F$21)</f>
        <v>0</v>
      </c>
      <c r="Y159" s="212">
        <f>SUM('Chêne sessile'!AS143*'Chêne sessile'!$F$21,'Erable Sycomore '!AS143*'Erable Sycomore '!$F$21,'Erable Plane'!AS143*'Erable Plane'!$F$21,D!AS143*D!$F$21,E!AS143*E!$F$21,F!AS143*F!$F$21)</f>
        <v>0</v>
      </c>
      <c r="Z159" s="355">
        <f>SUM('Chêne sessile'!AT143*'Chêne sessile'!$F$21,'Erable Sycomore '!AT143*'Erable Sycomore '!$F$21,'Erable Plane'!AT143*'Erable Plane'!$F$21,D!AT143*D!$F$21,E!AT143*E!$F$21,F!AT143*F!$F$21)</f>
        <v>0</v>
      </c>
      <c r="AA159" s="202">
        <f t="shared" si="27"/>
        <v>0</v>
      </c>
      <c r="AB159" s="203">
        <f t="shared" si="26"/>
        <v>0</v>
      </c>
      <c r="AC159" s="202"/>
      <c r="AD159" s="202"/>
    </row>
    <row r="160" spans="2:30">
      <c r="B160" s="192" t="s">
        <v>47</v>
      </c>
      <c r="C160" s="4">
        <v>0.35</v>
      </c>
      <c r="D160" s="215" t="s">
        <v>235</v>
      </c>
      <c r="E160" s="232">
        <v>42</v>
      </c>
      <c r="F160" s="278">
        <f>IF(Tableau14582[[#This Row],[Type]]="Feuillus",11*1.25,15.5*1.25)</f>
        <v>19.375</v>
      </c>
      <c r="G160" s="232">
        <v>10</v>
      </c>
      <c r="M160"/>
      <c r="N160" s="122">
        <v>139</v>
      </c>
      <c r="O160" s="263"/>
      <c r="P160" s="204"/>
      <c r="Q160" s="264">
        <f t="shared" si="28"/>
        <v>375</v>
      </c>
      <c r="R160" s="204">
        <f t="shared" si="24"/>
        <v>45</v>
      </c>
      <c r="S160" s="204">
        <f>$L$11*(1+$L$9)^N160*'Récapitulatif des résultats'!$I$11</f>
        <v>0</v>
      </c>
      <c r="T160" s="265"/>
      <c r="U160" s="204"/>
      <c r="V160" s="273">
        <f t="shared" si="25"/>
        <v>0</v>
      </c>
      <c r="W160" s="212">
        <f>SUM('Chêne sessile'!AQ144*'Chêne sessile'!$F$21,'Erable Sycomore '!AQ144*'Erable Sycomore '!$F$21,'Erable Plane'!AQ144*'Erable Plane'!$F$21,D!AQ144*D!$F$21,E!AQ144*E!$F$21,F!AQ144*F!$F$21)</f>
        <v>0</v>
      </c>
      <c r="X160" s="212">
        <f>SUM('Chêne sessile'!AR144*'Chêne sessile'!$F$21,'Erable Sycomore '!AR144*'Erable Sycomore '!$F$21,'Erable Plane'!AR144*'Erable Plane'!$F$21,D!AR144*D!$F$21,E!AR144*E!$F$21,F!AR144*F!$F$21)</f>
        <v>0</v>
      </c>
      <c r="Y160" s="212">
        <f>SUM('Chêne sessile'!AS144*'Chêne sessile'!$F$21,'Erable Sycomore '!AS144*'Erable Sycomore '!$F$21,'Erable Plane'!AS144*'Erable Plane'!$F$21,D!AS144*D!$F$21,E!AS144*E!$F$21,F!AS144*F!$F$21)</f>
        <v>0</v>
      </c>
      <c r="Z160" s="355">
        <f>SUM('Chêne sessile'!AT144*'Chêne sessile'!$F$21,'Erable Sycomore '!AT144*'Erable Sycomore '!$F$21,'Erable Plane'!AT144*'Erable Plane'!$F$21,D!AT144*D!$F$21,E!AT144*E!$F$21,F!AT144*F!$F$21)</f>
        <v>0</v>
      </c>
      <c r="AA160" s="202">
        <f t="shared" si="27"/>
        <v>0</v>
      </c>
      <c r="AB160" s="203">
        <f t="shared" si="26"/>
        <v>0</v>
      </c>
      <c r="AC160" s="202"/>
      <c r="AD160" s="202"/>
    </row>
    <row r="161" spans="2:30">
      <c r="B161" s="192" t="s">
        <v>48</v>
      </c>
      <c r="C161" s="4">
        <v>0.37</v>
      </c>
      <c r="D161" s="215" t="s">
        <v>233</v>
      </c>
      <c r="E161" s="232">
        <v>17.5</v>
      </c>
      <c r="F161" s="278">
        <f>IF(Tableau14582[[#This Row],[Type]]="Feuillus",11*1.25,15.5*1.25)</f>
        <v>13.75</v>
      </c>
      <c r="G161" s="232">
        <v>10</v>
      </c>
      <c r="M161"/>
      <c r="N161" s="122">
        <v>140</v>
      </c>
      <c r="O161" s="263"/>
      <c r="P161" s="204"/>
      <c r="Q161" s="264">
        <f t="shared" si="28"/>
        <v>375</v>
      </c>
      <c r="R161" s="204">
        <f t="shared" si="24"/>
        <v>45</v>
      </c>
      <c r="S161" s="204">
        <f>$L$11*(1+$L$9)^N161*'Récapitulatif des résultats'!$I$11</f>
        <v>0</v>
      </c>
      <c r="T161" s="265"/>
      <c r="U161" s="204"/>
      <c r="V161" s="273">
        <f t="shared" si="25"/>
        <v>0</v>
      </c>
      <c r="W161" s="212">
        <f>SUM('Chêne sessile'!AQ145*'Chêne sessile'!$F$21,'Erable Sycomore '!AQ145*'Erable Sycomore '!$F$21,'Erable Plane'!AQ145*'Erable Plane'!$F$21,D!AQ145*D!$F$21,E!AQ145*E!$F$21,F!AQ145*F!$F$21)</f>
        <v>0</v>
      </c>
      <c r="X161" s="212">
        <f>SUM('Chêne sessile'!AR145*'Chêne sessile'!$F$21,'Erable Sycomore '!AR145*'Erable Sycomore '!$F$21,'Erable Plane'!AR145*'Erable Plane'!$F$21,D!AR145*D!$F$21,E!AR145*E!$F$21,F!AR145*F!$F$21)</f>
        <v>0</v>
      </c>
      <c r="Y161" s="212">
        <f>SUM('Chêne sessile'!AS145*'Chêne sessile'!$F$21,'Erable Sycomore '!AS145*'Erable Sycomore '!$F$21,'Erable Plane'!AS145*'Erable Plane'!$F$21,D!AS145*D!$F$21,E!AS145*E!$F$21,F!AS145*F!$F$21)</f>
        <v>0</v>
      </c>
      <c r="Z161" s="355">
        <f>SUM('Chêne sessile'!AT145*'Chêne sessile'!$F$21,'Erable Sycomore '!AT145*'Erable Sycomore '!$F$21,'Erable Plane'!AT145*'Erable Plane'!$F$21,D!AT145*D!$F$21,E!AT145*E!$F$21,F!AT145*F!$F$21)</f>
        <v>0</v>
      </c>
      <c r="AA161" s="202">
        <f t="shared" si="27"/>
        <v>0</v>
      </c>
      <c r="AB161" s="203">
        <f t="shared" si="26"/>
        <v>0</v>
      </c>
      <c r="AC161" s="202"/>
      <c r="AD161" s="202"/>
    </row>
    <row r="162" spans="2:30">
      <c r="B162" s="192" t="s">
        <v>49</v>
      </c>
      <c r="C162" s="4">
        <v>0.45</v>
      </c>
      <c r="D162" s="215" t="s">
        <v>234</v>
      </c>
      <c r="E162" s="232">
        <v>30</v>
      </c>
      <c r="F162" s="278">
        <f>IF(Tableau14582[[#This Row],[Type]]="Feuillus",11*1.25,15.5*1.25)</f>
        <v>19.375</v>
      </c>
      <c r="G162" s="232">
        <v>10</v>
      </c>
      <c r="M162"/>
      <c r="N162" s="122">
        <v>141</v>
      </c>
      <c r="O162" s="263"/>
      <c r="P162" s="204"/>
      <c r="Q162" s="264">
        <f t="shared" si="28"/>
        <v>375</v>
      </c>
      <c r="R162" s="204">
        <f t="shared" si="24"/>
        <v>45</v>
      </c>
      <c r="S162" s="204">
        <f>$L$11*(1+$L$9)^N162*'Récapitulatif des résultats'!$I$11</f>
        <v>0</v>
      </c>
      <c r="T162" s="265"/>
      <c r="U162" s="204"/>
      <c r="V162" s="273">
        <f t="shared" si="25"/>
        <v>0</v>
      </c>
      <c r="W162" s="212">
        <f>SUM('Chêne sessile'!AQ146*'Chêne sessile'!$F$21,'Erable Sycomore '!AQ146*'Erable Sycomore '!$F$21,'Erable Plane'!AQ146*'Erable Plane'!$F$21,D!AQ146*D!$F$21,E!AQ146*E!$F$21,F!AQ146*F!$F$21)</f>
        <v>0</v>
      </c>
      <c r="X162" s="212">
        <f>SUM('Chêne sessile'!AR146*'Chêne sessile'!$F$21,'Erable Sycomore '!AR146*'Erable Sycomore '!$F$21,'Erable Plane'!AR146*'Erable Plane'!$F$21,D!AR146*D!$F$21,E!AR146*E!$F$21,F!AR146*F!$F$21)</f>
        <v>0</v>
      </c>
      <c r="Y162" s="212">
        <f>SUM('Chêne sessile'!AS146*'Chêne sessile'!$F$21,'Erable Sycomore '!AS146*'Erable Sycomore '!$F$21,'Erable Plane'!AS146*'Erable Plane'!$F$21,D!AS146*D!$F$21,E!AS146*E!$F$21,F!AS146*F!$F$21)</f>
        <v>0</v>
      </c>
      <c r="Z162" s="355">
        <f>SUM('Chêne sessile'!AT146*'Chêne sessile'!$F$21,'Erable Sycomore '!AT146*'Erable Sycomore '!$F$21,'Erable Plane'!AT146*'Erable Plane'!$F$21,D!AT146*D!$F$21,E!AT146*E!$F$21,F!AT146*F!$F$21)</f>
        <v>0</v>
      </c>
      <c r="AA162" s="202">
        <f t="shared" si="27"/>
        <v>0</v>
      </c>
      <c r="AB162" s="203">
        <f t="shared" si="26"/>
        <v>0</v>
      </c>
      <c r="AC162" s="202"/>
      <c r="AD162" s="202"/>
    </row>
    <row r="163" spans="2:30">
      <c r="B163" s="192" t="s">
        <v>50</v>
      </c>
      <c r="C163" s="4">
        <v>0.39</v>
      </c>
      <c r="D163" s="215" t="s">
        <v>234</v>
      </c>
      <c r="E163" s="232">
        <v>30</v>
      </c>
      <c r="F163" s="278">
        <f>IF(Tableau14582[[#This Row],[Type]]="Feuillus",11*1.25,15.5*1.25)</f>
        <v>19.375</v>
      </c>
      <c r="G163" s="232">
        <v>10</v>
      </c>
      <c r="M163"/>
      <c r="N163" s="122">
        <v>142</v>
      </c>
      <c r="O163" s="263"/>
      <c r="P163" s="204"/>
      <c r="Q163" s="264">
        <f t="shared" si="28"/>
        <v>375</v>
      </c>
      <c r="R163" s="204">
        <f t="shared" si="24"/>
        <v>45</v>
      </c>
      <c r="S163" s="204">
        <f>$L$11*(1+$L$9)^N163*'Récapitulatif des résultats'!$I$11</f>
        <v>0</v>
      </c>
      <c r="T163" s="265"/>
      <c r="U163" s="204"/>
      <c r="V163" s="273">
        <f t="shared" si="25"/>
        <v>0</v>
      </c>
      <c r="W163" s="212">
        <f>SUM('Chêne sessile'!AQ147*'Chêne sessile'!$F$21,'Erable Sycomore '!AQ147*'Erable Sycomore '!$F$21,'Erable Plane'!AQ147*'Erable Plane'!$F$21,D!AQ147*D!$F$21,E!AQ147*E!$F$21,F!AQ147*F!$F$21)</f>
        <v>0</v>
      </c>
      <c r="X163" s="212">
        <f>SUM('Chêne sessile'!AR147*'Chêne sessile'!$F$21,'Erable Sycomore '!AR147*'Erable Sycomore '!$F$21,'Erable Plane'!AR147*'Erable Plane'!$F$21,D!AR147*D!$F$21,E!AR147*E!$F$21,F!AR147*F!$F$21)</f>
        <v>0</v>
      </c>
      <c r="Y163" s="212">
        <f>SUM('Chêne sessile'!AS147*'Chêne sessile'!$F$21,'Erable Sycomore '!AS147*'Erable Sycomore '!$F$21,'Erable Plane'!AS147*'Erable Plane'!$F$21,D!AS147*D!$F$21,E!AS147*E!$F$21,F!AS147*F!$F$21)</f>
        <v>0</v>
      </c>
      <c r="Z163" s="355">
        <f>SUM('Chêne sessile'!AT147*'Chêne sessile'!$F$21,'Erable Sycomore '!AT147*'Erable Sycomore '!$F$21,'Erable Plane'!AT147*'Erable Plane'!$F$21,D!AT147*D!$F$21,E!AT147*E!$F$21,F!AT147*F!$F$21)</f>
        <v>0</v>
      </c>
      <c r="AA163" s="202">
        <f t="shared" si="27"/>
        <v>0</v>
      </c>
      <c r="AB163" s="203">
        <f t="shared" si="26"/>
        <v>0</v>
      </c>
      <c r="AC163" s="202"/>
      <c r="AD163" s="202"/>
    </row>
    <row r="164" spans="2:30">
      <c r="B164" s="192" t="s">
        <v>51</v>
      </c>
      <c r="C164" s="4">
        <v>0.44</v>
      </c>
      <c r="D164" s="215" t="s">
        <v>234</v>
      </c>
      <c r="E164" s="232">
        <v>30</v>
      </c>
      <c r="F164" s="278">
        <f>IF(Tableau14582[[#This Row],[Type]]="Feuillus",11*1.25,15.5*1.25)</f>
        <v>19.375</v>
      </c>
      <c r="G164" s="232">
        <v>10</v>
      </c>
      <c r="M164"/>
      <c r="N164" s="122">
        <v>143</v>
      </c>
      <c r="O164" s="263"/>
      <c r="P164" s="204"/>
      <c r="Q164" s="264">
        <f t="shared" si="28"/>
        <v>375</v>
      </c>
      <c r="R164" s="204">
        <f t="shared" si="24"/>
        <v>45</v>
      </c>
      <c r="S164" s="204">
        <f>$L$11*(1+$L$9)^N164*'Récapitulatif des résultats'!$I$11</f>
        <v>0</v>
      </c>
      <c r="T164" s="265"/>
      <c r="U164" s="204"/>
      <c r="V164" s="273">
        <f t="shared" si="25"/>
        <v>0</v>
      </c>
      <c r="W164" s="212">
        <f>SUM('Chêne sessile'!AQ148*'Chêne sessile'!$F$21,'Erable Sycomore '!AQ148*'Erable Sycomore '!$F$21,'Erable Plane'!AQ148*'Erable Plane'!$F$21,D!AQ148*D!$F$21,E!AQ148*E!$F$21,F!AQ148*F!$F$21)</f>
        <v>0</v>
      </c>
      <c r="X164" s="212">
        <f>SUM('Chêne sessile'!AR148*'Chêne sessile'!$F$21,'Erable Sycomore '!AR148*'Erable Sycomore '!$F$21,'Erable Plane'!AR148*'Erable Plane'!$F$21,D!AR148*D!$F$21,E!AR148*E!$F$21,F!AR148*F!$F$21)</f>
        <v>0</v>
      </c>
      <c r="Y164" s="212">
        <f>SUM('Chêne sessile'!AS148*'Chêne sessile'!$F$21,'Erable Sycomore '!AS148*'Erable Sycomore '!$F$21,'Erable Plane'!AS148*'Erable Plane'!$F$21,D!AS148*D!$F$21,E!AS148*E!$F$21,F!AS148*F!$F$21)</f>
        <v>0</v>
      </c>
      <c r="Z164" s="355">
        <f>SUM('Chêne sessile'!AT148*'Chêne sessile'!$F$21,'Erable Sycomore '!AT148*'Erable Sycomore '!$F$21,'Erable Plane'!AT148*'Erable Plane'!$F$21,D!AT148*D!$F$21,E!AT148*E!$F$21,F!AT148*F!$F$21)</f>
        <v>0</v>
      </c>
      <c r="AA164" s="202">
        <f t="shared" si="27"/>
        <v>0</v>
      </c>
      <c r="AB164" s="203">
        <f t="shared" si="26"/>
        <v>0</v>
      </c>
      <c r="AC164" s="202"/>
      <c r="AD164" s="202"/>
    </row>
    <row r="165" spans="2:30">
      <c r="B165" s="192" t="s">
        <v>52</v>
      </c>
      <c r="C165" s="4">
        <v>0.46</v>
      </c>
      <c r="D165" s="215" t="s">
        <v>234</v>
      </c>
      <c r="E165" s="232">
        <v>30</v>
      </c>
      <c r="F165" s="278">
        <f>IF(Tableau14582[[#This Row],[Type]]="Feuillus",11*1.25,15.5*1.25)</f>
        <v>19.375</v>
      </c>
      <c r="G165" s="232">
        <v>10</v>
      </c>
      <c r="M165"/>
      <c r="N165" s="122">
        <v>144</v>
      </c>
      <c r="O165" s="263"/>
      <c r="P165" s="204"/>
      <c r="Q165" s="264">
        <f t="shared" si="28"/>
        <v>375</v>
      </c>
      <c r="R165" s="204">
        <f t="shared" si="24"/>
        <v>45</v>
      </c>
      <c r="S165" s="204">
        <f>$L$11*(1+$L$9)^N165*'Récapitulatif des résultats'!$I$11</f>
        <v>0</v>
      </c>
      <c r="T165" s="265"/>
      <c r="U165" s="204"/>
      <c r="V165" s="273">
        <f t="shared" si="25"/>
        <v>0</v>
      </c>
      <c r="W165" s="212">
        <f>SUM('Chêne sessile'!AQ149*'Chêne sessile'!$F$21,'Erable Sycomore '!AQ149*'Erable Sycomore '!$F$21,'Erable Plane'!AQ149*'Erable Plane'!$F$21,D!AQ149*D!$F$21,E!AQ149*E!$F$21,F!AQ149*F!$F$21)</f>
        <v>0</v>
      </c>
      <c r="X165" s="212">
        <f>SUM('Chêne sessile'!AR149*'Chêne sessile'!$F$21,'Erable Sycomore '!AR149*'Erable Sycomore '!$F$21,'Erable Plane'!AR149*'Erable Plane'!$F$21,D!AR149*D!$F$21,E!AR149*E!$F$21,F!AR149*F!$F$21)</f>
        <v>0</v>
      </c>
      <c r="Y165" s="212">
        <f>SUM('Chêne sessile'!AS149*'Chêne sessile'!$F$21,'Erable Sycomore '!AS149*'Erable Sycomore '!$F$21,'Erable Plane'!AS149*'Erable Plane'!$F$21,D!AS149*D!$F$21,E!AS149*E!$F$21,F!AS149*F!$F$21)</f>
        <v>0</v>
      </c>
      <c r="Z165" s="355">
        <f>SUM('Chêne sessile'!AT149*'Chêne sessile'!$F$21,'Erable Sycomore '!AT149*'Erable Sycomore '!$F$21,'Erable Plane'!AT149*'Erable Plane'!$F$21,D!AT149*D!$F$21,E!AT149*E!$F$21,F!AT149*F!$F$21)</f>
        <v>0</v>
      </c>
      <c r="AA165" s="202">
        <f t="shared" si="27"/>
        <v>0</v>
      </c>
      <c r="AB165" s="203">
        <f t="shared" si="26"/>
        <v>0</v>
      </c>
      <c r="AC165" s="202"/>
      <c r="AD165" s="202"/>
    </row>
    <row r="166" spans="2:30" ht="30">
      <c r="B166" s="192" t="s">
        <v>53</v>
      </c>
      <c r="C166" s="4">
        <v>0.46</v>
      </c>
      <c r="D166" s="215" t="s">
        <v>236</v>
      </c>
      <c r="E166" s="232">
        <v>42</v>
      </c>
      <c r="F166" s="278">
        <f>IF(Tableau14582[[#This Row],[Type]]="Feuillus",11*1.25,15.5*1.25)</f>
        <v>19.375</v>
      </c>
      <c r="G166" s="232">
        <v>10</v>
      </c>
      <c r="M166"/>
      <c r="N166" s="122">
        <v>145</v>
      </c>
      <c r="O166" s="263"/>
      <c r="P166" s="204"/>
      <c r="Q166" s="264">
        <f t="shared" si="28"/>
        <v>375</v>
      </c>
      <c r="R166" s="204">
        <f t="shared" si="24"/>
        <v>45</v>
      </c>
      <c r="S166" s="204">
        <f>$L$11*(1+$L$9)^N166*'Récapitulatif des résultats'!$I$11</f>
        <v>0</v>
      </c>
      <c r="T166" s="265"/>
      <c r="U166" s="204"/>
      <c r="V166" s="273">
        <f t="shared" si="25"/>
        <v>0</v>
      </c>
      <c r="W166" s="212">
        <f>SUM('Chêne sessile'!AQ150*'Chêne sessile'!$F$21,'Erable Sycomore '!AQ150*'Erable Sycomore '!$F$21,'Erable Plane'!AQ150*'Erable Plane'!$F$21,D!AQ150*D!$F$21,E!AQ150*E!$F$21,F!AQ150*F!$F$21)</f>
        <v>0</v>
      </c>
      <c r="X166" s="212">
        <f>SUM('Chêne sessile'!AR150*'Chêne sessile'!$F$21,'Erable Sycomore '!AR150*'Erable Sycomore '!$F$21,'Erable Plane'!AR150*'Erable Plane'!$F$21,D!AR150*D!$F$21,E!AR150*E!$F$21,F!AR150*F!$F$21)</f>
        <v>0</v>
      </c>
      <c r="Y166" s="212">
        <f>SUM('Chêne sessile'!AS150*'Chêne sessile'!$F$21,'Erable Sycomore '!AS150*'Erable Sycomore '!$F$21,'Erable Plane'!AS150*'Erable Plane'!$F$21,D!AS150*D!$F$21,E!AS150*E!$F$21,F!AS150*F!$F$21)</f>
        <v>0</v>
      </c>
      <c r="Z166" s="355">
        <f>SUM('Chêne sessile'!AT150*'Chêne sessile'!$F$21,'Erable Sycomore '!AT150*'Erable Sycomore '!$F$21,'Erable Plane'!AT150*'Erable Plane'!$F$21,D!AT150*D!$F$21,E!AT150*E!$F$21,F!AT150*F!$F$21)</f>
        <v>0</v>
      </c>
      <c r="AA166" s="202">
        <f t="shared" si="27"/>
        <v>0</v>
      </c>
      <c r="AB166" s="203">
        <f t="shared" si="26"/>
        <v>0</v>
      </c>
      <c r="AC166" s="202"/>
      <c r="AD166" s="202"/>
    </row>
    <row r="167" spans="2:30">
      <c r="B167" s="192" t="s">
        <v>54</v>
      </c>
      <c r="C167" s="4">
        <v>0.44</v>
      </c>
      <c r="D167" s="215" t="s">
        <v>234</v>
      </c>
      <c r="E167" s="232">
        <v>30</v>
      </c>
      <c r="F167" s="278">
        <f>IF(Tableau14582[[#This Row],[Type]]="Feuillus",11*1.25,15.5*1.25)</f>
        <v>19.375</v>
      </c>
      <c r="G167" s="232">
        <v>10</v>
      </c>
      <c r="M167"/>
      <c r="N167" s="122">
        <v>146</v>
      </c>
      <c r="O167" s="263"/>
      <c r="P167" s="204"/>
      <c r="Q167" s="264">
        <f t="shared" si="28"/>
        <v>375</v>
      </c>
      <c r="R167" s="204">
        <f t="shared" si="24"/>
        <v>45</v>
      </c>
      <c r="S167" s="204">
        <f>$L$11*(1+$L$9)^N167*'Récapitulatif des résultats'!$I$11</f>
        <v>0</v>
      </c>
      <c r="T167" s="265"/>
      <c r="U167" s="204"/>
      <c r="V167" s="273">
        <f t="shared" si="25"/>
        <v>0</v>
      </c>
      <c r="W167" s="212">
        <f>SUM('Chêne sessile'!AQ151*'Chêne sessile'!$F$21,'Erable Sycomore '!AQ151*'Erable Sycomore '!$F$21,'Erable Plane'!AQ151*'Erable Plane'!$F$21,D!AQ151*D!$F$21,E!AQ151*E!$F$21,F!AQ151*F!$F$21)</f>
        <v>0</v>
      </c>
      <c r="X167" s="212">
        <f>SUM('Chêne sessile'!AR151*'Chêne sessile'!$F$21,'Erable Sycomore '!AR151*'Erable Sycomore '!$F$21,'Erable Plane'!AR151*'Erable Plane'!$F$21,D!AR151*D!$F$21,E!AR151*E!$F$21,F!AR151*F!$F$21)</f>
        <v>0</v>
      </c>
      <c r="Y167" s="212">
        <f>SUM('Chêne sessile'!AS151*'Chêne sessile'!$F$21,'Erable Sycomore '!AS151*'Erable Sycomore '!$F$21,'Erable Plane'!AS151*'Erable Plane'!$F$21,D!AS151*D!$F$21,E!AS151*E!$F$21,F!AS151*F!$F$21)</f>
        <v>0</v>
      </c>
      <c r="Z167" s="355">
        <f>SUM('Chêne sessile'!AT151*'Chêne sessile'!$F$21,'Erable Sycomore '!AT151*'Erable Sycomore '!$F$21,'Erable Plane'!AT151*'Erable Plane'!$F$21,D!AT151*D!$F$21,E!AT151*E!$F$21,F!AT151*F!$F$21)</f>
        <v>0</v>
      </c>
      <c r="AA167" s="202">
        <f t="shared" si="27"/>
        <v>0</v>
      </c>
      <c r="AB167" s="203">
        <f t="shared" si="26"/>
        <v>0</v>
      </c>
      <c r="AC167" s="202"/>
      <c r="AD167" s="202"/>
    </row>
    <row r="168" spans="2:30">
      <c r="B168" s="192" t="s">
        <v>55</v>
      </c>
      <c r="C168" s="4">
        <v>0.46</v>
      </c>
      <c r="D168" s="215" t="s">
        <v>234</v>
      </c>
      <c r="E168" s="232">
        <v>30</v>
      </c>
      <c r="F168" s="278">
        <f>IF(Tableau14582[[#This Row],[Type]]="Feuillus",11*1.25,15.5*1.25)</f>
        <v>19.375</v>
      </c>
      <c r="G168" s="232">
        <v>10</v>
      </c>
      <c r="M168"/>
      <c r="N168" s="122">
        <v>147</v>
      </c>
      <c r="O168" s="263"/>
      <c r="P168" s="204"/>
      <c r="Q168" s="264">
        <f t="shared" si="28"/>
        <v>375</v>
      </c>
      <c r="R168" s="204">
        <f t="shared" si="24"/>
        <v>45</v>
      </c>
      <c r="S168" s="204">
        <f>$L$11*(1+$L$9)^N168*'Récapitulatif des résultats'!$I$11</f>
        <v>0</v>
      </c>
      <c r="T168" s="265"/>
      <c r="U168" s="204"/>
      <c r="V168" s="273">
        <f t="shared" si="25"/>
        <v>0</v>
      </c>
      <c r="W168" s="212">
        <f>SUM('Chêne sessile'!AQ152*'Chêne sessile'!$F$21,'Erable Sycomore '!AQ152*'Erable Sycomore '!$F$21,'Erable Plane'!AQ152*'Erable Plane'!$F$21,D!AQ152*D!$F$21,E!AQ152*E!$F$21,F!AQ152*F!$F$21)</f>
        <v>0</v>
      </c>
      <c r="X168" s="212">
        <f>SUM('Chêne sessile'!AR152*'Chêne sessile'!$F$21,'Erable Sycomore '!AR152*'Erable Sycomore '!$F$21,'Erable Plane'!AR152*'Erable Plane'!$F$21,D!AR152*D!$F$21,E!AR152*E!$F$21,F!AR152*F!$F$21)</f>
        <v>0</v>
      </c>
      <c r="Y168" s="212">
        <f>SUM('Chêne sessile'!AS152*'Chêne sessile'!$F$21,'Erable Sycomore '!AS152*'Erable Sycomore '!$F$21,'Erable Plane'!AS152*'Erable Plane'!$F$21,D!AS152*D!$F$21,E!AS152*E!$F$21,F!AS152*F!$F$21)</f>
        <v>0</v>
      </c>
      <c r="Z168" s="355">
        <f>SUM('Chêne sessile'!AT152*'Chêne sessile'!$F$21,'Erable Sycomore '!AT152*'Erable Sycomore '!$F$21,'Erable Plane'!AT152*'Erable Plane'!$F$21,D!AT152*D!$F$21,E!AT152*E!$F$21,F!AT152*F!$F$21)</f>
        <v>0</v>
      </c>
      <c r="AA168" s="202">
        <f t="shared" si="27"/>
        <v>0</v>
      </c>
      <c r="AB168" s="203">
        <f t="shared" si="26"/>
        <v>0</v>
      </c>
      <c r="AC168" s="202"/>
      <c r="AD168" s="202"/>
    </row>
    <row r="169" spans="2:30">
      <c r="B169" s="192" t="s">
        <v>56</v>
      </c>
      <c r="C169" s="4">
        <v>0.48</v>
      </c>
      <c r="D169" s="215" t="s">
        <v>234</v>
      </c>
      <c r="E169" s="232">
        <v>30</v>
      </c>
      <c r="F169" s="278">
        <f>IF(Tableau14582[[#This Row],[Type]]="Feuillus",11*1.25,15.5*1.25)</f>
        <v>19.375</v>
      </c>
      <c r="G169" s="232">
        <v>10</v>
      </c>
      <c r="M169"/>
      <c r="N169" s="122">
        <v>148</v>
      </c>
      <c r="O169" s="263"/>
      <c r="P169" s="204"/>
      <c r="Q169" s="264">
        <f t="shared" si="28"/>
        <v>375</v>
      </c>
      <c r="R169" s="204">
        <f t="shared" si="24"/>
        <v>45</v>
      </c>
      <c r="S169" s="204">
        <f>$L$11*(1+$L$9)^N169*'Récapitulatif des résultats'!$I$11</f>
        <v>0</v>
      </c>
      <c r="T169" s="265"/>
      <c r="U169" s="204"/>
      <c r="V169" s="273">
        <f t="shared" si="25"/>
        <v>0</v>
      </c>
      <c r="W169" s="212">
        <f>SUM('Chêne sessile'!AQ153*'Chêne sessile'!$F$21,'Erable Sycomore '!AQ153*'Erable Sycomore '!$F$21,'Erable Plane'!AQ153*'Erable Plane'!$F$21,D!AQ153*D!$F$21,E!AQ153*E!$F$21,F!AQ153*F!$F$21)</f>
        <v>0</v>
      </c>
      <c r="X169" s="212">
        <f>SUM('Chêne sessile'!AR153*'Chêne sessile'!$F$21,'Erable Sycomore '!AR153*'Erable Sycomore '!$F$21,'Erable Plane'!AR153*'Erable Plane'!$F$21,D!AR153*D!$F$21,E!AR153*E!$F$21,F!AR153*F!$F$21)</f>
        <v>0</v>
      </c>
      <c r="Y169" s="212">
        <f>SUM('Chêne sessile'!AS153*'Chêne sessile'!$F$21,'Erable Sycomore '!AS153*'Erable Sycomore '!$F$21,'Erable Plane'!AS153*'Erable Plane'!$F$21,D!AS153*D!$F$21,E!AS153*E!$F$21,F!AS153*F!$F$21)</f>
        <v>0</v>
      </c>
      <c r="Z169" s="355">
        <f>SUM('Chêne sessile'!AT153*'Chêne sessile'!$F$21,'Erable Sycomore '!AT153*'Erable Sycomore '!$F$21,'Erable Plane'!AT153*'Erable Plane'!$F$21,D!AT153*D!$F$21,E!AT153*E!$F$21,F!AT153*F!$F$21)</f>
        <v>0</v>
      </c>
      <c r="AA169" s="202">
        <f t="shared" si="27"/>
        <v>0</v>
      </c>
      <c r="AB169" s="203">
        <f t="shared" si="26"/>
        <v>0</v>
      </c>
      <c r="AC169" s="202"/>
      <c r="AD169" s="202"/>
    </row>
    <row r="170" spans="2:30">
      <c r="B170" s="192" t="s">
        <v>57</v>
      </c>
      <c r="C170" s="4">
        <v>0.44</v>
      </c>
      <c r="D170" s="215" t="s">
        <v>234</v>
      </c>
      <c r="E170" s="232">
        <v>30</v>
      </c>
      <c r="F170" s="278">
        <f>IF(Tableau14582[[#This Row],[Type]]="Feuillus",11*1.25,15.5*1.25)</f>
        <v>19.375</v>
      </c>
      <c r="G170" s="232">
        <v>10</v>
      </c>
      <c r="M170"/>
      <c r="N170" s="122">
        <v>149</v>
      </c>
      <c r="O170" s="263"/>
      <c r="P170" s="204"/>
      <c r="Q170" s="264">
        <f t="shared" si="28"/>
        <v>375</v>
      </c>
      <c r="R170" s="204">
        <f t="shared" si="24"/>
        <v>45</v>
      </c>
      <c r="S170" s="204">
        <f>$L$11*(1+$L$9)^N170*'Récapitulatif des résultats'!$I$11</f>
        <v>0</v>
      </c>
      <c r="T170" s="265"/>
      <c r="U170" s="204"/>
      <c r="V170" s="273">
        <f t="shared" si="25"/>
        <v>0</v>
      </c>
      <c r="W170" s="212">
        <f>SUM('Chêne sessile'!AQ154*'Chêne sessile'!$F$21,'Erable Sycomore '!AQ154*'Erable Sycomore '!$F$21,'Erable Plane'!AQ154*'Erable Plane'!$F$21,D!AQ154*D!$F$21,E!AQ154*E!$F$21,F!AQ154*F!$F$21)</f>
        <v>0</v>
      </c>
      <c r="X170" s="212">
        <f>SUM('Chêne sessile'!AR154*'Chêne sessile'!$F$21,'Erable Sycomore '!AR154*'Erable Sycomore '!$F$21,'Erable Plane'!AR154*'Erable Plane'!$F$21,D!AR154*D!$F$21,E!AR154*E!$F$21,F!AR154*F!$F$21)</f>
        <v>0</v>
      </c>
      <c r="Y170" s="212">
        <f>SUM('Chêne sessile'!AS154*'Chêne sessile'!$F$21,'Erable Sycomore '!AS154*'Erable Sycomore '!$F$21,'Erable Plane'!AS154*'Erable Plane'!$F$21,D!AS154*D!$F$21,E!AS154*E!$F$21,F!AS154*F!$F$21)</f>
        <v>0</v>
      </c>
      <c r="Z170" s="355">
        <f>SUM('Chêne sessile'!AT154*'Chêne sessile'!$F$21,'Erable Sycomore '!AT154*'Erable Sycomore '!$F$21,'Erable Plane'!AT154*'Erable Plane'!$F$21,D!AT154*D!$F$21,E!AT154*E!$F$21,F!AT154*F!$F$21)</f>
        <v>0</v>
      </c>
      <c r="AA170" s="202">
        <f t="shared" si="27"/>
        <v>0</v>
      </c>
      <c r="AB170" s="203">
        <f t="shared" si="26"/>
        <v>0</v>
      </c>
      <c r="AC170" s="202"/>
      <c r="AD170" s="202"/>
    </row>
    <row r="171" spans="2:30">
      <c r="B171" s="192" t="s">
        <v>58</v>
      </c>
      <c r="C171" s="4">
        <v>0.34</v>
      </c>
      <c r="D171" s="215" t="s">
        <v>234</v>
      </c>
      <c r="E171" s="232">
        <v>30</v>
      </c>
      <c r="F171" s="278">
        <f>IF(Tableau14582[[#This Row],[Type]]="Feuillus",11*1.25,15.5*1.25)</f>
        <v>19.375</v>
      </c>
      <c r="G171" s="232">
        <v>10</v>
      </c>
      <c r="M171"/>
      <c r="N171" s="122">
        <v>150</v>
      </c>
      <c r="O171" s="263"/>
      <c r="P171" s="204"/>
      <c r="Q171" s="264">
        <f t="shared" si="28"/>
        <v>375</v>
      </c>
      <c r="R171" s="204">
        <f t="shared" si="24"/>
        <v>45</v>
      </c>
      <c r="S171" s="204">
        <f>$L$11*(1+$L$9)^N171*'Récapitulatif des résultats'!$I$11</f>
        <v>0</v>
      </c>
      <c r="T171" s="265"/>
      <c r="U171" s="204"/>
      <c r="V171" s="273">
        <f t="shared" si="25"/>
        <v>0</v>
      </c>
      <c r="W171" s="212">
        <f>SUM('Chêne sessile'!AQ155*'Chêne sessile'!$F$21,'Erable Sycomore '!AQ155*'Erable Sycomore '!$F$21,'Erable Plane'!AQ155*'Erable Plane'!$F$21,D!AQ155*D!$F$21,E!AQ155*E!$F$21,F!AQ155*F!$F$21)</f>
        <v>0</v>
      </c>
      <c r="X171" s="212">
        <f>SUM('Chêne sessile'!AR155*'Chêne sessile'!$F$21,'Erable Sycomore '!AR155*'Erable Sycomore '!$F$21,'Erable Plane'!AR155*'Erable Plane'!$F$21,D!AR155*D!$F$21,E!AR155*E!$F$21,F!AR155*F!$F$21)</f>
        <v>0</v>
      </c>
      <c r="Y171" s="212">
        <f>SUM('Chêne sessile'!AS155*'Chêne sessile'!$F$21,'Erable Sycomore '!AS155*'Erable Sycomore '!$F$21,'Erable Plane'!AS155*'Erable Plane'!$F$21,D!AS155*D!$F$21,E!AS155*E!$F$21,F!AS155*F!$F$21)</f>
        <v>0</v>
      </c>
      <c r="Z171" s="355">
        <f>SUM('Chêne sessile'!AT155*'Chêne sessile'!$F$21,'Erable Sycomore '!AT155*'Erable Sycomore '!$F$21,'Erable Plane'!AT155*'Erable Plane'!$F$21,D!AT155*D!$F$21,E!AT155*E!$F$21,F!AT155*F!$F$21)</f>
        <v>0</v>
      </c>
      <c r="AA171" s="202">
        <f t="shared" si="27"/>
        <v>0</v>
      </c>
      <c r="AB171" s="203">
        <f t="shared" si="26"/>
        <v>0</v>
      </c>
      <c r="AC171" s="202"/>
      <c r="AD171" s="202"/>
    </row>
    <row r="172" spans="2:30">
      <c r="B172" s="192" t="s">
        <v>59</v>
      </c>
      <c r="C172" s="4">
        <v>0.5</v>
      </c>
      <c r="D172" s="215" t="s">
        <v>233</v>
      </c>
      <c r="E172" s="232">
        <v>50</v>
      </c>
      <c r="F172" s="278">
        <f>IF(Tableau14582[[#This Row],[Type]]="Feuillus",11*1.25,15.5*1.25)</f>
        <v>13.75</v>
      </c>
      <c r="G172" s="232">
        <v>10</v>
      </c>
      <c r="M172"/>
      <c r="N172" s="122">
        <v>151</v>
      </c>
      <c r="O172" s="263"/>
      <c r="P172" s="204"/>
      <c r="Q172" s="264">
        <f t="shared" si="28"/>
        <v>375</v>
      </c>
      <c r="R172" s="204">
        <f t="shared" si="24"/>
        <v>45</v>
      </c>
      <c r="S172" s="204">
        <f>$L$11*(1+$L$9)^N172*'Récapitulatif des résultats'!$I$11</f>
        <v>0</v>
      </c>
      <c r="T172" s="265"/>
      <c r="U172" s="204"/>
      <c r="V172" s="273">
        <f t="shared" si="25"/>
        <v>0</v>
      </c>
      <c r="W172" s="212">
        <f>SUM('Chêne sessile'!AQ156*'Chêne sessile'!$F$21,'Erable Sycomore '!AQ156*'Erable Sycomore '!$F$21,'Erable Plane'!AQ156*'Erable Plane'!$F$21,D!AQ156*D!$F$21,E!AQ156*E!$F$21,F!AQ156*F!$F$21)</f>
        <v>0</v>
      </c>
      <c r="X172" s="212">
        <f>SUM('Chêne sessile'!AR156*'Chêne sessile'!$F$21,'Erable Sycomore '!AR156*'Erable Sycomore '!$F$21,'Erable Plane'!AR156*'Erable Plane'!$F$21,D!AR156*D!$F$21,E!AR156*E!$F$21,F!AR156*F!$F$21)</f>
        <v>0</v>
      </c>
      <c r="Y172" s="212">
        <f>SUM('Chêne sessile'!AS156*'Chêne sessile'!$F$21,'Erable Sycomore '!AS156*'Erable Sycomore '!$F$21,'Erable Plane'!AS156*'Erable Plane'!$F$21,D!AS156*D!$F$21,E!AS156*E!$F$21,F!AS156*F!$F$21)</f>
        <v>0</v>
      </c>
      <c r="Z172" s="355">
        <f>SUM('Chêne sessile'!AT156*'Chêne sessile'!$F$21,'Erable Sycomore '!AT156*'Erable Sycomore '!$F$21,'Erable Plane'!AT156*'Erable Plane'!$F$21,D!AT156*D!$F$21,E!AT156*E!$F$21,F!AT156*F!$F$21)</f>
        <v>0</v>
      </c>
      <c r="AA172" s="202">
        <f t="shared" si="27"/>
        <v>0</v>
      </c>
      <c r="AB172" s="203">
        <f t="shared" si="26"/>
        <v>0</v>
      </c>
      <c r="AC172" s="202"/>
      <c r="AD172" s="202"/>
    </row>
    <row r="173" spans="2:30">
      <c r="B173" s="192" t="s">
        <v>60</v>
      </c>
      <c r="C173" s="4">
        <v>0.57999999999999996</v>
      </c>
      <c r="D173" s="215" t="s">
        <v>233</v>
      </c>
      <c r="E173" s="232">
        <v>70</v>
      </c>
      <c r="F173" s="278">
        <f>IF(Tableau14582[[#This Row],[Type]]="Feuillus",11*1.25,15.5*1.25)</f>
        <v>13.75</v>
      </c>
      <c r="G173" s="232">
        <v>10</v>
      </c>
      <c r="M173"/>
      <c r="N173" s="122">
        <v>152</v>
      </c>
      <c r="O173" s="263"/>
      <c r="P173" s="204"/>
      <c r="Q173" s="264">
        <f t="shared" si="28"/>
        <v>375</v>
      </c>
      <c r="R173" s="204">
        <f t="shared" si="24"/>
        <v>45</v>
      </c>
      <c r="S173" s="204">
        <f>$L$11*(1+$L$9)^N173*'Récapitulatif des résultats'!$I$11</f>
        <v>0</v>
      </c>
      <c r="T173" s="265"/>
      <c r="U173" s="204"/>
      <c r="V173" s="273">
        <f t="shared" si="25"/>
        <v>0</v>
      </c>
      <c r="W173" s="212">
        <f>SUM('Chêne sessile'!AQ157*'Chêne sessile'!$F$21,'Erable Sycomore '!AQ157*'Erable Sycomore '!$F$21,'Erable Plane'!AQ157*'Erable Plane'!$F$21,D!AQ157*D!$F$21,E!AQ157*E!$F$21,F!AQ157*F!$F$21)</f>
        <v>0</v>
      </c>
      <c r="X173" s="212">
        <f>SUM('Chêne sessile'!AR157*'Chêne sessile'!$F$21,'Erable Sycomore '!AR157*'Erable Sycomore '!$F$21,'Erable Plane'!AR157*'Erable Plane'!$F$21,D!AR157*D!$F$21,E!AR157*E!$F$21,F!AR157*F!$F$21)</f>
        <v>0</v>
      </c>
      <c r="Y173" s="212">
        <f>SUM('Chêne sessile'!AS157*'Chêne sessile'!$F$21,'Erable Sycomore '!AS157*'Erable Sycomore '!$F$21,'Erable Plane'!AS157*'Erable Plane'!$F$21,D!AS157*D!$F$21,E!AS157*E!$F$21,F!AS157*F!$F$21)</f>
        <v>0</v>
      </c>
      <c r="Z173" s="355">
        <f>SUM('Chêne sessile'!AT157*'Chêne sessile'!$F$21,'Erable Sycomore '!AT157*'Erable Sycomore '!$F$21,'Erable Plane'!AT157*'Erable Plane'!$F$21,D!AT157*D!$F$21,E!AT157*E!$F$21,F!AT157*F!$F$21)</f>
        <v>0</v>
      </c>
      <c r="AA173" s="202">
        <f t="shared" si="27"/>
        <v>0</v>
      </c>
      <c r="AB173" s="203">
        <f t="shared" si="26"/>
        <v>0</v>
      </c>
      <c r="AC173" s="202"/>
      <c r="AD173" s="202"/>
    </row>
    <row r="174" spans="2:30">
      <c r="B174" s="192" t="s">
        <v>61</v>
      </c>
      <c r="C174" s="4">
        <v>0.37</v>
      </c>
      <c r="D174" s="215" t="s">
        <v>234</v>
      </c>
      <c r="E174" s="232">
        <v>44</v>
      </c>
      <c r="F174" s="278">
        <f>IF(Tableau14582[[#This Row],[Type]]="Feuillus",11*1.25,15.5*1.25)</f>
        <v>19.375</v>
      </c>
      <c r="G174" s="232">
        <v>10</v>
      </c>
      <c r="M174"/>
      <c r="N174" s="122">
        <v>153</v>
      </c>
      <c r="O174" s="263"/>
      <c r="P174" s="204"/>
      <c r="Q174" s="264">
        <f t="shared" si="28"/>
        <v>375</v>
      </c>
      <c r="R174" s="204">
        <f t="shared" si="24"/>
        <v>45</v>
      </c>
      <c r="S174" s="204">
        <f>$L$11*(1+$L$9)^N174*'Récapitulatif des résultats'!$I$11</f>
        <v>0</v>
      </c>
      <c r="T174" s="265"/>
      <c r="U174" s="204"/>
      <c r="V174" s="273">
        <f t="shared" si="25"/>
        <v>0</v>
      </c>
      <c r="W174" s="212">
        <f>SUM('Chêne sessile'!AQ158*'Chêne sessile'!$F$21,'Erable Sycomore '!AQ158*'Erable Sycomore '!$F$21,'Erable Plane'!AQ158*'Erable Plane'!$F$21,D!AQ158*D!$F$21,E!AQ158*E!$F$21,F!AQ158*F!$F$21)</f>
        <v>0</v>
      </c>
      <c r="X174" s="212">
        <f>SUM('Chêne sessile'!AR158*'Chêne sessile'!$F$21,'Erable Sycomore '!AR158*'Erable Sycomore '!$F$21,'Erable Plane'!AR158*'Erable Plane'!$F$21,D!AR158*D!$F$21,E!AR158*E!$F$21,F!AR158*F!$F$21)</f>
        <v>0</v>
      </c>
      <c r="Y174" s="212">
        <f>SUM('Chêne sessile'!AS158*'Chêne sessile'!$F$21,'Erable Sycomore '!AS158*'Erable Sycomore '!$F$21,'Erable Plane'!AS158*'Erable Plane'!$F$21,D!AS158*D!$F$21,E!AS158*E!$F$21,F!AS158*F!$F$21)</f>
        <v>0</v>
      </c>
      <c r="Z174" s="355">
        <f>SUM('Chêne sessile'!AT158*'Chêne sessile'!$F$21,'Erable Sycomore '!AT158*'Erable Sycomore '!$F$21,'Erable Plane'!AT158*'Erable Plane'!$F$21,D!AT158*D!$F$21,E!AT158*E!$F$21,F!AT158*F!$F$21)</f>
        <v>0</v>
      </c>
      <c r="AA174" s="202">
        <f t="shared" si="27"/>
        <v>0</v>
      </c>
      <c r="AB174" s="203">
        <f t="shared" si="26"/>
        <v>0</v>
      </c>
      <c r="AC174" s="202"/>
      <c r="AD174" s="202"/>
    </row>
    <row r="175" spans="2:30">
      <c r="B175" s="192" t="s">
        <v>62</v>
      </c>
      <c r="C175" s="4">
        <v>0.37</v>
      </c>
      <c r="D175" s="215" t="s">
        <v>234</v>
      </c>
      <c r="E175" s="232">
        <v>44</v>
      </c>
      <c r="F175" s="278">
        <f>IF(Tableau14582[[#This Row],[Type]]="Feuillus",11*1.25,15.5*1.25)</f>
        <v>19.375</v>
      </c>
      <c r="G175" s="232">
        <v>10</v>
      </c>
      <c r="M175"/>
      <c r="N175" s="122">
        <v>154</v>
      </c>
      <c r="O175" s="263"/>
      <c r="P175" s="204"/>
      <c r="Q175" s="264">
        <f t="shared" si="28"/>
        <v>375</v>
      </c>
      <c r="R175" s="204">
        <f t="shared" si="24"/>
        <v>45</v>
      </c>
      <c r="S175" s="204">
        <f>$L$11*(1+$L$9)^N175*'Récapitulatif des résultats'!$I$11</f>
        <v>0</v>
      </c>
      <c r="T175" s="265"/>
      <c r="U175" s="204"/>
      <c r="V175" s="273">
        <f t="shared" si="25"/>
        <v>0</v>
      </c>
      <c r="W175" s="212">
        <f>SUM('Chêne sessile'!AQ159*'Chêne sessile'!$F$21,'Erable Sycomore '!AQ159*'Erable Sycomore '!$F$21,'Erable Plane'!AQ159*'Erable Plane'!$F$21,D!AQ159*D!$F$21,E!AQ159*E!$F$21,F!AQ159*F!$F$21)</f>
        <v>0</v>
      </c>
      <c r="X175" s="212">
        <f>SUM('Chêne sessile'!AR159*'Chêne sessile'!$F$21,'Erable Sycomore '!AR159*'Erable Sycomore '!$F$21,'Erable Plane'!AR159*'Erable Plane'!$F$21,D!AR159*D!$F$21,E!AR159*E!$F$21,F!AR159*F!$F$21)</f>
        <v>0</v>
      </c>
      <c r="Y175" s="212">
        <f>SUM('Chêne sessile'!AS159*'Chêne sessile'!$F$21,'Erable Sycomore '!AS159*'Erable Sycomore '!$F$21,'Erable Plane'!AS159*'Erable Plane'!$F$21,D!AS159*D!$F$21,E!AS159*E!$F$21,F!AS159*F!$F$21)</f>
        <v>0</v>
      </c>
      <c r="Z175" s="355">
        <f>SUM('Chêne sessile'!AT159*'Chêne sessile'!$F$21,'Erable Sycomore '!AT159*'Erable Sycomore '!$F$21,'Erable Plane'!AT159*'Erable Plane'!$F$21,D!AT159*D!$F$21,E!AT159*E!$F$21,F!AT159*F!$F$21)</f>
        <v>0</v>
      </c>
      <c r="AA175" s="202">
        <f t="shared" si="27"/>
        <v>0</v>
      </c>
      <c r="AB175" s="203">
        <f t="shared" si="26"/>
        <v>0</v>
      </c>
      <c r="AC175" s="202"/>
      <c r="AD175" s="202"/>
    </row>
    <row r="176" spans="2:30">
      <c r="B176" s="192" t="s">
        <v>63</v>
      </c>
      <c r="C176" s="4">
        <v>0.38</v>
      </c>
      <c r="D176" s="215" t="s">
        <v>234</v>
      </c>
      <c r="E176" s="232">
        <v>37</v>
      </c>
      <c r="F176" s="278">
        <f>IF(Tableau14582[[#This Row],[Type]]="Feuillus",11*1.25,15.5*1.25)</f>
        <v>19.375</v>
      </c>
      <c r="G176" s="232">
        <v>10</v>
      </c>
      <c r="M176"/>
      <c r="N176" s="122">
        <v>155</v>
      </c>
      <c r="O176" s="263"/>
      <c r="P176" s="204"/>
      <c r="Q176" s="264">
        <f t="shared" si="28"/>
        <v>375</v>
      </c>
      <c r="R176" s="204">
        <f t="shared" si="24"/>
        <v>45</v>
      </c>
      <c r="S176" s="204">
        <f>$L$11*(1+$L$9)^N176*'Récapitulatif des résultats'!$I$11</f>
        <v>0</v>
      </c>
      <c r="T176" s="265"/>
      <c r="U176" s="204"/>
      <c r="V176" s="273">
        <f t="shared" si="25"/>
        <v>0</v>
      </c>
      <c r="W176" s="212">
        <f>SUM('Chêne sessile'!AQ160*'Chêne sessile'!$F$21,'Erable Sycomore '!AQ160*'Erable Sycomore '!$F$21,'Erable Plane'!AQ160*'Erable Plane'!$F$21,D!AQ160*D!$F$21,E!AQ160*E!$F$21,F!AQ160*F!$F$21)</f>
        <v>0</v>
      </c>
      <c r="X176" s="212">
        <f>SUM('Chêne sessile'!AR160*'Chêne sessile'!$F$21,'Erable Sycomore '!AR160*'Erable Sycomore '!$F$21,'Erable Plane'!AR160*'Erable Plane'!$F$21,D!AR160*D!$F$21,E!AR160*E!$F$21,F!AR160*F!$F$21)</f>
        <v>0</v>
      </c>
      <c r="Y176" s="212">
        <f>SUM('Chêne sessile'!AS160*'Chêne sessile'!$F$21,'Erable Sycomore '!AS160*'Erable Sycomore '!$F$21,'Erable Plane'!AS160*'Erable Plane'!$F$21,D!AS160*D!$F$21,E!AS160*E!$F$21,F!AS160*F!$F$21)</f>
        <v>0</v>
      </c>
      <c r="Z176" s="355">
        <f>SUM('Chêne sessile'!AT160*'Chêne sessile'!$F$21,'Erable Sycomore '!AT160*'Erable Sycomore '!$F$21,'Erable Plane'!AT160*'Erable Plane'!$F$21,D!AT160*D!$F$21,E!AT160*E!$F$21,F!AT160*F!$F$21)</f>
        <v>0</v>
      </c>
      <c r="AA176" s="202">
        <f t="shared" si="27"/>
        <v>0</v>
      </c>
      <c r="AB176" s="203">
        <f t="shared" si="26"/>
        <v>0</v>
      </c>
      <c r="AC176" s="202"/>
      <c r="AD176" s="202"/>
    </row>
    <row r="177" spans="2:30">
      <c r="B177" s="192" t="s">
        <v>64</v>
      </c>
      <c r="C177" s="4">
        <v>0.36</v>
      </c>
      <c r="D177" s="215" t="s">
        <v>234</v>
      </c>
      <c r="E177" s="232">
        <v>44</v>
      </c>
      <c r="F177" s="278">
        <f>IF(Tableau14582[[#This Row],[Type]]="Feuillus",11*1.25,15.5*1.25)</f>
        <v>19.375</v>
      </c>
      <c r="G177" s="232">
        <v>10</v>
      </c>
      <c r="M177"/>
      <c r="N177" s="122">
        <v>156</v>
      </c>
      <c r="O177" s="263"/>
      <c r="P177" s="204"/>
      <c r="Q177" s="264">
        <f t="shared" si="28"/>
        <v>375</v>
      </c>
      <c r="R177" s="204">
        <f t="shared" si="24"/>
        <v>45</v>
      </c>
      <c r="S177" s="204">
        <f>$L$11*(1+$L$9)^N177*'Récapitulatif des résultats'!$I$11</f>
        <v>0</v>
      </c>
      <c r="T177" s="265"/>
      <c r="U177" s="204"/>
      <c r="V177" s="273">
        <f t="shared" si="25"/>
        <v>0</v>
      </c>
      <c r="W177" s="212">
        <f>SUM('Chêne sessile'!AQ161*'Chêne sessile'!$F$21,'Erable Sycomore '!AQ161*'Erable Sycomore '!$F$21,'Erable Plane'!AQ161*'Erable Plane'!$F$21,D!AQ161*D!$F$21,E!AQ161*E!$F$21,F!AQ161*F!$F$21)</f>
        <v>0</v>
      </c>
      <c r="X177" s="212">
        <f>SUM('Chêne sessile'!AR161*'Chêne sessile'!$F$21,'Erable Sycomore '!AR161*'Erable Sycomore '!$F$21,'Erable Plane'!AR161*'Erable Plane'!$F$21,D!AR161*D!$F$21,E!AR161*E!$F$21,F!AR161*F!$F$21)</f>
        <v>0</v>
      </c>
      <c r="Y177" s="212">
        <f>SUM('Chêne sessile'!AS161*'Chêne sessile'!$F$21,'Erable Sycomore '!AS161*'Erable Sycomore '!$F$21,'Erable Plane'!AS161*'Erable Plane'!$F$21,D!AS161*D!$F$21,E!AS161*E!$F$21,F!AS161*F!$F$21)</f>
        <v>0</v>
      </c>
      <c r="Z177" s="355">
        <f>SUM('Chêne sessile'!AT161*'Chêne sessile'!$F$21,'Erable Sycomore '!AT161*'Erable Sycomore '!$F$21,'Erable Plane'!AT161*'Erable Plane'!$F$21,D!AT161*D!$F$21,E!AT161*E!$F$21,F!AT161*F!$F$21)</f>
        <v>0</v>
      </c>
      <c r="AA177" s="202">
        <f t="shared" si="27"/>
        <v>0</v>
      </c>
      <c r="AB177" s="203">
        <f t="shared" si="26"/>
        <v>0</v>
      </c>
      <c r="AC177" s="202"/>
      <c r="AD177" s="202"/>
    </row>
    <row r="178" spans="2:30">
      <c r="B178" s="192" t="s">
        <v>65</v>
      </c>
      <c r="C178" s="4">
        <v>0.37</v>
      </c>
      <c r="D178" s="215" t="s">
        <v>233</v>
      </c>
      <c r="E178" s="232">
        <v>25</v>
      </c>
      <c r="F178" s="278">
        <f>IF(Tableau14582[[#This Row],[Type]]="Feuillus",11*1.25,15.5*1.25)</f>
        <v>13.75</v>
      </c>
      <c r="G178" s="232">
        <v>10</v>
      </c>
      <c r="M178"/>
      <c r="N178" s="122">
        <v>157</v>
      </c>
      <c r="O178" s="263"/>
      <c r="P178" s="204"/>
      <c r="Q178" s="264">
        <f t="shared" si="28"/>
        <v>375</v>
      </c>
      <c r="R178" s="204">
        <f t="shared" si="24"/>
        <v>45</v>
      </c>
      <c r="S178" s="204">
        <f>$L$11*(1+$L$9)^N178*'Récapitulatif des résultats'!$I$11</f>
        <v>0</v>
      </c>
      <c r="T178" s="265"/>
      <c r="U178" s="204"/>
      <c r="V178" s="273">
        <f t="shared" si="25"/>
        <v>0</v>
      </c>
      <c r="W178" s="212">
        <f>SUM('Chêne sessile'!AQ162*'Chêne sessile'!$F$21,'Erable Sycomore '!AQ162*'Erable Sycomore '!$F$21,'Erable Plane'!AQ162*'Erable Plane'!$F$21,D!AQ162*D!$F$21,E!AQ162*E!$F$21,F!AQ162*F!$F$21)</f>
        <v>0</v>
      </c>
      <c r="X178" s="212">
        <f>SUM('Chêne sessile'!AR162*'Chêne sessile'!$F$21,'Erable Sycomore '!AR162*'Erable Sycomore '!$F$21,'Erable Plane'!AR162*'Erable Plane'!$F$21,D!AR162*D!$F$21,E!AR162*E!$F$21,F!AR162*F!$F$21)</f>
        <v>0</v>
      </c>
      <c r="Y178" s="212">
        <f>SUM('Chêne sessile'!AS162*'Chêne sessile'!$F$21,'Erable Sycomore '!AS162*'Erable Sycomore '!$F$21,'Erable Plane'!AS162*'Erable Plane'!$F$21,D!AS162*D!$F$21,E!AS162*E!$F$21,F!AS162*F!$F$21)</f>
        <v>0</v>
      </c>
      <c r="Z178" s="355">
        <f>SUM('Chêne sessile'!AT162*'Chêne sessile'!$F$21,'Erable Sycomore '!AT162*'Erable Sycomore '!$F$21,'Erable Plane'!AT162*'Erable Plane'!$F$21,D!AT162*D!$F$21,E!AT162*E!$F$21,F!AT162*F!$F$21)</f>
        <v>0</v>
      </c>
      <c r="AA178" s="202">
        <f t="shared" si="27"/>
        <v>0</v>
      </c>
      <c r="AB178" s="203">
        <f t="shared" si="26"/>
        <v>0</v>
      </c>
      <c r="AC178" s="202"/>
      <c r="AD178" s="202"/>
    </row>
    <row r="179" spans="2:30">
      <c r="B179" s="192" t="s">
        <v>66</v>
      </c>
      <c r="C179" s="4">
        <v>0.53</v>
      </c>
      <c r="D179" s="215" t="s">
        <v>233</v>
      </c>
      <c r="E179" s="279" t="s">
        <v>255</v>
      </c>
      <c r="F179" s="278">
        <f>IF(Tableau14582[[#This Row],[Type]]="Feuillus",11*1.25,15.5*1.25)</f>
        <v>13.75</v>
      </c>
      <c r="G179" s="232">
        <v>10</v>
      </c>
      <c r="M179"/>
      <c r="N179" s="122">
        <v>158</v>
      </c>
      <c r="O179" s="263"/>
      <c r="P179" s="204"/>
      <c r="Q179" s="264">
        <f t="shared" si="28"/>
        <v>375</v>
      </c>
      <c r="R179" s="204">
        <f t="shared" si="24"/>
        <v>45</v>
      </c>
      <c r="S179" s="204">
        <f>$L$11*(1+$L$9)^N179*'Récapitulatif des résultats'!$I$11</f>
        <v>0</v>
      </c>
      <c r="T179" s="265"/>
      <c r="U179" s="204"/>
      <c r="V179" s="273">
        <f t="shared" si="25"/>
        <v>0</v>
      </c>
      <c r="W179" s="212">
        <f>SUM('Chêne sessile'!AQ163*'Chêne sessile'!$F$21,'Erable Sycomore '!AQ163*'Erable Sycomore '!$F$21,'Erable Plane'!AQ163*'Erable Plane'!$F$21,D!AQ163*D!$F$21,E!AQ163*E!$F$21,F!AQ163*F!$F$21)</f>
        <v>0</v>
      </c>
      <c r="X179" s="212">
        <f>SUM('Chêne sessile'!AR163*'Chêne sessile'!$F$21,'Erable Sycomore '!AR163*'Erable Sycomore '!$F$21,'Erable Plane'!AR163*'Erable Plane'!$F$21,D!AR163*D!$F$21,E!AR163*E!$F$21,F!AR163*F!$F$21)</f>
        <v>0</v>
      </c>
      <c r="Y179" s="212">
        <f>SUM('Chêne sessile'!AS163*'Chêne sessile'!$F$21,'Erable Sycomore '!AS163*'Erable Sycomore '!$F$21,'Erable Plane'!AS163*'Erable Plane'!$F$21,D!AS163*D!$F$21,E!AS163*E!$F$21,F!AS163*F!$F$21)</f>
        <v>0</v>
      </c>
      <c r="Z179" s="355">
        <f>SUM('Chêne sessile'!AT163*'Chêne sessile'!$F$21,'Erable Sycomore '!AT163*'Erable Sycomore '!$F$21,'Erable Plane'!AT163*'Erable Plane'!$F$21,D!AT163*D!$F$21,E!AT163*E!$F$21,F!AT163*F!$F$21)</f>
        <v>0</v>
      </c>
      <c r="AA179" s="202">
        <f t="shared" si="27"/>
        <v>0</v>
      </c>
      <c r="AB179" s="203">
        <f t="shared" si="26"/>
        <v>0</v>
      </c>
      <c r="AC179" s="202"/>
      <c r="AD179" s="202"/>
    </row>
    <row r="180" spans="2:30">
      <c r="B180" s="192" t="s">
        <v>67</v>
      </c>
      <c r="C180" s="4">
        <v>0.43</v>
      </c>
      <c r="D180" s="215" t="s">
        <v>233</v>
      </c>
      <c r="E180" s="232">
        <v>50</v>
      </c>
      <c r="F180" s="278">
        <f>IF(Tableau14582[[#This Row],[Type]]="Feuillus",11*1.25,15.5*1.25)</f>
        <v>13.75</v>
      </c>
      <c r="G180" s="232">
        <v>10</v>
      </c>
      <c r="M180"/>
      <c r="N180" s="122">
        <v>159</v>
      </c>
      <c r="O180" s="263"/>
      <c r="P180" s="204"/>
      <c r="Q180" s="264">
        <f t="shared" si="28"/>
        <v>375</v>
      </c>
      <c r="R180" s="204">
        <f t="shared" si="24"/>
        <v>45</v>
      </c>
      <c r="S180" s="204">
        <f>$L$11*(1+$L$9)^N180*'Récapitulatif des résultats'!$I$11</f>
        <v>0</v>
      </c>
      <c r="T180" s="265"/>
      <c r="U180" s="204"/>
      <c r="V180" s="273">
        <f t="shared" si="25"/>
        <v>0</v>
      </c>
      <c r="W180" s="212">
        <f>SUM('Chêne sessile'!AQ164*'Chêne sessile'!$F$21,'Erable Sycomore '!AQ164*'Erable Sycomore '!$F$21,'Erable Plane'!AQ164*'Erable Plane'!$F$21,D!AQ164*D!$F$21,E!AQ164*E!$F$21,F!AQ164*F!$F$21)</f>
        <v>0</v>
      </c>
      <c r="X180" s="212">
        <f>SUM('Chêne sessile'!AR164*'Chêne sessile'!$F$21,'Erable Sycomore '!AR164*'Erable Sycomore '!$F$21,'Erable Plane'!AR164*'Erable Plane'!$F$21,D!AR164*D!$F$21,E!AR164*E!$F$21,F!AR164*F!$F$21)</f>
        <v>0</v>
      </c>
      <c r="Y180" s="212">
        <f>SUM('Chêne sessile'!AS164*'Chêne sessile'!$F$21,'Erable Sycomore '!AS164*'Erable Sycomore '!$F$21,'Erable Plane'!AS164*'Erable Plane'!$F$21,D!AS164*D!$F$21,E!AS164*E!$F$21,F!AS164*F!$F$21)</f>
        <v>0</v>
      </c>
      <c r="Z180" s="355">
        <f>SUM('Chêne sessile'!AT164*'Chêne sessile'!$F$21,'Erable Sycomore '!AT164*'Erable Sycomore '!$F$21,'Erable Plane'!AT164*'Erable Plane'!$F$21,D!AT164*D!$F$21,E!AT164*E!$F$21,F!AT164*F!$F$21)</f>
        <v>0</v>
      </c>
      <c r="AA180" s="202">
        <f t="shared" si="27"/>
        <v>0</v>
      </c>
      <c r="AB180" s="203">
        <f t="shared" si="26"/>
        <v>0</v>
      </c>
      <c r="AC180" s="202"/>
      <c r="AD180" s="202"/>
    </row>
    <row r="181" spans="2:30">
      <c r="B181" s="192" t="s">
        <v>68</v>
      </c>
      <c r="C181" s="4">
        <v>0.38</v>
      </c>
      <c r="D181" s="215" t="s">
        <v>233</v>
      </c>
      <c r="E181" s="232">
        <v>25</v>
      </c>
      <c r="F181" s="278">
        <f>IF(Tableau14582[[#This Row],[Type]]="Feuillus",11*1.25,15.5*1.25)</f>
        <v>13.75</v>
      </c>
      <c r="G181" s="232">
        <v>10</v>
      </c>
      <c r="M181"/>
      <c r="N181" s="122">
        <v>160</v>
      </c>
      <c r="O181" s="263"/>
      <c r="P181" s="204"/>
      <c r="Q181" s="264">
        <f t="shared" si="28"/>
        <v>375</v>
      </c>
      <c r="R181" s="204">
        <f t="shared" si="24"/>
        <v>45</v>
      </c>
      <c r="S181" s="204">
        <f>$L$11*(1+$L$9)^N181*'Récapitulatif des résultats'!$I$11</f>
        <v>0</v>
      </c>
      <c r="T181" s="265"/>
      <c r="U181" s="204"/>
      <c r="V181" s="273">
        <f t="shared" si="25"/>
        <v>0</v>
      </c>
      <c r="W181" s="212">
        <f>SUM('Chêne sessile'!AQ165*'Chêne sessile'!$F$21,'Erable Sycomore '!AQ165*'Erable Sycomore '!$F$21,'Erable Plane'!AQ165*'Erable Plane'!$F$21,D!AQ165*D!$F$21,E!AQ165*E!$F$21,F!AQ165*F!$F$21)</f>
        <v>0</v>
      </c>
      <c r="X181" s="212">
        <f>SUM('Chêne sessile'!AR165*'Chêne sessile'!$F$21,'Erable Sycomore '!AR165*'Erable Sycomore '!$F$21,'Erable Plane'!AR165*'Erable Plane'!$F$21,D!AR165*D!$F$21,E!AR165*E!$F$21,F!AR165*F!$F$21)</f>
        <v>0</v>
      </c>
      <c r="Y181" s="212">
        <f>SUM('Chêne sessile'!AS165*'Chêne sessile'!$F$21,'Erable Sycomore '!AS165*'Erable Sycomore '!$F$21,'Erable Plane'!AS165*'Erable Plane'!$F$21,D!AS165*D!$F$21,E!AS165*E!$F$21,F!AS165*F!$F$21)</f>
        <v>0</v>
      </c>
      <c r="Z181" s="355">
        <f>SUM('Chêne sessile'!AT165*'Chêne sessile'!$F$21,'Erable Sycomore '!AT165*'Erable Sycomore '!$F$21,'Erable Plane'!AT165*'Erable Plane'!$F$21,D!AT165*D!$F$21,E!AT165*E!$F$21,F!AT165*F!$F$21)</f>
        <v>0</v>
      </c>
      <c r="AA181" s="202">
        <f t="shared" si="27"/>
        <v>0</v>
      </c>
      <c r="AB181" s="203">
        <f t="shared" si="26"/>
        <v>0</v>
      </c>
      <c r="AC181" s="202"/>
      <c r="AD181" s="202"/>
    </row>
    <row r="182" spans="2:30">
      <c r="B182" s="194" t="s">
        <v>69</v>
      </c>
      <c r="C182" s="3">
        <v>0.42</v>
      </c>
      <c r="D182" s="215" t="s">
        <v>234</v>
      </c>
      <c r="E182" s="232">
        <v>44</v>
      </c>
      <c r="F182" s="278">
        <f>IF(Tableau14582[[#This Row],[Type]]="Feuillus",11*1.25,15.5*1.25)</f>
        <v>19.375</v>
      </c>
      <c r="G182" s="232">
        <v>10</v>
      </c>
      <c r="M182"/>
      <c r="N182" s="122">
        <v>161</v>
      </c>
      <c r="O182" s="263"/>
      <c r="P182" s="204"/>
      <c r="Q182" s="264">
        <f t="shared" si="28"/>
        <v>375</v>
      </c>
      <c r="R182" s="204">
        <f t="shared" si="24"/>
        <v>45</v>
      </c>
      <c r="S182" s="204">
        <f>$L$11*(1+$L$9)^N182*'Récapitulatif des résultats'!$I$11</f>
        <v>0</v>
      </c>
      <c r="T182" s="265"/>
      <c r="U182" s="204"/>
      <c r="V182" s="273">
        <f t="shared" si="25"/>
        <v>0</v>
      </c>
      <c r="W182" s="212">
        <f>SUM('Chêne sessile'!AQ166*'Chêne sessile'!$F$21,'Erable Sycomore '!AQ166*'Erable Sycomore '!$F$21,'Erable Plane'!AQ166*'Erable Plane'!$F$21,D!AQ166*D!$F$21,E!AQ166*E!$F$21,F!AQ166*F!$F$21)</f>
        <v>0</v>
      </c>
      <c r="X182" s="212">
        <f>SUM('Chêne sessile'!AR166*'Chêne sessile'!$F$21,'Erable Sycomore '!AR166*'Erable Sycomore '!$F$21,'Erable Plane'!AR166*'Erable Plane'!$F$21,D!AR166*D!$F$21,E!AR166*E!$F$21,F!AR166*F!$F$21)</f>
        <v>0</v>
      </c>
      <c r="Y182" s="212">
        <f>SUM('Chêne sessile'!AS166*'Chêne sessile'!$F$21,'Erable Sycomore '!AS166*'Erable Sycomore '!$F$21,'Erable Plane'!AS166*'Erable Plane'!$F$21,D!AS166*D!$F$21,E!AS166*E!$F$21,F!AS166*F!$F$21)</f>
        <v>0</v>
      </c>
      <c r="Z182" s="355">
        <f>SUM('Chêne sessile'!AT166*'Chêne sessile'!$F$21,'Erable Sycomore '!AT166*'Erable Sycomore '!$F$21,'Erable Plane'!AT166*'Erable Plane'!$F$21,D!AT166*D!$F$21,E!AT166*E!$F$21,F!AT166*F!$F$21)</f>
        <v>0</v>
      </c>
      <c r="AA182" s="202">
        <f t="shared" si="27"/>
        <v>0</v>
      </c>
      <c r="AB182" s="203">
        <f t="shared" si="26"/>
        <v>0</v>
      </c>
      <c r="AC182" s="202"/>
      <c r="AD182" s="202"/>
    </row>
    <row r="183" spans="2:30">
      <c r="B183" s="194" t="s">
        <v>70</v>
      </c>
      <c r="C183" s="3">
        <v>0.56999999999999995</v>
      </c>
      <c r="D183" s="215" t="s">
        <v>233</v>
      </c>
      <c r="E183" s="279">
        <v>50</v>
      </c>
      <c r="F183" s="278">
        <f>IF(Tableau14582[[#This Row],[Type]]="Feuillus",11*1.25,15.5*1.25)</f>
        <v>13.75</v>
      </c>
      <c r="G183" s="232">
        <v>10</v>
      </c>
      <c r="M183"/>
      <c r="N183" s="122">
        <v>162</v>
      </c>
      <c r="O183" s="263"/>
      <c r="P183" s="204"/>
      <c r="Q183" s="264">
        <f t="shared" si="28"/>
        <v>375</v>
      </c>
      <c r="R183" s="204">
        <f t="shared" si="24"/>
        <v>45</v>
      </c>
      <c r="S183" s="204">
        <f>$L$11*(1+$L$9)^N183*'Récapitulatif des résultats'!$I$11</f>
        <v>0</v>
      </c>
      <c r="T183" s="265"/>
      <c r="U183" s="204"/>
      <c r="V183" s="273">
        <f t="shared" si="25"/>
        <v>0</v>
      </c>
      <c r="W183" s="212">
        <f>SUM('Chêne sessile'!AQ167*'Chêne sessile'!$F$21,'Erable Sycomore '!AQ167*'Erable Sycomore '!$F$21,'Erable Plane'!AQ167*'Erable Plane'!$F$21,D!AQ167*D!$F$21,E!AQ167*E!$F$21,F!AQ167*F!$F$21)</f>
        <v>0</v>
      </c>
      <c r="X183" s="212">
        <f>SUM('Chêne sessile'!AR167*'Chêne sessile'!$F$21,'Erable Sycomore '!AR167*'Erable Sycomore '!$F$21,'Erable Plane'!AR167*'Erable Plane'!$F$21,D!AR167*D!$F$21,E!AR167*E!$F$21,F!AR167*F!$F$21)</f>
        <v>0</v>
      </c>
      <c r="Y183" s="212">
        <f>SUM('Chêne sessile'!AS167*'Chêne sessile'!$F$21,'Erable Sycomore '!AS167*'Erable Sycomore '!$F$21,'Erable Plane'!AS167*'Erable Plane'!$F$21,D!AS167*D!$F$21,E!AS167*E!$F$21,F!AS167*F!$F$21)</f>
        <v>0</v>
      </c>
      <c r="Z183" s="355">
        <f>SUM('Chêne sessile'!AT167*'Chêne sessile'!$F$21,'Erable Sycomore '!AT167*'Erable Sycomore '!$F$21,'Erable Plane'!AT167*'Erable Plane'!$F$21,D!AT167*D!$F$21,E!AT167*E!$F$21,F!AT167*F!$F$21)</f>
        <v>0</v>
      </c>
      <c r="AA183" s="202">
        <f t="shared" si="27"/>
        <v>0</v>
      </c>
      <c r="AB183" s="203">
        <f t="shared" si="26"/>
        <v>0</v>
      </c>
      <c r="AC183" s="202"/>
      <c r="AD183" s="202"/>
    </row>
    <row r="184" spans="2:30">
      <c r="B184" s="194" t="s">
        <v>71</v>
      </c>
      <c r="C184" s="3">
        <v>0.54</v>
      </c>
      <c r="D184" s="215"/>
      <c r="E184" s="232">
        <v>60</v>
      </c>
      <c r="F184" s="232"/>
      <c r="G184" s="232">
        <v>10</v>
      </c>
      <c r="M184"/>
      <c r="N184" s="122">
        <v>163</v>
      </c>
      <c r="O184" s="263"/>
      <c r="P184" s="204"/>
      <c r="Q184" s="264">
        <f t="shared" si="28"/>
        <v>375</v>
      </c>
      <c r="R184" s="204">
        <f t="shared" si="24"/>
        <v>45</v>
      </c>
      <c r="S184" s="204">
        <f>$L$11*(1+$L$9)^N184*'Récapitulatif des résultats'!$I$11</f>
        <v>0</v>
      </c>
      <c r="T184" s="265"/>
      <c r="U184" s="204"/>
      <c r="V184" s="273">
        <f t="shared" si="25"/>
        <v>0</v>
      </c>
      <c r="W184" s="212">
        <f>SUM('Chêne sessile'!AQ168*'Chêne sessile'!$F$21,'Erable Sycomore '!AQ168*'Erable Sycomore '!$F$21,'Erable Plane'!AQ168*'Erable Plane'!$F$21,D!AQ168*D!$F$21,E!AQ168*E!$F$21,F!AQ168*F!$F$21)</f>
        <v>0</v>
      </c>
      <c r="X184" s="212">
        <f>SUM('Chêne sessile'!AR168*'Chêne sessile'!$F$21,'Erable Sycomore '!AR168*'Erable Sycomore '!$F$21,'Erable Plane'!AR168*'Erable Plane'!$F$21,D!AR168*D!$F$21,E!AR168*E!$F$21,F!AR168*F!$F$21)</f>
        <v>0</v>
      </c>
      <c r="Y184" s="212">
        <f>SUM('Chêne sessile'!AS168*'Chêne sessile'!$F$21,'Erable Sycomore '!AS168*'Erable Sycomore '!$F$21,'Erable Plane'!AS168*'Erable Plane'!$F$21,D!AS168*D!$F$21,E!AS168*E!$F$21,F!AS168*F!$F$21)</f>
        <v>0</v>
      </c>
      <c r="Z184" s="355">
        <f>SUM('Chêne sessile'!AT168*'Chêne sessile'!$F$21,'Erable Sycomore '!AT168*'Erable Sycomore '!$F$21,'Erable Plane'!AT168*'Erable Plane'!$F$21,D!AT168*D!$F$21,E!AT168*E!$F$21,F!AT168*F!$F$21)</f>
        <v>0</v>
      </c>
      <c r="AA184" s="202">
        <f t="shared" si="27"/>
        <v>0</v>
      </c>
      <c r="AB184" s="203">
        <f t="shared" si="26"/>
        <v>0</v>
      </c>
      <c r="AC184" s="202"/>
      <c r="AD184" s="202"/>
    </row>
    <row r="185" spans="2:30">
      <c r="M185"/>
      <c r="N185" s="122">
        <v>164</v>
      </c>
      <c r="O185" s="263"/>
      <c r="P185" s="204"/>
      <c r="Q185" s="264">
        <f t="shared" si="28"/>
        <v>375</v>
      </c>
      <c r="R185" s="204">
        <f t="shared" si="24"/>
        <v>45</v>
      </c>
      <c r="S185" s="204">
        <f>$L$11*(1+$L$9)^N185*'Récapitulatif des résultats'!$I$11</f>
        <v>0</v>
      </c>
      <c r="T185" s="265"/>
      <c r="U185" s="204"/>
      <c r="V185" s="273">
        <f t="shared" si="25"/>
        <v>0</v>
      </c>
      <c r="W185" s="212">
        <f>SUM('Chêne sessile'!AQ169*'Chêne sessile'!$F$21,'Erable Sycomore '!AQ169*'Erable Sycomore '!$F$21,'Erable Plane'!AQ169*'Erable Plane'!$F$21,D!AQ169*D!$F$21,E!AQ169*E!$F$21,F!AQ169*F!$F$21)</f>
        <v>0</v>
      </c>
      <c r="X185" s="212">
        <f>SUM('Chêne sessile'!AR169*'Chêne sessile'!$F$21,'Erable Sycomore '!AR169*'Erable Sycomore '!$F$21,'Erable Plane'!AR169*'Erable Plane'!$F$21,D!AR169*D!$F$21,E!AR169*E!$F$21,F!AR169*F!$F$21)</f>
        <v>0</v>
      </c>
      <c r="Y185" s="212">
        <f>SUM('Chêne sessile'!AS169*'Chêne sessile'!$F$21,'Erable Sycomore '!AS169*'Erable Sycomore '!$F$21,'Erable Plane'!AS169*'Erable Plane'!$F$21,D!AS169*D!$F$21,E!AS169*E!$F$21,F!AS169*F!$F$21)</f>
        <v>0</v>
      </c>
      <c r="Z185" s="355">
        <f>SUM('Chêne sessile'!AT169*'Chêne sessile'!$F$21,'Erable Sycomore '!AT169*'Erable Sycomore '!$F$21,'Erable Plane'!AT169*'Erable Plane'!$F$21,D!AT169*D!$F$21,E!AT169*E!$F$21,F!AT169*F!$F$21)</f>
        <v>0</v>
      </c>
      <c r="AA185" s="202">
        <f t="shared" si="27"/>
        <v>0</v>
      </c>
      <c r="AB185" s="203">
        <f t="shared" si="26"/>
        <v>0</v>
      </c>
      <c r="AC185" s="202"/>
      <c r="AD185" s="202"/>
    </row>
    <row r="186" spans="2:30">
      <c r="B186" t="s">
        <v>242</v>
      </c>
      <c r="N186" s="122">
        <v>165</v>
      </c>
      <c r="O186" s="263"/>
      <c r="P186" s="204"/>
      <c r="Q186" s="264">
        <f t="shared" si="28"/>
        <v>375</v>
      </c>
      <c r="R186" s="204">
        <f t="shared" si="24"/>
        <v>45</v>
      </c>
      <c r="S186" s="204">
        <f>$L$11*(1+$L$9)^N186*'Récapitulatif des résultats'!$I$11</f>
        <v>0</v>
      </c>
      <c r="T186" s="265"/>
      <c r="U186" s="204"/>
      <c r="V186" s="273">
        <f t="shared" si="25"/>
        <v>0</v>
      </c>
      <c r="W186" s="212">
        <f>SUM('Chêne sessile'!AQ170*'Chêne sessile'!$F$21,'Erable Sycomore '!AQ170*'Erable Sycomore '!$F$21,'Erable Plane'!AQ170*'Erable Plane'!$F$21,D!AQ170*D!$F$21,E!AQ170*E!$F$21,F!AQ170*F!$F$21)</f>
        <v>0</v>
      </c>
      <c r="X186" s="212">
        <f>SUM('Chêne sessile'!AR170*'Chêne sessile'!$F$21,'Erable Sycomore '!AR170*'Erable Sycomore '!$F$21,'Erable Plane'!AR170*'Erable Plane'!$F$21,D!AR170*D!$F$21,E!AR170*E!$F$21,F!AR170*F!$F$21)</f>
        <v>0</v>
      </c>
      <c r="Y186" s="212">
        <f>SUM('Chêne sessile'!AS170*'Chêne sessile'!$F$21,'Erable Sycomore '!AS170*'Erable Sycomore '!$F$21,'Erable Plane'!AS170*'Erable Plane'!$F$21,D!AS170*D!$F$21,E!AS170*E!$F$21,F!AS170*F!$F$21)</f>
        <v>0</v>
      </c>
      <c r="Z186" s="355">
        <f>SUM('Chêne sessile'!AT170*'Chêne sessile'!$F$21,'Erable Sycomore '!AT170*'Erable Sycomore '!$F$21,'Erable Plane'!AT170*'Erable Plane'!$F$21,D!AT170*D!$F$21,E!AT170*E!$F$21,F!AT170*F!$F$21)</f>
        <v>0</v>
      </c>
      <c r="AA186" s="202">
        <f t="shared" si="27"/>
        <v>0</v>
      </c>
      <c r="AB186" s="203">
        <f t="shared" si="26"/>
        <v>0</v>
      </c>
      <c r="AC186" s="202"/>
      <c r="AD186" s="202"/>
    </row>
    <row r="187" spans="2:30">
      <c r="B187" t="s">
        <v>243</v>
      </c>
      <c r="N187" s="122">
        <v>166</v>
      </c>
      <c r="O187" s="263"/>
      <c r="P187" s="204"/>
      <c r="Q187" s="264">
        <f t="shared" ref="Q187:Q221" si="29">$L$13*(1+$L$9)^N187*$L$5</f>
        <v>375</v>
      </c>
      <c r="R187" s="204">
        <f t="shared" si="24"/>
        <v>45</v>
      </c>
      <c r="S187" s="204">
        <f>$L$11*(1+$L$9)^N187*'Récapitulatif des résultats'!$I$11</f>
        <v>0</v>
      </c>
      <c r="T187" s="265"/>
      <c r="U187" s="204"/>
      <c r="V187" s="273">
        <f t="shared" si="25"/>
        <v>0</v>
      </c>
      <c r="W187" s="212">
        <f>SUM('Chêne sessile'!AQ171*'Chêne sessile'!$F$21,'Erable Sycomore '!AQ171*'Erable Sycomore '!$F$21,'Erable Plane'!AQ171*'Erable Plane'!$F$21,D!AQ171*D!$F$21,E!AQ171*E!$F$21,F!AQ171*F!$F$21)</f>
        <v>0</v>
      </c>
      <c r="X187" s="212">
        <f>SUM('Chêne sessile'!AR171*'Chêne sessile'!$F$21,'Erable Sycomore '!AR171*'Erable Sycomore '!$F$21,'Erable Plane'!AR171*'Erable Plane'!$F$21,D!AR171*D!$F$21,E!AR171*E!$F$21,F!AR171*F!$F$21)</f>
        <v>0</v>
      </c>
      <c r="Y187" s="212">
        <f>SUM('Chêne sessile'!AS171*'Chêne sessile'!$F$21,'Erable Sycomore '!AS171*'Erable Sycomore '!$F$21,'Erable Plane'!AS171*'Erable Plane'!$F$21,D!AS171*D!$F$21,E!AS171*E!$F$21,F!AS171*F!$F$21)</f>
        <v>0</v>
      </c>
      <c r="Z187" s="355">
        <f>SUM('Chêne sessile'!AT171*'Chêne sessile'!$F$21,'Erable Sycomore '!AT171*'Erable Sycomore '!$F$21,'Erable Plane'!AT171*'Erable Plane'!$F$21,D!AT171*D!$F$21,E!AT171*E!$F$21,F!AT171*F!$F$21)</f>
        <v>0</v>
      </c>
      <c r="AA187" s="202">
        <f t="shared" si="27"/>
        <v>0</v>
      </c>
      <c r="AB187" s="203">
        <f t="shared" si="26"/>
        <v>0</v>
      </c>
      <c r="AC187" s="202"/>
      <c r="AD187" s="202"/>
    </row>
    <row r="188" spans="2:30">
      <c r="B188" t="s">
        <v>248</v>
      </c>
      <c r="N188" s="122">
        <v>167</v>
      </c>
      <c r="O188" s="263"/>
      <c r="P188" s="204"/>
      <c r="Q188" s="264">
        <f t="shared" si="29"/>
        <v>375</v>
      </c>
      <c r="R188" s="204">
        <f t="shared" si="24"/>
        <v>45</v>
      </c>
      <c r="S188" s="204">
        <f>$L$11*(1+$L$9)^N188*'Récapitulatif des résultats'!$I$11</f>
        <v>0</v>
      </c>
      <c r="T188" s="265"/>
      <c r="U188" s="204"/>
      <c r="V188" s="273">
        <f t="shared" si="25"/>
        <v>0</v>
      </c>
      <c r="W188" s="212">
        <f>SUM('Chêne sessile'!AQ172*'Chêne sessile'!$F$21,'Erable Sycomore '!AQ172*'Erable Sycomore '!$F$21,'Erable Plane'!AQ172*'Erable Plane'!$F$21,D!AQ172*D!$F$21,E!AQ172*E!$F$21,F!AQ172*F!$F$21)</f>
        <v>0</v>
      </c>
      <c r="X188" s="212">
        <f>SUM('Chêne sessile'!AR172*'Chêne sessile'!$F$21,'Erable Sycomore '!AR172*'Erable Sycomore '!$F$21,'Erable Plane'!AR172*'Erable Plane'!$F$21,D!AR172*D!$F$21,E!AR172*E!$F$21,F!AR172*F!$F$21)</f>
        <v>0</v>
      </c>
      <c r="Y188" s="212">
        <f>SUM('Chêne sessile'!AS172*'Chêne sessile'!$F$21,'Erable Sycomore '!AS172*'Erable Sycomore '!$F$21,'Erable Plane'!AS172*'Erable Plane'!$F$21,D!AS172*D!$F$21,E!AS172*E!$F$21,F!AS172*F!$F$21)</f>
        <v>0</v>
      </c>
      <c r="Z188" s="355">
        <f>SUM('Chêne sessile'!AT172*'Chêne sessile'!$F$21,'Erable Sycomore '!AT172*'Erable Sycomore '!$F$21,'Erable Plane'!AT172*'Erable Plane'!$F$21,D!AT172*D!$F$21,E!AT172*E!$F$21,F!AT172*F!$F$21)</f>
        <v>0</v>
      </c>
      <c r="AA188" s="202">
        <f t="shared" si="27"/>
        <v>0</v>
      </c>
      <c r="AB188" s="203">
        <f t="shared" si="26"/>
        <v>0</v>
      </c>
      <c r="AC188" s="202"/>
      <c r="AD188" s="202"/>
    </row>
    <row r="189" spans="2:30">
      <c r="B189" t="s">
        <v>246</v>
      </c>
      <c r="N189" s="122">
        <v>168</v>
      </c>
      <c r="O189" s="263"/>
      <c r="P189" s="204"/>
      <c r="Q189" s="264">
        <f t="shared" si="29"/>
        <v>375</v>
      </c>
      <c r="R189" s="204">
        <f t="shared" si="24"/>
        <v>45</v>
      </c>
      <c r="S189" s="204">
        <f>$L$11*(1+$L$9)^N189*'Récapitulatif des résultats'!$I$11</f>
        <v>0</v>
      </c>
      <c r="T189" s="265"/>
      <c r="U189" s="204"/>
      <c r="V189" s="273">
        <f t="shared" si="25"/>
        <v>0</v>
      </c>
      <c r="W189" s="212">
        <f>SUM('Chêne sessile'!AQ173*'Chêne sessile'!$F$21,'Erable Sycomore '!AQ173*'Erable Sycomore '!$F$21,'Erable Plane'!AQ173*'Erable Plane'!$F$21,D!AQ173*D!$F$21,E!AQ173*E!$F$21,F!AQ173*F!$F$21)</f>
        <v>0</v>
      </c>
      <c r="X189" s="212">
        <f>SUM('Chêne sessile'!AR173*'Chêne sessile'!$F$21,'Erable Sycomore '!AR173*'Erable Sycomore '!$F$21,'Erable Plane'!AR173*'Erable Plane'!$F$21,D!AR173*D!$F$21,E!AR173*E!$F$21,F!AR173*F!$F$21)</f>
        <v>0</v>
      </c>
      <c r="Y189" s="212">
        <f>SUM('Chêne sessile'!AS173*'Chêne sessile'!$F$21,'Erable Sycomore '!AS173*'Erable Sycomore '!$F$21,'Erable Plane'!AS173*'Erable Plane'!$F$21,D!AS173*D!$F$21,E!AS173*E!$F$21,F!AS173*F!$F$21)</f>
        <v>0</v>
      </c>
      <c r="Z189" s="355">
        <f>SUM('Chêne sessile'!AT173*'Chêne sessile'!$F$21,'Erable Sycomore '!AT173*'Erable Sycomore '!$F$21,'Erable Plane'!AT173*'Erable Plane'!$F$21,D!AT173*D!$F$21,E!AT173*E!$F$21,F!AT173*F!$F$21)</f>
        <v>0</v>
      </c>
      <c r="AA189" s="202">
        <f t="shared" si="27"/>
        <v>0</v>
      </c>
      <c r="AB189" s="203">
        <f t="shared" si="26"/>
        <v>0</v>
      </c>
      <c r="AC189" s="202"/>
      <c r="AD189" s="202"/>
    </row>
    <row r="190" spans="2:30">
      <c r="B190" t="s">
        <v>247</v>
      </c>
      <c r="N190" s="122">
        <v>169</v>
      </c>
      <c r="O190" s="263"/>
      <c r="P190" s="204"/>
      <c r="Q190" s="264">
        <f t="shared" si="29"/>
        <v>375</v>
      </c>
      <c r="R190" s="204">
        <f t="shared" si="24"/>
        <v>45</v>
      </c>
      <c r="S190" s="204">
        <f>$L$11*(1+$L$9)^N190*'Récapitulatif des résultats'!$I$11</f>
        <v>0</v>
      </c>
      <c r="T190" s="265"/>
      <c r="U190" s="204"/>
      <c r="V190" s="273">
        <f t="shared" si="25"/>
        <v>0</v>
      </c>
      <c r="W190" s="212">
        <f>SUM('Chêne sessile'!AQ174*'Chêne sessile'!$F$21,'Erable Sycomore '!AQ174*'Erable Sycomore '!$F$21,'Erable Plane'!AQ174*'Erable Plane'!$F$21,D!AQ174*D!$F$21,E!AQ174*E!$F$21,F!AQ174*F!$F$21)</f>
        <v>0</v>
      </c>
      <c r="X190" s="212">
        <f>SUM('Chêne sessile'!AR174*'Chêne sessile'!$F$21,'Erable Sycomore '!AR174*'Erable Sycomore '!$F$21,'Erable Plane'!AR174*'Erable Plane'!$F$21,D!AR174*D!$F$21,E!AR174*E!$F$21,F!AR174*F!$F$21)</f>
        <v>0</v>
      </c>
      <c r="Y190" s="212">
        <f>SUM('Chêne sessile'!AS174*'Chêne sessile'!$F$21,'Erable Sycomore '!AS174*'Erable Sycomore '!$F$21,'Erable Plane'!AS174*'Erable Plane'!$F$21,D!AS174*D!$F$21,E!AS174*E!$F$21,F!AS174*F!$F$21)</f>
        <v>0</v>
      </c>
      <c r="Z190" s="355">
        <f>SUM('Chêne sessile'!AT174*'Chêne sessile'!$F$21,'Erable Sycomore '!AT174*'Erable Sycomore '!$F$21,'Erable Plane'!AT174*'Erable Plane'!$F$21,D!AT174*D!$F$21,E!AT174*E!$F$21,F!AT174*F!$F$21)</f>
        <v>0</v>
      </c>
      <c r="AA190" s="202">
        <f t="shared" si="27"/>
        <v>0</v>
      </c>
      <c r="AB190" s="203">
        <f t="shared" si="26"/>
        <v>0</v>
      </c>
      <c r="AC190" s="202"/>
      <c r="AD190" s="202"/>
    </row>
    <row r="191" spans="2:30">
      <c r="B191" t="s">
        <v>245</v>
      </c>
      <c r="N191" s="122">
        <v>170</v>
      </c>
      <c r="O191" s="263"/>
      <c r="P191" s="204"/>
      <c r="Q191" s="264">
        <f t="shared" si="29"/>
        <v>375</v>
      </c>
      <c r="R191" s="204">
        <f t="shared" si="24"/>
        <v>45</v>
      </c>
      <c r="S191" s="204">
        <f>$L$11*(1+$L$9)^N191*'Récapitulatif des résultats'!$I$11</f>
        <v>0</v>
      </c>
      <c r="T191" s="265"/>
      <c r="U191" s="204"/>
      <c r="V191" s="273">
        <f t="shared" si="25"/>
        <v>0</v>
      </c>
      <c r="W191" s="212">
        <f>SUM('Chêne sessile'!AQ175*'Chêne sessile'!$F$21,'Erable Sycomore '!AQ175*'Erable Sycomore '!$F$21,'Erable Plane'!AQ175*'Erable Plane'!$F$21,D!AQ175*D!$F$21,E!AQ175*E!$F$21,F!AQ175*F!$F$21)</f>
        <v>0</v>
      </c>
      <c r="X191" s="212">
        <f>SUM('Chêne sessile'!AR175*'Chêne sessile'!$F$21,'Erable Sycomore '!AR175*'Erable Sycomore '!$F$21,'Erable Plane'!AR175*'Erable Plane'!$F$21,D!AR175*D!$F$21,E!AR175*E!$F$21,F!AR175*F!$F$21)</f>
        <v>0</v>
      </c>
      <c r="Y191" s="212">
        <f>SUM('Chêne sessile'!AS175*'Chêne sessile'!$F$21,'Erable Sycomore '!AS175*'Erable Sycomore '!$F$21,'Erable Plane'!AS175*'Erable Plane'!$F$21,D!AS175*D!$F$21,E!AS175*E!$F$21,F!AS175*F!$F$21)</f>
        <v>0</v>
      </c>
      <c r="Z191" s="355">
        <f>SUM('Chêne sessile'!AT175*'Chêne sessile'!$F$21,'Erable Sycomore '!AT175*'Erable Sycomore '!$F$21,'Erable Plane'!AT175*'Erable Plane'!$F$21,D!AT175*D!$F$21,E!AT175*E!$F$21,F!AT175*F!$F$21)</f>
        <v>0</v>
      </c>
      <c r="AA191" s="202">
        <f t="shared" si="27"/>
        <v>0</v>
      </c>
      <c r="AB191" s="203">
        <f t="shared" si="26"/>
        <v>0</v>
      </c>
      <c r="AC191" s="202"/>
      <c r="AD191" s="202"/>
    </row>
    <row r="192" spans="2:30">
      <c r="B192" t="s">
        <v>249</v>
      </c>
      <c r="N192" s="122">
        <v>171</v>
      </c>
      <c r="O192" s="263"/>
      <c r="P192" s="204"/>
      <c r="Q192" s="264">
        <f t="shared" si="29"/>
        <v>375</v>
      </c>
      <c r="R192" s="204">
        <f t="shared" si="24"/>
        <v>45</v>
      </c>
      <c r="S192" s="204">
        <f>$L$11*(1+$L$9)^N192*'Récapitulatif des résultats'!$I$11</f>
        <v>0</v>
      </c>
      <c r="T192" s="265"/>
      <c r="U192" s="204"/>
      <c r="V192" s="273">
        <f t="shared" si="25"/>
        <v>0</v>
      </c>
      <c r="W192" s="212">
        <f>SUM('Chêne sessile'!AQ176*'Chêne sessile'!$F$21,'Erable Sycomore '!AQ176*'Erable Sycomore '!$F$21,'Erable Plane'!AQ176*'Erable Plane'!$F$21,D!AQ176*D!$F$21,E!AQ176*E!$F$21,F!AQ176*F!$F$21)</f>
        <v>0</v>
      </c>
      <c r="X192" s="212">
        <f>SUM('Chêne sessile'!AR176*'Chêne sessile'!$F$21,'Erable Sycomore '!AR176*'Erable Sycomore '!$F$21,'Erable Plane'!AR176*'Erable Plane'!$F$21,D!AR176*D!$F$21,E!AR176*E!$F$21,F!AR176*F!$F$21)</f>
        <v>0</v>
      </c>
      <c r="Y192" s="212">
        <f>SUM('Chêne sessile'!AS176*'Chêne sessile'!$F$21,'Erable Sycomore '!AS176*'Erable Sycomore '!$F$21,'Erable Plane'!AS176*'Erable Plane'!$F$21,D!AS176*D!$F$21,E!AS176*E!$F$21,F!AS176*F!$F$21)</f>
        <v>0</v>
      </c>
      <c r="Z192" s="355">
        <f>SUM('Chêne sessile'!AT176*'Chêne sessile'!$F$21,'Erable Sycomore '!AT176*'Erable Sycomore '!$F$21,'Erable Plane'!AT176*'Erable Plane'!$F$21,D!AT176*D!$F$21,E!AT176*E!$F$21,F!AT176*F!$F$21)</f>
        <v>0</v>
      </c>
      <c r="AA192" s="202">
        <f t="shared" si="27"/>
        <v>0</v>
      </c>
      <c r="AB192" s="203">
        <f t="shared" si="26"/>
        <v>0</v>
      </c>
      <c r="AC192" s="202"/>
      <c r="AD192" s="202"/>
    </row>
    <row r="193" spans="14:30">
      <c r="N193" s="122">
        <v>172</v>
      </c>
      <c r="O193" s="263"/>
      <c r="P193" s="204"/>
      <c r="Q193" s="264">
        <f t="shared" si="29"/>
        <v>375</v>
      </c>
      <c r="R193" s="204">
        <f t="shared" si="24"/>
        <v>45</v>
      </c>
      <c r="S193" s="204">
        <f>$L$11*(1+$L$9)^N193*'Récapitulatif des résultats'!$I$11</f>
        <v>0</v>
      </c>
      <c r="T193" s="265"/>
      <c r="U193" s="204"/>
      <c r="V193" s="273">
        <f t="shared" si="25"/>
        <v>0</v>
      </c>
      <c r="W193" s="212">
        <f>SUM('Chêne sessile'!AQ177*'Chêne sessile'!$F$21,'Erable Sycomore '!AQ177*'Erable Sycomore '!$F$21,'Erable Plane'!AQ177*'Erable Plane'!$F$21,D!AQ177*D!$F$21,E!AQ177*E!$F$21,F!AQ177*F!$F$21)</f>
        <v>0</v>
      </c>
      <c r="X193" s="212">
        <f>SUM('Chêne sessile'!AR177*'Chêne sessile'!$F$21,'Erable Sycomore '!AR177*'Erable Sycomore '!$F$21,'Erable Plane'!AR177*'Erable Plane'!$F$21,D!AR177*D!$F$21,E!AR177*E!$F$21,F!AR177*F!$F$21)</f>
        <v>0</v>
      </c>
      <c r="Y193" s="212">
        <f>SUM('Chêne sessile'!AS177*'Chêne sessile'!$F$21,'Erable Sycomore '!AS177*'Erable Sycomore '!$F$21,'Erable Plane'!AS177*'Erable Plane'!$F$21,D!AS177*D!$F$21,E!AS177*E!$F$21,F!AS177*F!$F$21)</f>
        <v>0</v>
      </c>
      <c r="Z193" s="355">
        <f>SUM('Chêne sessile'!AT177*'Chêne sessile'!$F$21,'Erable Sycomore '!AT177*'Erable Sycomore '!$F$21,'Erable Plane'!AT177*'Erable Plane'!$F$21,D!AT177*D!$F$21,E!AT177*E!$F$21,F!AT177*F!$F$21)</f>
        <v>0</v>
      </c>
      <c r="AA193" s="202">
        <f t="shared" si="27"/>
        <v>0</v>
      </c>
      <c r="AB193" s="203">
        <f t="shared" si="26"/>
        <v>0</v>
      </c>
      <c r="AC193" s="202"/>
      <c r="AD193" s="202"/>
    </row>
    <row r="194" spans="14:30">
      <c r="N194" s="122">
        <v>173</v>
      </c>
      <c r="O194" s="263"/>
      <c r="P194" s="204"/>
      <c r="Q194" s="264">
        <f t="shared" si="29"/>
        <v>375</v>
      </c>
      <c r="R194" s="204">
        <f t="shared" si="24"/>
        <v>45</v>
      </c>
      <c r="S194" s="204">
        <f>$L$11*(1+$L$9)^N194*'Récapitulatif des résultats'!$I$11</f>
        <v>0</v>
      </c>
      <c r="T194" s="265"/>
      <c r="U194" s="204"/>
      <c r="V194" s="273">
        <f t="shared" si="25"/>
        <v>0</v>
      </c>
      <c r="W194" s="212">
        <f>SUM('Chêne sessile'!AQ178*'Chêne sessile'!$F$21,'Erable Sycomore '!AQ178*'Erable Sycomore '!$F$21,'Erable Plane'!AQ178*'Erable Plane'!$F$21,D!AQ178*D!$F$21,E!AQ178*E!$F$21,F!AQ178*F!$F$21)</f>
        <v>0</v>
      </c>
      <c r="X194" s="212">
        <f>SUM('Chêne sessile'!AR178*'Chêne sessile'!$F$21,'Erable Sycomore '!AR178*'Erable Sycomore '!$F$21,'Erable Plane'!AR178*'Erable Plane'!$F$21,D!AR178*D!$F$21,E!AR178*E!$F$21,F!AR178*F!$F$21)</f>
        <v>0</v>
      </c>
      <c r="Y194" s="212">
        <f>SUM('Chêne sessile'!AS178*'Chêne sessile'!$F$21,'Erable Sycomore '!AS178*'Erable Sycomore '!$F$21,'Erable Plane'!AS178*'Erable Plane'!$F$21,D!AS178*D!$F$21,E!AS178*E!$F$21,F!AS178*F!$F$21)</f>
        <v>0</v>
      </c>
      <c r="Z194" s="355">
        <f>SUM('Chêne sessile'!AT178*'Chêne sessile'!$F$21,'Erable Sycomore '!AT178*'Erable Sycomore '!$F$21,'Erable Plane'!AT178*'Erable Plane'!$F$21,D!AT178*D!$F$21,E!AT178*E!$F$21,F!AT178*F!$F$21)</f>
        <v>0</v>
      </c>
      <c r="AA194" s="202">
        <f t="shared" si="27"/>
        <v>0</v>
      </c>
      <c r="AB194" s="203">
        <f t="shared" si="26"/>
        <v>0</v>
      </c>
      <c r="AC194" s="202"/>
      <c r="AD194" s="202"/>
    </row>
    <row r="195" spans="14:30">
      <c r="N195" s="122">
        <v>174</v>
      </c>
      <c r="O195" s="263"/>
      <c r="P195" s="204"/>
      <c r="Q195" s="264">
        <f t="shared" si="29"/>
        <v>375</v>
      </c>
      <c r="R195" s="204">
        <f t="shared" si="24"/>
        <v>45</v>
      </c>
      <c r="S195" s="204">
        <f>$L$11*(1+$L$9)^N195*'Récapitulatif des résultats'!$I$11</f>
        <v>0</v>
      </c>
      <c r="T195" s="265"/>
      <c r="U195" s="204"/>
      <c r="V195" s="273">
        <f t="shared" si="25"/>
        <v>0</v>
      </c>
      <c r="W195" s="212">
        <f>SUM('Chêne sessile'!AQ179*'Chêne sessile'!$F$21,'Erable Sycomore '!AQ179*'Erable Sycomore '!$F$21,'Erable Plane'!AQ179*'Erable Plane'!$F$21,D!AQ179*D!$F$21,E!AQ179*E!$F$21,F!AQ179*F!$F$21)</f>
        <v>0</v>
      </c>
      <c r="X195" s="212">
        <f>SUM('Chêne sessile'!AR179*'Chêne sessile'!$F$21,'Erable Sycomore '!AR179*'Erable Sycomore '!$F$21,'Erable Plane'!AR179*'Erable Plane'!$F$21,D!AR179*D!$F$21,E!AR179*E!$F$21,F!AR179*F!$F$21)</f>
        <v>0</v>
      </c>
      <c r="Y195" s="212">
        <f>SUM('Chêne sessile'!AS179*'Chêne sessile'!$F$21,'Erable Sycomore '!AS179*'Erable Sycomore '!$F$21,'Erable Plane'!AS179*'Erable Plane'!$F$21,D!AS179*D!$F$21,E!AS179*E!$F$21,F!AS179*F!$F$21)</f>
        <v>0</v>
      </c>
      <c r="Z195" s="355">
        <f>SUM('Chêne sessile'!AT179*'Chêne sessile'!$F$21,'Erable Sycomore '!AT179*'Erable Sycomore '!$F$21,'Erable Plane'!AT179*'Erable Plane'!$F$21,D!AT179*D!$F$21,E!AT179*E!$F$21,F!AT179*F!$F$21)</f>
        <v>0</v>
      </c>
      <c r="AA195" s="202">
        <f t="shared" si="27"/>
        <v>0</v>
      </c>
      <c r="AB195" s="203">
        <f t="shared" si="26"/>
        <v>0</v>
      </c>
      <c r="AC195" s="202"/>
      <c r="AD195" s="202"/>
    </row>
    <row r="196" spans="14:30">
      <c r="N196" s="122">
        <v>175</v>
      </c>
      <c r="O196" s="263"/>
      <c r="P196" s="204"/>
      <c r="Q196" s="264">
        <f t="shared" si="29"/>
        <v>375</v>
      </c>
      <c r="R196" s="204">
        <f t="shared" si="24"/>
        <v>45</v>
      </c>
      <c r="S196" s="204">
        <f>$L$11*(1+$L$9)^N196*'Récapitulatif des résultats'!$I$11</f>
        <v>0</v>
      </c>
      <c r="T196" s="265"/>
      <c r="U196" s="204"/>
      <c r="V196" s="273">
        <f t="shared" si="25"/>
        <v>0</v>
      </c>
      <c r="W196" s="212">
        <f>SUM('Chêne sessile'!AQ180*'Chêne sessile'!$F$21,'Erable Sycomore '!AQ180*'Erable Sycomore '!$F$21,'Erable Plane'!AQ180*'Erable Plane'!$F$21,D!AQ180*D!$F$21,E!AQ180*E!$F$21,F!AQ180*F!$F$21)</f>
        <v>0</v>
      </c>
      <c r="X196" s="212">
        <f>SUM('Chêne sessile'!AR180*'Chêne sessile'!$F$21,'Erable Sycomore '!AR180*'Erable Sycomore '!$F$21,'Erable Plane'!AR180*'Erable Plane'!$F$21,D!AR180*D!$F$21,E!AR180*E!$F$21,F!AR180*F!$F$21)</f>
        <v>0</v>
      </c>
      <c r="Y196" s="212">
        <f>SUM('Chêne sessile'!AS180*'Chêne sessile'!$F$21,'Erable Sycomore '!AS180*'Erable Sycomore '!$F$21,'Erable Plane'!AS180*'Erable Plane'!$F$21,D!AS180*D!$F$21,E!AS180*E!$F$21,F!AS180*F!$F$21)</f>
        <v>0</v>
      </c>
      <c r="Z196" s="355">
        <f>SUM('Chêne sessile'!AT180*'Chêne sessile'!$F$21,'Erable Sycomore '!AT180*'Erable Sycomore '!$F$21,'Erable Plane'!AT180*'Erable Plane'!$F$21,D!AT180*D!$F$21,E!AT180*E!$F$21,F!AT180*F!$F$21)</f>
        <v>0</v>
      </c>
      <c r="AA196" s="202">
        <f t="shared" si="27"/>
        <v>0</v>
      </c>
      <c r="AB196" s="203">
        <f t="shared" si="26"/>
        <v>0</v>
      </c>
      <c r="AC196" s="202"/>
      <c r="AD196" s="202"/>
    </row>
    <row r="197" spans="14:30">
      <c r="N197" s="122">
        <v>176</v>
      </c>
      <c r="O197" s="263"/>
      <c r="P197" s="204"/>
      <c r="Q197" s="264">
        <f t="shared" si="29"/>
        <v>375</v>
      </c>
      <c r="R197" s="204">
        <f t="shared" si="24"/>
        <v>45</v>
      </c>
      <c r="S197" s="204">
        <f>$L$11*(1+$L$9)^N197*'Récapitulatif des résultats'!$I$11</f>
        <v>0</v>
      </c>
      <c r="T197" s="265"/>
      <c r="U197" s="204"/>
      <c r="V197" s="273">
        <f t="shared" si="25"/>
        <v>0</v>
      </c>
      <c r="W197" s="212">
        <f>SUM('Chêne sessile'!AQ181*'Chêne sessile'!$F$21,'Erable Sycomore '!AQ181*'Erable Sycomore '!$F$21,'Erable Plane'!AQ181*'Erable Plane'!$F$21,D!AQ181*D!$F$21,E!AQ181*E!$F$21,F!AQ181*F!$F$21)</f>
        <v>0</v>
      </c>
      <c r="X197" s="212">
        <f>SUM('Chêne sessile'!AR181*'Chêne sessile'!$F$21,'Erable Sycomore '!AR181*'Erable Sycomore '!$F$21,'Erable Plane'!AR181*'Erable Plane'!$F$21,D!AR181*D!$F$21,E!AR181*E!$F$21,F!AR181*F!$F$21)</f>
        <v>0</v>
      </c>
      <c r="Y197" s="212">
        <f>SUM('Chêne sessile'!AS181*'Chêne sessile'!$F$21,'Erable Sycomore '!AS181*'Erable Sycomore '!$F$21,'Erable Plane'!AS181*'Erable Plane'!$F$21,D!AS181*D!$F$21,E!AS181*E!$F$21,F!AS181*F!$F$21)</f>
        <v>0</v>
      </c>
      <c r="Z197" s="355">
        <f>SUM('Chêne sessile'!AT181*'Chêne sessile'!$F$21,'Erable Sycomore '!AT181*'Erable Sycomore '!$F$21,'Erable Plane'!AT181*'Erable Plane'!$F$21,D!AT181*D!$F$21,E!AT181*E!$F$21,F!AT181*F!$F$21)</f>
        <v>0</v>
      </c>
      <c r="AA197" s="202">
        <f t="shared" si="27"/>
        <v>0</v>
      </c>
      <c r="AB197" s="203">
        <f t="shared" si="26"/>
        <v>0</v>
      </c>
      <c r="AC197" s="202"/>
      <c r="AD197" s="202"/>
    </row>
    <row r="198" spans="14:30">
      <c r="N198" s="122">
        <v>177</v>
      </c>
      <c r="O198" s="263"/>
      <c r="P198" s="204"/>
      <c r="Q198" s="264">
        <f t="shared" si="29"/>
        <v>375</v>
      </c>
      <c r="R198" s="204">
        <f t="shared" si="24"/>
        <v>45</v>
      </c>
      <c r="S198" s="204">
        <f>$L$11*(1+$L$9)^N198*'Récapitulatif des résultats'!$I$11</f>
        <v>0</v>
      </c>
      <c r="T198" s="265"/>
      <c r="U198" s="204"/>
      <c r="V198" s="273">
        <f t="shared" si="25"/>
        <v>0</v>
      </c>
      <c r="W198" s="212">
        <f>SUM('Chêne sessile'!AQ182*'Chêne sessile'!$F$21,'Erable Sycomore '!AQ182*'Erable Sycomore '!$F$21,'Erable Plane'!AQ182*'Erable Plane'!$F$21,D!AQ182*D!$F$21,E!AQ182*E!$F$21,F!AQ182*F!$F$21)</f>
        <v>0</v>
      </c>
      <c r="X198" s="212">
        <f>SUM('Chêne sessile'!AR182*'Chêne sessile'!$F$21,'Erable Sycomore '!AR182*'Erable Sycomore '!$F$21,'Erable Plane'!AR182*'Erable Plane'!$F$21,D!AR182*D!$F$21,E!AR182*E!$F$21,F!AR182*F!$F$21)</f>
        <v>0</v>
      </c>
      <c r="Y198" s="212">
        <f>SUM('Chêne sessile'!AS182*'Chêne sessile'!$F$21,'Erable Sycomore '!AS182*'Erable Sycomore '!$F$21,'Erable Plane'!AS182*'Erable Plane'!$F$21,D!AS182*D!$F$21,E!AS182*E!$F$21,F!AS182*F!$F$21)</f>
        <v>0</v>
      </c>
      <c r="Z198" s="355">
        <f>SUM('Chêne sessile'!AT182*'Chêne sessile'!$F$21,'Erable Sycomore '!AT182*'Erable Sycomore '!$F$21,'Erable Plane'!AT182*'Erable Plane'!$F$21,D!AT182*D!$F$21,E!AT182*E!$F$21,F!AT182*F!$F$21)</f>
        <v>0</v>
      </c>
      <c r="AA198" s="202">
        <f t="shared" si="27"/>
        <v>0</v>
      </c>
      <c r="AB198" s="203">
        <f t="shared" si="26"/>
        <v>0</v>
      </c>
      <c r="AC198" s="202"/>
      <c r="AD198" s="202"/>
    </row>
    <row r="199" spans="14:30">
      <c r="N199" s="122">
        <v>178</v>
      </c>
      <c r="O199" s="263"/>
      <c r="P199" s="204"/>
      <c r="Q199" s="264">
        <f t="shared" si="29"/>
        <v>375</v>
      </c>
      <c r="R199" s="204">
        <f t="shared" si="24"/>
        <v>45</v>
      </c>
      <c r="S199" s="204">
        <f>$L$11*(1+$L$9)^N199*'Récapitulatif des résultats'!$I$11</f>
        <v>0</v>
      </c>
      <c r="T199" s="265"/>
      <c r="U199" s="204"/>
      <c r="V199" s="273">
        <f t="shared" si="25"/>
        <v>0</v>
      </c>
      <c r="W199" s="212">
        <f>SUM('Chêne sessile'!AQ183*'Chêne sessile'!$F$21,'Erable Sycomore '!AQ183*'Erable Sycomore '!$F$21,'Erable Plane'!AQ183*'Erable Plane'!$F$21,D!AQ183*D!$F$21,E!AQ183*E!$F$21,F!AQ183*F!$F$21)</f>
        <v>0</v>
      </c>
      <c r="X199" s="212">
        <f>SUM('Chêne sessile'!AR183*'Chêne sessile'!$F$21,'Erable Sycomore '!AR183*'Erable Sycomore '!$F$21,'Erable Plane'!AR183*'Erable Plane'!$F$21,D!AR183*D!$F$21,E!AR183*E!$F$21,F!AR183*F!$F$21)</f>
        <v>0</v>
      </c>
      <c r="Y199" s="212">
        <f>SUM('Chêne sessile'!AS183*'Chêne sessile'!$F$21,'Erable Sycomore '!AS183*'Erable Sycomore '!$F$21,'Erable Plane'!AS183*'Erable Plane'!$F$21,D!AS183*D!$F$21,E!AS183*E!$F$21,F!AS183*F!$F$21)</f>
        <v>0</v>
      </c>
      <c r="Z199" s="355">
        <f>SUM('Chêne sessile'!AT183*'Chêne sessile'!$F$21,'Erable Sycomore '!AT183*'Erable Sycomore '!$F$21,'Erable Plane'!AT183*'Erable Plane'!$F$21,D!AT183*D!$F$21,E!AT183*E!$F$21,F!AT183*F!$F$21)</f>
        <v>0</v>
      </c>
      <c r="AA199" s="202">
        <f t="shared" si="27"/>
        <v>0</v>
      </c>
      <c r="AB199" s="203">
        <f t="shared" si="26"/>
        <v>0</v>
      </c>
      <c r="AC199" s="202"/>
      <c r="AD199" s="202"/>
    </row>
    <row r="200" spans="14:30">
      <c r="N200" s="122">
        <v>179</v>
      </c>
      <c r="O200" s="263"/>
      <c r="P200" s="204"/>
      <c r="Q200" s="264">
        <f t="shared" si="29"/>
        <v>375</v>
      </c>
      <c r="R200" s="204">
        <f t="shared" si="24"/>
        <v>45</v>
      </c>
      <c r="S200" s="204">
        <f>$L$11*(1+$L$9)^N200*'Récapitulatif des résultats'!$I$11</f>
        <v>0</v>
      </c>
      <c r="T200" s="265"/>
      <c r="U200" s="204"/>
      <c r="V200" s="273">
        <f t="shared" si="25"/>
        <v>0</v>
      </c>
      <c r="W200" s="212">
        <f>SUM('Chêne sessile'!AQ184*'Chêne sessile'!$F$21,'Erable Sycomore '!AQ184*'Erable Sycomore '!$F$21,'Erable Plane'!AQ184*'Erable Plane'!$F$21,D!AQ184*D!$F$21,E!AQ184*E!$F$21,F!AQ184*F!$F$21)</f>
        <v>0</v>
      </c>
      <c r="X200" s="212">
        <f>SUM('Chêne sessile'!AR184*'Chêne sessile'!$F$21,'Erable Sycomore '!AR184*'Erable Sycomore '!$F$21,'Erable Plane'!AR184*'Erable Plane'!$F$21,D!AR184*D!$F$21,E!AR184*E!$F$21,F!AR184*F!$F$21)</f>
        <v>0</v>
      </c>
      <c r="Y200" s="212">
        <f>SUM('Chêne sessile'!AS184*'Chêne sessile'!$F$21,'Erable Sycomore '!AS184*'Erable Sycomore '!$F$21,'Erable Plane'!AS184*'Erable Plane'!$F$21,D!AS184*D!$F$21,E!AS184*E!$F$21,F!AS184*F!$F$21)</f>
        <v>0</v>
      </c>
      <c r="Z200" s="355">
        <f>SUM('Chêne sessile'!AT184*'Chêne sessile'!$F$21,'Erable Sycomore '!AT184*'Erable Sycomore '!$F$21,'Erable Plane'!AT184*'Erable Plane'!$F$21,D!AT184*D!$F$21,E!AT184*E!$F$21,F!AT184*F!$F$21)</f>
        <v>0</v>
      </c>
      <c r="AA200" s="202">
        <f t="shared" si="27"/>
        <v>0</v>
      </c>
      <c r="AB200" s="203">
        <f t="shared" si="26"/>
        <v>0</v>
      </c>
      <c r="AC200" s="202"/>
      <c r="AD200" s="202"/>
    </row>
    <row r="201" spans="14:30">
      <c r="N201" s="122">
        <v>180</v>
      </c>
      <c r="O201" s="263"/>
      <c r="P201" s="204"/>
      <c r="Q201" s="264">
        <f t="shared" si="29"/>
        <v>375</v>
      </c>
      <c r="R201" s="204">
        <f t="shared" si="24"/>
        <v>45</v>
      </c>
      <c r="S201" s="204">
        <f>$L$11*(1+$L$9)^N201*'Récapitulatif des résultats'!$I$11</f>
        <v>0</v>
      </c>
      <c r="T201" s="265"/>
      <c r="U201" s="204"/>
      <c r="V201" s="273">
        <f t="shared" si="25"/>
        <v>0</v>
      </c>
      <c r="W201" s="212">
        <f>SUM('Chêne sessile'!AQ185*'Chêne sessile'!$F$21,'Erable Sycomore '!AQ185*'Erable Sycomore '!$F$21,'Erable Plane'!AQ185*'Erable Plane'!$F$21,D!AQ185*D!$F$21,E!AQ185*E!$F$21,F!AQ185*F!$F$21)</f>
        <v>0</v>
      </c>
      <c r="X201" s="212">
        <f>SUM('Chêne sessile'!AR185*'Chêne sessile'!$F$21,'Erable Sycomore '!AR185*'Erable Sycomore '!$F$21,'Erable Plane'!AR185*'Erable Plane'!$F$21,D!AR185*D!$F$21,E!AR185*E!$F$21,F!AR185*F!$F$21)</f>
        <v>0</v>
      </c>
      <c r="Y201" s="212">
        <f>SUM('Chêne sessile'!AS185*'Chêne sessile'!$F$21,'Erable Sycomore '!AS185*'Erable Sycomore '!$F$21,'Erable Plane'!AS185*'Erable Plane'!$F$21,D!AS185*D!$F$21,E!AS185*E!$F$21,F!AS185*F!$F$21)</f>
        <v>0</v>
      </c>
      <c r="Z201" s="355">
        <f>SUM('Chêne sessile'!AT185*'Chêne sessile'!$F$21,'Erable Sycomore '!AT185*'Erable Sycomore '!$F$21,'Erable Plane'!AT185*'Erable Plane'!$F$21,D!AT185*D!$F$21,E!AT185*E!$F$21,F!AT185*F!$F$21)</f>
        <v>0</v>
      </c>
      <c r="AA201" s="202">
        <f t="shared" si="27"/>
        <v>0</v>
      </c>
      <c r="AB201" s="203">
        <f t="shared" si="26"/>
        <v>0</v>
      </c>
      <c r="AC201" s="202"/>
      <c r="AD201" s="202"/>
    </row>
    <row r="202" spans="14:30">
      <c r="N202" s="122">
        <v>181</v>
      </c>
      <c r="O202" s="263"/>
      <c r="P202" s="204"/>
      <c r="Q202" s="264">
        <f t="shared" si="29"/>
        <v>375</v>
      </c>
      <c r="R202" s="204">
        <f t="shared" si="24"/>
        <v>45</v>
      </c>
      <c r="S202" s="204">
        <f>$L$11*(1+$L$9)^N202*'Récapitulatif des résultats'!$I$11</f>
        <v>0</v>
      </c>
      <c r="T202" s="265"/>
      <c r="U202" s="204"/>
      <c r="V202" s="273">
        <f t="shared" si="25"/>
        <v>0</v>
      </c>
      <c r="W202" s="212">
        <f>SUM('Chêne sessile'!AQ186*'Chêne sessile'!$F$21,'Erable Sycomore '!AQ186*'Erable Sycomore '!$F$21,'Erable Plane'!AQ186*'Erable Plane'!$F$21,D!AQ186*D!$F$21,E!AQ186*E!$F$21,F!AQ186*F!$F$21)</f>
        <v>0</v>
      </c>
      <c r="X202" s="212">
        <f>SUM('Chêne sessile'!AR186*'Chêne sessile'!$F$21,'Erable Sycomore '!AR186*'Erable Sycomore '!$F$21,'Erable Plane'!AR186*'Erable Plane'!$F$21,D!AR186*D!$F$21,E!AR186*E!$F$21,F!AR186*F!$F$21)</f>
        <v>0</v>
      </c>
      <c r="Y202" s="212">
        <f>SUM('Chêne sessile'!AS186*'Chêne sessile'!$F$21,'Erable Sycomore '!AS186*'Erable Sycomore '!$F$21,'Erable Plane'!AS186*'Erable Plane'!$F$21,D!AS186*D!$F$21,E!AS186*E!$F$21,F!AS186*F!$F$21)</f>
        <v>0</v>
      </c>
      <c r="Z202" s="355">
        <f>SUM('Chêne sessile'!AT186*'Chêne sessile'!$F$21,'Erable Sycomore '!AT186*'Erable Sycomore '!$F$21,'Erable Plane'!AT186*'Erable Plane'!$F$21,D!AT186*D!$F$21,E!AT186*E!$F$21,F!AT186*F!$F$21)</f>
        <v>0</v>
      </c>
      <c r="AA202" s="202">
        <f t="shared" si="27"/>
        <v>0</v>
      </c>
      <c r="AB202" s="203">
        <f t="shared" si="26"/>
        <v>0</v>
      </c>
      <c r="AC202" s="202"/>
      <c r="AD202" s="202"/>
    </row>
    <row r="203" spans="14:30">
      <c r="N203" s="122">
        <v>182</v>
      </c>
      <c r="O203" s="263"/>
      <c r="P203" s="204"/>
      <c r="Q203" s="264">
        <f t="shared" si="29"/>
        <v>375</v>
      </c>
      <c r="R203" s="204">
        <f t="shared" si="24"/>
        <v>45</v>
      </c>
      <c r="S203" s="204">
        <f>$L$11*(1+$L$9)^N203*'Récapitulatif des résultats'!$I$11</f>
        <v>0</v>
      </c>
      <c r="T203" s="265"/>
      <c r="U203" s="204"/>
      <c r="V203" s="273">
        <f t="shared" si="25"/>
        <v>0</v>
      </c>
      <c r="W203" s="212">
        <f>SUM('Chêne sessile'!AQ187*'Chêne sessile'!$F$21,'Erable Sycomore '!AQ187*'Erable Sycomore '!$F$21,'Erable Plane'!AQ187*'Erable Plane'!$F$21,D!AQ187*D!$F$21,E!AQ187*E!$F$21,F!AQ187*F!$F$21)</f>
        <v>0</v>
      </c>
      <c r="X203" s="212">
        <f>SUM('Chêne sessile'!AR187*'Chêne sessile'!$F$21,'Erable Sycomore '!AR187*'Erable Sycomore '!$F$21,'Erable Plane'!AR187*'Erable Plane'!$F$21,D!AR187*D!$F$21,E!AR187*E!$F$21,F!AR187*F!$F$21)</f>
        <v>0</v>
      </c>
      <c r="Y203" s="212">
        <f>SUM('Chêne sessile'!AS187*'Chêne sessile'!$F$21,'Erable Sycomore '!AS187*'Erable Sycomore '!$F$21,'Erable Plane'!AS187*'Erable Plane'!$F$21,D!AS187*D!$F$21,E!AS187*E!$F$21,F!AS187*F!$F$21)</f>
        <v>0</v>
      </c>
      <c r="Z203" s="355">
        <f>SUM('Chêne sessile'!AT187*'Chêne sessile'!$F$21,'Erable Sycomore '!AT187*'Erable Sycomore '!$F$21,'Erable Plane'!AT187*'Erable Plane'!$F$21,D!AT187*D!$F$21,E!AT187*E!$F$21,F!AT187*F!$F$21)</f>
        <v>0</v>
      </c>
      <c r="AA203" s="202">
        <f t="shared" si="27"/>
        <v>0</v>
      </c>
      <c r="AB203" s="203">
        <f t="shared" si="26"/>
        <v>0</v>
      </c>
      <c r="AC203" s="202"/>
      <c r="AD203" s="202"/>
    </row>
    <row r="204" spans="14:30">
      <c r="N204" s="122">
        <v>183</v>
      </c>
      <c r="O204" s="263"/>
      <c r="P204" s="204"/>
      <c r="Q204" s="264">
        <f t="shared" si="29"/>
        <v>375</v>
      </c>
      <c r="R204" s="204">
        <f t="shared" si="24"/>
        <v>45</v>
      </c>
      <c r="S204" s="204">
        <f>$L$11*(1+$L$9)^N204*'Récapitulatif des résultats'!$I$11</f>
        <v>0</v>
      </c>
      <c r="T204" s="265"/>
      <c r="U204" s="204"/>
      <c r="V204" s="273">
        <f t="shared" si="25"/>
        <v>0</v>
      </c>
      <c r="W204" s="212">
        <f>SUM('Chêne sessile'!AQ188*'Chêne sessile'!$F$21,'Erable Sycomore '!AQ188*'Erable Sycomore '!$F$21,'Erable Plane'!AQ188*'Erable Plane'!$F$21,D!AQ188*D!$F$21,E!AQ188*E!$F$21,F!AQ188*F!$F$21)</f>
        <v>0</v>
      </c>
      <c r="X204" s="212">
        <f>SUM('Chêne sessile'!AR188*'Chêne sessile'!$F$21,'Erable Sycomore '!AR188*'Erable Sycomore '!$F$21,'Erable Plane'!AR188*'Erable Plane'!$F$21,D!AR188*D!$F$21,E!AR188*E!$F$21,F!AR188*F!$F$21)</f>
        <v>0</v>
      </c>
      <c r="Y204" s="212">
        <f>SUM('Chêne sessile'!AS188*'Chêne sessile'!$F$21,'Erable Sycomore '!AS188*'Erable Sycomore '!$F$21,'Erable Plane'!AS188*'Erable Plane'!$F$21,D!AS188*D!$F$21,E!AS188*E!$F$21,F!AS188*F!$F$21)</f>
        <v>0</v>
      </c>
      <c r="Z204" s="355">
        <f>SUM('Chêne sessile'!AT188*'Chêne sessile'!$F$21,'Erable Sycomore '!AT188*'Erable Sycomore '!$F$21,'Erable Plane'!AT188*'Erable Plane'!$F$21,D!AT188*D!$F$21,E!AT188*E!$F$21,F!AT188*F!$F$21)</f>
        <v>0</v>
      </c>
      <c r="AA204" s="202">
        <f t="shared" si="27"/>
        <v>0</v>
      </c>
      <c r="AB204" s="203">
        <f t="shared" si="26"/>
        <v>0</v>
      </c>
      <c r="AC204" s="202"/>
      <c r="AD204" s="202"/>
    </row>
    <row r="205" spans="14:30">
      <c r="N205" s="122">
        <v>184</v>
      </c>
      <c r="O205" s="263"/>
      <c r="P205" s="204"/>
      <c r="Q205" s="264">
        <f t="shared" si="29"/>
        <v>375</v>
      </c>
      <c r="R205" s="204">
        <f t="shared" si="24"/>
        <v>45</v>
      </c>
      <c r="S205" s="204">
        <f>$L$11*(1+$L$9)^N205*'Récapitulatif des résultats'!$I$11</f>
        <v>0</v>
      </c>
      <c r="T205" s="265"/>
      <c r="U205" s="204"/>
      <c r="V205" s="273">
        <f t="shared" si="25"/>
        <v>0</v>
      </c>
      <c r="W205" s="212">
        <f>SUM('Chêne sessile'!AQ189*'Chêne sessile'!$F$21,'Erable Sycomore '!AQ189*'Erable Sycomore '!$F$21,'Erable Plane'!AQ189*'Erable Plane'!$F$21,D!AQ189*D!$F$21,E!AQ189*E!$F$21,F!AQ189*F!$F$21)</f>
        <v>0</v>
      </c>
      <c r="X205" s="212">
        <f>SUM('Chêne sessile'!AR189*'Chêne sessile'!$F$21,'Erable Sycomore '!AR189*'Erable Sycomore '!$F$21,'Erable Plane'!AR189*'Erable Plane'!$F$21,D!AR189*D!$F$21,E!AR189*E!$F$21,F!AR189*F!$F$21)</f>
        <v>0</v>
      </c>
      <c r="Y205" s="212">
        <f>SUM('Chêne sessile'!AS189*'Chêne sessile'!$F$21,'Erable Sycomore '!AS189*'Erable Sycomore '!$F$21,'Erable Plane'!AS189*'Erable Plane'!$F$21,D!AS189*D!$F$21,E!AS189*E!$F$21,F!AS189*F!$F$21)</f>
        <v>0</v>
      </c>
      <c r="Z205" s="355">
        <f>SUM('Chêne sessile'!AT189*'Chêne sessile'!$F$21,'Erable Sycomore '!AT189*'Erable Sycomore '!$F$21,'Erable Plane'!AT189*'Erable Plane'!$F$21,D!AT189*D!$F$21,E!AT189*E!$F$21,F!AT189*F!$F$21)</f>
        <v>0</v>
      </c>
      <c r="AA205" s="202">
        <f t="shared" si="27"/>
        <v>0</v>
      </c>
      <c r="AB205" s="203">
        <f t="shared" si="26"/>
        <v>0</v>
      </c>
      <c r="AC205" s="202"/>
      <c r="AD205" s="202"/>
    </row>
    <row r="206" spans="14:30">
      <c r="N206" s="122">
        <v>185</v>
      </c>
      <c r="O206" s="263"/>
      <c r="P206" s="204"/>
      <c r="Q206" s="264">
        <f t="shared" si="29"/>
        <v>375</v>
      </c>
      <c r="R206" s="204">
        <f t="shared" si="24"/>
        <v>45</v>
      </c>
      <c r="S206" s="204">
        <f>$L$11*(1+$L$9)^N206*'Récapitulatif des résultats'!$I$11</f>
        <v>0</v>
      </c>
      <c r="T206" s="265"/>
      <c r="U206" s="204"/>
      <c r="V206" s="273">
        <f t="shared" si="25"/>
        <v>0</v>
      </c>
      <c r="W206" s="212">
        <f>SUM('Chêne sessile'!AQ190*'Chêne sessile'!$F$21,'Erable Sycomore '!AQ190*'Erable Sycomore '!$F$21,'Erable Plane'!AQ190*'Erable Plane'!$F$21,D!AQ190*D!$F$21,E!AQ190*E!$F$21,F!AQ190*F!$F$21)</f>
        <v>0</v>
      </c>
      <c r="X206" s="212">
        <f>SUM('Chêne sessile'!AR190*'Chêne sessile'!$F$21,'Erable Sycomore '!AR190*'Erable Sycomore '!$F$21,'Erable Plane'!AR190*'Erable Plane'!$F$21,D!AR190*D!$F$21,E!AR190*E!$F$21,F!AR190*F!$F$21)</f>
        <v>0</v>
      </c>
      <c r="Y206" s="212">
        <f>SUM('Chêne sessile'!AS190*'Chêne sessile'!$F$21,'Erable Sycomore '!AS190*'Erable Sycomore '!$F$21,'Erable Plane'!AS190*'Erable Plane'!$F$21,D!AS190*D!$F$21,E!AS190*E!$F$21,F!AS190*F!$F$21)</f>
        <v>0</v>
      </c>
      <c r="Z206" s="355">
        <f>SUM('Chêne sessile'!AT190*'Chêne sessile'!$F$21,'Erable Sycomore '!AT190*'Erable Sycomore '!$F$21,'Erable Plane'!AT190*'Erable Plane'!$F$21,D!AT190*D!$F$21,E!AT190*E!$F$21,F!AT190*F!$F$21)</f>
        <v>0</v>
      </c>
      <c r="AA206" s="202">
        <f t="shared" si="27"/>
        <v>0</v>
      </c>
      <c r="AB206" s="203">
        <f t="shared" si="26"/>
        <v>0</v>
      </c>
      <c r="AC206" s="202"/>
      <c r="AD206" s="202"/>
    </row>
    <row r="207" spans="14:30">
      <c r="N207" s="122">
        <v>186</v>
      </c>
      <c r="O207" s="263"/>
      <c r="P207" s="204"/>
      <c r="Q207" s="264">
        <f t="shared" si="29"/>
        <v>375</v>
      </c>
      <c r="R207" s="204">
        <f t="shared" si="24"/>
        <v>45</v>
      </c>
      <c r="S207" s="204">
        <f>$L$11*(1+$L$9)^N207*'Récapitulatif des résultats'!$I$11</f>
        <v>0</v>
      </c>
      <c r="T207" s="265"/>
      <c r="U207" s="204"/>
      <c r="V207" s="273">
        <f t="shared" si="25"/>
        <v>0</v>
      </c>
      <c r="W207" s="212">
        <f>SUM('Chêne sessile'!AQ191*'Chêne sessile'!$F$21,'Erable Sycomore '!AQ191*'Erable Sycomore '!$F$21,'Erable Plane'!AQ191*'Erable Plane'!$F$21,D!AQ191*D!$F$21,E!AQ191*E!$F$21,F!AQ191*F!$F$21)</f>
        <v>0</v>
      </c>
      <c r="X207" s="212">
        <f>SUM('Chêne sessile'!AR191*'Chêne sessile'!$F$21,'Erable Sycomore '!AR191*'Erable Sycomore '!$F$21,'Erable Plane'!AR191*'Erable Plane'!$F$21,D!AR191*D!$F$21,E!AR191*E!$F$21,F!AR191*F!$F$21)</f>
        <v>0</v>
      </c>
      <c r="Y207" s="212">
        <f>SUM('Chêne sessile'!AS191*'Chêne sessile'!$F$21,'Erable Sycomore '!AS191*'Erable Sycomore '!$F$21,'Erable Plane'!AS191*'Erable Plane'!$F$21,D!AS191*D!$F$21,E!AS191*E!$F$21,F!AS191*F!$F$21)</f>
        <v>0</v>
      </c>
      <c r="Z207" s="355">
        <f>SUM('Chêne sessile'!AT191*'Chêne sessile'!$F$21,'Erable Sycomore '!AT191*'Erable Sycomore '!$F$21,'Erable Plane'!AT191*'Erable Plane'!$F$21,D!AT191*D!$F$21,E!AT191*E!$F$21,F!AT191*F!$F$21)</f>
        <v>0</v>
      </c>
      <c r="AA207" s="202">
        <f t="shared" si="27"/>
        <v>0</v>
      </c>
      <c r="AB207" s="203">
        <f t="shared" si="26"/>
        <v>0</v>
      </c>
      <c r="AC207" s="202"/>
      <c r="AD207" s="202"/>
    </row>
    <row r="208" spans="14:30">
      <c r="N208" s="122">
        <v>187</v>
      </c>
      <c r="O208" s="263"/>
      <c r="P208" s="204"/>
      <c r="Q208" s="264">
        <f t="shared" si="29"/>
        <v>375</v>
      </c>
      <c r="R208" s="204">
        <f t="shared" si="24"/>
        <v>45</v>
      </c>
      <c r="S208" s="204">
        <f>$L$11*(1+$L$9)^N208*'Récapitulatif des résultats'!$I$11</f>
        <v>0</v>
      </c>
      <c r="T208" s="265"/>
      <c r="U208" s="204"/>
      <c r="V208" s="273">
        <f t="shared" si="25"/>
        <v>0</v>
      </c>
      <c r="W208" s="212">
        <f>SUM('Chêne sessile'!AQ192*'Chêne sessile'!$F$21,'Erable Sycomore '!AQ192*'Erable Sycomore '!$F$21,'Erable Plane'!AQ192*'Erable Plane'!$F$21,D!AQ192*D!$F$21,E!AQ192*E!$F$21,F!AQ192*F!$F$21)</f>
        <v>0</v>
      </c>
      <c r="X208" s="212">
        <f>SUM('Chêne sessile'!AR192*'Chêne sessile'!$F$21,'Erable Sycomore '!AR192*'Erable Sycomore '!$F$21,'Erable Plane'!AR192*'Erable Plane'!$F$21,D!AR192*D!$F$21,E!AR192*E!$F$21,F!AR192*F!$F$21)</f>
        <v>0</v>
      </c>
      <c r="Y208" s="212">
        <f>SUM('Chêne sessile'!AS192*'Chêne sessile'!$F$21,'Erable Sycomore '!AS192*'Erable Sycomore '!$F$21,'Erable Plane'!AS192*'Erable Plane'!$F$21,D!AS192*D!$F$21,E!AS192*E!$F$21,F!AS192*F!$F$21)</f>
        <v>0</v>
      </c>
      <c r="Z208" s="355">
        <f>SUM('Chêne sessile'!AT192*'Chêne sessile'!$F$21,'Erable Sycomore '!AT192*'Erable Sycomore '!$F$21,'Erable Plane'!AT192*'Erable Plane'!$F$21,D!AT192*D!$F$21,E!AT192*E!$F$21,F!AT192*F!$F$21)</f>
        <v>0</v>
      </c>
      <c r="AA208" s="202">
        <f t="shared" si="27"/>
        <v>0</v>
      </c>
      <c r="AB208" s="203">
        <f t="shared" si="26"/>
        <v>0</v>
      </c>
      <c r="AC208" s="202"/>
      <c r="AD208" s="202"/>
    </row>
    <row r="209" spans="14:30">
      <c r="N209" s="122">
        <v>188</v>
      </c>
      <c r="O209" s="263"/>
      <c r="P209" s="204"/>
      <c r="Q209" s="264">
        <f t="shared" si="29"/>
        <v>375</v>
      </c>
      <c r="R209" s="204">
        <f t="shared" si="24"/>
        <v>45</v>
      </c>
      <c r="S209" s="204">
        <f>$L$11*(1+$L$9)^N209*'Récapitulatif des résultats'!$I$11</f>
        <v>0</v>
      </c>
      <c r="T209" s="265"/>
      <c r="U209" s="204"/>
      <c r="V209" s="273">
        <f t="shared" si="25"/>
        <v>0</v>
      </c>
      <c r="W209" s="212">
        <f>SUM('Chêne sessile'!AQ193*'Chêne sessile'!$F$21,'Erable Sycomore '!AQ193*'Erable Sycomore '!$F$21,'Erable Plane'!AQ193*'Erable Plane'!$F$21,D!AQ193*D!$F$21,E!AQ193*E!$F$21,F!AQ193*F!$F$21)</f>
        <v>0</v>
      </c>
      <c r="X209" s="212">
        <f>SUM('Chêne sessile'!AR193*'Chêne sessile'!$F$21,'Erable Sycomore '!AR193*'Erable Sycomore '!$F$21,'Erable Plane'!AR193*'Erable Plane'!$F$21,D!AR193*D!$F$21,E!AR193*E!$F$21,F!AR193*F!$F$21)</f>
        <v>0</v>
      </c>
      <c r="Y209" s="212">
        <f>SUM('Chêne sessile'!AS193*'Chêne sessile'!$F$21,'Erable Sycomore '!AS193*'Erable Sycomore '!$F$21,'Erable Plane'!AS193*'Erable Plane'!$F$21,D!AS193*D!$F$21,E!AS193*E!$F$21,F!AS193*F!$F$21)</f>
        <v>0</v>
      </c>
      <c r="Z209" s="355">
        <f>SUM('Chêne sessile'!AT193*'Chêne sessile'!$F$21,'Erable Sycomore '!AT193*'Erable Sycomore '!$F$21,'Erable Plane'!AT193*'Erable Plane'!$F$21,D!AT193*D!$F$21,E!AT193*E!$F$21,F!AT193*F!$F$21)</f>
        <v>0</v>
      </c>
      <c r="AA209" s="202">
        <f t="shared" si="27"/>
        <v>0</v>
      </c>
      <c r="AB209" s="203">
        <f t="shared" si="26"/>
        <v>0</v>
      </c>
      <c r="AC209" s="202"/>
      <c r="AD209" s="202"/>
    </row>
    <row r="210" spans="14:30">
      <c r="N210" s="122">
        <v>189</v>
      </c>
      <c r="O210" s="263"/>
      <c r="P210" s="204"/>
      <c r="Q210" s="264">
        <f t="shared" si="29"/>
        <v>375</v>
      </c>
      <c r="R210" s="204">
        <f t="shared" si="24"/>
        <v>45</v>
      </c>
      <c r="S210" s="204">
        <f>$L$11*(1+$L$9)^N210*'Récapitulatif des résultats'!$I$11</f>
        <v>0</v>
      </c>
      <c r="T210" s="265"/>
      <c r="U210" s="204"/>
      <c r="V210" s="273">
        <f t="shared" si="25"/>
        <v>0</v>
      </c>
      <c r="W210" s="212">
        <f>SUM('Chêne sessile'!AQ194*'Chêne sessile'!$F$21,'Erable Sycomore '!AQ194*'Erable Sycomore '!$F$21,'Erable Plane'!AQ194*'Erable Plane'!$F$21,D!AQ194*D!$F$21,E!AQ194*E!$F$21,F!AQ194*F!$F$21)</f>
        <v>0</v>
      </c>
      <c r="X210" s="212">
        <f>SUM('Chêne sessile'!AR194*'Chêne sessile'!$F$21,'Erable Sycomore '!AR194*'Erable Sycomore '!$F$21,'Erable Plane'!AR194*'Erable Plane'!$F$21,D!AR194*D!$F$21,E!AR194*E!$F$21,F!AR194*F!$F$21)</f>
        <v>0</v>
      </c>
      <c r="Y210" s="212">
        <f>SUM('Chêne sessile'!AS194*'Chêne sessile'!$F$21,'Erable Sycomore '!AS194*'Erable Sycomore '!$F$21,'Erable Plane'!AS194*'Erable Plane'!$F$21,D!AS194*D!$F$21,E!AS194*E!$F$21,F!AS194*F!$F$21)</f>
        <v>0</v>
      </c>
      <c r="Z210" s="355">
        <f>SUM('Chêne sessile'!AT194*'Chêne sessile'!$F$21,'Erable Sycomore '!AT194*'Erable Sycomore '!$F$21,'Erable Plane'!AT194*'Erable Plane'!$F$21,D!AT194*D!$F$21,E!AT194*E!$F$21,F!AT194*F!$F$21)</f>
        <v>0</v>
      </c>
      <c r="AA210" s="202">
        <f t="shared" si="27"/>
        <v>0</v>
      </c>
      <c r="AB210" s="203">
        <f t="shared" si="26"/>
        <v>0</v>
      </c>
      <c r="AC210" s="202"/>
      <c r="AD210" s="202"/>
    </row>
    <row r="211" spans="14:30">
      <c r="N211" s="122">
        <v>190</v>
      </c>
      <c r="O211" s="263"/>
      <c r="P211" s="204"/>
      <c r="Q211" s="264">
        <f t="shared" si="29"/>
        <v>375</v>
      </c>
      <c r="R211" s="204">
        <f t="shared" si="24"/>
        <v>45</v>
      </c>
      <c r="S211" s="204">
        <f>$L$11*(1+$L$9)^N211*'Récapitulatif des résultats'!$I$11</f>
        <v>0</v>
      </c>
      <c r="T211" s="265"/>
      <c r="U211" s="204"/>
      <c r="V211" s="273">
        <f t="shared" si="25"/>
        <v>0</v>
      </c>
      <c r="W211" s="212">
        <f>SUM('Chêne sessile'!AQ195*'Chêne sessile'!$F$21,'Erable Sycomore '!AQ195*'Erable Sycomore '!$F$21,'Erable Plane'!AQ195*'Erable Plane'!$F$21,D!AQ195*D!$F$21,E!AQ195*E!$F$21,F!AQ195*F!$F$21)</f>
        <v>0</v>
      </c>
      <c r="X211" s="212">
        <f>SUM('Chêne sessile'!AR195*'Chêne sessile'!$F$21,'Erable Sycomore '!AR195*'Erable Sycomore '!$F$21,'Erable Plane'!AR195*'Erable Plane'!$F$21,D!AR195*D!$F$21,E!AR195*E!$F$21,F!AR195*F!$F$21)</f>
        <v>0</v>
      </c>
      <c r="Y211" s="212">
        <f>SUM('Chêne sessile'!AS195*'Chêne sessile'!$F$21,'Erable Sycomore '!AS195*'Erable Sycomore '!$F$21,'Erable Plane'!AS195*'Erable Plane'!$F$21,D!AS195*D!$F$21,E!AS195*E!$F$21,F!AS195*F!$F$21)</f>
        <v>0</v>
      </c>
      <c r="Z211" s="355">
        <f>SUM('Chêne sessile'!AT195*'Chêne sessile'!$F$21,'Erable Sycomore '!AT195*'Erable Sycomore '!$F$21,'Erable Plane'!AT195*'Erable Plane'!$F$21,D!AT195*D!$F$21,E!AT195*E!$F$21,F!AT195*F!$F$21)</f>
        <v>0</v>
      </c>
      <c r="AA211" s="202">
        <f t="shared" si="27"/>
        <v>0</v>
      </c>
      <c r="AB211" s="203">
        <f t="shared" si="26"/>
        <v>0</v>
      </c>
      <c r="AC211" s="202"/>
      <c r="AD211" s="202"/>
    </row>
    <row r="212" spans="14:30">
      <c r="N212" s="122">
        <v>191</v>
      </c>
      <c r="O212" s="263"/>
      <c r="P212" s="204"/>
      <c r="Q212" s="264">
        <f t="shared" si="29"/>
        <v>375</v>
      </c>
      <c r="R212" s="204">
        <f t="shared" si="24"/>
        <v>45</v>
      </c>
      <c r="S212" s="204">
        <f>$L$11*(1+$L$9)^N212*'Récapitulatif des résultats'!$I$11</f>
        <v>0</v>
      </c>
      <c r="T212" s="265"/>
      <c r="U212" s="204"/>
      <c r="V212" s="273">
        <f t="shared" si="25"/>
        <v>0</v>
      </c>
      <c r="W212" s="212">
        <f>SUM('Chêne sessile'!AQ196*'Chêne sessile'!$F$21,'Erable Sycomore '!AQ196*'Erable Sycomore '!$F$21,'Erable Plane'!AQ196*'Erable Plane'!$F$21,D!AQ196*D!$F$21,E!AQ196*E!$F$21,F!AQ196*F!$F$21)</f>
        <v>0</v>
      </c>
      <c r="X212" s="212">
        <f>SUM('Chêne sessile'!AR196*'Chêne sessile'!$F$21,'Erable Sycomore '!AR196*'Erable Sycomore '!$F$21,'Erable Plane'!AR196*'Erable Plane'!$F$21,D!AR196*D!$F$21,E!AR196*E!$F$21,F!AR196*F!$F$21)</f>
        <v>0</v>
      </c>
      <c r="Y212" s="212">
        <f>SUM('Chêne sessile'!AS196*'Chêne sessile'!$F$21,'Erable Sycomore '!AS196*'Erable Sycomore '!$F$21,'Erable Plane'!AS196*'Erable Plane'!$F$21,D!AS196*D!$F$21,E!AS196*E!$F$21,F!AS196*F!$F$21)</f>
        <v>0</v>
      </c>
      <c r="Z212" s="355">
        <f>SUM('Chêne sessile'!AT196*'Chêne sessile'!$F$21,'Erable Sycomore '!AT196*'Erable Sycomore '!$F$21,'Erable Plane'!AT196*'Erable Plane'!$F$21,D!AT196*D!$F$21,E!AT196*E!$F$21,F!AT196*F!$F$21)</f>
        <v>0</v>
      </c>
      <c r="AA212" s="202">
        <f t="shared" si="27"/>
        <v>0</v>
      </c>
      <c r="AB212" s="203">
        <f t="shared" si="26"/>
        <v>0</v>
      </c>
      <c r="AC212" s="202"/>
      <c r="AD212" s="202"/>
    </row>
    <row r="213" spans="14:30">
      <c r="N213" s="122">
        <v>192</v>
      </c>
      <c r="O213" s="263"/>
      <c r="P213" s="204"/>
      <c r="Q213" s="264">
        <f t="shared" si="29"/>
        <v>375</v>
      </c>
      <c r="R213" s="204">
        <f t="shared" ref="R213:R221" si="30">$L$10*SUM(O213:Q213)</f>
        <v>45</v>
      </c>
      <c r="S213" s="204">
        <f>$L$11*(1+$L$9)^N213*'Récapitulatif des résultats'!$I$11</f>
        <v>0</v>
      </c>
      <c r="T213" s="265"/>
      <c r="U213" s="204"/>
      <c r="V213" s="273">
        <f t="shared" ref="V213:V221" si="31">SUM(W213:Z213)</f>
        <v>0</v>
      </c>
      <c r="W213" s="212">
        <f>SUM('Chêne sessile'!AQ197*'Chêne sessile'!$F$21,'Erable Sycomore '!AQ197*'Erable Sycomore '!$F$21,'Erable Plane'!AQ197*'Erable Plane'!$F$21,D!AQ197*D!$F$21,E!AQ197*E!$F$21,F!AQ197*F!$F$21)</f>
        <v>0</v>
      </c>
      <c r="X213" s="212">
        <f>SUM('Chêne sessile'!AR197*'Chêne sessile'!$F$21,'Erable Sycomore '!AR197*'Erable Sycomore '!$F$21,'Erable Plane'!AR197*'Erable Plane'!$F$21,D!AR197*D!$F$21,E!AR197*E!$F$21,F!AR197*F!$F$21)</f>
        <v>0</v>
      </c>
      <c r="Y213" s="212">
        <f>SUM('Chêne sessile'!AS197*'Chêne sessile'!$F$21,'Erable Sycomore '!AS197*'Erable Sycomore '!$F$21,'Erable Plane'!AS197*'Erable Plane'!$F$21,D!AS197*D!$F$21,E!AS197*E!$F$21,F!AS197*F!$F$21)</f>
        <v>0</v>
      </c>
      <c r="Z213" s="355">
        <f>SUM('Chêne sessile'!AT197*'Chêne sessile'!$F$21,'Erable Sycomore '!AT197*'Erable Sycomore '!$F$21,'Erable Plane'!AT197*'Erable Plane'!$F$21,D!AT197*D!$F$21,E!AT197*E!$F$21,F!AT197*F!$F$21)</f>
        <v>0</v>
      </c>
      <c r="AA213" s="202">
        <f t="shared" si="27"/>
        <v>0</v>
      </c>
      <c r="AB213" s="203">
        <f t="shared" ref="AB213:AB221" si="32">IF(N213&lt;=$L$4,(AA213-SUM(O213:T213))/((1+4.5%)^N213),)</f>
        <v>0</v>
      </c>
      <c r="AC213" s="202"/>
      <c r="AD213" s="202"/>
    </row>
    <row r="214" spans="14:30">
      <c r="N214" s="122">
        <v>193</v>
      </c>
      <c r="O214" s="263"/>
      <c r="P214" s="204"/>
      <c r="Q214" s="264">
        <f t="shared" si="29"/>
        <v>375</v>
      </c>
      <c r="R214" s="204">
        <f t="shared" si="30"/>
        <v>45</v>
      </c>
      <c r="S214" s="204">
        <f>$L$11*(1+$L$9)^N214*'Récapitulatif des résultats'!$I$11</f>
        <v>0</v>
      </c>
      <c r="T214" s="265"/>
      <c r="U214" s="204"/>
      <c r="V214" s="273">
        <f t="shared" si="31"/>
        <v>0</v>
      </c>
      <c r="W214" s="212">
        <f>SUM('Chêne sessile'!AQ198*'Chêne sessile'!$F$21,'Erable Sycomore '!AQ198*'Erable Sycomore '!$F$21,'Erable Plane'!AQ198*'Erable Plane'!$F$21,D!AQ198*D!$F$21,E!AQ198*E!$F$21,F!AQ198*F!$F$21)</f>
        <v>0</v>
      </c>
      <c r="X214" s="212">
        <f>SUM('Chêne sessile'!AR198*'Chêne sessile'!$F$21,'Erable Sycomore '!AR198*'Erable Sycomore '!$F$21,'Erable Plane'!AR198*'Erable Plane'!$F$21,D!AR198*D!$F$21,E!AR198*E!$F$21,F!AR198*F!$F$21)</f>
        <v>0</v>
      </c>
      <c r="Y214" s="212">
        <f>SUM('Chêne sessile'!AS198*'Chêne sessile'!$F$21,'Erable Sycomore '!AS198*'Erable Sycomore '!$F$21,'Erable Plane'!AS198*'Erable Plane'!$F$21,D!AS198*D!$F$21,E!AS198*E!$F$21,F!AS198*F!$F$21)</f>
        <v>0</v>
      </c>
      <c r="Z214" s="355">
        <f>SUM('Chêne sessile'!AT198*'Chêne sessile'!$F$21,'Erable Sycomore '!AT198*'Erable Sycomore '!$F$21,'Erable Plane'!AT198*'Erable Plane'!$F$21,D!AT198*D!$F$21,E!AT198*E!$F$21,F!AT198*F!$F$21)</f>
        <v>0</v>
      </c>
      <c r="AA214" s="202">
        <f t="shared" ref="AA214:AA221" si="33">SUMIF(B$23:B$115,N214,L$23:L$115)+U214</f>
        <v>0</v>
      </c>
      <c r="AB214" s="203">
        <f t="shared" si="32"/>
        <v>0</v>
      </c>
      <c r="AC214" s="202"/>
      <c r="AD214" s="202"/>
    </row>
    <row r="215" spans="14:30">
      <c r="N215" s="122">
        <v>194</v>
      </c>
      <c r="O215" s="263"/>
      <c r="P215" s="204"/>
      <c r="Q215" s="264">
        <f t="shared" si="29"/>
        <v>375</v>
      </c>
      <c r="R215" s="204">
        <f t="shared" si="30"/>
        <v>45</v>
      </c>
      <c r="S215" s="204">
        <f>$L$11*(1+$L$9)^N215*'Récapitulatif des résultats'!$I$11</f>
        <v>0</v>
      </c>
      <c r="T215" s="265"/>
      <c r="U215" s="204"/>
      <c r="V215" s="273">
        <f t="shared" si="31"/>
        <v>0</v>
      </c>
      <c r="W215" s="212">
        <f>SUM('Chêne sessile'!AQ199*'Chêne sessile'!$F$21,'Erable Sycomore '!AQ199*'Erable Sycomore '!$F$21,'Erable Plane'!AQ199*'Erable Plane'!$F$21,D!AQ199*D!$F$21,E!AQ199*E!$F$21,F!AQ199*F!$F$21)</f>
        <v>0</v>
      </c>
      <c r="X215" s="212">
        <f>SUM('Chêne sessile'!AR199*'Chêne sessile'!$F$21,'Erable Sycomore '!AR199*'Erable Sycomore '!$F$21,'Erable Plane'!AR199*'Erable Plane'!$F$21,D!AR199*D!$F$21,E!AR199*E!$F$21,F!AR199*F!$F$21)</f>
        <v>0</v>
      </c>
      <c r="Y215" s="212">
        <f>SUM('Chêne sessile'!AS199*'Chêne sessile'!$F$21,'Erable Sycomore '!AS199*'Erable Sycomore '!$F$21,'Erable Plane'!AS199*'Erable Plane'!$F$21,D!AS199*D!$F$21,E!AS199*E!$F$21,F!AS199*F!$F$21)</f>
        <v>0</v>
      </c>
      <c r="Z215" s="355">
        <f>SUM('Chêne sessile'!AT199*'Chêne sessile'!$F$21,'Erable Sycomore '!AT199*'Erable Sycomore '!$F$21,'Erable Plane'!AT199*'Erable Plane'!$F$21,D!AT199*D!$F$21,E!AT199*E!$F$21,F!AT199*F!$F$21)</f>
        <v>0</v>
      </c>
      <c r="AA215" s="202">
        <f t="shared" si="33"/>
        <v>0</v>
      </c>
      <c r="AB215" s="203">
        <f t="shared" si="32"/>
        <v>0</v>
      </c>
      <c r="AC215" s="202"/>
      <c r="AD215" s="202"/>
    </row>
    <row r="216" spans="14:30">
      <c r="N216" s="122">
        <v>195</v>
      </c>
      <c r="O216" s="263"/>
      <c r="P216" s="204"/>
      <c r="Q216" s="264">
        <f t="shared" si="29"/>
        <v>375</v>
      </c>
      <c r="R216" s="204">
        <f t="shared" si="30"/>
        <v>45</v>
      </c>
      <c r="S216" s="204">
        <f>$L$11*(1+$L$9)^N216*'Récapitulatif des résultats'!$I$11</f>
        <v>0</v>
      </c>
      <c r="T216" s="265"/>
      <c r="U216" s="204"/>
      <c r="V216" s="273">
        <f t="shared" si="31"/>
        <v>0</v>
      </c>
      <c r="W216" s="212">
        <f>SUM('Chêne sessile'!AQ200*'Chêne sessile'!$F$21,'Erable Sycomore '!AQ200*'Erable Sycomore '!$F$21,'Erable Plane'!AQ200*'Erable Plane'!$F$21,D!AQ200*D!$F$21,E!AQ200*E!$F$21,F!AQ200*F!$F$21)</f>
        <v>0</v>
      </c>
      <c r="X216" s="212">
        <f>SUM('Chêne sessile'!AR200*'Chêne sessile'!$F$21,'Erable Sycomore '!AR200*'Erable Sycomore '!$F$21,'Erable Plane'!AR200*'Erable Plane'!$F$21,D!AR200*D!$F$21,E!AR200*E!$F$21,F!AR200*F!$F$21)</f>
        <v>0</v>
      </c>
      <c r="Y216" s="212">
        <f>SUM('Chêne sessile'!AS200*'Chêne sessile'!$F$21,'Erable Sycomore '!AS200*'Erable Sycomore '!$F$21,'Erable Plane'!AS200*'Erable Plane'!$F$21,D!AS200*D!$F$21,E!AS200*E!$F$21,F!AS200*F!$F$21)</f>
        <v>0</v>
      </c>
      <c r="Z216" s="355">
        <f>SUM('Chêne sessile'!AT200*'Chêne sessile'!$F$21,'Erable Sycomore '!AT200*'Erable Sycomore '!$F$21,'Erable Plane'!AT200*'Erable Plane'!$F$21,D!AT200*D!$F$21,E!AT200*E!$F$21,F!AT200*F!$F$21)</f>
        <v>0</v>
      </c>
      <c r="AA216" s="202">
        <f t="shared" si="33"/>
        <v>0</v>
      </c>
      <c r="AB216" s="203">
        <f t="shared" si="32"/>
        <v>0</v>
      </c>
      <c r="AC216" s="202"/>
      <c r="AD216" s="202"/>
    </row>
    <row r="217" spans="14:30">
      <c r="N217" s="122">
        <v>196</v>
      </c>
      <c r="O217" s="263"/>
      <c r="P217" s="204"/>
      <c r="Q217" s="264">
        <f t="shared" si="29"/>
        <v>375</v>
      </c>
      <c r="R217" s="204">
        <f t="shared" si="30"/>
        <v>45</v>
      </c>
      <c r="S217" s="204">
        <f>$L$11*(1+$L$9)^N217*'Récapitulatif des résultats'!$I$11</f>
        <v>0</v>
      </c>
      <c r="T217" s="265"/>
      <c r="U217" s="204"/>
      <c r="V217" s="273">
        <f t="shared" si="31"/>
        <v>0</v>
      </c>
      <c r="W217" s="212">
        <f>SUM('Chêne sessile'!AQ201*'Chêne sessile'!$F$21,'Erable Sycomore '!AQ201*'Erable Sycomore '!$F$21,'Erable Plane'!AQ201*'Erable Plane'!$F$21,D!AQ201*D!$F$21,E!AQ201*E!$F$21,F!AQ201*F!$F$21)</f>
        <v>0</v>
      </c>
      <c r="X217" s="212">
        <f>SUM('Chêne sessile'!AR201*'Chêne sessile'!$F$21,'Erable Sycomore '!AR201*'Erable Sycomore '!$F$21,'Erable Plane'!AR201*'Erable Plane'!$F$21,D!AR201*D!$F$21,E!AR201*E!$F$21,F!AR201*F!$F$21)</f>
        <v>0</v>
      </c>
      <c r="Y217" s="212">
        <f>SUM('Chêne sessile'!AS201*'Chêne sessile'!$F$21,'Erable Sycomore '!AS201*'Erable Sycomore '!$F$21,'Erable Plane'!AS201*'Erable Plane'!$F$21,D!AS201*D!$F$21,E!AS201*E!$F$21,F!AS201*F!$F$21)</f>
        <v>0</v>
      </c>
      <c r="Z217" s="355">
        <f>SUM('Chêne sessile'!AT201*'Chêne sessile'!$F$21,'Erable Sycomore '!AT201*'Erable Sycomore '!$F$21,'Erable Plane'!AT201*'Erable Plane'!$F$21,D!AT201*D!$F$21,E!AT201*E!$F$21,F!AT201*F!$F$21)</f>
        <v>0</v>
      </c>
      <c r="AA217" s="202">
        <f t="shared" si="33"/>
        <v>0</v>
      </c>
      <c r="AB217" s="203">
        <f t="shared" si="32"/>
        <v>0</v>
      </c>
      <c r="AC217" s="202"/>
      <c r="AD217" s="202"/>
    </row>
    <row r="218" spans="14:30">
      <c r="N218" s="122">
        <v>197</v>
      </c>
      <c r="O218" s="263"/>
      <c r="P218" s="204"/>
      <c r="Q218" s="264">
        <f t="shared" si="29"/>
        <v>375</v>
      </c>
      <c r="R218" s="204">
        <f t="shared" si="30"/>
        <v>45</v>
      </c>
      <c r="S218" s="204">
        <f>$L$11*(1+$L$9)^N218*'Récapitulatif des résultats'!$I$11</f>
        <v>0</v>
      </c>
      <c r="T218" s="265"/>
      <c r="U218" s="204"/>
      <c r="V218" s="273">
        <f t="shared" si="31"/>
        <v>0</v>
      </c>
      <c r="W218" s="212">
        <f>SUM('Chêne sessile'!AQ202*'Chêne sessile'!$F$21,'Erable Sycomore '!AQ202*'Erable Sycomore '!$F$21,'Erable Plane'!AQ202*'Erable Plane'!$F$21,D!AQ202*D!$F$21,E!AQ202*E!$F$21,F!AQ202*F!$F$21)</f>
        <v>0</v>
      </c>
      <c r="X218" s="212">
        <f>SUM('Chêne sessile'!AR202*'Chêne sessile'!$F$21,'Erable Sycomore '!AR202*'Erable Sycomore '!$F$21,'Erable Plane'!AR202*'Erable Plane'!$F$21,D!AR202*D!$F$21,E!AR202*E!$F$21,F!AR202*F!$F$21)</f>
        <v>0</v>
      </c>
      <c r="Y218" s="212">
        <f>SUM('Chêne sessile'!AS202*'Chêne sessile'!$F$21,'Erable Sycomore '!AS202*'Erable Sycomore '!$F$21,'Erable Plane'!AS202*'Erable Plane'!$F$21,D!AS202*D!$F$21,E!AS202*E!$F$21,F!AS202*F!$F$21)</f>
        <v>0</v>
      </c>
      <c r="Z218" s="355">
        <f>SUM('Chêne sessile'!AT202*'Chêne sessile'!$F$21,'Erable Sycomore '!AT202*'Erable Sycomore '!$F$21,'Erable Plane'!AT202*'Erable Plane'!$F$21,D!AT202*D!$F$21,E!AT202*E!$F$21,F!AT202*F!$F$21)</f>
        <v>0</v>
      </c>
      <c r="AA218" s="202">
        <f t="shared" si="33"/>
        <v>0</v>
      </c>
      <c r="AB218" s="203">
        <f t="shared" si="32"/>
        <v>0</v>
      </c>
      <c r="AC218" s="202"/>
      <c r="AD218" s="202"/>
    </row>
    <row r="219" spans="14:30">
      <c r="N219" s="122">
        <v>198</v>
      </c>
      <c r="O219" s="263"/>
      <c r="P219" s="204"/>
      <c r="Q219" s="264">
        <f t="shared" si="29"/>
        <v>375</v>
      </c>
      <c r="R219" s="204">
        <f t="shared" si="30"/>
        <v>45</v>
      </c>
      <c r="S219" s="204">
        <f>$L$11*(1+$L$9)^N219*'Récapitulatif des résultats'!$I$11</f>
        <v>0</v>
      </c>
      <c r="T219" s="265"/>
      <c r="U219" s="204"/>
      <c r="V219" s="273">
        <f t="shared" si="31"/>
        <v>0</v>
      </c>
      <c r="W219" s="212">
        <f>SUM('Chêne sessile'!AQ203*'Chêne sessile'!$F$21,'Erable Sycomore '!AQ203*'Erable Sycomore '!$F$21,'Erable Plane'!AQ203*'Erable Plane'!$F$21,D!AQ203*D!$F$21,E!AQ203*E!$F$21,F!AQ203*F!$F$21)</f>
        <v>0</v>
      </c>
      <c r="X219" s="212">
        <f>SUM('Chêne sessile'!AR203*'Chêne sessile'!$F$21,'Erable Sycomore '!AR203*'Erable Sycomore '!$F$21,'Erable Plane'!AR203*'Erable Plane'!$F$21,D!AR203*D!$F$21,E!AR203*E!$F$21,F!AR203*F!$F$21)</f>
        <v>0</v>
      </c>
      <c r="Y219" s="212">
        <f>SUM('Chêne sessile'!AS203*'Chêne sessile'!$F$21,'Erable Sycomore '!AS203*'Erable Sycomore '!$F$21,'Erable Plane'!AS203*'Erable Plane'!$F$21,D!AS203*D!$F$21,E!AS203*E!$F$21,F!AS203*F!$F$21)</f>
        <v>0</v>
      </c>
      <c r="Z219" s="355">
        <f>SUM('Chêne sessile'!AT203*'Chêne sessile'!$F$21,'Erable Sycomore '!AT203*'Erable Sycomore '!$F$21,'Erable Plane'!AT203*'Erable Plane'!$F$21,D!AT203*D!$F$21,E!AT203*E!$F$21,F!AT203*F!$F$21)</f>
        <v>0</v>
      </c>
      <c r="AA219" s="202">
        <f t="shared" si="33"/>
        <v>0</v>
      </c>
      <c r="AB219" s="203">
        <f t="shared" si="32"/>
        <v>0</v>
      </c>
      <c r="AC219" s="202"/>
      <c r="AD219" s="202"/>
    </row>
    <row r="220" spans="14:30">
      <c r="N220" s="122">
        <v>199</v>
      </c>
      <c r="O220" s="263"/>
      <c r="P220" s="204"/>
      <c r="Q220" s="264">
        <f t="shared" si="29"/>
        <v>375</v>
      </c>
      <c r="R220" s="204">
        <f t="shared" si="30"/>
        <v>45</v>
      </c>
      <c r="S220" s="204">
        <f>$L$11*(1+$L$9)^N220*'Récapitulatif des résultats'!$I$11</f>
        <v>0</v>
      </c>
      <c r="T220" s="265"/>
      <c r="U220" s="204"/>
      <c r="V220" s="273">
        <f t="shared" si="31"/>
        <v>0</v>
      </c>
      <c r="W220" s="212">
        <f>SUM('Chêne sessile'!AQ204*'Chêne sessile'!$F$21,'Erable Sycomore '!AQ204*'Erable Sycomore '!$F$21,'Erable Plane'!AQ204*'Erable Plane'!$F$21,D!AQ204*D!$F$21,E!AQ204*E!$F$21,F!AQ204*F!$F$21)</f>
        <v>0</v>
      </c>
      <c r="X220" s="212">
        <f>SUM('Chêne sessile'!AR204*'Chêne sessile'!$F$21,'Erable Sycomore '!AR204*'Erable Sycomore '!$F$21,'Erable Plane'!AR204*'Erable Plane'!$F$21,D!AR204*D!$F$21,E!AR204*E!$F$21,F!AR204*F!$F$21)</f>
        <v>0</v>
      </c>
      <c r="Y220" s="212">
        <f>SUM('Chêne sessile'!AS204*'Chêne sessile'!$F$21,'Erable Sycomore '!AS204*'Erable Sycomore '!$F$21,'Erable Plane'!AS204*'Erable Plane'!$F$21,D!AS204*D!$F$21,E!AS204*E!$F$21,F!AS204*F!$F$21)</f>
        <v>0</v>
      </c>
      <c r="Z220" s="355">
        <f>SUM('Chêne sessile'!AT204*'Chêne sessile'!$F$21,'Erable Sycomore '!AT204*'Erable Sycomore '!$F$21,'Erable Plane'!AT204*'Erable Plane'!$F$21,D!AT204*D!$F$21,E!AT204*E!$F$21,F!AT204*F!$F$21)</f>
        <v>0</v>
      </c>
      <c r="AA220" s="202">
        <f t="shared" si="33"/>
        <v>0</v>
      </c>
      <c r="AB220" s="203">
        <f t="shared" si="32"/>
        <v>0</v>
      </c>
      <c r="AC220" s="202"/>
      <c r="AD220" s="202"/>
    </row>
    <row r="221" spans="14:30">
      <c r="N221" s="123">
        <v>200</v>
      </c>
      <c r="O221" s="206"/>
      <c r="P221" s="206"/>
      <c r="Q221" s="266">
        <f t="shared" si="29"/>
        <v>375</v>
      </c>
      <c r="R221" s="267">
        <f t="shared" si="30"/>
        <v>45</v>
      </c>
      <c r="S221" s="267">
        <f>$L$11*(1+$L$9)^N221*'Récapitulatif des résultats'!$I$11</f>
        <v>0</v>
      </c>
      <c r="T221" s="268"/>
      <c r="U221" s="206"/>
      <c r="V221" s="274">
        <f t="shared" si="31"/>
        <v>0</v>
      </c>
      <c r="W221" s="275">
        <f>SUM('Chêne sessile'!AQ205*'Chêne sessile'!$F$21,'Erable Sycomore '!AQ205*'Erable Sycomore '!$F$21,'Erable Plane'!AQ205*'Erable Plane'!$F$21,D!AQ205*D!$F$21,E!AQ205*E!$F$21,F!AQ205*F!$F$21)</f>
        <v>0</v>
      </c>
      <c r="X221" s="275">
        <f>SUM('Chêne sessile'!AR205*'Chêne sessile'!$F$21,'Erable Sycomore '!AR205*'Erable Sycomore '!$F$21,'Erable Plane'!AR205*'Erable Plane'!$F$21,D!AR205*D!$F$21,E!AR205*E!$F$21,F!AR205*F!$F$21)</f>
        <v>0</v>
      </c>
      <c r="Y221" s="275">
        <f>SUM('Chêne sessile'!AS205*'Chêne sessile'!$F$21,'Erable Sycomore '!AS205*'Erable Sycomore '!$F$21,'Erable Plane'!AS205*'Erable Plane'!$F$21,D!AS205*D!$F$21,E!AS205*E!$F$21,F!AS205*F!$F$21)</f>
        <v>0</v>
      </c>
      <c r="Z221" s="356">
        <f>SUM('Chêne sessile'!AT205*'Chêne sessile'!$F$21,'Erable Sycomore '!AT205*'Erable Sycomore '!$F$21,'Erable Plane'!AT205*'Erable Plane'!$F$21,D!AT205*D!$F$21,E!AT205*E!$F$21,F!AT205*F!$F$21)</f>
        <v>0</v>
      </c>
      <c r="AA221" s="276">
        <f t="shared" si="33"/>
        <v>0</v>
      </c>
      <c r="AB221" s="277">
        <f t="shared" si="32"/>
        <v>0</v>
      </c>
      <c r="AC221" s="202"/>
      <c r="AD221" s="202"/>
    </row>
  </sheetData>
  <mergeCells count="28">
    <mergeCell ref="AC3:AE3"/>
    <mergeCell ref="T3:V3"/>
    <mergeCell ref="C10:C15"/>
    <mergeCell ref="C9:D9"/>
    <mergeCell ref="H53:K53"/>
    <mergeCell ref="H69:K69"/>
    <mergeCell ref="H85:K85"/>
    <mergeCell ref="H101:K101"/>
    <mergeCell ref="V19:AA19"/>
    <mergeCell ref="N19:N20"/>
    <mergeCell ref="O19:T19"/>
    <mergeCell ref="B85:G85"/>
    <mergeCell ref="B101:G101"/>
    <mergeCell ref="B21:G21"/>
    <mergeCell ref="B37:G37"/>
    <mergeCell ref="B53:G53"/>
    <mergeCell ref="B69:G69"/>
    <mergeCell ref="A40:A48"/>
    <mergeCell ref="N3:P3"/>
    <mergeCell ref="Q3:S3"/>
    <mergeCell ref="H21:K21"/>
    <mergeCell ref="H37:K37"/>
    <mergeCell ref="N18:AB18"/>
    <mergeCell ref="B20:L20"/>
    <mergeCell ref="I3:I14"/>
    <mergeCell ref="C3:D3"/>
    <mergeCell ref="W3:Y3"/>
    <mergeCell ref="Z3:AB3"/>
  </mergeCells>
  <pageMargins left="0.7" right="0.7" top="0.75" bottom="0.75" header="0.3" footer="0.3"/>
  <pageSetup paperSize="9" scale="22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  <pageSetUpPr fitToPage="1"/>
  </sheetPr>
  <dimension ref="A1:AA151"/>
  <sheetViews>
    <sheetView zoomScale="70" zoomScaleNormal="70" zoomScalePageLayoutView="55" workbookViewId="0">
      <selection activeCell="I18" sqref="I18"/>
    </sheetView>
  </sheetViews>
  <sheetFormatPr baseColWidth="10" defaultColWidth="11.5" defaultRowHeight="15"/>
  <cols>
    <col min="1" max="1" width="11.5" style="19" customWidth="1"/>
    <col min="2" max="2" width="2" style="19" customWidth="1"/>
    <col min="3" max="17" width="14.5" style="19" customWidth="1"/>
    <col min="18" max="18" width="2.1640625" style="19" customWidth="1"/>
    <col min="19" max="16384" width="11.5" style="19"/>
  </cols>
  <sheetData>
    <row r="1" spans="2:18" ht="16" thickBot="1"/>
    <row r="2" spans="2:18"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2"/>
    </row>
    <row r="3" spans="2:18">
      <c r="B3" s="420" t="s">
        <v>190</v>
      </c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2"/>
    </row>
    <row r="4" spans="2:18" ht="16" thickBot="1"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8"/>
    </row>
    <row r="5" spans="2:18">
      <c r="B5" s="13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 s="15"/>
    </row>
    <row r="6" spans="2:18">
      <c r="B6" s="13"/>
      <c r="C6" s="75" t="s">
        <v>270</v>
      </c>
      <c r="G6"/>
      <c r="H6"/>
      <c r="I6"/>
      <c r="J6"/>
      <c r="K6"/>
      <c r="L6"/>
      <c r="M6"/>
      <c r="N6"/>
      <c r="O6"/>
      <c r="P6"/>
      <c r="Q6"/>
      <c r="R6" s="15"/>
    </row>
    <row r="7" spans="2:18">
      <c r="B7" s="13"/>
      <c r="G7"/>
      <c r="H7"/>
      <c r="I7"/>
      <c r="J7"/>
      <c r="K7"/>
      <c r="L7"/>
      <c r="M7"/>
      <c r="N7"/>
      <c r="O7"/>
      <c r="P7"/>
      <c r="Q7"/>
      <c r="R7" s="15"/>
    </row>
    <row r="8" spans="2:18" ht="17.25" customHeight="1">
      <c r="B8" s="13"/>
      <c r="C8" s="76" t="s">
        <v>127</v>
      </c>
      <c r="D8" s="442" t="s">
        <v>271</v>
      </c>
      <c r="E8" s="442"/>
      <c r="F8" s="442"/>
      <c r="G8"/>
      <c r="H8"/>
      <c r="I8"/>
      <c r="J8"/>
      <c r="K8"/>
      <c r="L8"/>
      <c r="M8"/>
      <c r="N8"/>
      <c r="O8"/>
      <c r="P8"/>
      <c r="Q8"/>
      <c r="R8" s="15"/>
    </row>
    <row r="9" spans="2:18" ht="17.25" customHeight="1">
      <c r="B9" s="13"/>
      <c r="D9" s="442"/>
      <c r="E9" s="442"/>
      <c r="F9" s="442"/>
      <c r="G9"/>
      <c r="H9"/>
      <c r="I9"/>
      <c r="J9"/>
      <c r="K9"/>
      <c r="L9"/>
      <c r="M9"/>
      <c r="N9"/>
      <c r="O9"/>
      <c r="P9"/>
      <c r="Q9"/>
      <c r="R9" s="15"/>
    </row>
    <row r="10" spans="2:18" ht="18" customHeight="1">
      <c r="B10" s="13"/>
      <c r="C10" s="14"/>
      <c r="D10" s="442" t="s">
        <v>275</v>
      </c>
      <c r="E10" s="442"/>
      <c r="F10" s="442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5"/>
    </row>
    <row r="11" spans="2:18" ht="18" customHeight="1">
      <c r="B11" s="13"/>
      <c r="C11" s="14"/>
      <c r="D11" s="442"/>
      <c r="E11" s="442"/>
      <c r="F11" s="442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5"/>
    </row>
    <row r="12" spans="2:18" ht="17.25" customHeight="1">
      <c r="B12" s="13"/>
      <c r="C12" s="14"/>
      <c r="D12" s="442"/>
      <c r="E12" s="442"/>
      <c r="F12" s="442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5"/>
    </row>
    <row r="13" spans="2:18">
      <c r="B13" s="13"/>
      <c r="C13" s="74" t="s">
        <v>126</v>
      </c>
      <c r="D13" s="416" t="s">
        <v>271</v>
      </c>
      <c r="E13" s="358"/>
      <c r="F13" s="358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5"/>
    </row>
    <row r="14" spans="2:18">
      <c r="B14" s="13"/>
      <c r="C14" s="14"/>
      <c r="D14" s="358"/>
      <c r="E14" s="358"/>
      <c r="F14" s="358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5"/>
    </row>
    <row r="15" spans="2:18">
      <c r="B15" s="13"/>
      <c r="C15" s="75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5"/>
    </row>
    <row r="16" spans="2:18">
      <c r="B16" s="13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5"/>
    </row>
    <row r="17" spans="2:18">
      <c r="B17" s="13"/>
      <c r="C17" s="76"/>
      <c r="E17" s="24"/>
      <c r="F17" s="2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5"/>
    </row>
    <row r="18" spans="2:18">
      <c r="B18" s="13"/>
      <c r="D18" s="24"/>
      <c r="E18" s="24"/>
      <c r="F18" s="2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5"/>
    </row>
    <row r="19" spans="2:18">
      <c r="B19" s="13"/>
      <c r="C19" s="14"/>
      <c r="D19" s="24"/>
      <c r="E19" s="24"/>
      <c r="F19" s="2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5"/>
    </row>
    <row r="20" spans="2:18">
      <c r="B20" s="13"/>
      <c r="C20" s="14"/>
      <c r="D20"/>
      <c r="E20"/>
      <c r="F20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5"/>
    </row>
    <row r="21" spans="2:18">
      <c r="B21" s="13"/>
      <c r="C21" s="14"/>
      <c r="D21"/>
      <c r="E21"/>
      <c r="F21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5"/>
    </row>
    <row r="22" spans="2:18">
      <c r="B22" s="13"/>
      <c r="C22" s="74"/>
      <c r="D22" s="357"/>
      <c r="E22" s="358"/>
      <c r="F22" s="358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5"/>
    </row>
    <row r="23" spans="2:18"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5"/>
    </row>
    <row r="24" spans="2:18">
      <c r="B24" s="13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5"/>
    </row>
    <row r="25" spans="2:18">
      <c r="B25" s="13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5"/>
    </row>
    <row r="26" spans="2:18">
      <c r="B26" s="13"/>
      <c r="C26"/>
      <c r="D26"/>
      <c r="E26"/>
      <c r="F26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5"/>
    </row>
    <row r="27" spans="2:18" ht="17.25" customHeight="1">
      <c r="B27" s="13"/>
      <c r="C27"/>
      <c r="D27"/>
      <c r="E27"/>
      <c r="F27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5"/>
    </row>
    <row r="28" spans="2:18">
      <c r="B28" s="13"/>
      <c r="C28"/>
      <c r="D28"/>
      <c r="E28"/>
      <c r="F28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5"/>
    </row>
    <row r="29" spans="2:18" ht="17.25" customHeight="1">
      <c r="B29" s="13"/>
      <c r="C29"/>
      <c r="D29"/>
      <c r="E29"/>
      <c r="F29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5"/>
    </row>
    <row r="30" spans="2:18">
      <c r="B30" s="13"/>
      <c r="C30"/>
      <c r="D30"/>
      <c r="E30"/>
      <c r="F30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5"/>
    </row>
    <row r="31" spans="2:18">
      <c r="B31" s="13"/>
      <c r="C31"/>
      <c r="D31"/>
      <c r="E31"/>
      <c r="F31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5"/>
    </row>
    <row r="32" spans="2:18" ht="17.25" customHeight="1">
      <c r="B32" s="13"/>
      <c r="C32"/>
      <c r="D32"/>
      <c r="E32"/>
      <c r="F32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5"/>
    </row>
    <row r="33" spans="1:27">
      <c r="B33" s="13"/>
      <c r="C33"/>
      <c r="D33"/>
      <c r="E33"/>
      <c r="F33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5"/>
    </row>
    <row r="34" spans="1:27">
      <c r="B34" s="13"/>
      <c r="C34"/>
      <c r="D34"/>
      <c r="E34"/>
      <c r="F3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5"/>
    </row>
    <row r="35" spans="1:27">
      <c r="B35" s="13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5"/>
    </row>
    <row r="36" spans="1:27">
      <c r="B36" s="1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5"/>
    </row>
    <row r="37" spans="1:27">
      <c r="B37" s="13"/>
      <c r="C37"/>
      <c r="D37"/>
      <c r="E37"/>
      <c r="F37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5"/>
    </row>
    <row r="38" spans="1:27">
      <c r="B38" s="13"/>
      <c r="C38"/>
      <c r="D38"/>
      <c r="E38"/>
      <c r="F38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5"/>
    </row>
    <row r="39" spans="1:27">
      <c r="B39" s="13"/>
      <c r="C39"/>
      <c r="D39"/>
      <c r="E39"/>
      <c r="F39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5"/>
    </row>
    <row r="40" spans="1:27">
      <c r="B40" s="13"/>
      <c r="C40"/>
      <c r="D40"/>
      <c r="E40"/>
      <c r="F40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5"/>
    </row>
    <row r="41" spans="1:27">
      <c r="B41" s="13"/>
      <c r="C41"/>
      <c r="D41"/>
      <c r="E41"/>
      <c r="F41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5"/>
    </row>
    <row r="42" spans="1:27">
      <c r="B42" s="13"/>
      <c r="C42"/>
      <c r="D42"/>
      <c r="E42"/>
      <c r="F42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5"/>
    </row>
    <row r="43" spans="1:27">
      <c r="B43" s="13"/>
      <c r="C43"/>
      <c r="D43"/>
      <c r="E43"/>
      <c r="F43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5"/>
    </row>
    <row r="44" spans="1:27">
      <c r="B44" s="13"/>
      <c r="C44" s="7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5"/>
    </row>
    <row r="45" spans="1:27" ht="16" thickBot="1"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8"/>
    </row>
    <row r="46" spans="1:27" ht="16" thickBot="1"/>
    <row r="47" spans="1:27">
      <c r="A47"/>
      <c r="B47" s="10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2"/>
      <c r="S47"/>
      <c r="T47"/>
      <c r="U47"/>
      <c r="V47"/>
      <c r="W47"/>
      <c r="X47"/>
      <c r="Y47"/>
      <c r="Z47"/>
      <c r="AA47"/>
    </row>
    <row r="48" spans="1:27">
      <c r="A48"/>
      <c r="B48" s="420" t="s">
        <v>190</v>
      </c>
      <c r="C48" s="421"/>
      <c r="D48" s="421"/>
      <c r="E48" s="421"/>
      <c r="F48" s="421"/>
      <c r="G48" s="421"/>
      <c r="H48" s="421"/>
      <c r="I48" s="421"/>
      <c r="J48" s="421"/>
      <c r="K48" s="421"/>
      <c r="L48" s="421"/>
      <c r="M48" s="421"/>
      <c r="N48" s="421"/>
      <c r="O48" s="421"/>
      <c r="P48" s="421"/>
      <c r="Q48" s="421"/>
      <c r="R48" s="422"/>
      <c r="S48"/>
      <c r="T48"/>
      <c r="U48"/>
      <c r="V48"/>
      <c r="W48"/>
      <c r="X48"/>
      <c r="Y48"/>
      <c r="Z48"/>
      <c r="AA48"/>
    </row>
    <row r="49" spans="1:27" ht="16" thickBot="1">
      <c r="A49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8"/>
      <c r="S49"/>
      <c r="T49"/>
      <c r="U49"/>
      <c r="V49"/>
      <c r="W49"/>
      <c r="X49"/>
      <c r="Y49"/>
      <c r="Z49"/>
      <c r="AA49"/>
    </row>
    <row r="50" spans="1:27">
      <c r="A50"/>
      <c r="B50" s="13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 s="15"/>
      <c r="S50"/>
      <c r="T50"/>
      <c r="U50"/>
      <c r="V50"/>
      <c r="W50"/>
      <c r="X50"/>
      <c r="Y50"/>
      <c r="Z50"/>
      <c r="AA50"/>
    </row>
    <row r="51" spans="1:27">
      <c r="A51"/>
      <c r="B51" s="13"/>
      <c r="C51" s="75" t="s">
        <v>278</v>
      </c>
      <c r="G51"/>
      <c r="H51"/>
      <c r="I51"/>
      <c r="J51"/>
      <c r="K51"/>
      <c r="L51"/>
      <c r="M51"/>
      <c r="N51"/>
      <c r="O51"/>
      <c r="P51"/>
      <c r="Q51"/>
      <c r="R51" s="15"/>
      <c r="S51"/>
      <c r="T51"/>
      <c r="U51"/>
      <c r="V51"/>
      <c r="W51"/>
      <c r="X51"/>
      <c r="Y51"/>
      <c r="Z51"/>
      <c r="AA51"/>
    </row>
    <row r="52" spans="1:27">
      <c r="A52"/>
      <c r="B52" s="13"/>
      <c r="G52"/>
      <c r="H52"/>
      <c r="I52"/>
      <c r="J52"/>
      <c r="K52"/>
      <c r="L52"/>
      <c r="M52"/>
      <c r="N52"/>
      <c r="O52"/>
      <c r="P52"/>
      <c r="Q52"/>
      <c r="R52" s="15"/>
      <c r="S52"/>
      <c r="T52"/>
      <c r="U52"/>
      <c r="V52"/>
      <c r="W52"/>
      <c r="X52"/>
      <c r="Y52"/>
      <c r="Z52"/>
      <c r="AA52"/>
    </row>
    <row r="53" spans="1:27">
      <c r="A53"/>
      <c r="B53" s="13"/>
      <c r="C53" s="76" t="s">
        <v>127</v>
      </c>
      <c r="D53" s="442" t="s">
        <v>287</v>
      </c>
      <c r="E53" s="442"/>
      <c r="F53" s="442"/>
      <c r="G53"/>
      <c r="H53"/>
      <c r="I53"/>
      <c r="J53"/>
      <c r="K53"/>
      <c r="L53"/>
      <c r="M53"/>
      <c r="N53"/>
      <c r="O53"/>
      <c r="P53"/>
      <c r="Q53"/>
      <c r="R53" s="15"/>
      <c r="S53"/>
      <c r="T53"/>
      <c r="U53"/>
      <c r="V53"/>
      <c r="W53"/>
      <c r="X53"/>
      <c r="Y53"/>
      <c r="Z53"/>
      <c r="AA53"/>
    </row>
    <row r="54" spans="1:27">
      <c r="A54"/>
      <c r="B54" s="13"/>
      <c r="D54" s="442"/>
      <c r="E54" s="442"/>
      <c r="F54" s="442"/>
      <c r="G54"/>
      <c r="H54"/>
      <c r="I54"/>
      <c r="J54"/>
      <c r="K54"/>
      <c r="L54"/>
      <c r="M54"/>
      <c r="N54"/>
      <c r="O54"/>
      <c r="P54"/>
      <c r="Q54"/>
      <c r="R54" s="15"/>
      <c r="S54"/>
      <c r="T54"/>
      <c r="U54"/>
      <c r="V54"/>
      <c r="W54"/>
      <c r="X54"/>
      <c r="Y54"/>
      <c r="Z54"/>
      <c r="AA54"/>
    </row>
    <row r="55" spans="1:27">
      <c r="A55"/>
      <c r="B55" s="13"/>
      <c r="C55" s="14"/>
      <c r="D55" s="442" t="s">
        <v>286</v>
      </c>
      <c r="E55" s="442"/>
      <c r="F55" s="442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5"/>
      <c r="S55"/>
      <c r="T55"/>
      <c r="U55"/>
      <c r="V55"/>
      <c r="W55"/>
      <c r="X55"/>
      <c r="Y55"/>
      <c r="Z55"/>
      <c r="AA55"/>
    </row>
    <row r="56" spans="1:27">
      <c r="A56"/>
      <c r="B56" s="13"/>
      <c r="C56" s="14"/>
      <c r="D56" s="442"/>
      <c r="E56" s="442"/>
      <c r="F56" s="442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5"/>
      <c r="S56"/>
      <c r="T56"/>
      <c r="U56"/>
      <c r="V56"/>
      <c r="W56"/>
      <c r="X56"/>
      <c r="Y56"/>
      <c r="Z56"/>
      <c r="AA56"/>
    </row>
    <row r="57" spans="1:27" ht="17.25" customHeight="1">
      <c r="A57"/>
      <c r="B57" s="13"/>
      <c r="C57" s="14"/>
      <c r="D57" s="442"/>
      <c r="E57" s="442"/>
      <c r="F57" s="442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5"/>
      <c r="S57"/>
      <c r="T57"/>
      <c r="U57"/>
      <c r="V57"/>
      <c r="W57"/>
      <c r="X57"/>
      <c r="Y57"/>
      <c r="Z57"/>
      <c r="AA57"/>
    </row>
    <row r="58" spans="1:27" ht="17.25" customHeight="1">
      <c r="A58"/>
      <c r="B58" s="13"/>
      <c r="C58" s="74" t="s">
        <v>126</v>
      </c>
      <c r="D58" s="19" t="s">
        <v>288</v>
      </c>
      <c r="E58" s="195"/>
      <c r="F58" s="195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5"/>
      <c r="S58"/>
      <c r="T58"/>
      <c r="U58"/>
      <c r="V58"/>
      <c r="W58"/>
      <c r="X58"/>
      <c r="Y58"/>
      <c r="Z58"/>
      <c r="AA58"/>
    </row>
    <row r="59" spans="1:27">
      <c r="A59"/>
      <c r="B59" s="13"/>
      <c r="C59" s="14"/>
      <c r="D59" s="195"/>
      <c r="E59" s="195"/>
      <c r="F59" s="195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5"/>
      <c r="S59"/>
      <c r="T59"/>
      <c r="U59"/>
      <c r="V59"/>
      <c r="W59"/>
      <c r="X59"/>
      <c r="Y59"/>
      <c r="Z59"/>
      <c r="AA59"/>
    </row>
    <row r="60" spans="1:27">
      <c r="A60"/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5"/>
      <c r="S60"/>
      <c r="T60"/>
      <c r="U60"/>
      <c r="V60"/>
      <c r="W60"/>
      <c r="X60"/>
      <c r="Y60"/>
      <c r="Z60"/>
      <c r="AA60"/>
    </row>
    <row r="61" spans="1:27">
      <c r="A61"/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5"/>
      <c r="S61"/>
      <c r="T61"/>
      <c r="U61"/>
      <c r="V61"/>
      <c r="W61"/>
      <c r="X61"/>
      <c r="Y61"/>
      <c r="Z61"/>
      <c r="AA61"/>
    </row>
    <row r="62" spans="1:27">
      <c r="A62"/>
      <c r="B62" s="13"/>
      <c r="C62" s="75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5"/>
      <c r="S62"/>
      <c r="T62"/>
      <c r="U62"/>
      <c r="V62"/>
      <c r="W62"/>
      <c r="X62"/>
      <c r="Y62"/>
      <c r="Z62"/>
      <c r="AA62"/>
    </row>
    <row r="63" spans="1:27">
      <c r="A63"/>
      <c r="B63" s="13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5"/>
      <c r="S63"/>
      <c r="T63"/>
      <c r="U63"/>
      <c r="V63"/>
      <c r="W63"/>
      <c r="X63"/>
      <c r="Y63"/>
      <c r="Z63"/>
      <c r="AA63"/>
    </row>
    <row r="64" spans="1:27">
      <c r="A64"/>
      <c r="B64" s="13"/>
      <c r="C64" s="76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5"/>
      <c r="S64"/>
      <c r="T64"/>
      <c r="U64"/>
      <c r="V64"/>
      <c r="W64"/>
      <c r="X64"/>
      <c r="Y64"/>
      <c r="Z64"/>
      <c r="AA64"/>
    </row>
    <row r="65" spans="1:27">
      <c r="A65"/>
      <c r="B65" s="13"/>
      <c r="C65" s="76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5"/>
      <c r="S65"/>
      <c r="T65"/>
      <c r="U65"/>
      <c r="V65"/>
      <c r="W65"/>
      <c r="X65"/>
      <c r="Y65"/>
      <c r="Z65"/>
      <c r="AA65"/>
    </row>
    <row r="66" spans="1:27" ht="18" customHeight="1">
      <c r="A66"/>
      <c r="B66" s="13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5"/>
      <c r="S66"/>
      <c r="T66"/>
      <c r="U66"/>
      <c r="V66"/>
      <c r="W66"/>
      <c r="X66"/>
      <c r="Y66"/>
      <c r="Z66"/>
      <c r="AA66"/>
    </row>
    <row r="67" spans="1:27" ht="18" customHeight="1">
      <c r="A67"/>
      <c r="B67" s="13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5"/>
      <c r="S67"/>
      <c r="T67"/>
      <c r="U67"/>
      <c r="V67"/>
      <c r="W67"/>
      <c r="X67"/>
      <c r="Y67"/>
      <c r="Z67"/>
      <c r="AA67"/>
    </row>
    <row r="68" spans="1:27" ht="17.25" customHeight="1">
      <c r="A68"/>
      <c r="B68" s="13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5"/>
      <c r="S68"/>
      <c r="T68"/>
      <c r="U68"/>
      <c r="V68"/>
      <c r="W68"/>
      <c r="X68"/>
      <c r="Y68"/>
      <c r="Z68"/>
      <c r="AA68"/>
    </row>
    <row r="69" spans="1:27">
      <c r="A69"/>
      <c r="B69" s="13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5"/>
      <c r="S69"/>
      <c r="T69"/>
      <c r="U69"/>
      <c r="V69"/>
      <c r="W69"/>
      <c r="X69"/>
      <c r="Y69"/>
      <c r="Z69"/>
      <c r="AA69"/>
    </row>
    <row r="70" spans="1:27">
      <c r="A70"/>
      <c r="B70" s="13"/>
      <c r="J70" s="14"/>
      <c r="K70" s="14"/>
      <c r="L70" s="14"/>
      <c r="M70" s="14"/>
      <c r="N70" s="14"/>
      <c r="O70" s="14"/>
      <c r="P70" s="14"/>
      <c r="Q70" s="14"/>
      <c r="R70" s="15"/>
      <c r="S70"/>
      <c r="T70"/>
      <c r="U70"/>
      <c r="V70"/>
      <c r="W70"/>
      <c r="X70"/>
      <c r="Y70"/>
      <c r="Z70"/>
      <c r="AA70"/>
    </row>
    <row r="71" spans="1:27">
      <c r="A71"/>
      <c r="B71" s="13"/>
      <c r="J71" s="14"/>
      <c r="K71" s="14"/>
      <c r="L71" s="14"/>
      <c r="M71" s="14"/>
      <c r="N71" s="14"/>
      <c r="O71" s="14"/>
      <c r="P71" s="14"/>
      <c r="Q71" s="14"/>
      <c r="R71" s="15"/>
      <c r="S71"/>
      <c r="T71"/>
      <c r="U71"/>
      <c r="V71"/>
      <c r="W71"/>
      <c r="X71"/>
      <c r="Y71"/>
      <c r="Z71"/>
      <c r="AA71"/>
    </row>
    <row r="72" spans="1:27">
      <c r="A72"/>
      <c r="B72" s="13"/>
      <c r="J72" s="14"/>
      <c r="K72" s="14"/>
      <c r="L72" s="14"/>
      <c r="M72" s="14"/>
      <c r="N72" s="14"/>
      <c r="O72" s="14"/>
      <c r="P72" s="14"/>
      <c r="Q72" s="14"/>
      <c r="R72" s="15"/>
      <c r="S72"/>
      <c r="T72"/>
      <c r="U72"/>
      <c r="V72"/>
      <c r="W72"/>
      <c r="X72"/>
      <c r="Y72"/>
      <c r="Z72"/>
      <c r="AA72"/>
    </row>
    <row r="73" spans="1:27">
      <c r="A73"/>
      <c r="B73" s="13"/>
      <c r="J73" s="14"/>
      <c r="K73" s="14"/>
      <c r="L73" s="14"/>
      <c r="M73" s="14"/>
      <c r="N73" s="14"/>
      <c r="O73" s="14"/>
      <c r="P73" s="14"/>
      <c r="Q73" s="14"/>
      <c r="R73" s="15"/>
      <c r="S73"/>
      <c r="T73"/>
      <c r="U73"/>
      <c r="V73"/>
      <c r="W73"/>
      <c r="X73"/>
      <c r="Y73"/>
      <c r="Z73"/>
      <c r="AA73"/>
    </row>
    <row r="74" spans="1:27">
      <c r="A74"/>
      <c r="B74" s="13"/>
      <c r="J74" s="14"/>
      <c r="K74" s="14"/>
      <c r="L74" s="14"/>
      <c r="M74" s="14"/>
      <c r="N74" s="14"/>
      <c r="O74" s="14"/>
      <c r="P74" s="14"/>
      <c r="Q74" s="14"/>
      <c r="R74" s="15"/>
      <c r="S74"/>
      <c r="T74"/>
      <c r="U74"/>
      <c r="V74"/>
      <c r="W74"/>
      <c r="X74"/>
      <c r="Y74"/>
      <c r="Z74"/>
      <c r="AA74"/>
    </row>
    <row r="75" spans="1:27">
      <c r="A75"/>
      <c r="B75" s="13"/>
      <c r="J75" s="14"/>
      <c r="K75" s="14"/>
      <c r="L75" s="14"/>
      <c r="M75" s="14"/>
      <c r="N75" s="14"/>
      <c r="O75" s="14"/>
      <c r="P75" s="14"/>
      <c r="Q75" s="14"/>
      <c r="R75" s="15"/>
      <c r="S75"/>
      <c r="T75"/>
      <c r="U75"/>
      <c r="V75"/>
      <c r="W75"/>
      <c r="X75"/>
      <c r="Y75"/>
      <c r="Z75"/>
      <c r="AA75"/>
    </row>
    <row r="76" spans="1:27">
      <c r="A76"/>
      <c r="B76" s="13"/>
      <c r="J76" s="14"/>
      <c r="K76" s="14"/>
      <c r="L76" s="14"/>
      <c r="M76" s="14"/>
      <c r="N76" s="14"/>
      <c r="O76" s="14"/>
      <c r="P76" s="14"/>
      <c r="Q76" s="14"/>
      <c r="R76" s="15"/>
      <c r="S76"/>
      <c r="T76"/>
      <c r="U76"/>
      <c r="V76"/>
      <c r="W76"/>
      <c r="X76"/>
      <c r="Y76"/>
      <c r="Z76"/>
      <c r="AA76"/>
    </row>
    <row r="77" spans="1:27">
      <c r="A77"/>
      <c r="B77" s="13"/>
      <c r="J77" s="14"/>
      <c r="K77" s="14"/>
      <c r="L77" s="14"/>
      <c r="M77" s="14"/>
      <c r="N77" s="14"/>
      <c r="O77" s="14"/>
      <c r="P77" s="14"/>
      <c r="Q77" s="14"/>
      <c r="R77" s="15"/>
      <c r="S77"/>
      <c r="T77"/>
      <c r="U77"/>
      <c r="V77"/>
      <c r="W77"/>
      <c r="X77"/>
      <c r="Y77"/>
      <c r="Z77"/>
      <c r="AA77"/>
    </row>
    <row r="78" spans="1:27">
      <c r="A78"/>
      <c r="B78" s="13"/>
      <c r="J78" s="14"/>
      <c r="K78" s="14"/>
      <c r="L78" s="14"/>
      <c r="M78" s="14"/>
      <c r="N78" s="14"/>
      <c r="O78" s="14"/>
      <c r="P78" s="14"/>
      <c r="Q78" s="14"/>
      <c r="R78" s="15"/>
      <c r="S78"/>
      <c r="T78"/>
      <c r="U78"/>
      <c r="V78"/>
      <c r="W78"/>
      <c r="X78"/>
      <c r="Y78"/>
      <c r="Z78"/>
      <c r="AA78"/>
    </row>
    <row r="79" spans="1:27">
      <c r="A79"/>
      <c r="B79" s="13"/>
      <c r="J79" s="14"/>
      <c r="K79" s="14"/>
      <c r="L79" s="14"/>
      <c r="M79" s="14"/>
      <c r="N79" s="14"/>
      <c r="O79" s="14"/>
      <c r="P79" s="14"/>
      <c r="Q79" s="14"/>
      <c r="R79" s="15"/>
      <c r="S79"/>
      <c r="T79"/>
      <c r="U79"/>
      <c r="V79"/>
      <c r="W79"/>
      <c r="X79"/>
      <c r="Y79"/>
      <c r="Z79"/>
      <c r="AA79"/>
    </row>
    <row r="80" spans="1:27">
      <c r="A80"/>
      <c r="B80" s="13"/>
      <c r="J80" s="14"/>
      <c r="K80" s="14"/>
      <c r="L80" s="14"/>
      <c r="M80" s="14"/>
      <c r="N80" s="14"/>
      <c r="O80" s="14"/>
      <c r="P80" s="14"/>
      <c r="Q80" s="14"/>
      <c r="R80" s="15"/>
      <c r="S80"/>
      <c r="T80"/>
      <c r="U80"/>
      <c r="V80"/>
      <c r="W80"/>
      <c r="X80"/>
      <c r="Y80"/>
      <c r="Z80"/>
      <c r="AA80"/>
    </row>
    <row r="81" spans="1:27">
      <c r="A81"/>
      <c r="B81" s="13"/>
      <c r="C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5"/>
      <c r="S81"/>
      <c r="T81"/>
      <c r="U81"/>
      <c r="V81"/>
      <c r="W81"/>
      <c r="X81"/>
      <c r="Y81"/>
      <c r="Z81"/>
      <c r="AA81"/>
    </row>
    <row r="82" spans="1:27" ht="30" customHeight="1">
      <c r="A82"/>
      <c r="B82" s="13"/>
      <c r="C82" s="21"/>
      <c r="D82"/>
      <c r="E82"/>
      <c r="F82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5"/>
      <c r="S82"/>
      <c r="T82"/>
      <c r="U82"/>
      <c r="V82"/>
      <c r="W82"/>
      <c r="X82"/>
      <c r="Y82"/>
      <c r="Z82"/>
      <c r="AA82"/>
    </row>
    <row r="83" spans="1:27">
      <c r="A83"/>
      <c r="B83" s="13"/>
      <c r="C83" s="14"/>
      <c r="D83"/>
      <c r="E83"/>
      <c r="F83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5"/>
      <c r="S83"/>
      <c r="T83"/>
      <c r="U83"/>
      <c r="V83"/>
      <c r="W83"/>
      <c r="X83"/>
      <c r="Y83"/>
      <c r="Z83"/>
      <c r="AA83"/>
    </row>
    <row r="84" spans="1:27">
      <c r="A84"/>
      <c r="B84" s="13"/>
      <c r="C84" s="76"/>
      <c r="D84"/>
      <c r="E84"/>
      <c r="F8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5"/>
      <c r="S84"/>
      <c r="T84"/>
      <c r="U84"/>
      <c r="V84"/>
      <c r="W84"/>
      <c r="X84"/>
      <c r="Y84"/>
      <c r="Z84"/>
      <c r="AA84"/>
    </row>
    <row r="85" spans="1:27">
      <c r="A85"/>
      <c r="B85" s="13"/>
      <c r="D85"/>
      <c r="E85"/>
      <c r="F85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5"/>
      <c r="S85"/>
      <c r="T85"/>
      <c r="U85"/>
      <c r="V85"/>
      <c r="W85"/>
      <c r="X85"/>
      <c r="Y85"/>
      <c r="Z85"/>
      <c r="AA85"/>
    </row>
    <row r="86" spans="1:27">
      <c r="A86"/>
      <c r="B86" s="13"/>
      <c r="C86" s="14"/>
      <c r="D86"/>
      <c r="E86"/>
      <c r="F86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5"/>
      <c r="S86"/>
      <c r="T86"/>
      <c r="U86"/>
      <c r="V86"/>
      <c r="W86"/>
      <c r="X86"/>
      <c r="Y86"/>
      <c r="Z86"/>
      <c r="AA86"/>
    </row>
    <row r="87" spans="1:27">
      <c r="A87"/>
      <c r="B87" s="13"/>
      <c r="C87" s="14"/>
      <c r="D87"/>
      <c r="E87"/>
      <c r="F87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5"/>
      <c r="S87"/>
      <c r="T87"/>
      <c r="U87"/>
      <c r="V87"/>
      <c r="W87"/>
      <c r="X87"/>
      <c r="Y87"/>
      <c r="Z87"/>
      <c r="AA87"/>
    </row>
    <row r="88" spans="1:27">
      <c r="A88"/>
      <c r="B88" s="13"/>
      <c r="C88" s="14"/>
      <c r="D88"/>
      <c r="E88"/>
      <c r="F88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5"/>
      <c r="S88"/>
      <c r="T88"/>
      <c r="U88"/>
      <c r="V88"/>
      <c r="W88"/>
      <c r="X88"/>
      <c r="Y88"/>
      <c r="Z88"/>
      <c r="AA88"/>
    </row>
    <row r="89" spans="1:27">
      <c r="A89"/>
      <c r="B89" s="13"/>
      <c r="C89" s="7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5"/>
      <c r="S89"/>
      <c r="T89"/>
      <c r="U89"/>
      <c r="V89"/>
      <c r="W89"/>
      <c r="X89"/>
      <c r="Y89"/>
      <c r="Z89"/>
      <c r="AA89"/>
    </row>
    <row r="90" spans="1:27" ht="16" thickBot="1">
      <c r="A90"/>
      <c r="B90" s="16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8"/>
      <c r="S90"/>
      <c r="T90"/>
      <c r="U90"/>
      <c r="V90"/>
      <c r="W90"/>
      <c r="X90"/>
      <c r="Y90"/>
      <c r="Z90"/>
      <c r="AA90"/>
    </row>
    <row r="91" spans="1:27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6" thickBot="1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</row>
    <row r="93" spans="1:27">
      <c r="A93"/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2"/>
      <c r="S93"/>
      <c r="T93"/>
      <c r="U93"/>
      <c r="V93"/>
      <c r="W93"/>
      <c r="X93"/>
      <c r="Y93"/>
      <c r="Z93"/>
      <c r="AA93"/>
    </row>
    <row r="94" spans="1:27">
      <c r="A94"/>
      <c r="B94" s="420" t="s">
        <v>190</v>
      </c>
      <c r="C94" s="421"/>
      <c r="D94" s="421"/>
      <c r="E94" s="421"/>
      <c r="F94" s="421"/>
      <c r="G94" s="421"/>
      <c r="H94" s="421"/>
      <c r="I94" s="421"/>
      <c r="J94" s="421"/>
      <c r="K94" s="421"/>
      <c r="L94" s="421"/>
      <c r="M94" s="421"/>
      <c r="N94" s="421"/>
      <c r="O94" s="421"/>
      <c r="P94" s="421"/>
      <c r="Q94" s="421"/>
      <c r="R94" s="422"/>
      <c r="S94"/>
      <c r="T94"/>
      <c r="U94"/>
      <c r="V94"/>
      <c r="W94"/>
      <c r="X94"/>
      <c r="Y94"/>
      <c r="Z94"/>
      <c r="AA94"/>
    </row>
    <row r="95" spans="1:27" ht="16" thickBot="1">
      <c r="A95"/>
      <c r="B95" s="16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8"/>
      <c r="S95"/>
      <c r="T95"/>
      <c r="U95"/>
      <c r="V95"/>
      <c r="W95"/>
      <c r="X95"/>
      <c r="Y95"/>
      <c r="Z95"/>
      <c r="AA95"/>
    </row>
    <row r="96" spans="1:27">
      <c r="A96"/>
      <c r="B96" s="13"/>
      <c r="C96" s="14"/>
      <c r="D96" s="14"/>
      <c r="E96" s="14"/>
      <c r="F96" s="14"/>
      <c r="G96" s="14"/>
      <c r="H96" s="14"/>
      <c r="I96" s="14"/>
      <c r="K96"/>
      <c r="L96"/>
      <c r="M96"/>
      <c r="N96"/>
      <c r="O96"/>
      <c r="P96"/>
      <c r="Q96"/>
      <c r="R96" s="15"/>
      <c r="S96"/>
      <c r="T96"/>
      <c r="U96"/>
      <c r="V96"/>
      <c r="W96"/>
    </row>
    <row r="97" spans="1:23">
      <c r="A97"/>
      <c r="B97" s="13"/>
      <c r="C97" s="75"/>
      <c r="G97" s="14"/>
      <c r="H97" s="14"/>
      <c r="I97" s="14"/>
      <c r="J97"/>
      <c r="K97"/>
      <c r="L97"/>
      <c r="M97"/>
      <c r="N97"/>
      <c r="O97"/>
      <c r="P97"/>
      <c r="Q97"/>
      <c r="R97" s="15"/>
      <c r="S97"/>
      <c r="T97"/>
      <c r="U97"/>
      <c r="V97"/>
      <c r="W97"/>
    </row>
    <row r="98" spans="1:23">
      <c r="A98"/>
      <c r="B98" s="13"/>
      <c r="G98" s="14"/>
      <c r="H98" s="14"/>
      <c r="I98" s="14"/>
      <c r="J98"/>
      <c r="K98"/>
      <c r="L98"/>
      <c r="M98"/>
      <c r="N98"/>
      <c r="O98"/>
      <c r="P98"/>
      <c r="Q98"/>
      <c r="R98" s="15"/>
      <c r="S98"/>
      <c r="T98"/>
      <c r="U98"/>
      <c r="V98"/>
      <c r="W98"/>
    </row>
    <row r="99" spans="1:23">
      <c r="A99"/>
      <c r="B99" s="13"/>
      <c r="C99" s="76"/>
      <c r="D99" s="442"/>
      <c r="E99" s="442"/>
      <c r="F99" s="442"/>
      <c r="G99" s="14"/>
      <c r="H99" s="14"/>
      <c r="I99" s="14"/>
      <c r="J99"/>
      <c r="K99"/>
      <c r="L99"/>
      <c r="M99"/>
      <c r="N99"/>
      <c r="O99"/>
      <c r="P99"/>
      <c r="Q99"/>
      <c r="R99" s="15"/>
      <c r="S99"/>
      <c r="T99"/>
      <c r="U99"/>
      <c r="V99"/>
      <c r="W99"/>
    </row>
    <row r="100" spans="1:23">
      <c r="A100"/>
      <c r="B100" s="13"/>
      <c r="D100" s="442"/>
      <c r="E100" s="442"/>
      <c r="F100" s="442"/>
      <c r="G100" s="14"/>
      <c r="H100" s="14"/>
      <c r="I100" s="14"/>
      <c r="J100"/>
      <c r="K100"/>
      <c r="L100"/>
      <c r="M100"/>
      <c r="N100"/>
      <c r="O100"/>
      <c r="P100"/>
      <c r="Q100"/>
      <c r="R100" s="15"/>
      <c r="S100"/>
      <c r="T100"/>
      <c r="U100"/>
      <c r="V100"/>
      <c r="W100"/>
    </row>
    <row r="101" spans="1:23" ht="30" customHeight="1">
      <c r="A101"/>
      <c r="B101" s="13"/>
      <c r="C101" s="14"/>
      <c r="D101" s="442"/>
      <c r="E101" s="442"/>
      <c r="F101" s="442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5"/>
      <c r="S101"/>
      <c r="T101"/>
      <c r="U101"/>
      <c r="V101"/>
      <c r="W101"/>
    </row>
    <row r="102" spans="1:23">
      <c r="A102"/>
      <c r="B102" s="13"/>
      <c r="C102" s="14"/>
      <c r="D102" s="442"/>
      <c r="E102" s="442"/>
      <c r="F102" s="442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5"/>
      <c r="S102"/>
      <c r="T102"/>
      <c r="U102"/>
      <c r="V102"/>
      <c r="W102"/>
    </row>
    <row r="103" spans="1:23">
      <c r="A103"/>
      <c r="B103" s="13"/>
      <c r="C103" s="14"/>
      <c r="D103" s="442"/>
      <c r="E103" s="442"/>
      <c r="F103" s="442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5"/>
      <c r="S103"/>
      <c r="T103"/>
      <c r="U103"/>
      <c r="V103"/>
      <c r="W103"/>
    </row>
    <row r="104" spans="1:23">
      <c r="A104"/>
      <c r="B104" s="13"/>
      <c r="C104" s="74"/>
      <c r="D104" s="357"/>
      <c r="E104" s="358"/>
      <c r="F104" s="358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5"/>
      <c r="S104"/>
      <c r="T104"/>
      <c r="U104"/>
      <c r="V104"/>
      <c r="W104"/>
    </row>
    <row r="105" spans="1:23">
      <c r="A105"/>
      <c r="B105" s="13"/>
      <c r="C105" s="14"/>
      <c r="D105" s="1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5"/>
      <c r="S105"/>
      <c r="T105"/>
      <c r="U105"/>
      <c r="V105"/>
      <c r="W105"/>
    </row>
    <row r="106" spans="1:23">
      <c r="A106"/>
      <c r="B106" s="13"/>
      <c r="C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5"/>
      <c r="S106"/>
      <c r="T106"/>
      <c r="U106"/>
      <c r="V106"/>
      <c r="W106"/>
    </row>
    <row r="107" spans="1:23">
      <c r="A107"/>
      <c r="B107" s="13"/>
      <c r="C107" s="14"/>
      <c r="D107" s="1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5"/>
      <c r="S107"/>
      <c r="T107"/>
      <c r="U107"/>
      <c r="V107"/>
      <c r="W107"/>
    </row>
    <row r="108" spans="1:23">
      <c r="A108"/>
      <c r="B108" s="13"/>
      <c r="C108" s="75"/>
      <c r="D108" s="1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5"/>
      <c r="S108"/>
      <c r="T108"/>
      <c r="U108"/>
      <c r="V108"/>
      <c r="W108"/>
    </row>
    <row r="109" spans="1:23">
      <c r="A109"/>
      <c r="B109" s="13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5"/>
      <c r="S109"/>
      <c r="T109"/>
      <c r="U109"/>
      <c r="V109"/>
      <c r="W109"/>
    </row>
    <row r="110" spans="1:23">
      <c r="A110"/>
      <c r="B110" s="13"/>
      <c r="C110" s="76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5"/>
      <c r="S110"/>
      <c r="T110"/>
      <c r="U110"/>
      <c r="V110"/>
      <c r="W110"/>
    </row>
    <row r="111" spans="1:23">
      <c r="A111"/>
      <c r="B111" s="13"/>
      <c r="C111" s="76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5"/>
      <c r="S111"/>
      <c r="T111"/>
      <c r="U111"/>
      <c r="V111"/>
      <c r="W111"/>
    </row>
    <row r="112" spans="1:23">
      <c r="A112"/>
      <c r="B112" s="13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5"/>
      <c r="S112"/>
      <c r="T112"/>
      <c r="U112"/>
      <c r="V112"/>
      <c r="W112"/>
    </row>
    <row r="113" spans="1:23">
      <c r="A113"/>
      <c r="B113" s="13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5"/>
      <c r="S113"/>
      <c r="T113"/>
      <c r="U113"/>
      <c r="V113"/>
      <c r="W113"/>
    </row>
    <row r="114" spans="1:23">
      <c r="A114"/>
      <c r="B114" s="13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5"/>
      <c r="S114"/>
      <c r="T114"/>
      <c r="U114"/>
      <c r="V114"/>
      <c r="W114"/>
    </row>
    <row r="115" spans="1:23">
      <c r="A115"/>
      <c r="B115" s="13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5"/>
      <c r="S115"/>
      <c r="T115"/>
      <c r="U115"/>
      <c r="V115"/>
      <c r="W115"/>
    </row>
    <row r="116" spans="1:23">
      <c r="A116"/>
      <c r="B116" s="13"/>
      <c r="C116"/>
      <c r="D116"/>
      <c r="E116"/>
      <c r="F116"/>
      <c r="G116"/>
      <c r="H116"/>
      <c r="I116"/>
      <c r="J116" s="14"/>
      <c r="K116" s="14"/>
      <c r="L116" s="14"/>
      <c r="M116" s="14"/>
      <c r="N116" s="14"/>
      <c r="O116" s="14"/>
      <c r="P116" s="14"/>
      <c r="Q116" s="14"/>
      <c r="R116" s="15"/>
      <c r="S116"/>
      <c r="T116"/>
      <c r="U116"/>
      <c r="V116"/>
      <c r="W116"/>
    </row>
    <row r="117" spans="1:23">
      <c r="A117"/>
      <c r="B117" s="13"/>
      <c r="C117"/>
      <c r="D117"/>
      <c r="E117"/>
      <c r="F117"/>
      <c r="G117"/>
      <c r="H117"/>
      <c r="I117"/>
      <c r="J117" s="14"/>
      <c r="K117" s="14"/>
      <c r="L117" s="14"/>
      <c r="M117" s="14"/>
      <c r="N117" s="14"/>
      <c r="O117" s="14"/>
      <c r="P117" s="14"/>
      <c r="Q117" s="14"/>
      <c r="R117" s="15"/>
      <c r="S117"/>
      <c r="T117"/>
      <c r="U117"/>
      <c r="V117"/>
      <c r="W117"/>
    </row>
    <row r="118" spans="1:23">
      <c r="A118"/>
      <c r="B118" s="13"/>
      <c r="C118"/>
      <c r="D118"/>
      <c r="E118"/>
      <c r="F118"/>
      <c r="G118"/>
      <c r="H118"/>
      <c r="I118"/>
      <c r="J118" s="14"/>
      <c r="K118" s="14"/>
      <c r="L118" s="14"/>
      <c r="M118" s="14"/>
      <c r="N118" s="14"/>
      <c r="O118" s="14"/>
      <c r="P118" s="14"/>
      <c r="Q118" s="14"/>
      <c r="R118" s="15"/>
      <c r="S118"/>
      <c r="T118"/>
      <c r="U118"/>
      <c r="V118"/>
      <c r="W118"/>
    </row>
    <row r="119" spans="1:23">
      <c r="A119"/>
      <c r="B119" s="13"/>
      <c r="C119"/>
      <c r="D119"/>
      <c r="E119"/>
      <c r="F119"/>
      <c r="G119"/>
      <c r="H119"/>
      <c r="I119"/>
      <c r="J119" s="14"/>
      <c r="K119" s="14"/>
      <c r="L119" s="14"/>
      <c r="M119" s="14"/>
      <c r="N119" s="14"/>
      <c r="O119" s="14"/>
      <c r="P119" s="14"/>
      <c r="Q119" s="14"/>
      <c r="R119" s="15"/>
      <c r="S119"/>
      <c r="T119"/>
      <c r="U119"/>
      <c r="V119"/>
      <c r="W119"/>
    </row>
    <row r="120" spans="1:23">
      <c r="A120"/>
      <c r="B120" s="13"/>
      <c r="C120"/>
      <c r="D120"/>
      <c r="E120"/>
      <c r="F120"/>
      <c r="G120"/>
      <c r="H120"/>
      <c r="I120"/>
      <c r="J120" s="14"/>
      <c r="K120" s="14"/>
      <c r="L120" s="14"/>
      <c r="M120" s="14"/>
      <c r="N120" s="14"/>
      <c r="O120" s="14"/>
      <c r="P120" s="14"/>
      <c r="Q120" s="14"/>
      <c r="R120" s="15"/>
      <c r="S120"/>
      <c r="T120"/>
      <c r="U120"/>
      <c r="V120"/>
      <c r="W120"/>
    </row>
    <row r="121" spans="1:23">
      <c r="A121"/>
      <c r="B121" s="13"/>
      <c r="C121"/>
      <c r="D121"/>
      <c r="E121"/>
      <c r="F121"/>
      <c r="G121"/>
      <c r="H121"/>
      <c r="I121"/>
      <c r="J121" s="14"/>
      <c r="K121" s="14"/>
      <c r="L121" s="14"/>
      <c r="M121" s="14"/>
      <c r="N121" s="14"/>
      <c r="O121" s="14"/>
      <c r="P121" s="14"/>
      <c r="Q121" s="14"/>
      <c r="R121" s="15"/>
      <c r="S121"/>
      <c r="T121"/>
      <c r="U121"/>
      <c r="V121"/>
      <c r="W121"/>
    </row>
    <row r="122" spans="1:23">
      <c r="A122"/>
      <c r="B122" s="13"/>
      <c r="C122"/>
      <c r="D122"/>
      <c r="E122"/>
      <c r="F122"/>
      <c r="G122"/>
      <c r="H122"/>
      <c r="I122"/>
      <c r="J122" s="14"/>
      <c r="K122" s="14"/>
      <c r="L122" s="14"/>
      <c r="M122" s="14"/>
      <c r="N122" s="14"/>
      <c r="O122" s="14"/>
      <c r="P122" s="14"/>
      <c r="Q122" s="14"/>
      <c r="R122" s="15"/>
      <c r="S122"/>
      <c r="T122"/>
      <c r="U122"/>
      <c r="V122"/>
      <c r="W122"/>
    </row>
    <row r="123" spans="1:23">
      <c r="A123"/>
      <c r="B123" s="13"/>
      <c r="C123"/>
      <c r="D123"/>
      <c r="E123"/>
      <c r="F123"/>
      <c r="G123"/>
      <c r="H123"/>
      <c r="I123"/>
      <c r="J123" s="14"/>
      <c r="K123" s="14"/>
      <c r="L123" s="14"/>
      <c r="M123" s="14"/>
      <c r="N123" s="14"/>
      <c r="O123" s="14"/>
      <c r="P123" s="14"/>
      <c r="Q123" s="14"/>
      <c r="R123" s="15"/>
      <c r="S123"/>
      <c r="T123"/>
      <c r="U123"/>
      <c r="V123"/>
      <c r="W123"/>
    </row>
    <row r="124" spans="1:23">
      <c r="A124"/>
      <c r="B124" s="13"/>
      <c r="C124"/>
      <c r="D124"/>
      <c r="E124"/>
      <c r="F124"/>
      <c r="G124"/>
      <c r="H124"/>
      <c r="I124"/>
      <c r="J124" s="14"/>
      <c r="K124" s="14"/>
      <c r="L124" s="14"/>
      <c r="M124" s="14"/>
      <c r="N124" s="14"/>
      <c r="O124" s="14"/>
      <c r="P124" s="14"/>
      <c r="Q124" s="14"/>
      <c r="R124" s="15"/>
      <c r="S124"/>
      <c r="T124"/>
      <c r="U124"/>
      <c r="V124"/>
      <c r="W124"/>
    </row>
    <row r="125" spans="1:23">
      <c r="A125"/>
      <c r="B125" s="13"/>
      <c r="C125"/>
      <c r="D125"/>
      <c r="E125"/>
      <c r="F125"/>
      <c r="G125"/>
      <c r="H125"/>
      <c r="I125"/>
      <c r="J125" s="14"/>
      <c r="K125" s="14"/>
      <c r="L125" s="14"/>
      <c r="M125" s="14"/>
      <c r="N125" s="14"/>
      <c r="O125" s="14"/>
      <c r="P125" s="14"/>
      <c r="Q125" s="14"/>
      <c r="R125" s="15"/>
      <c r="S125"/>
      <c r="T125"/>
      <c r="U125"/>
      <c r="V125"/>
      <c r="W125"/>
    </row>
    <row r="126" spans="1:23">
      <c r="A126"/>
      <c r="B126" s="13"/>
      <c r="C126"/>
      <c r="D126"/>
      <c r="E126"/>
      <c r="F126"/>
      <c r="G126"/>
      <c r="H126"/>
      <c r="I126"/>
      <c r="J126" s="14"/>
      <c r="K126" s="14"/>
      <c r="L126" s="14"/>
      <c r="M126" s="14"/>
      <c r="N126" s="14"/>
      <c r="O126" s="14"/>
      <c r="P126" s="14"/>
      <c r="Q126" s="14"/>
      <c r="R126" s="15"/>
      <c r="S126"/>
      <c r="T126"/>
      <c r="U126"/>
      <c r="V126"/>
      <c r="W126"/>
    </row>
    <row r="127" spans="1:23">
      <c r="A127"/>
      <c r="B127" s="13"/>
      <c r="C127"/>
      <c r="D127"/>
      <c r="E127"/>
      <c r="F127"/>
      <c r="G127"/>
      <c r="H127"/>
      <c r="I127"/>
      <c r="J127" s="14"/>
      <c r="K127" s="14"/>
      <c r="L127" s="14"/>
      <c r="M127" s="14"/>
      <c r="N127" s="14"/>
      <c r="O127" s="14"/>
      <c r="P127" s="14"/>
      <c r="Q127" s="14"/>
      <c r="R127" s="15"/>
      <c r="S127"/>
      <c r="T127"/>
      <c r="U127"/>
      <c r="V127"/>
      <c r="W127"/>
    </row>
    <row r="128" spans="1:23">
      <c r="A128"/>
      <c r="B128" s="13"/>
      <c r="C128"/>
      <c r="D128"/>
      <c r="E128"/>
      <c r="F128"/>
      <c r="G128"/>
      <c r="H128"/>
      <c r="I128"/>
      <c r="J128" s="14"/>
      <c r="K128" s="14"/>
      <c r="L128" s="14"/>
      <c r="M128" s="14"/>
      <c r="N128" s="14"/>
      <c r="O128" s="14"/>
      <c r="P128" s="14"/>
      <c r="Q128" s="14"/>
      <c r="R128" s="15"/>
      <c r="S128"/>
      <c r="T128"/>
      <c r="U128"/>
      <c r="V128"/>
      <c r="W128"/>
    </row>
    <row r="129" spans="1:23">
      <c r="A129"/>
      <c r="B129" s="13"/>
      <c r="C129"/>
      <c r="D129"/>
      <c r="E129"/>
      <c r="F129"/>
      <c r="G129"/>
      <c r="H129"/>
      <c r="I129"/>
      <c r="J129" s="14"/>
      <c r="K129" s="14"/>
      <c r="L129" s="14"/>
      <c r="M129" s="14"/>
      <c r="N129" s="14"/>
      <c r="O129" s="14"/>
      <c r="P129" s="14"/>
      <c r="Q129" s="14"/>
      <c r="R129" s="15"/>
      <c r="S129"/>
      <c r="T129"/>
      <c r="U129"/>
      <c r="V129"/>
      <c r="W129"/>
    </row>
    <row r="130" spans="1:23">
      <c r="A130"/>
      <c r="B130" s="13"/>
      <c r="C130"/>
      <c r="D130"/>
      <c r="E130"/>
      <c r="F130"/>
      <c r="G130"/>
      <c r="H130"/>
      <c r="I130"/>
      <c r="J130" s="14"/>
      <c r="K130" s="14"/>
      <c r="L130" s="14"/>
      <c r="M130" s="14"/>
      <c r="N130" s="14"/>
      <c r="O130" s="14"/>
      <c r="P130" s="14"/>
      <c r="Q130" s="14"/>
      <c r="R130" s="15"/>
      <c r="S130"/>
      <c r="T130"/>
      <c r="U130"/>
      <c r="V130"/>
      <c r="W130"/>
    </row>
    <row r="131" spans="1:23">
      <c r="A131"/>
      <c r="B131" s="13"/>
      <c r="C131"/>
      <c r="D131"/>
      <c r="E131"/>
      <c r="F131"/>
      <c r="G131"/>
      <c r="H131"/>
      <c r="I131"/>
      <c r="J131" s="14"/>
      <c r="K131" s="14"/>
      <c r="L131" s="14"/>
      <c r="M131" s="14"/>
      <c r="N131" s="14"/>
      <c r="O131" s="14"/>
      <c r="P131" s="14"/>
      <c r="Q131" s="14"/>
      <c r="R131" s="15"/>
      <c r="S131"/>
      <c r="T131"/>
      <c r="U131"/>
      <c r="V131"/>
      <c r="W131"/>
    </row>
    <row r="132" spans="1:23">
      <c r="A132"/>
      <c r="B132" s="13"/>
      <c r="C132"/>
      <c r="D132"/>
      <c r="E132"/>
      <c r="F132"/>
      <c r="G132"/>
      <c r="H132"/>
      <c r="I132"/>
      <c r="J132" s="14"/>
      <c r="K132" s="14"/>
      <c r="L132" s="14"/>
      <c r="M132" s="14"/>
      <c r="N132" s="14"/>
      <c r="O132" s="14"/>
      <c r="P132" s="14"/>
      <c r="Q132" s="14"/>
      <c r="R132" s="15"/>
      <c r="S132"/>
      <c r="T132"/>
      <c r="U132"/>
      <c r="V132"/>
      <c r="W132"/>
    </row>
    <row r="133" spans="1:23">
      <c r="A133"/>
      <c r="B133" s="13"/>
      <c r="C133"/>
      <c r="D133"/>
      <c r="E133"/>
      <c r="F133"/>
      <c r="G133"/>
      <c r="H133"/>
      <c r="I133"/>
      <c r="J133" s="14"/>
      <c r="K133" s="14"/>
      <c r="L133" s="14"/>
      <c r="M133" s="14"/>
      <c r="N133" s="14"/>
      <c r="O133" s="14"/>
      <c r="P133" s="14"/>
      <c r="Q133" s="14"/>
      <c r="R133" s="15"/>
      <c r="S133"/>
      <c r="T133"/>
      <c r="U133"/>
      <c r="V133"/>
      <c r="W133"/>
    </row>
    <row r="134" spans="1:23">
      <c r="A134"/>
      <c r="B134" s="13"/>
      <c r="C134"/>
      <c r="D134"/>
      <c r="E134"/>
      <c r="F134"/>
      <c r="G134"/>
      <c r="H134"/>
      <c r="I134"/>
      <c r="J134" s="14"/>
      <c r="K134" s="14"/>
      <c r="L134" s="14"/>
      <c r="M134" s="14"/>
      <c r="N134" s="14"/>
      <c r="O134" s="14"/>
      <c r="P134" s="14"/>
      <c r="Q134" s="14"/>
      <c r="R134" s="15"/>
      <c r="S134"/>
      <c r="T134"/>
      <c r="U134"/>
      <c r="V134"/>
      <c r="W134"/>
    </row>
    <row r="135" spans="1:23">
      <c r="A135"/>
      <c r="B135" s="13"/>
      <c r="C135" s="7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5"/>
      <c r="S135"/>
      <c r="T135"/>
      <c r="U135"/>
      <c r="V135"/>
      <c r="W135"/>
    </row>
    <row r="136" spans="1:23" ht="16" thickBot="1">
      <c r="A136"/>
      <c r="B136" s="16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8"/>
      <c r="S136"/>
      <c r="T136"/>
      <c r="U136"/>
      <c r="V136"/>
      <c r="W136"/>
    </row>
    <row r="137" spans="1:23">
      <c r="A137"/>
      <c r="B137"/>
      <c r="K137"/>
      <c r="L137"/>
      <c r="M137"/>
      <c r="N137"/>
      <c r="O137"/>
      <c r="P137"/>
      <c r="Q137"/>
      <c r="R137"/>
      <c r="S137"/>
      <c r="T137"/>
      <c r="U137"/>
      <c r="V137"/>
      <c r="W137"/>
    </row>
    <row r="138" spans="1:23">
      <c r="A138"/>
      <c r="B138"/>
      <c r="K138"/>
      <c r="L138"/>
      <c r="M138"/>
      <c r="N138"/>
      <c r="O138"/>
      <c r="P138"/>
      <c r="Q138"/>
      <c r="R138"/>
      <c r="S138"/>
      <c r="T138"/>
      <c r="U138"/>
      <c r="V138"/>
      <c r="W138"/>
    </row>
    <row r="139" spans="1:23">
      <c r="A139"/>
      <c r="B139"/>
      <c r="K139"/>
      <c r="L139"/>
      <c r="M139"/>
      <c r="N139"/>
      <c r="O139"/>
      <c r="P139"/>
      <c r="Q139"/>
      <c r="R139"/>
      <c r="S139"/>
      <c r="T139"/>
      <c r="U139"/>
      <c r="V139"/>
      <c r="W139"/>
    </row>
    <row r="140" spans="1:23">
      <c r="A140"/>
      <c r="B140"/>
      <c r="K140"/>
      <c r="L140"/>
      <c r="M140"/>
      <c r="N140"/>
      <c r="O140"/>
      <c r="P140"/>
      <c r="Q140"/>
      <c r="R140"/>
      <c r="S140"/>
      <c r="T140"/>
      <c r="U140"/>
      <c r="V140"/>
      <c r="W140"/>
    </row>
    <row r="141" spans="1:23">
      <c r="A141"/>
      <c r="B141"/>
      <c r="K141"/>
      <c r="L141"/>
      <c r="M141"/>
      <c r="N141"/>
      <c r="O141"/>
      <c r="P141"/>
      <c r="Q141"/>
      <c r="R141"/>
      <c r="S141"/>
      <c r="T141"/>
      <c r="U141"/>
      <c r="V141"/>
      <c r="W141"/>
    </row>
    <row r="142" spans="1:23">
      <c r="A142"/>
      <c r="B142"/>
      <c r="K142"/>
      <c r="L142"/>
      <c r="M142"/>
      <c r="N142"/>
      <c r="O142"/>
      <c r="P142"/>
      <c r="Q142"/>
      <c r="R142"/>
      <c r="S142"/>
      <c r="T142"/>
      <c r="U142"/>
      <c r="V142"/>
      <c r="W142"/>
    </row>
    <row r="143" spans="1:23">
      <c r="A143"/>
      <c r="B143"/>
      <c r="K143"/>
      <c r="L143"/>
      <c r="M143"/>
      <c r="N143"/>
      <c r="O143"/>
      <c r="P143"/>
      <c r="Q143"/>
      <c r="R143"/>
      <c r="S143"/>
      <c r="T143"/>
      <c r="U143"/>
      <c r="V143"/>
      <c r="W143"/>
    </row>
    <row r="144" spans="1:23">
      <c r="A144"/>
      <c r="B144"/>
      <c r="K144"/>
      <c r="L144"/>
      <c r="M144"/>
      <c r="N144"/>
      <c r="O144"/>
      <c r="P144"/>
      <c r="Q144"/>
      <c r="R144"/>
      <c r="S144"/>
      <c r="T144"/>
      <c r="U144"/>
      <c r="V144"/>
      <c r="W144"/>
    </row>
    <row r="145" spans="1:23">
      <c r="A145"/>
      <c r="B145"/>
      <c r="K145"/>
      <c r="L145"/>
      <c r="M145"/>
      <c r="N145"/>
      <c r="O145"/>
      <c r="P145"/>
      <c r="Q145"/>
      <c r="R145"/>
      <c r="S145"/>
      <c r="T145"/>
      <c r="U145"/>
      <c r="V145"/>
      <c r="W145"/>
    </row>
    <row r="146" spans="1:23">
      <c r="B146"/>
    </row>
    <row r="147" spans="1:23">
      <c r="B147"/>
    </row>
    <row r="148" spans="1:23">
      <c r="B148"/>
    </row>
    <row r="149" spans="1:23">
      <c r="B149"/>
    </row>
    <row r="150" spans="1:23">
      <c r="B150"/>
    </row>
    <row r="151" spans="1:23">
      <c r="B151"/>
    </row>
  </sheetData>
  <mergeCells count="9">
    <mergeCell ref="B3:R3"/>
    <mergeCell ref="D8:F9"/>
    <mergeCell ref="D10:F12"/>
    <mergeCell ref="D101:F103"/>
    <mergeCell ref="B48:R48"/>
    <mergeCell ref="D53:F54"/>
    <mergeCell ref="D55:F57"/>
    <mergeCell ref="D99:F100"/>
    <mergeCell ref="B94:R94"/>
  </mergeCells>
  <hyperlinks>
    <hyperlink ref="D33" r:id="rId1" display="https://www.forestresearch.gov.uk/research/archive-forest-management-tables-metric/" xr:uid="{00000000-0004-0000-0100-000000000000}"/>
    <hyperlink ref="D37" r:id="rId2" display="https://www.forestresearch.gov.uk/research/archive-forest-management-tables-metric/" xr:uid="{00000000-0004-0000-0100-000001000000}"/>
    <hyperlink ref="D39" r:id="rId3" display="https://inventaire-forestier.ign.fr/IMG/pdf/RapportVolumes_VFinale_p2.pdf" xr:uid="{00000000-0004-0000-0100-000002000000}"/>
  </hyperlinks>
  <pageMargins left="0.23622047244094491" right="0.23622047244094491" top="0.31496062992125984" bottom="0.31496062992125984" header="0.31496062992125984" footer="0.31496062992125984"/>
  <pageSetup paperSize="9" scale="64" fitToHeight="0" orientation="landscape" r:id="rId4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4:X101"/>
  <sheetViews>
    <sheetView zoomScale="70" zoomScaleNormal="70" zoomScalePageLayoutView="55" workbookViewId="0">
      <selection activeCell="F15" sqref="F15"/>
    </sheetView>
  </sheetViews>
  <sheetFormatPr baseColWidth="10" defaultColWidth="11.5" defaultRowHeight="15"/>
  <cols>
    <col min="1" max="1" width="11.5" style="19"/>
    <col min="2" max="2" width="11.5" style="19" customWidth="1"/>
    <col min="3" max="3" width="2" style="19" customWidth="1"/>
    <col min="4" max="9" width="14.5" style="19" customWidth="1"/>
    <col min="10" max="10" width="15.33203125" style="19" customWidth="1"/>
    <col min="11" max="17" width="14.5" style="19" customWidth="1"/>
    <col min="18" max="18" width="15.5" style="19" customWidth="1"/>
    <col min="19" max="19" width="2.1640625" style="19" customWidth="1"/>
    <col min="20" max="16384" width="11.5" style="19"/>
  </cols>
  <sheetData>
    <row r="4" spans="3:19" ht="16" thickBot="1"/>
    <row r="5" spans="3:19">
      <c r="C5" s="10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2"/>
    </row>
    <row r="6" spans="3:19">
      <c r="C6" s="13"/>
      <c r="D6" s="421" t="s">
        <v>133</v>
      </c>
      <c r="E6" s="421"/>
      <c r="F6" s="421"/>
      <c r="G6" s="421"/>
      <c r="H6" s="421"/>
      <c r="I6" s="421"/>
      <c r="J6" s="421"/>
      <c r="K6" s="421"/>
      <c r="L6" s="421"/>
      <c r="M6" s="421"/>
      <c r="N6" s="421"/>
      <c r="O6" s="421"/>
      <c r="P6" s="421"/>
      <c r="Q6" s="421"/>
      <c r="R6" s="421"/>
      <c r="S6" s="15"/>
    </row>
    <row r="7" spans="3:19" ht="16" thickBot="1"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8"/>
    </row>
    <row r="8" spans="3:19">
      <c r="C8" s="13"/>
      <c r="D8" s="14"/>
      <c r="E8" s="14"/>
      <c r="F8" s="14"/>
      <c r="G8" s="14"/>
      <c r="H8" s="14"/>
      <c r="I8" s="14"/>
      <c r="J8" s="14"/>
      <c r="K8" s="14"/>
      <c r="L8" s="11"/>
      <c r="M8" s="11"/>
      <c r="N8" s="11"/>
      <c r="O8" s="11"/>
      <c r="P8" s="11"/>
      <c r="Q8" s="11"/>
      <c r="R8" s="11"/>
      <c r="S8" s="12"/>
    </row>
    <row r="9" spans="3:19" ht="16.5" customHeight="1">
      <c r="C9" s="13"/>
      <c r="S9" s="15"/>
    </row>
    <row r="10" spans="3:19">
      <c r="C10" s="13"/>
      <c r="D10" s="21" t="s">
        <v>85</v>
      </c>
      <c r="K10" s="21"/>
      <c r="L10" s="14"/>
      <c r="M10" s="14"/>
      <c r="N10" s="14"/>
      <c r="S10" s="15"/>
    </row>
    <row r="11" spans="3:19">
      <c r="C11" s="13"/>
      <c r="D11" s="371" t="s">
        <v>84</v>
      </c>
      <c r="E11" s="372" t="s">
        <v>280</v>
      </c>
      <c r="F11" s="373"/>
      <c r="G11" s="374"/>
      <c r="H11" s="371" t="s">
        <v>89</v>
      </c>
      <c r="I11" s="375">
        <f>SUM(E24:Q24)</f>
        <v>15</v>
      </c>
      <c r="J11" s="374"/>
      <c r="K11" s="376" t="s">
        <v>283</v>
      </c>
      <c r="L11" s="372" t="s">
        <v>282</v>
      </c>
      <c r="M11" s="373"/>
      <c r="N11" s="373"/>
      <c r="O11" s="373" t="s">
        <v>267</v>
      </c>
      <c r="P11" s="377">
        <f>VAN!D4</f>
        <v>-15403.558613340232</v>
      </c>
      <c r="Q11" s="373"/>
      <c r="R11" s="373"/>
      <c r="S11" s="15"/>
    </row>
    <row r="12" spans="3:19">
      <c r="C12" s="13"/>
      <c r="D12" s="378" t="s">
        <v>184</v>
      </c>
      <c r="E12" s="379" t="s">
        <v>281</v>
      </c>
      <c r="F12" s="373"/>
      <c r="G12" s="374"/>
      <c r="H12" s="371" t="s">
        <v>87</v>
      </c>
      <c r="I12" s="380" t="s">
        <v>279</v>
      </c>
      <c r="J12" s="374"/>
      <c r="K12" s="376" t="s">
        <v>284</v>
      </c>
      <c r="L12" s="372" t="s">
        <v>276</v>
      </c>
      <c r="M12" s="373"/>
      <c r="N12" s="373"/>
      <c r="O12" s="373" t="s">
        <v>259</v>
      </c>
      <c r="P12" s="377">
        <f>VAN!D5</f>
        <v>33036.591283451889</v>
      </c>
      <c r="Q12" s="373"/>
      <c r="R12" s="373"/>
      <c r="S12" s="15"/>
    </row>
    <row r="13" spans="3:19">
      <c r="C13" s="13"/>
      <c r="D13" s="378" t="s">
        <v>185</v>
      </c>
      <c r="E13" s="379" t="s">
        <v>272</v>
      </c>
      <c r="F13" s="373"/>
      <c r="G13" s="374"/>
      <c r="H13" s="371" t="s">
        <v>88</v>
      </c>
      <c r="I13" s="380" t="s">
        <v>128</v>
      </c>
      <c r="J13" s="374"/>
      <c r="K13" s="376" t="s">
        <v>285</v>
      </c>
      <c r="L13" s="372" t="s">
        <v>277</v>
      </c>
      <c r="M13" s="373"/>
      <c r="N13" s="373"/>
      <c r="O13" s="381" t="s">
        <v>260</v>
      </c>
      <c r="P13" s="382">
        <f>VAN!D6</f>
        <v>-48440.149896792122</v>
      </c>
      <c r="Q13" s="373"/>
      <c r="R13" s="373"/>
      <c r="S13" s="15"/>
    </row>
    <row r="14" spans="3:19">
      <c r="C14" s="13"/>
      <c r="D14" s="374"/>
      <c r="E14" s="374"/>
      <c r="F14" s="373"/>
      <c r="G14" s="373"/>
      <c r="H14" s="373"/>
      <c r="I14" s="374"/>
      <c r="J14" s="374"/>
      <c r="K14" s="374"/>
      <c r="L14" s="373"/>
      <c r="M14" s="373"/>
      <c r="N14" s="373"/>
      <c r="O14" s="374"/>
      <c r="P14" s="373"/>
      <c r="Q14" s="373"/>
      <c r="R14" s="373"/>
      <c r="S14" s="15"/>
    </row>
    <row r="15" spans="3:19">
      <c r="C15" s="13"/>
      <c r="D15" s="374"/>
      <c r="E15" s="374"/>
      <c r="F15" s="374"/>
      <c r="G15" s="374"/>
      <c r="H15" s="374"/>
      <c r="I15" s="374"/>
      <c r="J15" s="374"/>
      <c r="K15" s="374"/>
      <c r="L15" s="374"/>
      <c r="M15" s="374"/>
      <c r="N15" s="374"/>
      <c r="O15" s="373"/>
      <c r="P15" s="373"/>
      <c r="Q15" s="373"/>
      <c r="R15" s="373"/>
      <c r="S15" s="15"/>
    </row>
    <row r="16" spans="3:19">
      <c r="C16" s="13"/>
      <c r="D16" s="374"/>
      <c r="E16" s="374"/>
      <c r="F16" s="374"/>
      <c r="G16" s="374"/>
      <c r="H16" s="374"/>
      <c r="I16" s="374"/>
      <c r="J16" s="374"/>
      <c r="K16" s="374"/>
      <c r="L16" s="374"/>
      <c r="M16" s="374"/>
      <c r="N16" s="374"/>
      <c r="O16" s="374"/>
      <c r="P16" s="374"/>
      <c r="Q16" s="374"/>
      <c r="R16" s="374"/>
      <c r="S16" s="15"/>
    </row>
    <row r="17" spans="3:19">
      <c r="C17" s="13"/>
      <c r="D17" s="383" t="s">
        <v>188</v>
      </c>
      <c r="E17" s="374"/>
      <c r="F17" s="374"/>
      <c r="G17" s="374"/>
      <c r="H17" s="374"/>
      <c r="I17" s="374"/>
      <c r="J17" s="374"/>
      <c r="K17" s="374"/>
      <c r="L17" s="374"/>
      <c r="M17" s="374"/>
      <c r="N17" s="374"/>
      <c r="O17" s="374"/>
      <c r="P17" s="374"/>
      <c r="Q17" s="374"/>
      <c r="R17" s="374"/>
      <c r="S17" s="15"/>
    </row>
    <row r="18" spans="3:19" ht="16" thickBot="1">
      <c r="C18" s="13"/>
      <c r="D18" s="373"/>
      <c r="E18" s="374"/>
      <c r="F18" s="374"/>
      <c r="G18" s="374"/>
      <c r="H18" s="374"/>
      <c r="I18" s="374"/>
      <c r="J18" s="374"/>
      <c r="K18" s="374"/>
      <c r="L18" s="374"/>
      <c r="M18" s="374"/>
      <c r="N18" s="374"/>
      <c r="O18" s="374"/>
      <c r="P18" s="374"/>
      <c r="Q18" s="374"/>
      <c r="R18" s="374"/>
      <c r="S18" s="15"/>
    </row>
    <row r="19" spans="3:19" ht="32">
      <c r="C19" s="13"/>
      <c r="D19" s="384" t="s">
        <v>136</v>
      </c>
      <c r="E19" s="385" t="str">
        <f>'Chêne sessile'!F17</f>
        <v xml:space="preserve">Chêne rouvre (sessile) </v>
      </c>
      <c r="F19" s="386" t="str">
        <f>'Erable Sycomore '!$F$17</f>
        <v xml:space="preserve">Grands érables </v>
      </c>
      <c r="G19" s="386" t="str">
        <f>'Erable Plane'!$F$17</f>
        <v xml:space="preserve">Grands érables </v>
      </c>
      <c r="H19" s="387"/>
      <c r="I19" s="387"/>
      <c r="J19" s="387"/>
      <c r="K19" s="386"/>
      <c r="L19" s="386"/>
      <c r="M19" s="386"/>
      <c r="N19" s="386"/>
      <c r="O19" s="386"/>
      <c r="P19" s="386"/>
      <c r="Q19" s="388"/>
      <c r="R19" s="389"/>
      <c r="S19" s="15"/>
    </row>
    <row r="20" spans="3:19" ht="16">
      <c r="C20" s="13"/>
      <c r="D20" s="390" t="s">
        <v>183</v>
      </c>
      <c r="E20" s="391" t="str">
        <f>'Chêne sessile'!D5</f>
        <v>Forêt tempérée</v>
      </c>
      <c r="F20" s="392" t="str">
        <f>'Erable Sycomore '!$D$5</f>
        <v>Forêt tempérée</v>
      </c>
      <c r="G20" s="392" t="str">
        <f>'Erable Plane'!$D$5</f>
        <v>Forêt tempérée</v>
      </c>
      <c r="H20" s="392"/>
      <c r="I20" s="392"/>
      <c r="J20" s="392"/>
      <c r="K20" s="392"/>
      <c r="L20" s="392"/>
      <c r="M20" s="392"/>
      <c r="N20" s="392"/>
      <c r="O20" s="392"/>
      <c r="P20" s="392"/>
      <c r="Q20" s="393"/>
      <c r="R20" s="394"/>
      <c r="S20" s="15"/>
    </row>
    <row r="21" spans="3:19">
      <c r="C21" s="13"/>
      <c r="D21" s="395" t="s">
        <v>180</v>
      </c>
      <c r="E21" s="396">
        <f>'Chêne sessile'!C127</f>
        <v>141.04285154747714</v>
      </c>
      <c r="F21" s="397">
        <f>'Erable Sycomore '!$C$127</f>
        <v>206.00098513447284</v>
      </c>
      <c r="G21" s="397">
        <f>'Erable Plane'!$C$127</f>
        <v>206.00098513447284</v>
      </c>
      <c r="H21" s="397"/>
      <c r="I21" s="397"/>
      <c r="J21" s="397"/>
      <c r="K21" s="397"/>
      <c r="L21" s="397"/>
      <c r="M21" s="397"/>
      <c r="N21" s="397"/>
      <c r="O21" s="397"/>
      <c r="P21" s="397"/>
      <c r="Q21" s="398"/>
      <c r="R21" s="399">
        <f>SUMPRODUCT(E21:Q21,$E$24:$Q$24)</f>
        <v>2261.7985737828976</v>
      </c>
      <c r="S21" s="15"/>
    </row>
    <row r="22" spans="3:19">
      <c r="C22" s="13"/>
      <c r="D22" s="395" t="s">
        <v>181</v>
      </c>
      <c r="E22" s="396">
        <f>'Chêne sessile'!D127</f>
        <v>0</v>
      </c>
      <c r="F22" s="397">
        <f>'Erable Sycomore '!$D$127</f>
        <v>9.9114260031971551</v>
      </c>
      <c r="G22" s="397">
        <f>'Erable Plane'!$D$127</f>
        <v>9.9990850462152956</v>
      </c>
      <c r="H22" s="397"/>
      <c r="I22" s="397"/>
      <c r="J22" s="397"/>
      <c r="K22" s="397"/>
      <c r="L22" s="397"/>
      <c r="M22" s="397"/>
      <c r="N22" s="397"/>
      <c r="O22" s="397"/>
      <c r="P22" s="397"/>
      <c r="Q22" s="398"/>
      <c r="R22" s="399">
        <f>SUMPRODUCT(E22:Q22,$E$24:$Q$24)</f>
        <v>22.399324930589007</v>
      </c>
      <c r="S22" s="15"/>
    </row>
    <row r="23" spans="3:19">
      <c r="C23" s="13"/>
      <c r="D23" s="395" t="s">
        <v>182</v>
      </c>
      <c r="E23" s="396">
        <f>'Chêne sessile'!E127</f>
        <v>0</v>
      </c>
      <c r="F23" s="397">
        <f>'Erable Sycomore '!$E$127</f>
        <v>18.5</v>
      </c>
      <c r="G23" s="397">
        <f>'Erable Plane'!$E$127</f>
        <v>18.5</v>
      </c>
      <c r="H23" s="397"/>
      <c r="I23" s="397"/>
      <c r="J23" s="397"/>
      <c r="K23" s="397"/>
      <c r="L23" s="397"/>
      <c r="M23" s="397"/>
      <c r="N23" s="397"/>
      <c r="O23" s="397"/>
      <c r="P23" s="397"/>
      <c r="Q23" s="398"/>
      <c r="R23" s="399">
        <f>SUMPRODUCT(E23:Q23,$E$24:$Q$24)</f>
        <v>41.625</v>
      </c>
      <c r="S23" s="15"/>
    </row>
    <row r="24" spans="3:19" ht="16" thickBot="1">
      <c r="C24" s="13"/>
      <c r="D24" s="400" t="s">
        <v>179</v>
      </c>
      <c r="E24" s="401">
        <f>'Chêne sessile'!F21</f>
        <v>12.75</v>
      </c>
      <c r="F24" s="402">
        <f>'Erable Sycomore '!$F21</f>
        <v>1.125</v>
      </c>
      <c r="G24" s="402">
        <f>'Erable Plane'!F21</f>
        <v>1.125</v>
      </c>
      <c r="H24" s="402">
        <f>D!$F21</f>
        <v>0</v>
      </c>
      <c r="I24" s="402">
        <f>E!$F21</f>
        <v>0</v>
      </c>
      <c r="J24" s="402">
        <f>F!$F21</f>
        <v>0</v>
      </c>
      <c r="K24" s="402">
        <f>0</f>
        <v>0</v>
      </c>
      <c r="L24" s="402">
        <f>0</f>
        <v>0</v>
      </c>
      <c r="M24" s="402">
        <f>0</f>
        <v>0</v>
      </c>
      <c r="N24" s="402">
        <f>0</f>
        <v>0</v>
      </c>
      <c r="O24" s="402">
        <f>0</f>
        <v>0</v>
      </c>
      <c r="P24" s="402">
        <f>0</f>
        <v>0</v>
      </c>
      <c r="Q24" s="403">
        <f>0</f>
        <v>0</v>
      </c>
      <c r="R24" s="404"/>
      <c r="S24" s="15"/>
    </row>
    <row r="25" spans="3:19">
      <c r="C25" s="13"/>
      <c r="D25" s="405"/>
      <c r="E25" s="406">
        <f>SUM(E21:E23)*E24</f>
        <v>1798.2963572303336</v>
      </c>
      <c r="F25" s="406">
        <f>SUM(F21:F23)*F24</f>
        <v>263.71396252987876</v>
      </c>
      <c r="G25" s="406">
        <f>SUM(G21:G23)*G24</f>
        <v>263.81257895327417</v>
      </c>
      <c r="H25" s="406">
        <f>SUM(H21:H23)*H24</f>
        <v>0</v>
      </c>
      <c r="I25" s="406">
        <f>SUM(I21:I23)*I24</f>
        <v>0</v>
      </c>
      <c r="J25" s="406">
        <f t="shared" ref="J25:Q25" si="0">SUM(J21:J23)*J24</f>
        <v>0</v>
      </c>
      <c r="K25" s="406">
        <f t="shared" si="0"/>
        <v>0</v>
      </c>
      <c r="L25" s="406">
        <f t="shared" si="0"/>
        <v>0</v>
      </c>
      <c r="M25" s="406">
        <f t="shared" si="0"/>
        <v>0</v>
      </c>
      <c r="N25" s="406">
        <f t="shared" si="0"/>
        <v>0</v>
      </c>
      <c r="O25" s="406">
        <f t="shared" si="0"/>
        <v>0</v>
      </c>
      <c r="P25" s="406">
        <f t="shared" si="0"/>
        <v>0</v>
      </c>
      <c r="Q25" s="406">
        <f t="shared" si="0"/>
        <v>0</v>
      </c>
      <c r="R25" s="407">
        <f>IF(SUM(E25:P25)=SUM(R21:R23),SUM(R21:R23),"erreur")</f>
        <v>2325.8228987134867</v>
      </c>
      <c r="S25" s="15"/>
    </row>
    <row r="26" spans="3:19">
      <c r="C26" s="13"/>
      <c r="D26" s="374"/>
      <c r="E26" s="374"/>
      <c r="F26" s="374"/>
      <c r="G26" s="374"/>
      <c r="H26" s="374"/>
      <c r="I26" s="373"/>
      <c r="J26" s="373"/>
      <c r="K26" s="373"/>
      <c r="L26" s="374"/>
      <c r="M26" s="374"/>
      <c r="N26" s="374"/>
      <c r="O26" s="374"/>
      <c r="P26" s="374"/>
      <c r="Q26" s="374"/>
      <c r="R26" s="373"/>
      <c r="S26" s="15"/>
    </row>
    <row r="27" spans="3:19">
      <c r="C27" s="13"/>
      <c r="D27" s="374"/>
      <c r="E27" s="374"/>
      <c r="F27" s="374"/>
      <c r="G27" s="374"/>
      <c r="H27" s="374"/>
      <c r="I27" s="374"/>
      <c r="J27" s="374"/>
      <c r="K27" s="374"/>
      <c r="L27" s="374"/>
      <c r="M27" s="374"/>
      <c r="N27" s="374"/>
      <c r="O27" s="374"/>
      <c r="P27" s="374"/>
      <c r="Q27" s="374"/>
      <c r="R27" s="374"/>
      <c r="S27" s="15"/>
    </row>
    <row r="28" spans="3:19">
      <c r="C28" s="13"/>
      <c r="D28" s="374"/>
      <c r="E28" s="374"/>
      <c r="F28" s="374"/>
      <c r="G28" s="374"/>
      <c r="H28" s="374"/>
      <c r="I28" s="374"/>
      <c r="J28" s="374"/>
      <c r="K28" s="374"/>
      <c r="L28" s="374"/>
      <c r="M28" s="374"/>
      <c r="N28" s="374"/>
      <c r="O28" s="374"/>
      <c r="P28" s="374"/>
      <c r="Q28" s="374"/>
      <c r="R28" s="374"/>
      <c r="S28" s="15"/>
    </row>
    <row r="29" spans="3:19">
      <c r="C29" s="13"/>
      <c r="D29" s="381" t="s">
        <v>187</v>
      </c>
      <c r="E29" s="374"/>
      <c r="F29" s="374"/>
      <c r="G29" s="374"/>
      <c r="H29" s="374"/>
      <c r="I29" s="374"/>
      <c r="J29" s="374"/>
      <c r="K29" s="374"/>
      <c r="L29" s="374"/>
      <c r="M29" s="381" t="s">
        <v>131</v>
      </c>
      <c r="N29" s="374"/>
      <c r="O29" s="374"/>
      <c r="P29" s="374"/>
      <c r="Q29" s="374"/>
      <c r="R29" s="374"/>
      <c r="S29" s="15"/>
    </row>
    <row r="30" spans="3:19">
      <c r="C30" s="13"/>
      <c r="D30" s="374"/>
      <c r="E30" s="374"/>
      <c r="F30" s="374"/>
      <c r="G30" s="374"/>
      <c r="H30" s="374"/>
      <c r="I30" s="374"/>
      <c r="J30" s="374"/>
      <c r="K30" s="373"/>
      <c r="L30" s="374"/>
      <c r="M30" s="373"/>
      <c r="N30" s="373"/>
      <c r="O30" s="373"/>
      <c r="P30" s="373"/>
      <c r="Q30" s="373"/>
      <c r="R30" s="373" t="s">
        <v>94</v>
      </c>
      <c r="S30" s="15"/>
    </row>
    <row r="31" spans="3:19">
      <c r="C31" s="13"/>
      <c r="D31" s="374"/>
      <c r="E31" s="373"/>
      <c r="F31" s="373"/>
      <c r="G31" s="373"/>
      <c r="H31" s="373"/>
      <c r="I31" s="373"/>
      <c r="J31" s="408" t="s">
        <v>196</v>
      </c>
      <c r="K31" s="409" t="s">
        <v>197</v>
      </c>
      <c r="L31" s="373"/>
      <c r="M31" s="410" t="s">
        <v>90</v>
      </c>
      <c r="N31" s="443" t="s">
        <v>101</v>
      </c>
      <c r="O31" s="444"/>
      <c r="P31" s="445"/>
      <c r="Q31" s="411" t="s">
        <v>77</v>
      </c>
      <c r="R31" s="412">
        <v>0</v>
      </c>
      <c r="S31" s="15"/>
    </row>
    <row r="32" spans="3:19">
      <c r="C32" s="13"/>
      <c r="D32" s="446" t="s">
        <v>189</v>
      </c>
      <c r="E32" s="446"/>
      <c r="F32" s="373" t="s">
        <v>98</v>
      </c>
      <c r="G32" s="373"/>
      <c r="H32" s="373"/>
      <c r="I32" s="373" t="s">
        <v>102</v>
      </c>
      <c r="J32" s="413">
        <f>SUMPRODUCT(E24:Q24,E21:Q21)</f>
        <v>2261.7985737828976</v>
      </c>
      <c r="K32" s="414">
        <f>J32*(1-$R$31)*(1-$R$32)*(1-$R$33)*(1-$R$34)</f>
        <v>2035.618716404608</v>
      </c>
      <c r="L32" s="373"/>
      <c r="M32" s="410" t="s">
        <v>91</v>
      </c>
      <c r="N32" s="443" t="s">
        <v>75</v>
      </c>
      <c r="O32" s="444"/>
      <c r="P32" s="445"/>
      <c r="Q32" s="410" t="s">
        <v>95</v>
      </c>
      <c r="R32" s="415">
        <v>0.1</v>
      </c>
      <c r="S32" s="15"/>
    </row>
    <row r="33" spans="1:24">
      <c r="C33" s="13"/>
      <c r="D33" s="446"/>
      <c r="E33" s="446"/>
      <c r="F33" s="373" t="s">
        <v>132</v>
      </c>
      <c r="G33" s="373"/>
      <c r="H33" s="373"/>
      <c r="I33" s="373" t="s">
        <v>103</v>
      </c>
      <c r="J33" s="413">
        <f>SUMPRODUCT(E24:Q24,E22:Q22)</f>
        <v>22.399324930589007</v>
      </c>
      <c r="K33" s="414">
        <f>J33*(1-$R$31)*(1-$R$32)*(1-$R$33)*(1-$R$34)</f>
        <v>20.159392437530105</v>
      </c>
      <c r="L33" s="373"/>
      <c r="M33" s="410" t="s">
        <v>92</v>
      </c>
      <c r="N33" s="443" t="s">
        <v>96</v>
      </c>
      <c r="O33" s="444"/>
      <c r="P33" s="445"/>
      <c r="Q33" s="411" t="s">
        <v>100</v>
      </c>
      <c r="R33" s="412">
        <v>0</v>
      </c>
      <c r="S33" s="15"/>
    </row>
    <row r="34" spans="1:24">
      <c r="C34" s="13"/>
      <c r="D34" s="373" t="s">
        <v>99</v>
      </c>
      <c r="E34" s="373"/>
      <c r="F34" s="373"/>
      <c r="G34" s="373"/>
      <c r="H34" s="373"/>
      <c r="I34" s="373" t="s">
        <v>104</v>
      </c>
      <c r="J34" s="413">
        <f>SUMPRODUCT(E24:Q24,E23:Q23)</f>
        <v>41.625</v>
      </c>
      <c r="K34" s="414">
        <f>J34*(1-$R$31)*(1-$R$32)*(1-$R$33)*(1-$R$34)</f>
        <v>37.462499999999999</v>
      </c>
      <c r="L34" s="373"/>
      <c r="M34" s="410" t="s">
        <v>93</v>
      </c>
      <c r="N34" s="443" t="s">
        <v>97</v>
      </c>
      <c r="O34" s="444"/>
      <c r="P34" s="445"/>
      <c r="Q34" s="411" t="s">
        <v>77</v>
      </c>
      <c r="R34" s="412">
        <v>0</v>
      </c>
      <c r="S34" s="15"/>
    </row>
    <row r="35" spans="1:24">
      <c r="C35" s="13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5"/>
    </row>
    <row r="36" spans="1:24">
      <c r="C36" s="13"/>
      <c r="D36" s="14"/>
      <c r="E36" s="14"/>
      <c r="F36" s="14"/>
      <c r="G36" s="14"/>
      <c r="H36" s="14"/>
      <c r="I36" s="83" t="s">
        <v>186</v>
      </c>
      <c r="J36" s="82">
        <f>J34+J33+J32</f>
        <v>2325.8228987134867</v>
      </c>
      <c r="K36" s="14"/>
      <c r="L36" s="14"/>
      <c r="M36" s="14"/>
      <c r="N36" s="14"/>
      <c r="O36" s="14"/>
      <c r="P36" s="14"/>
      <c r="Q36" s="83" t="s">
        <v>191</v>
      </c>
      <c r="R36" s="82">
        <f>J36*(1-R31)*(1-R32)*(1-R33)*(1-R34)</f>
        <v>2093.240608842138</v>
      </c>
      <c r="S36" s="15"/>
      <c r="W36" s="364"/>
    </row>
    <row r="37" spans="1:24">
      <c r="C37" s="13"/>
      <c r="K37" s="14"/>
      <c r="S37" s="15"/>
    </row>
    <row r="38" spans="1:24">
      <c r="C38" s="13"/>
      <c r="K38" s="14"/>
      <c r="S38" s="15"/>
    </row>
    <row r="39" spans="1:24" ht="16" thickBot="1">
      <c r="C39" s="16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8"/>
    </row>
    <row r="41" spans="1:24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</row>
    <row r="42" spans="1:24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</row>
    <row r="43" spans="1:24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</row>
    <row r="46" spans="1:24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</row>
    <row r="47" spans="1:24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</row>
    <row r="48" spans="1:24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</row>
    <row r="49" spans="1:24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</row>
    <row r="51" spans="1:24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</row>
    <row r="52" spans="1:24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</row>
    <row r="53" spans="1:24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</row>
    <row r="54" spans="1:24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</row>
    <row r="56" spans="1:24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</row>
    <row r="57" spans="1:24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</row>
    <row r="58" spans="1:24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</row>
    <row r="59" spans="1:24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</row>
    <row r="61" spans="1:24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  <row r="63" spans="1:24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</row>
    <row r="64" spans="1:2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</row>
    <row r="65" spans="1:24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</row>
    <row r="66" spans="1:24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</row>
    <row r="67" spans="1:24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</row>
    <row r="68" spans="1:24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</row>
    <row r="69" spans="1:24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</row>
    <row r="70" spans="1:24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</row>
    <row r="71" spans="1:24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</row>
    <row r="72" spans="1:24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</row>
    <row r="73" spans="1:24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</row>
    <row r="74" spans="1:24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</row>
    <row r="75" spans="1:24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</row>
    <row r="76" spans="1:24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</row>
    <row r="77" spans="1:24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</row>
    <row r="78" spans="1:24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</row>
    <row r="79" spans="1:24">
      <c r="G79"/>
      <c r="H79"/>
      <c r="I79"/>
      <c r="J79"/>
      <c r="K79"/>
      <c r="L79"/>
    </row>
    <row r="80" spans="1:24">
      <c r="G80"/>
      <c r="H80"/>
      <c r="I80"/>
      <c r="J80"/>
      <c r="K80"/>
      <c r="L80"/>
    </row>
    <row r="81" spans="7:12">
      <c r="G81"/>
      <c r="H81"/>
      <c r="I81"/>
      <c r="J81"/>
      <c r="K81"/>
      <c r="L81"/>
    </row>
    <row r="82" spans="7:12">
      <c r="G82"/>
      <c r="H82"/>
      <c r="I82"/>
      <c r="J82"/>
      <c r="K82"/>
      <c r="L82"/>
    </row>
    <row r="83" spans="7:12">
      <c r="G83"/>
      <c r="H83"/>
      <c r="I83"/>
      <c r="J83"/>
      <c r="K83"/>
      <c r="L83"/>
    </row>
    <row r="84" spans="7:12">
      <c r="G84"/>
      <c r="H84"/>
      <c r="I84"/>
      <c r="J84"/>
      <c r="K84"/>
      <c r="L84"/>
    </row>
    <row r="85" spans="7:12">
      <c r="G85"/>
      <c r="H85"/>
      <c r="I85"/>
      <c r="J85"/>
      <c r="K85"/>
      <c r="L85"/>
    </row>
    <row r="86" spans="7:12">
      <c r="G86"/>
      <c r="H86"/>
      <c r="I86"/>
      <c r="J86"/>
      <c r="K86"/>
      <c r="L86"/>
    </row>
    <row r="87" spans="7:12">
      <c r="G87"/>
      <c r="H87"/>
      <c r="I87"/>
      <c r="J87"/>
      <c r="K87"/>
      <c r="L87"/>
    </row>
    <row r="88" spans="7:12">
      <c r="G88"/>
      <c r="H88"/>
      <c r="I88"/>
      <c r="J88"/>
      <c r="K88"/>
      <c r="L88"/>
    </row>
    <row r="89" spans="7:12">
      <c r="G89"/>
      <c r="H89"/>
      <c r="I89"/>
      <c r="J89"/>
      <c r="K89"/>
      <c r="L89"/>
    </row>
    <row r="90" spans="7:12">
      <c r="G90"/>
      <c r="H90"/>
      <c r="I90"/>
      <c r="J90"/>
      <c r="K90"/>
      <c r="L90"/>
    </row>
    <row r="91" spans="7:12">
      <c r="G91"/>
      <c r="H91"/>
      <c r="I91"/>
      <c r="J91"/>
      <c r="K91"/>
      <c r="L91"/>
    </row>
    <row r="92" spans="7:12">
      <c r="G92"/>
      <c r="H92"/>
      <c r="I92"/>
      <c r="J92"/>
      <c r="K92"/>
      <c r="L92"/>
    </row>
    <row r="93" spans="7:12">
      <c r="G93"/>
      <c r="H93"/>
      <c r="I93"/>
      <c r="J93"/>
      <c r="K93"/>
      <c r="L93"/>
    </row>
    <row r="94" spans="7:12">
      <c r="G94"/>
      <c r="H94"/>
      <c r="I94"/>
      <c r="J94"/>
      <c r="K94"/>
      <c r="L94"/>
    </row>
    <row r="95" spans="7:12">
      <c r="G95"/>
      <c r="H95"/>
      <c r="I95"/>
      <c r="J95"/>
      <c r="K95"/>
      <c r="L95"/>
    </row>
    <row r="96" spans="7:12">
      <c r="G96"/>
      <c r="H96"/>
      <c r="I96"/>
      <c r="J96"/>
      <c r="K96"/>
      <c r="L96"/>
    </row>
    <row r="97" spans="7:12">
      <c r="G97"/>
      <c r="H97"/>
      <c r="I97"/>
      <c r="J97"/>
      <c r="K97"/>
      <c r="L97"/>
    </row>
    <row r="98" spans="7:12">
      <c r="G98"/>
      <c r="H98"/>
      <c r="I98"/>
      <c r="J98"/>
      <c r="K98"/>
      <c r="L98"/>
    </row>
    <row r="99" spans="7:12">
      <c r="G99"/>
      <c r="H99"/>
      <c r="I99"/>
      <c r="J99"/>
      <c r="K99"/>
      <c r="L99"/>
    </row>
    <row r="100" spans="7:12">
      <c r="G100"/>
      <c r="H100"/>
      <c r="I100"/>
      <c r="J100"/>
      <c r="K100"/>
      <c r="L100"/>
    </row>
    <row r="101" spans="7:12">
      <c r="G101"/>
      <c r="H101"/>
      <c r="I101"/>
      <c r="J101"/>
      <c r="K101"/>
      <c r="L101"/>
    </row>
  </sheetData>
  <mergeCells count="6">
    <mergeCell ref="N34:P34"/>
    <mergeCell ref="D6:R6"/>
    <mergeCell ref="N31:P31"/>
    <mergeCell ref="D32:E33"/>
    <mergeCell ref="N32:P32"/>
    <mergeCell ref="N33:P33"/>
  </mergeCells>
  <pageMargins left="0.23622047244094491" right="0.23622047244094491" top="0.31496062992125984" bottom="0.31496062992125984" header="0.31496062992125984" footer="0.31496062992125984"/>
  <pageSetup paperSize="9"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79998168889431442"/>
  </sheetPr>
  <dimension ref="B3:AY207"/>
  <sheetViews>
    <sheetView topLeftCell="A67" zoomScale="85" zoomScaleNormal="85" workbookViewId="0">
      <selection activeCell="E47" sqref="E47:G52"/>
    </sheetView>
  </sheetViews>
  <sheetFormatPr baseColWidth="10" defaultRowHeight="15"/>
  <cols>
    <col min="3" max="5" width="13.6640625" customWidth="1"/>
    <col min="6" max="6" width="16.5" style="72" customWidth="1"/>
    <col min="7" max="7" width="14.5" style="70" customWidth="1"/>
    <col min="8" max="8" width="11.5" style="70"/>
    <col min="9" max="9" width="10.5" style="70" customWidth="1"/>
    <col min="10" max="11" width="10.5" style="9" customWidth="1"/>
    <col min="12" max="23" width="10.5" customWidth="1"/>
    <col min="24" max="25" width="11.5" customWidth="1"/>
    <col min="26" max="42" width="10.5" customWidth="1"/>
    <col min="43" max="46" width="10.5" style="159" customWidth="1"/>
    <col min="47" max="51" width="10.5" customWidth="1"/>
    <col min="54" max="54" width="19.33203125" customWidth="1"/>
  </cols>
  <sheetData>
    <row r="3" spans="2:51" ht="16">
      <c r="I3" s="470" t="s">
        <v>177</v>
      </c>
      <c r="J3" s="471"/>
      <c r="K3" s="471"/>
      <c r="L3" s="471"/>
      <c r="M3" s="471"/>
      <c r="N3" s="471"/>
      <c r="O3" s="472"/>
      <c r="P3" s="473" t="s">
        <v>149</v>
      </c>
      <c r="Q3" s="474"/>
      <c r="R3" s="474"/>
      <c r="S3" s="474"/>
      <c r="T3" s="474"/>
      <c r="U3" s="474"/>
      <c r="V3" s="474"/>
      <c r="W3" s="474"/>
      <c r="X3" s="475"/>
      <c r="Y3" s="141"/>
      <c r="Z3" s="141"/>
      <c r="AA3" s="461" t="s">
        <v>164</v>
      </c>
      <c r="AB3" s="462"/>
      <c r="AC3" s="462"/>
      <c r="AD3" s="462"/>
      <c r="AE3" s="462"/>
      <c r="AF3" s="462"/>
      <c r="AG3" s="462"/>
      <c r="AH3" s="462"/>
      <c r="AI3" s="463"/>
      <c r="AJ3" s="141"/>
      <c r="AK3" s="461" t="s">
        <v>176</v>
      </c>
      <c r="AL3" s="462"/>
      <c r="AM3" s="462"/>
      <c r="AN3" s="462"/>
      <c r="AO3" s="462"/>
      <c r="AP3" s="462"/>
      <c r="AQ3" s="462"/>
      <c r="AR3" s="462"/>
      <c r="AS3" s="462"/>
      <c r="AT3" s="462"/>
      <c r="AU3" s="462"/>
      <c r="AV3" s="462"/>
      <c r="AW3" s="462"/>
      <c r="AX3" s="462"/>
      <c r="AY3" s="463"/>
    </row>
    <row r="4" spans="2:51" ht="45" customHeight="1">
      <c r="B4" s="465" t="s">
        <v>178</v>
      </c>
      <c r="C4" s="465"/>
      <c r="D4" s="465"/>
      <c r="E4" s="465"/>
      <c r="F4" s="465"/>
      <c r="I4" s="110" t="s">
        <v>76</v>
      </c>
      <c r="J4" s="111" t="s">
        <v>113</v>
      </c>
      <c r="K4" s="111" t="s">
        <v>114</v>
      </c>
      <c r="L4" s="111" t="s">
        <v>72</v>
      </c>
      <c r="M4" s="111" t="s">
        <v>115</v>
      </c>
      <c r="N4" s="111" t="s">
        <v>116</v>
      </c>
      <c r="O4" s="139" t="s">
        <v>118</v>
      </c>
      <c r="P4" s="110" t="s">
        <v>76</v>
      </c>
      <c r="Q4" s="112" t="s">
        <v>123</v>
      </c>
      <c r="R4" s="112" t="s">
        <v>124</v>
      </c>
      <c r="S4" s="113" t="s">
        <v>110</v>
      </c>
      <c r="T4" s="114" t="s">
        <v>109</v>
      </c>
      <c r="U4" s="111" t="s">
        <v>3</v>
      </c>
      <c r="V4" s="111" t="s">
        <v>111</v>
      </c>
      <c r="W4" s="111" t="s">
        <v>112</v>
      </c>
      <c r="X4" s="140" t="s">
        <v>117</v>
      </c>
      <c r="Y4" s="117" t="s">
        <v>125</v>
      </c>
      <c r="AA4" s="121" t="s">
        <v>76</v>
      </c>
      <c r="AB4" s="112" t="s">
        <v>151</v>
      </c>
      <c r="AC4" s="113" t="s">
        <v>152</v>
      </c>
      <c r="AD4" s="119" t="s">
        <v>153</v>
      </c>
      <c r="AE4" s="115" t="s">
        <v>154</v>
      </c>
      <c r="AF4" s="115" t="s">
        <v>155</v>
      </c>
      <c r="AG4" s="115" t="s">
        <v>156</v>
      </c>
      <c r="AH4" s="115" t="s">
        <v>157</v>
      </c>
      <c r="AI4" s="126" t="s">
        <v>158</v>
      </c>
      <c r="AK4" s="121" t="s">
        <v>76</v>
      </c>
      <c r="AL4" s="112" t="s">
        <v>151</v>
      </c>
      <c r="AM4" s="113" t="s">
        <v>152</v>
      </c>
      <c r="AN4" s="119" t="s">
        <v>153</v>
      </c>
      <c r="AO4" s="115" t="s">
        <v>154</v>
      </c>
      <c r="AP4" s="115" t="s">
        <v>166</v>
      </c>
      <c r="AQ4" s="220" t="s">
        <v>192</v>
      </c>
      <c r="AR4" s="220" t="s">
        <v>193</v>
      </c>
      <c r="AS4" s="220" t="s">
        <v>194</v>
      </c>
      <c r="AT4" s="220" t="s">
        <v>195</v>
      </c>
      <c r="AU4" s="115" t="s">
        <v>167</v>
      </c>
      <c r="AV4" s="115" t="s">
        <v>168</v>
      </c>
      <c r="AW4" s="115" t="s">
        <v>169</v>
      </c>
      <c r="AX4" s="115" t="s">
        <v>170</v>
      </c>
      <c r="AY4" s="126" t="s">
        <v>158</v>
      </c>
    </row>
    <row r="5" spans="2:51">
      <c r="B5" s="454" t="s">
        <v>138</v>
      </c>
      <c r="C5" s="142" t="s">
        <v>73</v>
      </c>
      <c r="D5" s="466" t="s">
        <v>140</v>
      </c>
      <c r="E5" s="466"/>
      <c r="F5" s="143">
        <f>IF(D5="","",VLOOKUP(D5,$B$98:$C$101,2,0))</f>
        <v>70</v>
      </c>
      <c r="I5" s="106">
        <v>0</v>
      </c>
      <c r="J5" s="84">
        <v>0</v>
      </c>
      <c r="K5" s="84">
        <v>0</v>
      </c>
      <c r="L5" s="84">
        <v>0</v>
      </c>
      <c r="M5" s="84">
        <f>IF(I5&lt;=$F$10,IF(I5&lt;=30,I5*($F$9-$F$6)/30,$F$9-$F$6),)</f>
        <v>0</v>
      </c>
      <c r="N5" s="84">
        <f t="shared" ref="N5:N68" si="0">IF(P6&lt;=$F$18,0,)</f>
        <v>0</v>
      </c>
      <c r="O5" s="85">
        <f t="shared" ref="O5:O68" si="1">((J5+K5)*0.475+L5+M5+N5)*44/12</f>
        <v>0</v>
      </c>
      <c r="P5" s="106">
        <v>0</v>
      </c>
      <c r="Q5" s="84">
        <v>0</v>
      </c>
      <c r="R5" s="84">
        <v>0</v>
      </c>
      <c r="S5" s="84">
        <f>$F$19*R5</f>
        <v>0</v>
      </c>
      <c r="T5" s="84">
        <f t="shared" ref="T5:T68" si="2">IF(S5=0,0,EXP(-1.0587+0.8836*LN(S5)+0.284))</f>
        <v>0</v>
      </c>
      <c r="U5" s="84">
        <v>0</v>
      </c>
      <c r="V5" s="84">
        <f t="shared" ref="V5:V68" si="3">IF(P5&lt;=$F$18,IF(P5&lt;=30,P5*($F$16-$F$6)/30,$F$16-$F$6),)</f>
        <v>0</v>
      </c>
      <c r="W5" s="84">
        <v>0</v>
      </c>
      <c r="X5" s="84">
        <f t="shared" ref="X5:X68" si="4">((S5+T5)*0.475+U5+V5+W5)*44/12</f>
        <v>0</v>
      </c>
      <c r="Y5" s="89">
        <f t="shared" ref="Y5:Y68" si="5">IF(P5&lt;=$F$18,X5-O5,)</f>
        <v>0</v>
      </c>
      <c r="AA5" s="122">
        <v>0</v>
      </c>
      <c r="AB5" s="84">
        <f t="shared" ref="AB5:AB68" si="6">IF(AA5&lt;=$F$18,IFERROR(VLOOKUP($AA5,$B$82:$G$95,2,FALSE),0),)</f>
        <v>0</v>
      </c>
      <c r="AC5" s="332">
        <f t="shared" ref="AC5:AC68" si="7">IF(AA5&lt;=$F$18,IFERROR(VLOOKUP($AA5,$B$82:$G$95,3,FALSE),0),)*50%</f>
        <v>0</v>
      </c>
      <c r="AD5" s="152">
        <f t="shared" ref="AD5:AD68" si="8">IF(AA5&lt;=$F$18,IFERROR(VLOOKUP($AA5,$B$82:$G$95,4,FALSE),0),)</f>
        <v>0</v>
      </c>
      <c r="AE5" s="152">
        <f t="shared" ref="AE5:AE68" si="9">IF(AA5&lt;=$F$18,IFERROR(VLOOKUP($AA5,$B$82:$G$95,5,FALSE),0),)</f>
        <v>0</v>
      </c>
      <c r="AF5" s="84">
        <v>0</v>
      </c>
      <c r="AG5" s="84">
        <v>0</v>
      </c>
      <c r="AH5" s="84">
        <v>0</v>
      </c>
      <c r="AI5" s="127">
        <f>SUM(AF5:AH5)</f>
        <v>0</v>
      </c>
      <c r="AK5" s="122">
        <v>0</v>
      </c>
      <c r="AL5" s="84">
        <f t="shared" ref="AL5:AL68" si="10">IF(AK5&lt;=$F$18,IFERROR(VLOOKUP($AA5,$B$82:$G$95,2,FALSE),0),)</f>
        <v>0</v>
      </c>
      <c r="AM5" s="84">
        <f t="shared" ref="AM5:AM68" si="11">IF(AK5&lt;=$F$18,IFERROR(VLOOKUP($AA5,$B$82:$G$95,3,FALSE),0),)</f>
        <v>0</v>
      </c>
      <c r="AN5" s="84">
        <f t="shared" ref="AN5:AN68" si="12">IF(AK5&lt;=$F$18,IFERROR(VLOOKUP($AA5,$B$82:$G$95,4,FALSE),0),)</f>
        <v>0</v>
      </c>
      <c r="AO5" s="84">
        <f t="shared" ref="AO5:AO68" si="13">IF(AK5&lt;=$F$18,IFERROR(VLOOKUP($AA5,$B$82:$G$95,5,FALSE),0),)</f>
        <v>0</v>
      </c>
      <c r="AP5" s="84">
        <f t="shared" ref="AP5:AP68" si="14">IF(AK5&lt;=$F$18,IFERROR(VLOOKUP($AA5,$B$82:$G$95,6,FALSE),0),)</f>
        <v>0</v>
      </c>
      <c r="AQ5" s="221">
        <f t="shared" ref="AQ5:AQ35" si="15">IF($AK5&lt;=$F$18,$AL5*AM5,)</f>
        <v>0</v>
      </c>
      <c r="AR5" s="221">
        <f t="shared" ref="AR5:AR35" si="16">IF($AK5&lt;=$F$18,$AL5*AN5,)</f>
        <v>0</v>
      </c>
      <c r="AS5" s="221">
        <f t="shared" ref="AS5:AS35" si="17">IF($AK5&lt;=$F$18,$AL5*AO5,)</f>
        <v>0</v>
      </c>
      <c r="AT5" s="221">
        <f t="shared" ref="AT5:AT35" si="18">IF($AK5&lt;=$F$18,$AL5*AP5,)</f>
        <v>0</v>
      </c>
      <c r="AU5" s="84"/>
      <c r="AV5" s="84"/>
      <c r="AW5" s="84"/>
      <c r="AX5" s="84"/>
      <c r="AY5" s="190">
        <v>0</v>
      </c>
    </row>
    <row r="6" spans="2:51">
      <c r="B6" s="455"/>
      <c r="C6" s="150" t="s">
        <v>74</v>
      </c>
      <c r="D6" s="457" t="s">
        <v>265</v>
      </c>
      <c r="E6" s="457"/>
      <c r="F6" s="151">
        <f>VLOOKUP(D5,$B$98:$D$101,3,FALSE)</f>
        <v>0</v>
      </c>
      <c r="I6" s="106">
        <v>1</v>
      </c>
      <c r="J6" s="84">
        <f>IF(D8&lt;&gt;"Cultures",IF($I6&lt;=$F$10,$F$11*$F$13+J5,),5)</f>
        <v>0.56999999999999995</v>
      </c>
      <c r="K6" s="84">
        <f>IF(J6=0,0,EXP(-1.0587+0.8836*LN(J6)+0.284))</f>
        <v>0.28044202045489819</v>
      </c>
      <c r="L6" s="84">
        <f>IF(I6&lt;=$F$10,$F$5+($F$8-$F$5)*(1-EXP(-0.0175*I6)),)</f>
        <v>70</v>
      </c>
      <c r="M6" s="84">
        <f>IF(I6&lt;=$F$10,IF(I6&lt;=30,I6*($F$9-$F$6)/30,$F$9-$F$6),)</f>
        <v>0.33333333333333331</v>
      </c>
      <c r="N6" s="84">
        <f t="shared" si="0"/>
        <v>0</v>
      </c>
      <c r="O6" s="85">
        <f t="shared" si="1"/>
        <v>259.37007540784782</v>
      </c>
      <c r="P6" s="106">
        <v>1</v>
      </c>
      <c r="Q6" s="84">
        <f t="shared" ref="Q6:Q69" si="19">IF(P6&lt;=$F$18,LOOKUP(P6-1,$B$25:$B$78,$G$25:$G$78),)</f>
        <v>4.68</v>
      </c>
      <c r="R6" s="84">
        <f>IF(P6&lt;=$F$18,Q6+R5,)</f>
        <v>4.68</v>
      </c>
      <c r="S6" s="84">
        <f>$F$19*R6</f>
        <v>2.7097199999999995</v>
      </c>
      <c r="T6" s="84">
        <f t="shared" si="2"/>
        <v>1.1119469797476795</v>
      </c>
      <c r="U6" s="84">
        <f t="shared" ref="U6:U69" si="20">IF(P6&lt;=$F$18,$F$5+($F$15-$F$5)*(1-EXP(-0.0175*P6)),)</f>
        <v>70</v>
      </c>
      <c r="V6" s="84">
        <f t="shared" si="3"/>
        <v>0.33333333333333331</v>
      </c>
      <c r="W6" s="84">
        <v>0</v>
      </c>
      <c r="X6" s="84">
        <f t="shared" si="4"/>
        <v>264.54495887861611</v>
      </c>
      <c r="Y6" s="89">
        <f t="shared" si="5"/>
        <v>5.1748834707682931</v>
      </c>
      <c r="AA6" s="122">
        <v>1</v>
      </c>
      <c r="AB6" s="84">
        <f t="shared" si="6"/>
        <v>0</v>
      </c>
      <c r="AC6" s="332">
        <f t="shared" si="7"/>
        <v>0</v>
      </c>
      <c r="AD6" s="152">
        <f t="shared" si="8"/>
        <v>0</v>
      </c>
      <c r="AE6" s="152">
        <f t="shared" si="9"/>
        <v>0</v>
      </c>
      <c r="AF6" s="221">
        <f>IF(OR(AA6&lt;=$F$18,AA6&lt;=30),EXP(-LN(2)/$D$104)*AF5+((1-EXP(-LN(2)/$D$104))/(LN(2)/$D$104))*$AB6*AC6*0.475*$F$19*44/12,)</f>
        <v>0</v>
      </c>
      <c r="AG6" s="221">
        <f>IF(OR(AA6&lt;=$F$18,AA6&lt;=30),EXP(-LN(2)/$D$106)*AG5+((1-EXP(-LN(2)/$D$106))/(LN(2)/$D$106))*$AB6*AD6*0.475*$F$19*44/12,)</f>
        <v>0</v>
      </c>
      <c r="AH6" s="221">
        <f>IF(OR(AA6&lt;=$F$18,AA6&lt;=30),EXP(-LN(2)/$D$105)*AH5+((1-EXP(-LN(2)/$D$105))/(LN(2)/$D$105))*$AB6*AE6*0.475*$F$19*44/12,)</f>
        <v>0</v>
      </c>
      <c r="AI6" s="226">
        <f>IF(OR(AA6&lt;=$F$18,AA6&lt;=30),SUM(AF6:AH6),)</f>
        <v>0</v>
      </c>
      <c r="AK6" s="122">
        <v>1</v>
      </c>
      <c r="AL6" s="84">
        <f t="shared" si="10"/>
        <v>0</v>
      </c>
      <c r="AM6" s="84">
        <f t="shared" si="11"/>
        <v>0</v>
      </c>
      <c r="AN6" s="84">
        <f t="shared" si="12"/>
        <v>0</v>
      </c>
      <c r="AO6" s="84">
        <f t="shared" si="13"/>
        <v>0</v>
      </c>
      <c r="AP6" s="84">
        <f t="shared" si="14"/>
        <v>0</v>
      </c>
      <c r="AQ6" s="221">
        <f t="shared" si="15"/>
        <v>0</v>
      </c>
      <c r="AR6" s="221">
        <f t="shared" si="16"/>
        <v>0</v>
      </c>
      <c r="AS6" s="221">
        <f t="shared" si="17"/>
        <v>0</v>
      </c>
      <c r="AT6" s="221">
        <f t="shared" si="18"/>
        <v>0</v>
      </c>
      <c r="AU6" s="84"/>
      <c r="AV6" s="84"/>
      <c r="AW6" s="84"/>
      <c r="AX6" s="84"/>
      <c r="AY6" s="190">
        <f>IF(AK6&lt;=$F$18,AL6*$G$108+AY5,)</f>
        <v>0</v>
      </c>
    </row>
    <row r="7" spans="2:51">
      <c r="B7" s="454" t="s">
        <v>139</v>
      </c>
      <c r="C7" s="467"/>
      <c r="D7" s="468"/>
      <c r="E7" s="468"/>
      <c r="F7" s="469"/>
      <c r="I7" s="106">
        <v>2</v>
      </c>
      <c r="J7" s="84">
        <f t="shared" ref="J7:J70" si="21">IF($I7&lt;=$F$10,$F$11*$F$13+J6,)</f>
        <v>1.1399999999999999</v>
      </c>
      <c r="K7" s="84">
        <f t="shared" ref="K7:K70" si="22">IF(J7=0,0,EXP(-1.0587+0.8836*LN(J7)+0.284))</f>
        <v>0.5174080621339946</v>
      </c>
      <c r="L7" s="84">
        <f t="shared" ref="L7:L70" si="23">IF(I7&lt;=$F$10,$F$5+($F$8-$F$5)*(1-EXP(-0.0175*I7)),)</f>
        <v>70</v>
      </c>
      <c r="M7" s="84">
        <f t="shared" ref="M7:M70" si="24">IF(I7&lt;=$F$10,IF(I7&lt;=30,I7*($F$9-$F$6)/30,$F$9-$F$6),)</f>
        <v>0.66666666666666663</v>
      </c>
      <c r="N7" s="84">
        <f t="shared" si="0"/>
        <v>0</v>
      </c>
      <c r="O7" s="85">
        <f t="shared" si="1"/>
        <v>261.99776348599454</v>
      </c>
      <c r="P7" s="106">
        <v>2</v>
      </c>
      <c r="Q7" s="84">
        <f t="shared" si="19"/>
        <v>4.68</v>
      </c>
      <c r="R7" s="84">
        <f t="shared" ref="R7:R70" si="25">IF(P7&lt;=$F$18,Q7+R6,)</f>
        <v>9.36</v>
      </c>
      <c r="S7" s="84">
        <f t="shared" ref="S7:S70" si="26">$F$19*R7</f>
        <v>5.4194399999999989</v>
      </c>
      <c r="T7" s="84">
        <f t="shared" si="2"/>
        <v>2.0515125766593947</v>
      </c>
      <c r="U7" s="84">
        <f t="shared" si="20"/>
        <v>70</v>
      </c>
      <c r="V7" s="84">
        <f t="shared" si="3"/>
        <v>0.66666666666666663</v>
      </c>
      <c r="W7" s="84">
        <v>0</v>
      </c>
      <c r="X7" s="84">
        <f t="shared" si="4"/>
        <v>272.12302018212625</v>
      </c>
      <c r="Y7" s="89">
        <f t="shared" si="5"/>
        <v>10.125256696131714</v>
      </c>
      <c r="AA7" s="122">
        <v>2</v>
      </c>
      <c r="AB7" s="84">
        <f t="shared" si="6"/>
        <v>0</v>
      </c>
      <c r="AC7" s="332">
        <f t="shared" si="7"/>
        <v>0</v>
      </c>
      <c r="AD7" s="152">
        <f t="shared" si="8"/>
        <v>0</v>
      </c>
      <c r="AE7" s="152">
        <f t="shared" si="9"/>
        <v>0</v>
      </c>
      <c r="AF7" s="221">
        <f>IF(OR(AA7&lt;=$F$18,AA7&lt;=30),EXP(-LN(2)/$D$104)*AF6+((1-EXP(-LN(2)/$D$104))/(LN(2)/$D$104))*$AB7*AC7*0.475*$F$19*44/12,)</f>
        <v>0</v>
      </c>
      <c r="AG7" s="221">
        <f>IF(OR(AA7&lt;=$F$18,AA7&lt;=30),EXP(-LN(2)/$D$106)*AG6+((1-EXP(-LN(2)/$D$106))/(LN(2)/$D$106))*$AB7*AD7*0.475*$F$19*44/12,)</f>
        <v>0</v>
      </c>
      <c r="AH7" s="221">
        <f>IF(OR(AA7&lt;=$F$18,AA7&lt;=30),EXP(-LN(2)/$D$105)*AH6+((1-EXP(-LN(2)/$D$105))/(LN(2)/$D$105))*$AB7*AE7*0.475*$F$19*44/12,)</f>
        <v>0</v>
      </c>
      <c r="AI7" s="226">
        <f>IF(OR(AA7&lt;=$F$18,AA7&lt;=30),SUM(AF7:AH7),)</f>
        <v>0</v>
      </c>
      <c r="AK7" s="122">
        <v>2</v>
      </c>
      <c r="AL7" s="84">
        <f t="shared" si="10"/>
        <v>0</v>
      </c>
      <c r="AM7" s="84">
        <f t="shared" si="11"/>
        <v>0</v>
      </c>
      <c r="AN7" s="84">
        <f t="shared" si="12"/>
        <v>0</v>
      </c>
      <c r="AO7" s="84">
        <f t="shared" si="13"/>
        <v>0</v>
      </c>
      <c r="AP7" s="84">
        <f t="shared" si="14"/>
        <v>0</v>
      </c>
      <c r="AQ7" s="221">
        <f t="shared" si="15"/>
        <v>0</v>
      </c>
      <c r="AR7" s="221">
        <f t="shared" si="16"/>
        <v>0</v>
      </c>
      <c r="AS7" s="221">
        <f t="shared" si="17"/>
        <v>0</v>
      </c>
      <c r="AT7" s="221">
        <f t="shared" si="18"/>
        <v>0</v>
      </c>
      <c r="AU7" s="84"/>
      <c r="AV7" s="84"/>
      <c r="AW7" s="84"/>
      <c r="AX7" s="84"/>
      <c r="AY7" s="190">
        <f t="shared" ref="AY7:AY35" si="27">IF(AK7&lt;=$F$18,AL7*$G$108+AY6,)</f>
        <v>0</v>
      </c>
    </row>
    <row r="8" spans="2:51">
      <c r="B8" s="464"/>
      <c r="C8" s="144" t="s">
        <v>73</v>
      </c>
      <c r="D8" s="460" t="s">
        <v>140</v>
      </c>
      <c r="E8" s="460"/>
      <c r="F8" s="145">
        <f>IF(D8="","",VLOOKUP(D8,$B$98:$C$101,2,0))</f>
        <v>70</v>
      </c>
      <c r="I8" s="106">
        <v>3</v>
      </c>
      <c r="J8" s="84">
        <f t="shared" si="21"/>
        <v>1.71</v>
      </c>
      <c r="K8" s="84">
        <f t="shared" si="22"/>
        <v>0.74033354502612181</v>
      </c>
      <c r="L8" s="84">
        <f t="shared" si="23"/>
        <v>70</v>
      </c>
      <c r="M8" s="84">
        <f t="shared" si="24"/>
        <v>1</v>
      </c>
      <c r="N8" s="84">
        <f t="shared" si="0"/>
        <v>0</v>
      </c>
      <c r="O8" s="85">
        <f t="shared" si="1"/>
        <v>264.60099759092049</v>
      </c>
      <c r="P8" s="106">
        <v>3</v>
      </c>
      <c r="Q8" s="84">
        <f t="shared" si="19"/>
        <v>4.68</v>
      </c>
      <c r="R8" s="84">
        <f t="shared" si="25"/>
        <v>14.04</v>
      </c>
      <c r="S8" s="84">
        <f t="shared" si="26"/>
        <v>8.1291599999999988</v>
      </c>
      <c r="T8" s="84">
        <f t="shared" si="2"/>
        <v>2.9354076399192155</v>
      </c>
      <c r="U8" s="84">
        <f t="shared" si="20"/>
        <v>70</v>
      </c>
      <c r="V8" s="84">
        <f t="shared" si="3"/>
        <v>1</v>
      </c>
      <c r="W8" s="84">
        <v>0</v>
      </c>
      <c r="X8" s="84">
        <f t="shared" si="4"/>
        <v>279.60412197285933</v>
      </c>
      <c r="Y8" s="89">
        <f t="shared" si="5"/>
        <v>15.003124381938846</v>
      </c>
      <c r="AA8" s="122">
        <v>3</v>
      </c>
      <c r="AB8" s="84">
        <f t="shared" si="6"/>
        <v>0</v>
      </c>
      <c r="AC8" s="332">
        <f t="shared" si="7"/>
        <v>0</v>
      </c>
      <c r="AD8" s="152">
        <f t="shared" si="8"/>
        <v>0</v>
      </c>
      <c r="AE8" s="152">
        <f t="shared" si="9"/>
        <v>0</v>
      </c>
      <c r="AF8" s="221">
        <f>IF(OR(AA8&lt;=$F$18,AA8&lt;=30),EXP(-LN(2)/$D$104)*AF7+((1-EXP(-LN(2)/$D$104))/(LN(2)/$D$104))*$AB8*AC8*0.475*$F$19*44/12,)</f>
        <v>0</v>
      </c>
      <c r="AG8" s="221">
        <f>IF(OR(AA8&lt;=$F$18,AA8&lt;=30),EXP(-LN(2)/$D$106)*AG7+((1-EXP(-LN(2)/$D$106))/(LN(2)/$D$106))*$AB8*AD8*0.475*$F$19*44/12,)</f>
        <v>0</v>
      </c>
      <c r="AH8" s="221">
        <f>IF(OR(AA8&lt;=$F$18,AA8&lt;=30),EXP(-LN(2)/$D$105)*AH7+((1-EXP(-LN(2)/$D$105))/(LN(2)/$D$105))*$AB8*AE8*0.475*$F$19*44/12,)</f>
        <v>0</v>
      </c>
      <c r="AI8" s="226">
        <f>IF(OR(AA8&lt;=$F$18,AA8&lt;=30),SUM(AF8:AH8),)</f>
        <v>0</v>
      </c>
      <c r="AK8" s="122">
        <v>3</v>
      </c>
      <c r="AL8" s="84">
        <f t="shared" si="10"/>
        <v>0</v>
      </c>
      <c r="AM8" s="84">
        <f t="shared" si="11"/>
        <v>0</v>
      </c>
      <c r="AN8" s="84">
        <f t="shared" si="12"/>
        <v>0</v>
      </c>
      <c r="AO8" s="84">
        <f t="shared" si="13"/>
        <v>0</v>
      </c>
      <c r="AP8" s="84">
        <f t="shared" si="14"/>
        <v>0</v>
      </c>
      <c r="AQ8" s="221">
        <f t="shared" si="15"/>
        <v>0</v>
      </c>
      <c r="AR8" s="221">
        <f t="shared" si="16"/>
        <v>0</v>
      </c>
      <c r="AS8" s="221">
        <f t="shared" si="17"/>
        <v>0</v>
      </c>
      <c r="AT8" s="221">
        <f t="shared" si="18"/>
        <v>0</v>
      </c>
      <c r="AU8" s="84"/>
      <c r="AV8" s="84"/>
      <c r="AW8" s="84"/>
      <c r="AX8" s="84"/>
      <c r="AY8" s="190">
        <f t="shared" si="27"/>
        <v>0</v>
      </c>
    </row>
    <row r="9" spans="2:51">
      <c r="B9" s="464"/>
      <c r="C9" s="144" t="s">
        <v>74</v>
      </c>
      <c r="D9" s="456" t="str">
        <f>IF(D8=$B$101,"totale","néant")</f>
        <v>totale</v>
      </c>
      <c r="E9" s="456"/>
      <c r="F9" s="145">
        <f>IF(D8=B101,10,VLOOKUP(D8,$B$98:$D$101,3,FALSE))</f>
        <v>10</v>
      </c>
      <c r="I9" s="106">
        <v>4</v>
      </c>
      <c r="J9" s="84">
        <f t="shared" si="21"/>
        <v>2.2799999999999998</v>
      </c>
      <c r="K9" s="84">
        <f t="shared" si="22"/>
        <v>0.95460410079419578</v>
      </c>
      <c r="L9" s="84">
        <f t="shared" si="23"/>
        <v>70</v>
      </c>
      <c r="M9" s="84">
        <f t="shared" si="24"/>
        <v>1.3333333333333333</v>
      </c>
      <c r="N9" s="84">
        <f t="shared" si="0"/>
        <v>0</v>
      </c>
      <c r="O9" s="85">
        <f t="shared" si="1"/>
        <v>267.18915769777215</v>
      </c>
      <c r="P9" s="106">
        <v>4</v>
      </c>
      <c r="Q9" s="84">
        <f t="shared" si="19"/>
        <v>4.68</v>
      </c>
      <c r="R9" s="84">
        <f t="shared" si="25"/>
        <v>18.72</v>
      </c>
      <c r="S9" s="84">
        <f t="shared" si="26"/>
        <v>10.838879999999998</v>
      </c>
      <c r="T9" s="84">
        <f t="shared" si="2"/>
        <v>3.7849860909255755</v>
      </c>
      <c r="U9" s="84">
        <f t="shared" si="20"/>
        <v>70</v>
      </c>
      <c r="V9" s="84">
        <f t="shared" si="3"/>
        <v>1.3333333333333333</v>
      </c>
      <c r="W9" s="84">
        <v>0</v>
      </c>
      <c r="X9" s="84">
        <f t="shared" si="4"/>
        <v>287.02545566391763</v>
      </c>
      <c r="Y9" s="89">
        <f t="shared" si="5"/>
        <v>19.83629796614548</v>
      </c>
      <c r="AA9" s="122">
        <v>4</v>
      </c>
      <c r="AB9" s="84">
        <f t="shared" si="6"/>
        <v>0</v>
      </c>
      <c r="AC9" s="332">
        <f t="shared" si="7"/>
        <v>0</v>
      </c>
      <c r="AD9" s="152">
        <f t="shared" si="8"/>
        <v>0</v>
      </c>
      <c r="AE9" s="152">
        <f t="shared" si="9"/>
        <v>0</v>
      </c>
      <c r="AF9" s="221">
        <f>IF(OR(AA9&lt;=$F$18,AA9&lt;=30),EXP(-LN(2)/$D$104)*AF8+((1-EXP(-LN(2)/$D$104))/(LN(2)/$D$104))*$AB9*AC9*0.475*$F$19*44/12,)</f>
        <v>0</v>
      </c>
      <c r="AG9" s="221">
        <f>IF(OR(AA9&lt;=$F$18,AA9&lt;=30),EXP(-LN(2)/$D$106)*AG8+((1-EXP(-LN(2)/$D$106))/(LN(2)/$D$106))*$AB9*AD9*0.475*$F$19*44/12,)</f>
        <v>0</v>
      </c>
      <c r="AH9" s="221">
        <f>IF(OR(AA9&lt;=$F$18,AA9&lt;=30),EXP(-LN(2)/$D$105)*AH8+((1-EXP(-LN(2)/$D$105))/(LN(2)/$D$105))*$AB9*AE9*0.475*$F$19*44/12,)</f>
        <v>0</v>
      </c>
      <c r="AI9" s="226">
        <f>IF(OR(AA9&lt;=$F$18,AA9&lt;=30),SUM(AF9:AH9),)</f>
        <v>0</v>
      </c>
      <c r="AK9" s="122">
        <v>4</v>
      </c>
      <c r="AL9" s="84">
        <f t="shared" si="10"/>
        <v>0</v>
      </c>
      <c r="AM9" s="84">
        <f t="shared" si="11"/>
        <v>0</v>
      </c>
      <c r="AN9" s="84">
        <f t="shared" si="12"/>
        <v>0</v>
      </c>
      <c r="AO9" s="84">
        <f t="shared" si="13"/>
        <v>0</v>
      </c>
      <c r="AP9" s="84">
        <f t="shared" si="14"/>
        <v>0</v>
      </c>
      <c r="AQ9" s="221">
        <f t="shared" si="15"/>
        <v>0</v>
      </c>
      <c r="AR9" s="221">
        <f t="shared" si="16"/>
        <v>0</v>
      </c>
      <c r="AS9" s="221">
        <f t="shared" si="17"/>
        <v>0</v>
      </c>
      <c r="AT9" s="221">
        <f t="shared" si="18"/>
        <v>0</v>
      </c>
      <c r="AU9" s="84"/>
      <c r="AV9" s="84"/>
      <c r="AW9" s="84"/>
      <c r="AX9" s="84"/>
      <c r="AY9" s="190">
        <f t="shared" si="27"/>
        <v>0</v>
      </c>
    </row>
    <row r="10" spans="2:51">
      <c r="B10" s="464"/>
      <c r="C10" s="458" t="s">
        <v>129</v>
      </c>
      <c r="D10" s="453" t="s">
        <v>141</v>
      </c>
      <c r="E10" s="453"/>
      <c r="F10" s="146">
        <f>F18</f>
        <v>120</v>
      </c>
      <c r="I10" s="106">
        <v>5</v>
      </c>
      <c r="J10" s="84">
        <f t="shared" si="21"/>
        <v>2.8499999999999996</v>
      </c>
      <c r="K10" s="84">
        <f t="shared" si="22"/>
        <v>1.1626606742605301</v>
      </c>
      <c r="L10" s="84">
        <f t="shared" si="23"/>
        <v>70</v>
      </c>
      <c r="M10" s="84">
        <f t="shared" si="24"/>
        <v>1.6666666666666667</v>
      </c>
      <c r="N10" s="84">
        <f t="shared" si="0"/>
        <v>0</v>
      </c>
      <c r="O10" s="85">
        <f t="shared" si="1"/>
        <v>269.76649511878156</v>
      </c>
      <c r="P10" s="106">
        <v>5</v>
      </c>
      <c r="Q10" s="84">
        <f t="shared" si="19"/>
        <v>4.68</v>
      </c>
      <c r="R10" s="84">
        <f t="shared" si="25"/>
        <v>23.4</v>
      </c>
      <c r="S10" s="84">
        <f t="shared" si="26"/>
        <v>13.548599999999999</v>
      </c>
      <c r="T10" s="84">
        <f t="shared" si="2"/>
        <v>4.609926226884081</v>
      </c>
      <c r="U10" s="84">
        <f t="shared" si="20"/>
        <v>70</v>
      </c>
      <c r="V10" s="84">
        <f t="shared" si="3"/>
        <v>1.6666666666666667</v>
      </c>
      <c r="W10" s="84">
        <v>0</v>
      </c>
      <c r="X10" s="84">
        <f t="shared" si="4"/>
        <v>294.40387762293426</v>
      </c>
      <c r="Y10" s="89">
        <f t="shared" si="5"/>
        <v>24.637382504152697</v>
      </c>
      <c r="AA10" s="122">
        <v>5</v>
      </c>
      <c r="AB10" s="84">
        <f t="shared" si="6"/>
        <v>0</v>
      </c>
      <c r="AC10" s="332">
        <f t="shared" si="7"/>
        <v>0</v>
      </c>
      <c r="AD10" s="152">
        <f t="shared" si="8"/>
        <v>0</v>
      </c>
      <c r="AE10" s="152">
        <f t="shared" si="9"/>
        <v>0</v>
      </c>
      <c r="AF10" s="221">
        <f t="shared" ref="AF10:AF24" si="28">IF(OR(AA10&lt;=$F$18,AA10&lt;=30),EXP(-LN(2)/$D$104)*AF9+((1-EXP(-LN(2)/$D$104))/(LN(2)/$D$104))*$AB10*AC10*0.475*$F$19*44/12,)</f>
        <v>0</v>
      </c>
      <c r="AG10" s="221">
        <f t="shared" ref="AG10:AG24" si="29">IF(OR(AA10&lt;=$F$18,AA10&lt;=30),EXP(-LN(2)/$D$106)*AG9+((1-EXP(-LN(2)/$D$106))/(LN(2)/$D$106))*$AB10*AD10*0.475*$F$19*44/12,)</f>
        <v>0</v>
      </c>
      <c r="AH10" s="221">
        <f t="shared" ref="AH10:AH24" si="30">IF(OR(AA10&lt;=$F$18,AA10&lt;=30),EXP(-LN(2)/$D$105)*AH9+((1-EXP(-LN(2)/$D$105))/(LN(2)/$D$105))*$AB10*AE10*0.475*$F$19*44/12,)</f>
        <v>0</v>
      </c>
      <c r="AI10" s="226">
        <f t="shared" ref="AI10:AI24" si="31">IF(OR(AA10&lt;=$F$18,AA10&lt;=30),SUM(AF10:AH10),)</f>
        <v>0</v>
      </c>
      <c r="AK10" s="122">
        <v>5</v>
      </c>
      <c r="AL10" s="84">
        <f t="shared" si="10"/>
        <v>0</v>
      </c>
      <c r="AM10" s="84">
        <f t="shared" si="11"/>
        <v>0</v>
      </c>
      <c r="AN10" s="84">
        <f t="shared" si="12"/>
        <v>0</v>
      </c>
      <c r="AO10" s="84">
        <f t="shared" si="13"/>
        <v>0</v>
      </c>
      <c r="AP10" s="84">
        <f t="shared" si="14"/>
        <v>0</v>
      </c>
      <c r="AQ10" s="221">
        <f t="shared" si="15"/>
        <v>0</v>
      </c>
      <c r="AR10" s="221">
        <f t="shared" si="16"/>
        <v>0</v>
      </c>
      <c r="AS10" s="221">
        <f t="shared" si="17"/>
        <v>0</v>
      </c>
      <c r="AT10" s="221">
        <f t="shared" si="18"/>
        <v>0</v>
      </c>
      <c r="AU10" s="84"/>
      <c r="AV10" s="84"/>
      <c r="AW10" s="84"/>
      <c r="AX10" s="84"/>
      <c r="AY10" s="190">
        <f t="shared" si="27"/>
        <v>0</v>
      </c>
    </row>
    <row r="11" spans="2:51">
      <c r="B11" s="464"/>
      <c r="C11" s="458"/>
      <c r="D11" s="456" t="s">
        <v>144</v>
      </c>
      <c r="E11" s="456"/>
      <c r="F11" s="87">
        <f>IF(D8=$B$101,1,0)</f>
        <v>1</v>
      </c>
      <c r="I11" s="106">
        <v>6</v>
      </c>
      <c r="J11" s="84">
        <f t="shared" si="21"/>
        <v>3.4199999999999995</v>
      </c>
      <c r="K11" s="84">
        <f t="shared" si="22"/>
        <v>1.3658956822640649</v>
      </c>
      <c r="L11" s="84">
        <f t="shared" si="23"/>
        <v>70</v>
      </c>
      <c r="M11" s="84">
        <f t="shared" si="24"/>
        <v>2</v>
      </c>
      <c r="N11" s="84">
        <f t="shared" si="0"/>
        <v>0</v>
      </c>
      <c r="O11" s="85">
        <f t="shared" si="1"/>
        <v>272.33543497994327</v>
      </c>
      <c r="P11" s="106">
        <v>6</v>
      </c>
      <c r="Q11" s="84">
        <f t="shared" si="19"/>
        <v>4.68</v>
      </c>
      <c r="R11" s="84">
        <f t="shared" si="25"/>
        <v>28.08</v>
      </c>
      <c r="S11" s="84">
        <f t="shared" si="26"/>
        <v>16.258319999999998</v>
      </c>
      <c r="T11" s="84">
        <f t="shared" si="2"/>
        <v>5.4157489526010023</v>
      </c>
      <c r="U11" s="84">
        <f t="shared" si="20"/>
        <v>70</v>
      </c>
      <c r="V11" s="84">
        <f t="shared" si="3"/>
        <v>2</v>
      </c>
      <c r="W11" s="84">
        <v>0</v>
      </c>
      <c r="X11" s="84">
        <f t="shared" si="4"/>
        <v>301.74900342578007</v>
      </c>
      <c r="Y11" s="89">
        <f t="shared" si="5"/>
        <v>29.413568445836802</v>
      </c>
      <c r="AA11" s="122">
        <v>6</v>
      </c>
      <c r="AB11" s="84">
        <f t="shared" si="6"/>
        <v>0</v>
      </c>
      <c r="AC11" s="332">
        <f t="shared" si="7"/>
        <v>0</v>
      </c>
      <c r="AD11" s="152">
        <f t="shared" si="8"/>
        <v>0</v>
      </c>
      <c r="AE11" s="152">
        <f t="shared" si="9"/>
        <v>0</v>
      </c>
      <c r="AF11" s="221">
        <f t="shared" si="28"/>
        <v>0</v>
      </c>
      <c r="AG11" s="221">
        <f t="shared" si="29"/>
        <v>0</v>
      </c>
      <c r="AH11" s="221">
        <f t="shared" si="30"/>
        <v>0</v>
      </c>
      <c r="AI11" s="226">
        <f t="shared" si="31"/>
        <v>0</v>
      </c>
      <c r="AK11" s="122">
        <v>6</v>
      </c>
      <c r="AL11" s="84">
        <f t="shared" si="10"/>
        <v>0</v>
      </c>
      <c r="AM11" s="84">
        <f t="shared" si="11"/>
        <v>0</v>
      </c>
      <c r="AN11" s="84">
        <f t="shared" si="12"/>
        <v>0</v>
      </c>
      <c r="AO11" s="84">
        <f t="shared" si="13"/>
        <v>0</v>
      </c>
      <c r="AP11" s="84">
        <f t="shared" si="14"/>
        <v>0</v>
      </c>
      <c r="AQ11" s="221">
        <f t="shared" si="15"/>
        <v>0</v>
      </c>
      <c r="AR11" s="221">
        <f t="shared" si="16"/>
        <v>0</v>
      </c>
      <c r="AS11" s="221">
        <f t="shared" si="17"/>
        <v>0</v>
      </c>
      <c r="AT11" s="221">
        <f t="shared" si="18"/>
        <v>0</v>
      </c>
      <c r="AU11" s="84"/>
      <c r="AV11" s="84"/>
      <c r="AW11" s="84"/>
      <c r="AX11" s="84"/>
      <c r="AY11" s="190">
        <f t="shared" si="27"/>
        <v>0</v>
      </c>
    </row>
    <row r="12" spans="2:51" ht="16">
      <c r="B12" s="464"/>
      <c r="C12" s="458"/>
      <c r="D12" s="453" t="s">
        <v>274</v>
      </c>
      <c r="E12" s="453"/>
      <c r="F12" s="147" t="s">
        <v>70</v>
      </c>
      <c r="I12" s="106">
        <v>7</v>
      </c>
      <c r="J12" s="84">
        <f t="shared" si="21"/>
        <v>3.9899999999999993</v>
      </c>
      <c r="K12" s="84">
        <f t="shared" si="22"/>
        <v>1.5652067621022838</v>
      </c>
      <c r="L12" s="84">
        <f t="shared" si="23"/>
        <v>70</v>
      </c>
      <c r="M12" s="84">
        <f t="shared" si="24"/>
        <v>2.3333333333333335</v>
      </c>
      <c r="N12" s="84">
        <f t="shared" si="0"/>
        <v>0</v>
      </c>
      <c r="O12" s="85">
        <f t="shared" si="1"/>
        <v>274.89754066621703</v>
      </c>
      <c r="P12" s="106">
        <v>7</v>
      </c>
      <c r="Q12" s="84">
        <f t="shared" si="19"/>
        <v>4.68</v>
      </c>
      <c r="R12" s="84">
        <f t="shared" si="25"/>
        <v>32.76</v>
      </c>
      <c r="S12" s="84">
        <f t="shared" si="26"/>
        <v>18.968039999999998</v>
      </c>
      <c r="T12" s="84">
        <f t="shared" si="2"/>
        <v>6.2060133819360415</v>
      </c>
      <c r="U12" s="84">
        <f t="shared" si="20"/>
        <v>70</v>
      </c>
      <c r="V12" s="84">
        <f t="shared" si="3"/>
        <v>2.3333333333333335</v>
      </c>
      <c r="W12" s="84">
        <v>0</v>
      </c>
      <c r="X12" s="84">
        <f t="shared" si="4"/>
        <v>309.06703186242743</v>
      </c>
      <c r="Y12" s="89">
        <f t="shared" si="5"/>
        <v>34.169491196210402</v>
      </c>
      <c r="AA12" s="122">
        <v>7</v>
      </c>
      <c r="AB12" s="84">
        <f t="shared" si="6"/>
        <v>0</v>
      </c>
      <c r="AC12" s="332">
        <f t="shared" si="7"/>
        <v>0</v>
      </c>
      <c r="AD12" s="152">
        <f t="shared" si="8"/>
        <v>0</v>
      </c>
      <c r="AE12" s="152">
        <f t="shared" si="9"/>
        <v>0</v>
      </c>
      <c r="AF12" s="221">
        <f t="shared" si="28"/>
        <v>0</v>
      </c>
      <c r="AG12" s="221">
        <f t="shared" si="29"/>
        <v>0</v>
      </c>
      <c r="AH12" s="221">
        <f t="shared" si="30"/>
        <v>0</v>
      </c>
      <c r="AI12" s="226">
        <f t="shared" si="31"/>
        <v>0</v>
      </c>
      <c r="AK12" s="122">
        <v>7</v>
      </c>
      <c r="AL12" s="84">
        <f t="shared" si="10"/>
        <v>0</v>
      </c>
      <c r="AM12" s="84">
        <f t="shared" si="11"/>
        <v>0</v>
      </c>
      <c r="AN12" s="84">
        <f t="shared" si="12"/>
        <v>0</v>
      </c>
      <c r="AO12" s="84">
        <f t="shared" si="13"/>
        <v>0</v>
      </c>
      <c r="AP12" s="84">
        <f t="shared" si="14"/>
        <v>0</v>
      </c>
      <c r="AQ12" s="221">
        <f t="shared" si="15"/>
        <v>0</v>
      </c>
      <c r="AR12" s="221">
        <f t="shared" si="16"/>
        <v>0</v>
      </c>
      <c r="AS12" s="221">
        <f t="shared" si="17"/>
        <v>0</v>
      </c>
      <c r="AT12" s="221">
        <f t="shared" si="18"/>
        <v>0</v>
      </c>
      <c r="AU12" s="84"/>
      <c r="AV12" s="84"/>
      <c r="AW12" s="84"/>
      <c r="AX12" s="84"/>
      <c r="AY12" s="190">
        <f t="shared" si="27"/>
        <v>0</v>
      </c>
    </row>
    <row r="13" spans="2:51">
      <c r="B13" s="455"/>
      <c r="C13" s="459"/>
      <c r="D13" s="457" t="s">
        <v>160</v>
      </c>
      <c r="E13" s="457"/>
      <c r="F13" s="88">
        <f>IF(ISBLANK(F$12),,VLOOKUP(F$12,C131:D195,2,FALSE))</f>
        <v>0.56999999999999995</v>
      </c>
      <c r="I13" s="106">
        <v>8</v>
      </c>
      <c r="J13" s="84">
        <f t="shared" si="21"/>
        <v>4.5599999999999996</v>
      </c>
      <c r="K13" s="84">
        <f t="shared" si="22"/>
        <v>1.7612191535915833</v>
      </c>
      <c r="L13" s="84">
        <f t="shared" si="23"/>
        <v>70</v>
      </c>
      <c r="M13" s="84">
        <f t="shared" si="24"/>
        <v>2.6666666666666665</v>
      </c>
      <c r="N13" s="84">
        <f t="shared" si="0"/>
        <v>0</v>
      </c>
      <c r="O13" s="85">
        <f t="shared" si="1"/>
        <v>277.45390113694981</v>
      </c>
      <c r="P13" s="106">
        <v>8</v>
      </c>
      <c r="Q13" s="84">
        <f t="shared" si="19"/>
        <v>4.68</v>
      </c>
      <c r="R13" s="84">
        <f t="shared" si="25"/>
        <v>37.44</v>
      </c>
      <c r="S13" s="84">
        <f t="shared" si="26"/>
        <v>21.677759999999996</v>
      </c>
      <c r="T13" s="84">
        <f t="shared" si="2"/>
        <v>6.9831985782062223</v>
      </c>
      <c r="U13" s="84">
        <f t="shared" si="20"/>
        <v>70</v>
      </c>
      <c r="V13" s="84">
        <f t="shared" si="3"/>
        <v>2.6666666666666665</v>
      </c>
      <c r="W13" s="84">
        <v>0</v>
      </c>
      <c r="X13" s="84">
        <f t="shared" si="4"/>
        <v>316.36228063482025</v>
      </c>
      <c r="Y13" s="89">
        <f t="shared" si="5"/>
        <v>38.908379497870442</v>
      </c>
      <c r="AA13" s="122">
        <v>8</v>
      </c>
      <c r="AB13" s="84">
        <f t="shared" si="6"/>
        <v>0</v>
      </c>
      <c r="AC13" s="332">
        <f t="shared" si="7"/>
        <v>0</v>
      </c>
      <c r="AD13" s="152">
        <f t="shared" si="8"/>
        <v>0</v>
      </c>
      <c r="AE13" s="152">
        <f t="shared" si="9"/>
        <v>0</v>
      </c>
      <c r="AF13" s="221">
        <f t="shared" si="28"/>
        <v>0</v>
      </c>
      <c r="AG13" s="221">
        <f t="shared" si="29"/>
        <v>0</v>
      </c>
      <c r="AH13" s="221">
        <f t="shared" si="30"/>
        <v>0</v>
      </c>
      <c r="AI13" s="226">
        <f t="shared" si="31"/>
        <v>0</v>
      </c>
      <c r="AK13" s="122">
        <v>8</v>
      </c>
      <c r="AL13" s="84">
        <f t="shared" si="10"/>
        <v>0</v>
      </c>
      <c r="AM13" s="84">
        <f t="shared" si="11"/>
        <v>0</v>
      </c>
      <c r="AN13" s="84">
        <f t="shared" si="12"/>
        <v>0</v>
      </c>
      <c r="AO13" s="84">
        <f t="shared" si="13"/>
        <v>0</v>
      </c>
      <c r="AP13" s="84">
        <f t="shared" si="14"/>
        <v>0</v>
      </c>
      <c r="AQ13" s="221">
        <f t="shared" si="15"/>
        <v>0</v>
      </c>
      <c r="AR13" s="221">
        <f t="shared" si="16"/>
        <v>0</v>
      </c>
      <c r="AS13" s="221">
        <f t="shared" si="17"/>
        <v>0</v>
      </c>
      <c r="AT13" s="221">
        <f t="shared" si="18"/>
        <v>0</v>
      </c>
      <c r="AU13" s="84"/>
      <c r="AV13" s="84"/>
      <c r="AW13" s="84"/>
      <c r="AX13" s="84"/>
      <c r="AY13" s="190">
        <f t="shared" si="27"/>
        <v>0</v>
      </c>
    </row>
    <row r="14" spans="2:51">
      <c r="B14" s="454" t="s">
        <v>137</v>
      </c>
      <c r="C14" s="450"/>
      <c r="D14" s="451"/>
      <c r="E14" s="451"/>
      <c r="F14" s="452"/>
      <c r="I14" s="106">
        <v>9</v>
      </c>
      <c r="J14" s="84">
        <f t="shared" si="21"/>
        <v>5.13</v>
      </c>
      <c r="K14" s="84">
        <f t="shared" si="22"/>
        <v>1.9543924159507027</v>
      </c>
      <c r="L14" s="84">
        <f t="shared" si="23"/>
        <v>70</v>
      </c>
      <c r="M14" s="84">
        <f t="shared" si="24"/>
        <v>3</v>
      </c>
      <c r="N14" s="84">
        <f t="shared" si="0"/>
        <v>0</v>
      </c>
      <c r="O14" s="85">
        <f t="shared" si="1"/>
        <v>280.00531679111418</v>
      </c>
      <c r="P14" s="106">
        <v>9</v>
      </c>
      <c r="Q14" s="84">
        <f t="shared" si="19"/>
        <v>4.68</v>
      </c>
      <c r="R14" s="84">
        <f t="shared" si="25"/>
        <v>42.12</v>
      </c>
      <c r="S14" s="84">
        <f t="shared" si="26"/>
        <v>24.387479999999996</v>
      </c>
      <c r="T14" s="84">
        <f t="shared" si="2"/>
        <v>7.7491266844857627</v>
      </c>
      <c r="U14" s="84">
        <f t="shared" si="20"/>
        <v>70</v>
      </c>
      <c r="V14" s="84">
        <f t="shared" si="3"/>
        <v>3</v>
      </c>
      <c r="W14" s="84">
        <v>0</v>
      </c>
      <c r="X14" s="84">
        <f t="shared" si="4"/>
        <v>323.63792330881273</v>
      </c>
      <c r="Y14" s="89">
        <f t="shared" si="5"/>
        <v>43.632606517698548</v>
      </c>
      <c r="AA14" s="122">
        <v>9</v>
      </c>
      <c r="AB14" s="84">
        <f t="shared" si="6"/>
        <v>0</v>
      </c>
      <c r="AC14" s="332">
        <f t="shared" si="7"/>
        <v>0</v>
      </c>
      <c r="AD14" s="152">
        <f t="shared" si="8"/>
        <v>0</v>
      </c>
      <c r="AE14" s="152">
        <f t="shared" si="9"/>
        <v>0</v>
      </c>
      <c r="AF14" s="221">
        <f t="shared" si="28"/>
        <v>0</v>
      </c>
      <c r="AG14" s="221">
        <f t="shared" si="29"/>
        <v>0</v>
      </c>
      <c r="AH14" s="221">
        <f t="shared" si="30"/>
        <v>0</v>
      </c>
      <c r="AI14" s="226">
        <f t="shared" si="31"/>
        <v>0</v>
      </c>
      <c r="AK14" s="122">
        <v>9</v>
      </c>
      <c r="AL14" s="84">
        <f t="shared" si="10"/>
        <v>0</v>
      </c>
      <c r="AM14" s="84">
        <f t="shared" si="11"/>
        <v>0</v>
      </c>
      <c r="AN14" s="84">
        <f t="shared" si="12"/>
        <v>0</v>
      </c>
      <c r="AO14" s="84">
        <f t="shared" si="13"/>
        <v>0</v>
      </c>
      <c r="AP14" s="84">
        <f t="shared" si="14"/>
        <v>0</v>
      </c>
      <c r="AQ14" s="221">
        <f t="shared" si="15"/>
        <v>0</v>
      </c>
      <c r="AR14" s="221">
        <f t="shared" si="16"/>
        <v>0</v>
      </c>
      <c r="AS14" s="221">
        <f t="shared" si="17"/>
        <v>0</v>
      </c>
      <c r="AT14" s="221">
        <f t="shared" si="18"/>
        <v>0</v>
      </c>
      <c r="AU14" s="84"/>
      <c r="AV14" s="84"/>
      <c r="AW14" s="84"/>
      <c r="AX14" s="84"/>
      <c r="AY14" s="190">
        <f t="shared" si="27"/>
        <v>0</v>
      </c>
    </row>
    <row r="15" spans="2:51">
      <c r="B15" s="464"/>
      <c r="C15" s="144" t="s">
        <v>73</v>
      </c>
      <c r="D15" s="460" t="s">
        <v>140</v>
      </c>
      <c r="E15" s="460"/>
      <c r="F15" s="145">
        <f>IF(D15="","",VLOOKUP(D15,$B$98:$C$101,2,0))</f>
        <v>70</v>
      </c>
      <c r="I15" s="106">
        <v>10</v>
      </c>
      <c r="J15" s="84">
        <f t="shared" si="21"/>
        <v>5.7</v>
      </c>
      <c r="K15" s="84">
        <f t="shared" si="22"/>
        <v>2.1450779929938899</v>
      </c>
      <c r="L15" s="84">
        <f t="shared" si="23"/>
        <v>70</v>
      </c>
      <c r="M15" s="84">
        <f t="shared" si="24"/>
        <v>3.3333333333333335</v>
      </c>
      <c r="N15" s="84">
        <f t="shared" si="0"/>
        <v>0</v>
      </c>
      <c r="O15" s="85">
        <f t="shared" si="1"/>
        <v>282.55239972668659</v>
      </c>
      <c r="P15" s="106">
        <v>10</v>
      </c>
      <c r="Q15" s="84">
        <f t="shared" si="19"/>
        <v>4.68</v>
      </c>
      <c r="R15" s="84">
        <f t="shared" si="25"/>
        <v>46.8</v>
      </c>
      <c r="S15" s="84">
        <f t="shared" si="26"/>
        <v>27.097199999999997</v>
      </c>
      <c r="T15" s="84">
        <f t="shared" si="2"/>
        <v>8.5051911684410673</v>
      </c>
      <c r="U15" s="84">
        <f t="shared" si="20"/>
        <v>70</v>
      </c>
      <c r="V15" s="84">
        <f t="shared" si="3"/>
        <v>3.3333333333333335</v>
      </c>
      <c r="W15" s="84">
        <v>0</v>
      </c>
      <c r="X15" s="84">
        <f t="shared" si="4"/>
        <v>330.89638684059042</v>
      </c>
      <c r="Y15" s="89">
        <f t="shared" si="5"/>
        <v>48.343987113903836</v>
      </c>
      <c r="AA15" s="122">
        <v>10</v>
      </c>
      <c r="AB15" s="84">
        <f t="shared" si="6"/>
        <v>0</v>
      </c>
      <c r="AC15" s="332">
        <f t="shared" si="7"/>
        <v>0</v>
      </c>
      <c r="AD15" s="152">
        <f t="shared" si="8"/>
        <v>0</v>
      </c>
      <c r="AE15" s="152">
        <f t="shared" si="9"/>
        <v>0</v>
      </c>
      <c r="AF15" s="221">
        <f t="shared" si="28"/>
        <v>0</v>
      </c>
      <c r="AG15" s="221">
        <f t="shared" si="29"/>
        <v>0</v>
      </c>
      <c r="AH15" s="221">
        <f t="shared" si="30"/>
        <v>0</v>
      </c>
      <c r="AI15" s="226">
        <f t="shared" si="31"/>
        <v>0</v>
      </c>
      <c r="AK15" s="122">
        <v>10</v>
      </c>
      <c r="AL15" s="84">
        <f t="shared" si="10"/>
        <v>0</v>
      </c>
      <c r="AM15" s="84">
        <f t="shared" si="11"/>
        <v>0</v>
      </c>
      <c r="AN15" s="84">
        <f t="shared" si="12"/>
        <v>0</v>
      </c>
      <c r="AO15" s="84">
        <f t="shared" si="13"/>
        <v>0</v>
      </c>
      <c r="AP15" s="84">
        <f t="shared" si="14"/>
        <v>0</v>
      </c>
      <c r="AQ15" s="221">
        <f t="shared" si="15"/>
        <v>0</v>
      </c>
      <c r="AR15" s="221">
        <f t="shared" si="16"/>
        <v>0</v>
      </c>
      <c r="AS15" s="221">
        <f t="shared" si="17"/>
        <v>0</v>
      </c>
      <c r="AT15" s="221">
        <f t="shared" si="18"/>
        <v>0</v>
      </c>
      <c r="AU15" s="84"/>
      <c r="AV15" s="84"/>
      <c r="AW15" s="84"/>
      <c r="AX15" s="84"/>
      <c r="AY15" s="190">
        <f t="shared" si="27"/>
        <v>0</v>
      </c>
    </row>
    <row r="16" spans="2:51">
      <c r="B16" s="464"/>
      <c r="C16" s="144" t="s">
        <v>74</v>
      </c>
      <c r="D16" s="456" t="s">
        <v>143</v>
      </c>
      <c r="E16" s="456"/>
      <c r="F16" s="145">
        <v>10</v>
      </c>
      <c r="I16" s="106">
        <v>11</v>
      </c>
      <c r="J16" s="84">
        <f t="shared" si="21"/>
        <v>6.2700000000000005</v>
      </c>
      <c r="K16" s="84">
        <f t="shared" si="22"/>
        <v>2.3335529723496968</v>
      </c>
      <c r="L16" s="84">
        <f t="shared" si="23"/>
        <v>70</v>
      </c>
      <c r="M16" s="84">
        <f t="shared" si="24"/>
        <v>3.6666666666666665</v>
      </c>
      <c r="N16" s="84">
        <f t="shared" si="0"/>
        <v>0</v>
      </c>
      <c r="O16" s="85">
        <f t="shared" si="1"/>
        <v>285.09563253795352</v>
      </c>
      <c r="P16" s="106">
        <v>11</v>
      </c>
      <c r="Q16" s="84">
        <f t="shared" si="19"/>
        <v>4.68</v>
      </c>
      <c r="R16" s="84">
        <f t="shared" si="25"/>
        <v>51.48</v>
      </c>
      <c r="S16" s="84">
        <f t="shared" si="26"/>
        <v>29.806919999999995</v>
      </c>
      <c r="T16" s="84">
        <f t="shared" si="2"/>
        <v>9.2524906769553414</v>
      </c>
      <c r="U16" s="84">
        <f t="shared" si="20"/>
        <v>70</v>
      </c>
      <c r="V16" s="84">
        <f t="shared" si="3"/>
        <v>3.6666666666666665</v>
      </c>
      <c r="W16" s="84">
        <v>0</v>
      </c>
      <c r="X16" s="84">
        <f t="shared" si="4"/>
        <v>338.13958470680831</v>
      </c>
      <c r="Y16" s="89">
        <f t="shared" si="5"/>
        <v>53.043952168854787</v>
      </c>
      <c r="AA16" s="122">
        <v>11</v>
      </c>
      <c r="AB16" s="84">
        <f t="shared" si="6"/>
        <v>0</v>
      </c>
      <c r="AC16" s="332">
        <f t="shared" si="7"/>
        <v>0</v>
      </c>
      <c r="AD16" s="152">
        <f t="shared" si="8"/>
        <v>0</v>
      </c>
      <c r="AE16" s="152">
        <f t="shared" si="9"/>
        <v>0</v>
      </c>
      <c r="AF16" s="221">
        <f t="shared" si="28"/>
        <v>0</v>
      </c>
      <c r="AG16" s="221">
        <f t="shared" si="29"/>
        <v>0</v>
      </c>
      <c r="AH16" s="221">
        <f t="shared" si="30"/>
        <v>0</v>
      </c>
      <c r="AI16" s="226">
        <f t="shared" si="31"/>
        <v>0</v>
      </c>
      <c r="AK16" s="122">
        <v>11</v>
      </c>
      <c r="AL16" s="84">
        <f t="shared" si="10"/>
        <v>0</v>
      </c>
      <c r="AM16" s="84">
        <f t="shared" si="11"/>
        <v>0</v>
      </c>
      <c r="AN16" s="84">
        <f t="shared" si="12"/>
        <v>0</v>
      </c>
      <c r="AO16" s="84">
        <f t="shared" si="13"/>
        <v>0</v>
      </c>
      <c r="AP16" s="84">
        <f t="shared" si="14"/>
        <v>0</v>
      </c>
      <c r="AQ16" s="221">
        <f t="shared" si="15"/>
        <v>0</v>
      </c>
      <c r="AR16" s="221">
        <f t="shared" si="16"/>
        <v>0</v>
      </c>
      <c r="AS16" s="221">
        <f t="shared" si="17"/>
        <v>0</v>
      </c>
      <c r="AT16" s="221">
        <f t="shared" si="18"/>
        <v>0</v>
      </c>
      <c r="AU16" s="84"/>
      <c r="AV16" s="84"/>
      <c r="AW16" s="84"/>
      <c r="AX16" s="84"/>
      <c r="AY16" s="190">
        <f t="shared" si="27"/>
        <v>0</v>
      </c>
    </row>
    <row r="17" spans="2:51" ht="32">
      <c r="B17" s="464"/>
      <c r="C17" s="458" t="s">
        <v>129</v>
      </c>
      <c r="D17" s="453" t="s">
        <v>136</v>
      </c>
      <c r="E17" s="453"/>
      <c r="F17" s="147" t="s">
        <v>20</v>
      </c>
      <c r="I17" s="106">
        <v>12</v>
      </c>
      <c r="J17" s="84">
        <f t="shared" si="21"/>
        <v>6.8400000000000007</v>
      </c>
      <c r="K17" s="84">
        <f t="shared" si="22"/>
        <v>2.5200411724715086</v>
      </c>
      <c r="L17" s="84">
        <f t="shared" si="23"/>
        <v>70</v>
      </c>
      <c r="M17" s="84">
        <f t="shared" si="24"/>
        <v>4</v>
      </c>
      <c r="N17" s="84">
        <f t="shared" si="0"/>
        <v>0</v>
      </c>
      <c r="O17" s="85">
        <f t="shared" si="1"/>
        <v>287.63540504205457</v>
      </c>
      <c r="P17" s="106">
        <v>12</v>
      </c>
      <c r="Q17" s="84">
        <f t="shared" si="19"/>
        <v>4.68</v>
      </c>
      <c r="R17" s="84">
        <f t="shared" si="25"/>
        <v>56.16</v>
      </c>
      <c r="S17" s="84">
        <f t="shared" si="26"/>
        <v>32.516639999999995</v>
      </c>
      <c r="T17" s="84">
        <f t="shared" si="2"/>
        <v>9.9919126457019178</v>
      </c>
      <c r="U17" s="84">
        <f t="shared" si="20"/>
        <v>70</v>
      </c>
      <c r="V17" s="84">
        <f t="shared" si="3"/>
        <v>4</v>
      </c>
      <c r="W17" s="84">
        <v>0</v>
      </c>
      <c r="X17" s="84">
        <f t="shared" si="4"/>
        <v>345.3690625245975</v>
      </c>
      <c r="Y17" s="89">
        <f t="shared" si="5"/>
        <v>57.733657482542924</v>
      </c>
      <c r="AA17" s="122">
        <v>12</v>
      </c>
      <c r="AB17" s="84">
        <f t="shared" si="6"/>
        <v>0</v>
      </c>
      <c r="AC17" s="332">
        <f t="shared" si="7"/>
        <v>0</v>
      </c>
      <c r="AD17" s="152">
        <f t="shared" si="8"/>
        <v>0</v>
      </c>
      <c r="AE17" s="152">
        <f t="shared" si="9"/>
        <v>0</v>
      </c>
      <c r="AF17" s="221">
        <f t="shared" si="28"/>
        <v>0</v>
      </c>
      <c r="AG17" s="221">
        <f t="shared" si="29"/>
        <v>0</v>
      </c>
      <c r="AH17" s="221">
        <f t="shared" si="30"/>
        <v>0</v>
      </c>
      <c r="AI17" s="226">
        <f t="shared" si="31"/>
        <v>0</v>
      </c>
      <c r="AK17" s="122">
        <v>12</v>
      </c>
      <c r="AL17" s="84">
        <f t="shared" si="10"/>
        <v>0</v>
      </c>
      <c r="AM17" s="84">
        <f t="shared" si="11"/>
        <v>0</v>
      </c>
      <c r="AN17" s="84">
        <f t="shared" si="12"/>
        <v>0</v>
      </c>
      <c r="AO17" s="84">
        <f t="shared" si="13"/>
        <v>0</v>
      </c>
      <c r="AP17" s="84">
        <f t="shared" si="14"/>
        <v>0</v>
      </c>
      <c r="AQ17" s="221">
        <f t="shared" si="15"/>
        <v>0</v>
      </c>
      <c r="AR17" s="221">
        <f t="shared" si="16"/>
        <v>0</v>
      </c>
      <c r="AS17" s="221">
        <f t="shared" si="17"/>
        <v>0</v>
      </c>
      <c r="AT17" s="221">
        <f t="shared" si="18"/>
        <v>0</v>
      </c>
      <c r="AU17" s="84"/>
      <c r="AV17" s="84"/>
      <c r="AW17" s="84"/>
      <c r="AX17" s="84"/>
      <c r="AY17" s="190">
        <f t="shared" si="27"/>
        <v>0</v>
      </c>
    </row>
    <row r="18" spans="2:51">
      <c r="B18" s="464"/>
      <c r="C18" s="458"/>
      <c r="D18" s="453" t="s">
        <v>141</v>
      </c>
      <c r="E18" s="453"/>
      <c r="F18" s="148">
        <v>120</v>
      </c>
      <c r="I18" s="106">
        <v>13</v>
      </c>
      <c r="J18" s="84">
        <f t="shared" si="21"/>
        <v>7.410000000000001</v>
      </c>
      <c r="K18" s="84">
        <f t="shared" si="22"/>
        <v>2.7047269815583848</v>
      </c>
      <c r="L18" s="84">
        <f t="shared" si="23"/>
        <v>70</v>
      </c>
      <c r="M18" s="84">
        <f t="shared" si="24"/>
        <v>4.333333333333333</v>
      </c>
      <c r="N18" s="84">
        <f t="shared" si="0"/>
        <v>0</v>
      </c>
      <c r="O18" s="85">
        <f t="shared" si="1"/>
        <v>290.17203838176971</v>
      </c>
      <c r="P18" s="106">
        <v>13</v>
      </c>
      <c r="Q18" s="84">
        <f t="shared" si="19"/>
        <v>4.68</v>
      </c>
      <c r="R18" s="84">
        <f t="shared" si="25"/>
        <v>60.839999999999996</v>
      </c>
      <c r="S18" s="84">
        <f t="shared" si="26"/>
        <v>35.226359999999993</v>
      </c>
      <c r="T18" s="84">
        <f t="shared" si="2"/>
        <v>10.724188170187505</v>
      </c>
      <c r="U18" s="84">
        <f t="shared" si="20"/>
        <v>70</v>
      </c>
      <c r="V18" s="84">
        <f t="shared" si="3"/>
        <v>4.333333333333333</v>
      </c>
      <c r="W18" s="84">
        <v>0</v>
      </c>
      <c r="X18" s="84">
        <f t="shared" si="4"/>
        <v>352.58609361863211</v>
      </c>
      <c r="Y18" s="89">
        <f t="shared" si="5"/>
        <v>62.414055236862396</v>
      </c>
      <c r="AA18" s="122">
        <v>13</v>
      </c>
      <c r="AB18" s="84">
        <f t="shared" si="6"/>
        <v>0</v>
      </c>
      <c r="AC18" s="332">
        <f t="shared" si="7"/>
        <v>0</v>
      </c>
      <c r="AD18" s="152">
        <f t="shared" si="8"/>
        <v>0</v>
      </c>
      <c r="AE18" s="152">
        <f t="shared" si="9"/>
        <v>0</v>
      </c>
      <c r="AF18" s="221">
        <f t="shared" si="28"/>
        <v>0</v>
      </c>
      <c r="AG18" s="221">
        <f t="shared" si="29"/>
        <v>0</v>
      </c>
      <c r="AH18" s="221">
        <f t="shared" si="30"/>
        <v>0</v>
      </c>
      <c r="AI18" s="226">
        <f t="shared" si="31"/>
        <v>0</v>
      </c>
      <c r="AK18" s="122">
        <v>13</v>
      </c>
      <c r="AL18" s="84">
        <f t="shared" si="10"/>
        <v>0</v>
      </c>
      <c r="AM18" s="84">
        <f t="shared" si="11"/>
        <v>0</v>
      </c>
      <c r="AN18" s="84">
        <f t="shared" si="12"/>
        <v>0</v>
      </c>
      <c r="AO18" s="84">
        <f t="shared" si="13"/>
        <v>0</v>
      </c>
      <c r="AP18" s="84">
        <f t="shared" si="14"/>
        <v>0</v>
      </c>
      <c r="AQ18" s="221">
        <f t="shared" si="15"/>
        <v>0</v>
      </c>
      <c r="AR18" s="221">
        <f t="shared" si="16"/>
        <v>0</v>
      </c>
      <c r="AS18" s="221">
        <f t="shared" si="17"/>
        <v>0</v>
      </c>
      <c r="AT18" s="221">
        <f t="shared" si="18"/>
        <v>0</v>
      </c>
      <c r="AU18" s="84"/>
      <c r="AV18" s="84"/>
      <c r="AW18" s="84"/>
      <c r="AX18" s="84"/>
      <c r="AY18" s="190">
        <f t="shared" si="27"/>
        <v>0</v>
      </c>
    </row>
    <row r="19" spans="2:51">
      <c r="B19" s="464"/>
      <c r="C19" s="458"/>
      <c r="D19" s="456" t="s">
        <v>160</v>
      </c>
      <c r="E19" s="456"/>
      <c r="F19" s="87">
        <f>IF(ISBLANK(F$17),,VLOOKUP(F$17,C131:D195,2,FALSE))</f>
        <v>0.57899999999999996</v>
      </c>
      <c r="I19" s="106">
        <v>14</v>
      </c>
      <c r="J19" s="84">
        <f t="shared" si="21"/>
        <v>7.9800000000000013</v>
      </c>
      <c r="K19" s="84">
        <f t="shared" si="22"/>
        <v>2.887764808942427</v>
      </c>
      <c r="L19" s="84">
        <f t="shared" si="23"/>
        <v>70</v>
      </c>
      <c r="M19" s="84">
        <f t="shared" si="24"/>
        <v>4.666666666666667</v>
      </c>
      <c r="N19" s="84">
        <f t="shared" si="0"/>
        <v>0</v>
      </c>
      <c r="O19" s="85">
        <f t="shared" si="1"/>
        <v>292.70580148668586</v>
      </c>
      <c r="P19" s="106">
        <v>14</v>
      </c>
      <c r="Q19" s="84">
        <f t="shared" si="19"/>
        <v>4.68</v>
      </c>
      <c r="R19" s="84">
        <f t="shared" si="25"/>
        <v>65.52</v>
      </c>
      <c r="S19" s="84">
        <f t="shared" si="26"/>
        <v>37.936079999999997</v>
      </c>
      <c r="T19" s="84">
        <f t="shared" si="2"/>
        <v>11.449929480313299</v>
      </c>
      <c r="U19" s="84">
        <f t="shared" si="20"/>
        <v>70</v>
      </c>
      <c r="V19" s="84">
        <f t="shared" si="3"/>
        <v>4.666666666666667</v>
      </c>
      <c r="W19" s="84">
        <v>0</v>
      </c>
      <c r="X19" s="84">
        <f t="shared" si="4"/>
        <v>359.79174428932339</v>
      </c>
      <c r="Y19" s="89">
        <f t="shared" si="5"/>
        <v>67.085942802637533</v>
      </c>
      <c r="AA19" s="122">
        <v>14</v>
      </c>
      <c r="AB19" s="84">
        <f t="shared" si="6"/>
        <v>0</v>
      </c>
      <c r="AC19" s="332">
        <f t="shared" si="7"/>
        <v>0</v>
      </c>
      <c r="AD19" s="152">
        <f t="shared" si="8"/>
        <v>0</v>
      </c>
      <c r="AE19" s="152">
        <f t="shared" si="9"/>
        <v>0</v>
      </c>
      <c r="AF19" s="221">
        <f t="shared" si="28"/>
        <v>0</v>
      </c>
      <c r="AG19" s="221">
        <f t="shared" si="29"/>
        <v>0</v>
      </c>
      <c r="AH19" s="221">
        <f t="shared" si="30"/>
        <v>0</v>
      </c>
      <c r="AI19" s="226">
        <f t="shared" si="31"/>
        <v>0</v>
      </c>
      <c r="AK19" s="122">
        <v>14</v>
      </c>
      <c r="AL19" s="84">
        <f t="shared" si="10"/>
        <v>0</v>
      </c>
      <c r="AM19" s="84">
        <f t="shared" si="11"/>
        <v>0</v>
      </c>
      <c r="AN19" s="84">
        <f t="shared" si="12"/>
        <v>0</v>
      </c>
      <c r="AO19" s="84">
        <f t="shared" si="13"/>
        <v>0</v>
      </c>
      <c r="AP19" s="84">
        <f t="shared" si="14"/>
        <v>0</v>
      </c>
      <c r="AQ19" s="221">
        <f t="shared" si="15"/>
        <v>0</v>
      </c>
      <c r="AR19" s="221">
        <f t="shared" si="16"/>
        <v>0</v>
      </c>
      <c r="AS19" s="221">
        <f t="shared" si="17"/>
        <v>0</v>
      </c>
      <c r="AT19" s="221">
        <f t="shared" si="18"/>
        <v>0</v>
      </c>
      <c r="AU19" s="84"/>
      <c r="AV19" s="84"/>
      <c r="AW19" s="84"/>
      <c r="AX19" s="84"/>
      <c r="AY19" s="190">
        <f t="shared" si="27"/>
        <v>0</v>
      </c>
    </row>
    <row r="20" spans="2:51">
      <c r="B20" s="464"/>
      <c r="C20" s="458"/>
      <c r="D20" s="456" t="s">
        <v>145</v>
      </c>
      <c r="E20" s="456"/>
      <c r="F20" s="149">
        <v>1.56</v>
      </c>
      <c r="I20" s="106">
        <v>15</v>
      </c>
      <c r="J20" s="84">
        <f t="shared" si="21"/>
        <v>8.5500000000000007</v>
      </c>
      <c r="K20" s="84">
        <f t="shared" si="22"/>
        <v>3.0692857555424364</v>
      </c>
      <c r="L20" s="84">
        <f t="shared" si="23"/>
        <v>70</v>
      </c>
      <c r="M20" s="84">
        <f t="shared" si="24"/>
        <v>5</v>
      </c>
      <c r="N20" s="84">
        <f t="shared" si="0"/>
        <v>0</v>
      </c>
      <c r="O20" s="85">
        <f t="shared" si="1"/>
        <v>295.2369226909031</v>
      </c>
      <c r="P20" s="106">
        <v>15</v>
      </c>
      <c r="Q20" s="84">
        <f t="shared" si="19"/>
        <v>4.68</v>
      </c>
      <c r="R20" s="84">
        <f t="shared" si="25"/>
        <v>70.199999999999989</v>
      </c>
      <c r="S20" s="84">
        <f t="shared" si="26"/>
        <v>40.645799999999987</v>
      </c>
      <c r="T20" s="84">
        <f t="shared" si="2"/>
        <v>12.169656388589805</v>
      </c>
      <c r="U20" s="84">
        <f t="shared" si="20"/>
        <v>70</v>
      </c>
      <c r="V20" s="84">
        <f t="shared" si="3"/>
        <v>5</v>
      </c>
      <c r="W20" s="84">
        <v>0</v>
      </c>
      <c r="X20" s="84">
        <f t="shared" si="4"/>
        <v>366.98691987679382</v>
      </c>
      <c r="Y20" s="89">
        <f t="shared" si="5"/>
        <v>71.74999718589072</v>
      </c>
      <c r="AA20" s="122">
        <v>15</v>
      </c>
      <c r="AB20" s="84">
        <f t="shared" si="6"/>
        <v>0</v>
      </c>
      <c r="AC20" s="332">
        <f t="shared" si="7"/>
        <v>0</v>
      </c>
      <c r="AD20" s="152">
        <f t="shared" si="8"/>
        <v>0</v>
      </c>
      <c r="AE20" s="152">
        <f t="shared" si="9"/>
        <v>0</v>
      </c>
      <c r="AF20" s="221">
        <f t="shared" si="28"/>
        <v>0</v>
      </c>
      <c r="AG20" s="221">
        <f t="shared" si="29"/>
        <v>0</v>
      </c>
      <c r="AH20" s="221">
        <f t="shared" si="30"/>
        <v>0</v>
      </c>
      <c r="AI20" s="226">
        <f t="shared" si="31"/>
        <v>0</v>
      </c>
      <c r="AK20" s="122">
        <v>15</v>
      </c>
      <c r="AL20" s="84">
        <f t="shared" si="10"/>
        <v>0</v>
      </c>
      <c r="AM20" s="84">
        <f t="shared" si="11"/>
        <v>0</v>
      </c>
      <c r="AN20" s="84">
        <f t="shared" si="12"/>
        <v>0</v>
      </c>
      <c r="AO20" s="84">
        <f t="shared" si="13"/>
        <v>0</v>
      </c>
      <c r="AP20" s="84">
        <f t="shared" si="14"/>
        <v>0</v>
      </c>
      <c r="AQ20" s="221">
        <f t="shared" si="15"/>
        <v>0</v>
      </c>
      <c r="AR20" s="221">
        <f t="shared" si="16"/>
        <v>0</v>
      </c>
      <c r="AS20" s="221">
        <f t="shared" si="17"/>
        <v>0</v>
      </c>
      <c r="AT20" s="221">
        <f t="shared" si="18"/>
        <v>0</v>
      </c>
      <c r="AU20" s="84"/>
      <c r="AV20" s="84"/>
      <c r="AW20" s="84"/>
      <c r="AX20" s="84"/>
      <c r="AY20" s="190">
        <f t="shared" si="27"/>
        <v>0</v>
      </c>
    </row>
    <row r="21" spans="2:51">
      <c r="B21" s="455"/>
      <c r="C21" s="459"/>
      <c r="D21" s="457" t="s">
        <v>148</v>
      </c>
      <c r="E21" s="457"/>
      <c r="F21" s="154">
        <f>15*85%</f>
        <v>12.75</v>
      </c>
      <c r="I21" s="106">
        <v>16</v>
      </c>
      <c r="J21" s="84">
        <f t="shared" si="21"/>
        <v>9.120000000000001</v>
      </c>
      <c r="K21" s="84">
        <f t="shared" si="22"/>
        <v>3.2494024532234786</v>
      </c>
      <c r="L21" s="84">
        <f t="shared" si="23"/>
        <v>70</v>
      </c>
      <c r="M21" s="84">
        <f t="shared" si="24"/>
        <v>5.333333333333333</v>
      </c>
      <c r="N21" s="84">
        <f t="shared" si="0"/>
        <v>0</v>
      </c>
      <c r="O21" s="85">
        <f t="shared" si="1"/>
        <v>297.76559816158641</v>
      </c>
      <c r="P21" s="106">
        <v>16</v>
      </c>
      <c r="Q21" s="84">
        <f t="shared" si="19"/>
        <v>4.68</v>
      </c>
      <c r="R21" s="84">
        <f t="shared" si="25"/>
        <v>74.88</v>
      </c>
      <c r="S21" s="84">
        <f t="shared" si="26"/>
        <v>43.355519999999991</v>
      </c>
      <c r="T21" s="84">
        <f t="shared" si="2"/>
        <v>12.883815478100329</v>
      </c>
      <c r="U21" s="84">
        <f t="shared" si="20"/>
        <v>70</v>
      </c>
      <c r="V21" s="84">
        <f t="shared" si="3"/>
        <v>5.333333333333333</v>
      </c>
      <c r="W21" s="84">
        <v>0</v>
      </c>
      <c r="X21" s="84">
        <f t="shared" si="4"/>
        <v>374.17239817991361</v>
      </c>
      <c r="Y21" s="89">
        <f t="shared" si="5"/>
        <v>76.406800018327203</v>
      </c>
      <c r="AA21" s="122">
        <v>16</v>
      </c>
      <c r="AB21" s="84">
        <f t="shared" si="6"/>
        <v>0</v>
      </c>
      <c r="AC21" s="332">
        <f t="shared" si="7"/>
        <v>0</v>
      </c>
      <c r="AD21" s="152">
        <f t="shared" si="8"/>
        <v>0</v>
      </c>
      <c r="AE21" s="152">
        <f t="shared" si="9"/>
        <v>0</v>
      </c>
      <c r="AF21" s="221">
        <f t="shared" si="28"/>
        <v>0</v>
      </c>
      <c r="AG21" s="221">
        <f t="shared" si="29"/>
        <v>0</v>
      </c>
      <c r="AH21" s="221">
        <f t="shared" si="30"/>
        <v>0</v>
      </c>
      <c r="AI21" s="226">
        <f t="shared" si="31"/>
        <v>0</v>
      </c>
      <c r="AK21" s="122">
        <v>16</v>
      </c>
      <c r="AL21" s="84">
        <f t="shared" si="10"/>
        <v>0</v>
      </c>
      <c r="AM21" s="84">
        <f t="shared" si="11"/>
        <v>0</v>
      </c>
      <c r="AN21" s="84">
        <f t="shared" si="12"/>
        <v>0</v>
      </c>
      <c r="AO21" s="84">
        <f t="shared" si="13"/>
        <v>0</v>
      </c>
      <c r="AP21" s="84">
        <f t="shared" si="14"/>
        <v>0</v>
      </c>
      <c r="AQ21" s="221">
        <f t="shared" si="15"/>
        <v>0</v>
      </c>
      <c r="AR21" s="221">
        <f t="shared" si="16"/>
        <v>0</v>
      </c>
      <c r="AS21" s="221">
        <f t="shared" si="17"/>
        <v>0</v>
      </c>
      <c r="AT21" s="221">
        <f t="shared" si="18"/>
        <v>0</v>
      </c>
      <c r="AU21" s="84"/>
      <c r="AV21" s="84"/>
      <c r="AW21" s="84"/>
      <c r="AX21" s="84"/>
      <c r="AY21" s="190">
        <f t="shared" si="27"/>
        <v>0</v>
      </c>
    </row>
    <row r="22" spans="2:51">
      <c r="E22" s="6"/>
      <c r="I22" s="106">
        <v>17</v>
      </c>
      <c r="J22" s="84">
        <f t="shared" si="21"/>
        <v>9.6900000000000013</v>
      </c>
      <c r="K22" s="84">
        <f t="shared" si="22"/>
        <v>3.4282126591207973</v>
      </c>
      <c r="L22" s="84">
        <f t="shared" si="23"/>
        <v>70</v>
      </c>
      <c r="M22" s="84">
        <f t="shared" si="24"/>
        <v>5.666666666666667</v>
      </c>
      <c r="N22" s="84">
        <f t="shared" si="0"/>
        <v>0</v>
      </c>
      <c r="O22" s="85">
        <f t="shared" si="1"/>
        <v>300.29199815907987</v>
      </c>
      <c r="P22" s="106">
        <v>17</v>
      </c>
      <c r="Q22" s="84">
        <f t="shared" si="19"/>
        <v>4.68</v>
      </c>
      <c r="R22" s="84">
        <f t="shared" si="25"/>
        <v>79.56</v>
      </c>
      <c r="S22" s="84">
        <f t="shared" si="26"/>
        <v>46.065239999999996</v>
      </c>
      <c r="T22" s="84">
        <f t="shared" si="2"/>
        <v>13.592794353923109</v>
      </c>
      <c r="U22" s="84">
        <f t="shared" si="20"/>
        <v>70</v>
      </c>
      <c r="V22" s="84">
        <f t="shared" si="3"/>
        <v>5.666666666666667</v>
      </c>
      <c r="W22" s="84">
        <v>0</v>
      </c>
      <c r="X22" s="84">
        <f t="shared" si="4"/>
        <v>381.34885427752721</v>
      </c>
      <c r="Y22" s="89">
        <f t="shared" si="5"/>
        <v>81.056856118447342</v>
      </c>
      <c r="AA22" s="122">
        <v>17</v>
      </c>
      <c r="AB22" s="84">
        <f t="shared" si="6"/>
        <v>0</v>
      </c>
      <c r="AC22" s="332">
        <f t="shared" si="7"/>
        <v>0</v>
      </c>
      <c r="AD22" s="152">
        <f t="shared" si="8"/>
        <v>0</v>
      </c>
      <c r="AE22" s="152">
        <f t="shared" si="9"/>
        <v>0</v>
      </c>
      <c r="AF22" s="221">
        <f t="shared" si="28"/>
        <v>0</v>
      </c>
      <c r="AG22" s="221">
        <f t="shared" si="29"/>
        <v>0</v>
      </c>
      <c r="AH22" s="221">
        <f t="shared" si="30"/>
        <v>0</v>
      </c>
      <c r="AI22" s="226">
        <f t="shared" si="31"/>
        <v>0</v>
      </c>
      <c r="AK22" s="122">
        <v>17</v>
      </c>
      <c r="AL22" s="84">
        <f t="shared" si="10"/>
        <v>0</v>
      </c>
      <c r="AM22" s="84">
        <f t="shared" si="11"/>
        <v>0</v>
      </c>
      <c r="AN22" s="84">
        <f t="shared" si="12"/>
        <v>0</v>
      </c>
      <c r="AO22" s="84">
        <f t="shared" si="13"/>
        <v>0</v>
      </c>
      <c r="AP22" s="84">
        <f t="shared" si="14"/>
        <v>0</v>
      </c>
      <c r="AQ22" s="221">
        <f t="shared" si="15"/>
        <v>0</v>
      </c>
      <c r="AR22" s="221">
        <f t="shared" si="16"/>
        <v>0</v>
      </c>
      <c r="AS22" s="221">
        <f t="shared" si="17"/>
        <v>0</v>
      </c>
      <c r="AT22" s="221">
        <f t="shared" si="18"/>
        <v>0</v>
      </c>
      <c r="AU22" s="84"/>
      <c r="AV22" s="84"/>
      <c r="AW22" s="84"/>
      <c r="AX22" s="84"/>
      <c r="AY22" s="190">
        <f t="shared" si="27"/>
        <v>0</v>
      </c>
    </row>
    <row r="23" spans="2:51">
      <c r="B23" s="447" t="s">
        <v>147</v>
      </c>
      <c r="C23" s="448"/>
      <c r="D23" s="448"/>
      <c r="E23" s="448"/>
      <c r="F23" s="448"/>
      <c r="G23" s="449"/>
      <c r="I23" s="106">
        <v>18</v>
      </c>
      <c r="J23" s="84">
        <f t="shared" si="21"/>
        <v>10.260000000000002</v>
      </c>
      <c r="K23" s="84">
        <f t="shared" si="22"/>
        <v>3.605801979839383</v>
      </c>
      <c r="L23" s="84">
        <f t="shared" si="23"/>
        <v>70</v>
      </c>
      <c r="M23" s="84">
        <f t="shared" si="24"/>
        <v>6</v>
      </c>
      <c r="N23" s="84">
        <f t="shared" si="0"/>
        <v>0</v>
      </c>
      <c r="O23" s="85">
        <f t="shared" si="1"/>
        <v>302.81627178155361</v>
      </c>
      <c r="P23" s="106">
        <v>18</v>
      </c>
      <c r="Q23" s="84">
        <f t="shared" si="19"/>
        <v>4.68</v>
      </c>
      <c r="R23" s="84">
        <f t="shared" si="25"/>
        <v>84.240000000000009</v>
      </c>
      <c r="S23" s="84">
        <f t="shared" si="26"/>
        <v>48.77496</v>
      </c>
      <c r="T23" s="84">
        <f t="shared" si="2"/>
        <v>14.296932444527949</v>
      </c>
      <c r="U23" s="84">
        <f t="shared" si="20"/>
        <v>70</v>
      </c>
      <c r="V23" s="84">
        <f t="shared" si="3"/>
        <v>6</v>
      </c>
      <c r="W23" s="84">
        <v>0</v>
      </c>
      <c r="X23" s="84">
        <f t="shared" si="4"/>
        <v>388.51687934088619</v>
      </c>
      <c r="Y23" s="89">
        <f t="shared" si="5"/>
        <v>85.700607559332582</v>
      </c>
      <c r="AA23" s="122">
        <v>18</v>
      </c>
      <c r="AB23" s="84">
        <f t="shared" si="6"/>
        <v>0</v>
      </c>
      <c r="AC23" s="332">
        <f t="shared" si="7"/>
        <v>0</v>
      </c>
      <c r="AD23" s="152">
        <f t="shared" si="8"/>
        <v>0</v>
      </c>
      <c r="AE23" s="152">
        <f t="shared" si="9"/>
        <v>0</v>
      </c>
      <c r="AF23" s="221">
        <f t="shared" si="28"/>
        <v>0</v>
      </c>
      <c r="AG23" s="221">
        <f t="shared" si="29"/>
        <v>0</v>
      </c>
      <c r="AH23" s="221">
        <f t="shared" si="30"/>
        <v>0</v>
      </c>
      <c r="AI23" s="226">
        <f t="shared" si="31"/>
        <v>0</v>
      </c>
      <c r="AK23" s="122">
        <v>18</v>
      </c>
      <c r="AL23" s="84">
        <f t="shared" si="10"/>
        <v>0</v>
      </c>
      <c r="AM23" s="84">
        <f t="shared" si="11"/>
        <v>0</v>
      </c>
      <c r="AN23" s="84">
        <f t="shared" si="12"/>
        <v>0</v>
      </c>
      <c r="AO23" s="84">
        <f t="shared" si="13"/>
        <v>0</v>
      </c>
      <c r="AP23" s="84">
        <f t="shared" si="14"/>
        <v>0</v>
      </c>
      <c r="AQ23" s="221">
        <f t="shared" si="15"/>
        <v>0</v>
      </c>
      <c r="AR23" s="221">
        <f t="shared" si="16"/>
        <v>0</v>
      </c>
      <c r="AS23" s="221">
        <f t="shared" si="17"/>
        <v>0</v>
      </c>
      <c r="AT23" s="221">
        <f t="shared" si="18"/>
        <v>0</v>
      </c>
      <c r="AU23" s="84"/>
      <c r="AV23" s="84"/>
      <c r="AW23" s="84"/>
      <c r="AX23" s="84"/>
      <c r="AY23" s="190">
        <f t="shared" si="27"/>
        <v>0</v>
      </c>
    </row>
    <row r="24" spans="2:51">
      <c r="B24" s="98" t="s">
        <v>119</v>
      </c>
      <c r="C24" s="99" t="s">
        <v>120</v>
      </c>
      <c r="D24" s="99" t="s">
        <v>83</v>
      </c>
      <c r="E24" s="99" t="s">
        <v>122</v>
      </c>
      <c r="F24" s="99" t="s">
        <v>121</v>
      </c>
      <c r="G24" s="100" t="s">
        <v>146</v>
      </c>
      <c r="I24" s="106">
        <v>19</v>
      </c>
      <c r="J24" s="84">
        <f t="shared" si="21"/>
        <v>10.830000000000002</v>
      </c>
      <c r="K24" s="84">
        <f t="shared" si="22"/>
        <v>3.7822459729202591</v>
      </c>
      <c r="L24" s="84">
        <f t="shared" si="23"/>
        <v>70</v>
      </c>
      <c r="M24" s="84">
        <f t="shared" si="24"/>
        <v>6.333333333333333</v>
      </c>
      <c r="N24" s="84">
        <f t="shared" si="0"/>
        <v>0</v>
      </c>
      <c r="O24" s="85">
        <f t="shared" si="1"/>
        <v>305.3385506250583</v>
      </c>
      <c r="P24" s="106">
        <v>19</v>
      </c>
      <c r="Q24" s="84">
        <f t="shared" si="19"/>
        <v>4.68</v>
      </c>
      <c r="R24" s="84">
        <f t="shared" si="25"/>
        <v>88.920000000000016</v>
      </c>
      <c r="S24" s="84">
        <f t="shared" si="26"/>
        <v>51.484680000000004</v>
      </c>
      <c r="T24" s="84">
        <f t="shared" si="2"/>
        <v>14.996529334047763</v>
      </c>
      <c r="U24" s="84">
        <f t="shared" si="20"/>
        <v>70</v>
      </c>
      <c r="V24" s="84">
        <f t="shared" si="3"/>
        <v>6.333333333333333</v>
      </c>
      <c r="W24" s="84">
        <v>0</v>
      </c>
      <c r="X24" s="84">
        <f t="shared" si="4"/>
        <v>395.67699514568875</v>
      </c>
      <c r="Y24" s="89">
        <f t="shared" si="5"/>
        <v>90.338444520630446</v>
      </c>
      <c r="AA24" s="122">
        <v>19</v>
      </c>
      <c r="AB24" s="84">
        <f t="shared" si="6"/>
        <v>0</v>
      </c>
      <c r="AC24" s="332">
        <f t="shared" si="7"/>
        <v>0</v>
      </c>
      <c r="AD24" s="152">
        <f t="shared" si="8"/>
        <v>0</v>
      </c>
      <c r="AE24" s="152">
        <f t="shared" si="9"/>
        <v>0</v>
      </c>
      <c r="AF24" s="221">
        <f t="shared" si="28"/>
        <v>0</v>
      </c>
      <c r="AG24" s="221">
        <f t="shared" si="29"/>
        <v>0</v>
      </c>
      <c r="AH24" s="221">
        <f t="shared" si="30"/>
        <v>0</v>
      </c>
      <c r="AI24" s="226">
        <f t="shared" si="31"/>
        <v>0</v>
      </c>
      <c r="AK24" s="122">
        <v>19</v>
      </c>
      <c r="AL24" s="84">
        <f t="shared" si="10"/>
        <v>0</v>
      </c>
      <c r="AM24" s="84">
        <f t="shared" si="11"/>
        <v>0</v>
      </c>
      <c r="AN24" s="84">
        <f t="shared" si="12"/>
        <v>0</v>
      </c>
      <c r="AO24" s="84">
        <f t="shared" si="13"/>
        <v>0</v>
      </c>
      <c r="AP24" s="84">
        <f t="shared" si="14"/>
        <v>0</v>
      </c>
      <c r="AQ24" s="221">
        <f t="shared" si="15"/>
        <v>0</v>
      </c>
      <c r="AR24" s="221">
        <f t="shared" si="16"/>
        <v>0</v>
      </c>
      <c r="AS24" s="221">
        <f t="shared" si="17"/>
        <v>0</v>
      </c>
      <c r="AT24" s="221">
        <f t="shared" si="18"/>
        <v>0</v>
      </c>
      <c r="AU24" s="84"/>
      <c r="AV24" s="84"/>
      <c r="AW24" s="84"/>
      <c r="AX24" s="84"/>
      <c r="AY24" s="190">
        <f t="shared" si="27"/>
        <v>0</v>
      </c>
    </row>
    <row r="25" spans="2:51">
      <c r="B25" s="96">
        <v>0</v>
      </c>
      <c r="C25" s="359">
        <v>42</v>
      </c>
      <c r="D25" s="164">
        <v>126</v>
      </c>
      <c r="E25" s="169">
        <f t="shared" ref="E25:E52" si="32">$F$20</f>
        <v>1.56</v>
      </c>
      <c r="F25" s="97">
        <f t="shared" ref="F25:F47" si="33">D25*E25</f>
        <v>196.56</v>
      </c>
      <c r="G25" s="101">
        <f>F25/(C25-B25)</f>
        <v>4.68</v>
      </c>
      <c r="I25" s="106">
        <v>20</v>
      </c>
      <c r="J25" s="84">
        <f t="shared" si="21"/>
        <v>11.400000000000002</v>
      </c>
      <c r="K25" s="84">
        <f t="shared" si="22"/>
        <v>3.9576117932716941</v>
      </c>
      <c r="L25" s="84">
        <f t="shared" si="23"/>
        <v>70</v>
      </c>
      <c r="M25" s="84">
        <f t="shared" si="24"/>
        <v>6.666666666666667</v>
      </c>
      <c r="N25" s="84">
        <f t="shared" si="0"/>
        <v>0</v>
      </c>
      <c r="O25" s="85">
        <f t="shared" si="1"/>
        <v>307.85895165105927</v>
      </c>
      <c r="P25" s="106">
        <v>20</v>
      </c>
      <c r="Q25" s="84">
        <f t="shared" si="19"/>
        <v>4.68</v>
      </c>
      <c r="R25" s="84">
        <f t="shared" si="25"/>
        <v>93.600000000000023</v>
      </c>
      <c r="S25" s="84">
        <f t="shared" si="26"/>
        <v>54.194400000000009</v>
      </c>
      <c r="T25" s="84">
        <f t="shared" si="2"/>
        <v>15.691851290345372</v>
      </c>
      <c r="U25" s="84">
        <f t="shared" si="20"/>
        <v>70</v>
      </c>
      <c r="V25" s="84">
        <f t="shared" si="3"/>
        <v>6.666666666666667</v>
      </c>
      <c r="W25" s="84">
        <v>0</v>
      </c>
      <c r="X25" s="84">
        <f t="shared" si="4"/>
        <v>402.82966544179595</v>
      </c>
      <c r="Y25" s="89">
        <f t="shared" si="5"/>
        <v>94.970713790736681</v>
      </c>
      <c r="AA25" s="122">
        <v>20</v>
      </c>
      <c r="AB25" s="84">
        <f t="shared" si="6"/>
        <v>0</v>
      </c>
      <c r="AC25" s="332">
        <f t="shared" si="7"/>
        <v>0</v>
      </c>
      <c r="AD25" s="152">
        <f t="shared" si="8"/>
        <v>0</v>
      </c>
      <c r="AE25" s="152">
        <f t="shared" si="9"/>
        <v>0</v>
      </c>
      <c r="AF25" s="221">
        <f>IF(OR(AA25&lt;=$F$18,AA25&lt;=30),EXP(-LN(2)/$D$104)*AF24+((1-EXP(-LN(2)/$D$104))/(LN(2)/$D$104))*$AB25*AC25*0.475*$F$19*44/12,)</f>
        <v>0</v>
      </c>
      <c r="AG25" s="221">
        <f>IF(OR(AA25&lt;=$F$18,AA25&lt;=30),EXP(-LN(2)/$D$106)*AG24+((1-EXP(-LN(2)/$D$106))/(LN(2)/$D$106))*$AB25*AD25*0.475*$F$19*44/12,)</f>
        <v>0</v>
      </c>
      <c r="AH25" s="221">
        <f>IF(OR(AA25&lt;=$F$18,AA25&lt;=30),EXP(-LN(2)/$D$105)*AH24+((1-EXP(-LN(2)/$D$105))/(LN(2)/$D$105))*$AB25*AE25*0.475*$F$19*44/12,)</f>
        <v>0</v>
      </c>
      <c r="AI25" s="226">
        <f>IF(OR(AA25&lt;=$F$18,AA25&lt;=30),SUM(AF25:AH25),)</f>
        <v>0</v>
      </c>
      <c r="AK25" s="122">
        <v>20</v>
      </c>
      <c r="AL25" s="84">
        <f t="shared" si="10"/>
        <v>0</v>
      </c>
      <c r="AM25" s="84">
        <f t="shared" si="11"/>
        <v>0</v>
      </c>
      <c r="AN25" s="84">
        <f t="shared" si="12"/>
        <v>0</v>
      </c>
      <c r="AO25" s="84">
        <f t="shared" si="13"/>
        <v>0</v>
      </c>
      <c r="AP25" s="84">
        <f t="shared" si="14"/>
        <v>0</v>
      </c>
      <c r="AQ25" s="221">
        <f t="shared" si="15"/>
        <v>0</v>
      </c>
      <c r="AR25" s="221">
        <f t="shared" si="16"/>
        <v>0</v>
      </c>
      <c r="AS25" s="221">
        <f t="shared" si="17"/>
        <v>0</v>
      </c>
      <c r="AT25" s="221">
        <f t="shared" si="18"/>
        <v>0</v>
      </c>
      <c r="AU25" s="84"/>
      <c r="AV25" s="84"/>
      <c r="AW25" s="84"/>
      <c r="AX25" s="84"/>
      <c r="AY25" s="190">
        <f t="shared" si="27"/>
        <v>0</v>
      </c>
    </row>
    <row r="26" spans="2:51">
      <c r="B26" s="91">
        <f t="shared" ref="B26:B52" si="34">C25</f>
        <v>42</v>
      </c>
      <c r="C26" s="92">
        <f>B26+1</f>
        <v>43</v>
      </c>
      <c r="D26" s="165">
        <v>96</v>
      </c>
      <c r="E26" s="170">
        <f t="shared" si="32"/>
        <v>1.56</v>
      </c>
      <c r="F26" s="93">
        <f t="shared" si="33"/>
        <v>149.76</v>
      </c>
      <c r="G26" s="171">
        <f>(F26-F25)/(C26-B26)</f>
        <v>-46.800000000000011</v>
      </c>
      <c r="I26" s="106">
        <v>21</v>
      </c>
      <c r="J26" s="84">
        <f t="shared" si="21"/>
        <v>11.970000000000002</v>
      </c>
      <c r="K26" s="84">
        <f t="shared" si="22"/>
        <v>4.1319595009564569</v>
      </c>
      <c r="L26" s="84">
        <f t="shared" si="23"/>
        <v>70</v>
      </c>
      <c r="M26" s="84">
        <f t="shared" si="24"/>
        <v>7</v>
      </c>
      <c r="N26" s="84">
        <f t="shared" si="0"/>
        <v>0</v>
      </c>
      <c r="O26" s="85">
        <f t="shared" si="1"/>
        <v>310.37757946416582</v>
      </c>
      <c r="P26" s="106">
        <v>21</v>
      </c>
      <c r="Q26" s="84">
        <f t="shared" si="19"/>
        <v>4.68</v>
      </c>
      <c r="R26" s="84">
        <f t="shared" si="25"/>
        <v>98.28000000000003</v>
      </c>
      <c r="S26" s="84">
        <f t="shared" si="26"/>
        <v>56.904120000000013</v>
      </c>
      <c r="T26" s="84">
        <f t="shared" si="2"/>
        <v>16.383136450363615</v>
      </c>
      <c r="U26" s="84">
        <f t="shared" si="20"/>
        <v>70</v>
      </c>
      <c r="V26" s="84">
        <f t="shared" si="3"/>
        <v>7</v>
      </c>
      <c r="W26" s="84">
        <v>0</v>
      </c>
      <c r="X26" s="84">
        <f t="shared" si="4"/>
        <v>409.97530498438329</v>
      </c>
      <c r="Y26" s="89">
        <f t="shared" si="5"/>
        <v>99.597725520217466</v>
      </c>
      <c r="AA26" s="122">
        <v>21</v>
      </c>
      <c r="AB26" s="84">
        <f t="shared" si="6"/>
        <v>0</v>
      </c>
      <c r="AC26" s="332">
        <f t="shared" si="7"/>
        <v>0</v>
      </c>
      <c r="AD26" s="152">
        <f t="shared" si="8"/>
        <v>0</v>
      </c>
      <c r="AE26" s="152">
        <f t="shared" si="9"/>
        <v>0</v>
      </c>
      <c r="AF26" s="221">
        <f>IF(OR(AA26&lt;=$F$18,AA26&lt;=30),EXP(-LN(2)/$D$104)*AF25+((1-EXP(-LN(2)/$D$104))/(LN(2)/$D$104))*$AB26*AC26*0.475*$F$19*44/12,)</f>
        <v>0</v>
      </c>
      <c r="AG26" s="221">
        <f>IF(OR(AA26&lt;=$F$18,AA26&lt;=30),EXP(-LN(2)/$D$106)*AG25+((1-EXP(-LN(2)/$D$106))/(LN(2)/$D$106))*$AB26*AD26*0.475*$F$19*44/12,)</f>
        <v>0</v>
      </c>
      <c r="AH26" s="221">
        <f>IF(OR(AA26&lt;=$F$18,AA26&lt;=30),EXP(-LN(2)/$D$105)*AH25+((1-EXP(-LN(2)/$D$105))/(LN(2)/$D$105))*$AB26*AE26*0.475*$F$19*44/12,)</f>
        <v>0</v>
      </c>
      <c r="AI26" s="226">
        <f>IF(OR(AA26&lt;=$F$18,AA26&lt;=30),SUM(AF26:AH26),)</f>
        <v>0</v>
      </c>
      <c r="AK26" s="122">
        <v>21</v>
      </c>
      <c r="AL26" s="84">
        <f t="shared" si="10"/>
        <v>0</v>
      </c>
      <c r="AM26" s="84">
        <f t="shared" si="11"/>
        <v>0</v>
      </c>
      <c r="AN26" s="84">
        <f t="shared" si="12"/>
        <v>0</v>
      </c>
      <c r="AO26" s="84">
        <f t="shared" si="13"/>
        <v>0</v>
      </c>
      <c r="AP26" s="84">
        <f t="shared" si="14"/>
        <v>0</v>
      </c>
      <c r="AQ26" s="221">
        <f t="shared" si="15"/>
        <v>0</v>
      </c>
      <c r="AR26" s="221">
        <f t="shared" si="16"/>
        <v>0</v>
      </c>
      <c r="AS26" s="221">
        <f t="shared" si="17"/>
        <v>0</v>
      </c>
      <c r="AT26" s="221">
        <f t="shared" si="18"/>
        <v>0</v>
      </c>
      <c r="AU26" s="84"/>
      <c r="AV26" s="84"/>
      <c r="AW26" s="84"/>
      <c r="AX26" s="84"/>
      <c r="AY26" s="190">
        <f t="shared" si="27"/>
        <v>0</v>
      </c>
    </row>
    <row r="27" spans="2:51">
      <c r="B27" s="91">
        <f t="shared" si="34"/>
        <v>43</v>
      </c>
      <c r="C27" s="181">
        <f t="shared" ref="C27:C32" si="35">C25+8</f>
        <v>50</v>
      </c>
      <c r="D27" s="165">
        <v>151</v>
      </c>
      <c r="E27" s="170">
        <f t="shared" si="32"/>
        <v>1.56</v>
      </c>
      <c r="F27" s="93">
        <f t="shared" si="33"/>
        <v>235.56</v>
      </c>
      <c r="G27" s="102">
        <f t="shared" ref="G27:G47" si="36">(F27-F26)/(C27-B27)</f>
        <v>12.257142857142858</v>
      </c>
      <c r="I27" s="106">
        <v>22</v>
      </c>
      <c r="J27" s="84">
        <f t="shared" si="21"/>
        <v>12.540000000000003</v>
      </c>
      <c r="K27" s="84">
        <f t="shared" si="22"/>
        <v>4.3053431128187816</v>
      </c>
      <c r="L27" s="84">
        <f t="shared" si="23"/>
        <v>70</v>
      </c>
      <c r="M27" s="84">
        <f t="shared" si="24"/>
        <v>7.333333333333333</v>
      </c>
      <c r="N27" s="84">
        <f t="shared" si="0"/>
        <v>0</v>
      </c>
      <c r="O27" s="85">
        <f t="shared" si="1"/>
        <v>312.89452814371492</v>
      </c>
      <c r="P27" s="106">
        <v>22</v>
      </c>
      <c r="Q27" s="84">
        <f t="shared" si="19"/>
        <v>4.68</v>
      </c>
      <c r="R27" s="84">
        <f t="shared" si="25"/>
        <v>102.96000000000004</v>
      </c>
      <c r="S27" s="84">
        <f t="shared" si="26"/>
        <v>59.613840000000017</v>
      </c>
      <c r="T27" s="84">
        <f t="shared" si="2"/>
        <v>17.070598989805202</v>
      </c>
      <c r="U27" s="84">
        <f t="shared" si="20"/>
        <v>70</v>
      </c>
      <c r="V27" s="84">
        <f t="shared" si="3"/>
        <v>7.333333333333333</v>
      </c>
      <c r="W27" s="84">
        <v>0</v>
      </c>
      <c r="X27" s="84">
        <f t="shared" si="4"/>
        <v>417.11428679613294</v>
      </c>
      <c r="Y27" s="89">
        <f t="shared" si="5"/>
        <v>104.21975865241802</v>
      </c>
      <c r="AA27" s="122">
        <v>22</v>
      </c>
      <c r="AB27" s="84">
        <f t="shared" si="6"/>
        <v>0</v>
      </c>
      <c r="AC27" s="332">
        <f t="shared" si="7"/>
        <v>0</v>
      </c>
      <c r="AD27" s="152">
        <f t="shared" si="8"/>
        <v>0</v>
      </c>
      <c r="AE27" s="152">
        <f t="shared" si="9"/>
        <v>0</v>
      </c>
      <c r="AF27" s="221">
        <f t="shared" ref="AF27:AF90" si="37">IF(OR(AA27&lt;=$F$18,AA27&lt;=30),EXP(-LN(2)/$D$104)*AF26+((1-EXP(-LN(2)/$D$104))/(LN(2)/$D$104))*$AB27*AC27*0.475*$F$19*44/12,)</f>
        <v>0</v>
      </c>
      <c r="AG27" s="221">
        <f t="shared" ref="AG27:AG90" si="38">IF(OR(AA27&lt;=$F$18,AA27&lt;=30),EXP(-LN(2)/$D$106)*AG26+((1-EXP(-LN(2)/$D$106))/(LN(2)/$D$106))*$AB27*AD27*0.475*$F$19*44/12,)</f>
        <v>0</v>
      </c>
      <c r="AH27" s="221">
        <f t="shared" ref="AH27:AH90" si="39">IF(OR(AA27&lt;=$F$18,AA27&lt;=30),EXP(-LN(2)/$D$105)*AH26+((1-EXP(-LN(2)/$D$105))/(LN(2)/$D$105))*$AB27*AE27*0.475*$F$19*44/12,)</f>
        <v>0</v>
      </c>
      <c r="AI27" s="226">
        <f t="shared" ref="AI27:AI90" si="40">IF(OR(AA27&lt;=$F$18,AA27&lt;=30),SUM(AF27:AH27),)</f>
        <v>0</v>
      </c>
      <c r="AK27" s="122">
        <v>22</v>
      </c>
      <c r="AL27" s="84">
        <f t="shared" si="10"/>
        <v>0</v>
      </c>
      <c r="AM27" s="84">
        <f t="shared" si="11"/>
        <v>0</v>
      </c>
      <c r="AN27" s="84">
        <f t="shared" si="12"/>
        <v>0</v>
      </c>
      <c r="AO27" s="84">
        <f t="shared" si="13"/>
        <v>0</v>
      </c>
      <c r="AP27" s="84">
        <f t="shared" si="14"/>
        <v>0</v>
      </c>
      <c r="AQ27" s="221">
        <f t="shared" si="15"/>
        <v>0</v>
      </c>
      <c r="AR27" s="221">
        <f t="shared" si="16"/>
        <v>0</v>
      </c>
      <c r="AS27" s="221">
        <f t="shared" si="17"/>
        <v>0</v>
      </c>
      <c r="AT27" s="221">
        <f t="shared" si="18"/>
        <v>0</v>
      </c>
      <c r="AU27" s="84"/>
      <c r="AV27" s="84"/>
      <c r="AW27" s="84"/>
      <c r="AX27" s="84"/>
      <c r="AY27" s="190">
        <f t="shared" si="27"/>
        <v>0</v>
      </c>
    </row>
    <row r="28" spans="2:51">
      <c r="B28" s="91">
        <f t="shared" si="34"/>
        <v>50</v>
      </c>
      <c r="C28" s="181">
        <f t="shared" si="35"/>
        <v>51</v>
      </c>
      <c r="D28" s="165">
        <v>116</v>
      </c>
      <c r="E28" s="170">
        <f t="shared" si="32"/>
        <v>1.56</v>
      </c>
      <c r="F28" s="93">
        <f t="shared" si="33"/>
        <v>180.96</v>
      </c>
      <c r="G28" s="102">
        <f t="shared" si="36"/>
        <v>-54.599999999999994</v>
      </c>
      <c r="I28" s="106">
        <v>23</v>
      </c>
      <c r="J28" s="84">
        <f t="shared" si="21"/>
        <v>13.110000000000003</v>
      </c>
      <c r="K28" s="84">
        <f t="shared" si="22"/>
        <v>4.4778114575015309</v>
      </c>
      <c r="L28" s="84">
        <f t="shared" si="23"/>
        <v>70</v>
      </c>
      <c r="M28" s="84">
        <f t="shared" si="24"/>
        <v>7.666666666666667</v>
      </c>
      <c r="N28" s="84">
        <f t="shared" si="0"/>
        <v>0</v>
      </c>
      <c r="O28" s="85">
        <f t="shared" si="1"/>
        <v>315.40988273292629</v>
      </c>
      <c r="P28" s="106">
        <v>23</v>
      </c>
      <c r="Q28" s="84">
        <f t="shared" si="19"/>
        <v>4.68</v>
      </c>
      <c r="R28" s="84">
        <f t="shared" si="25"/>
        <v>107.64000000000004</v>
      </c>
      <c r="S28" s="84">
        <f t="shared" si="26"/>
        <v>62.323560000000022</v>
      </c>
      <c r="T28" s="84">
        <f t="shared" si="2"/>
        <v>17.754432513258621</v>
      </c>
      <c r="U28" s="84">
        <f t="shared" si="20"/>
        <v>70</v>
      </c>
      <c r="V28" s="84">
        <f t="shared" si="3"/>
        <v>7.666666666666667</v>
      </c>
      <c r="W28" s="84">
        <v>0</v>
      </c>
      <c r="X28" s="84">
        <f t="shared" si="4"/>
        <v>424.24694807170323</v>
      </c>
      <c r="Y28" s="89">
        <f t="shared" si="5"/>
        <v>108.83706533877694</v>
      </c>
      <c r="AA28" s="122">
        <v>23</v>
      </c>
      <c r="AB28" s="84">
        <f t="shared" si="6"/>
        <v>0</v>
      </c>
      <c r="AC28" s="332">
        <f t="shared" si="7"/>
        <v>0</v>
      </c>
      <c r="AD28" s="152">
        <f t="shared" si="8"/>
        <v>0</v>
      </c>
      <c r="AE28" s="152">
        <f t="shared" si="9"/>
        <v>0</v>
      </c>
      <c r="AF28" s="221">
        <f t="shared" si="37"/>
        <v>0</v>
      </c>
      <c r="AG28" s="221">
        <f t="shared" si="38"/>
        <v>0</v>
      </c>
      <c r="AH28" s="221">
        <f t="shared" si="39"/>
        <v>0</v>
      </c>
      <c r="AI28" s="226">
        <f t="shared" si="40"/>
        <v>0</v>
      </c>
      <c r="AK28" s="122">
        <v>23</v>
      </c>
      <c r="AL28" s="84">
        <f t="shared" si="10"/>
        <v>0</v>
      </c>
      <c r="AM28" s="84">
        <f t="shared" si="11"/>
        <v>0</v>
      </c>
      <c r="AN28" s="84">
        <f t="shared" si="12"/>
        <v>0</v>
      </c>
      <c r="AO28" s="84">
        <f t="shared" si="13"/>
        <v>0</v>
      </c>
      <c r="AP28" s="84">
        <f t="shared" si="14"/>
        <v>0</v>
      </c>
      <c r="AQ28" s="221">
        <f t="shared" si="15"/>
        <v>0</v>
      </c>
      <c r="AR28" s="221">
        <f t="shared" si="16"/>
        <v>0</v>
      </c>
      <c r="AS28" s="221">
        <f t="shared" si="17"/>
        <v>0</v>
      </c>
      <c r="AT28" s="221">
        <f t="shared" si="18"/>
        <v>0</v>
      </c>
      <c r="AU28" s="84"/>
      <c r="AV28" s="84"/>
      <c r="AW28" s="84"/>
      <c r="AX28" s="84"/>
      <c r="AY28" s="190">
        <f t="shared" si="27"/>
        <v>0</v>
      </c>
    </row>
    <row r="29" spans="2:51">
      <c r="B29" s="91">
        <f t="shared" si="34"/>
        <v>51</v>
      </c>
      <c r="C29" s="181">
        <f t="shared" si="35"/>
        <v>58</v>
      </c>
      <c r="D29" s="165">
        <v>179</v>
      </c>
      <c r="E29" s="170">
        <f t="shared" si="32"/>
        <v>1.56</v>
      </c>
      <c r="F29" s="93">
        <f t="shared" si="33"/>
        <v>279.24</v>
      </c>
      <c r="G29" s="102">
        <f t="shared" si="36"/>
        <v>14.040000000000001</v>
      </c>
      <c r="I29" s="106">
        <v>24</v>
      </c>
      <c r="J29" s="84">
        <f t="shared" si="21"/>
        <v>13.680000000000003</v>
      </c>
      <c r="K29" s="84">
        <f t="shared" si="22"/>
        <v>4.6494088775688995</v>
      </c>
      <c r="L29" s="84">
        <f t="shared" si="23"/>
        <v>70</v>
      </c>
      <c r="M29" s="84">
        <f t="shared" si="24"/>
        <v>8</v>
      </c>
      <c r="N29" s="84">
        <f t="shared" si="0"/>
        <v>0</v>
      </c>
      <c r="O29" s="85">
        <f t="shared" si="1"/>
        <v>317.92372046176581</v>
      </c>
      <c r="P29" s="106">
        <v>24</v>
      </c>
      <c r="Q29" s="84">
        <f t="shared" si="19"/>
        <v>4.68</v>
      </c>
      <c r="R29" s="84">
        <f t="shared" si="25"/>
        <v>112.32000000000005</v>
      </c>
      <c r="S29" s="84">
        <f t="shared" si="26"/>
        <v>65.033280000000019</v>
      </c>
      <c r="T29" s="84">
        <f t="shared" si="2"/>
        <v>18.434812838100449</v>
      </c>
      <c r="U29" s="84">
        <f t="shared" si="20"/>
        <v>70</v>
      </c>
      <c r="V29" s="84">
        <f t="shared" si="3"/>
        <v>8</v>
      </c>
      <c r="W29" s="84">
        <v>0</v>
      </c>
      <c r="X29" s="84">
        <f t="shared" si="4"/>
        <v>431.37359502635832</v>
      </c>
      <c r="Y29" s="89">
        <f t="shared" si="5"/>
        <v>113.44987456459251</v>
      </c>
      <c r="AA29" s="122">
        <v>24</v>
      </c>
      <c r="AB29" s="84">
        <f t="shared" si="6"/>
        <v>0</v>
      </c>
      <c r="AC29" s="332">
        <f t="shared" si="7"/>
        <v>0</v>
      </c>
      <c r="AD29" s="152">
        <f t="shared" si="8"/>
        <v>0</v>
      </c>
      <c r="AE29" s="152">
        <f t="shared" si="9"/>
        <v>0</v>
      </c>
      <c r="AF29" s="221">
        <f t="shared" si="37"/>
        <v>0</v>
      </c>
      <c r="AG29" s="221">
        <f t="shared" si="38"/>
        <v>0</v>
      </c>
      <c r="AH29" s="221">
        <f t="shared" si="39"/>
        <v>0</v>
      </c>
      <c r="AI29" s="226">
        <f t="shared" si="40"/>
        <v>0</v>
      </c>
      <c r="AK29" s="122">
        <v>24</v>
      </c>
      <c r="AL29" s="84">
        <f t="shared" si="10"/>
        <v>0</v>
      </c>
      <c r="AM29" s="84">
        <f t="shared" si="11"/>
        <v>0</v>
      </c>
      <c r="AN29" s="84">
        <f t="shared" si="12"/>
        <v>0</v>
      </c>
      <c r="AO29" s="84">
        <f t="shared" si="13"/>
        <v>0</v>
      </c>
      <c r="AP29" s="84">
        <f t="shared" si="14"/>
        <v>0</v>
      </c>
      <c r="AQ29" s="221">
        <f t="shared" si="15"/>
        <v>0</v>
      </c>
      <c r="AR29" s="221">
        <f t="shared" si="16"/>
        <v>0</v>
      </c>
      <c r="AS29" s="221">
        <f t="shared" si="17"/>
        <v>0</v>
      </c>
      <c r="AT29" s="221">
        <f t="shared" si="18"/>
        <v>0</v>
      </c>
      <c r="AU29" s="84"/>
      <c r="AV29" s="84"/>
      <c r="AW29" s="84"/>
      <c r="AX29" s="84"/>
      <c r="AY29" s="190">
        <f t="shared" si="27"/>
        <v>0</v>
      </c>
    </row>
    <row r="30" spans="2:51">
      <c r="B30" s="91">
        <f t="shared" si="34"/>
        <v>58</v>
      </c>
      <c r="C30" s="181">
        <f t="shared" si="35"/>
        <v>59</v>
      </c>
      <c r="D30" s="165">
        <v>135</v>
      </c>
      <c r="E30" s="170">
        <f t="shared" si="32"/>
        <v>1.56</v>
      </c>
      <c r="F30" s="93">
        <f t="shared" si="33"/>
        <v>210.6</v>
      </c>
      <c r="G30" s="102">
        <f t="shared" si="36"/>
        <v>-68.640000000000015</v>
      </c>
      <c r="I30" s="106">
        <v>25</v>
      </c>
      <c r="J30" s="84">
        <f t="shared" si="21"/>
        <v>14.250000000000004</v>
      </c>
      <c r="K30" s="84">
        <f t="shared" si="22"/>
        <v>4.8201758113112367</v>
      </c>
      <c r="L30" s="84">
        <f t="shared" si="23"/>
        <v>70</v>
      </c>
      <c r="M30" s="84">
        <f t="shared" si="24"/>
        <v>8.3333333333333339</v>
      </c>
      <c r="N30" s="84">
        <f t="shared" si="0"/>
        <v>0</v>
      </c>
      <c r="O30" s="85">
        <f t="shared" si="1"/>
        <v>320.43611176025593</v>
      </c>
      <c r="P30" s="106">
        <v>25</v>
      </c>
      <c r="Q30" s="84">
        <f t="shared" si="19"/>
        <v>4.68</v>
      </c>
      <c r="R30" s="84">
        <f t="shared" si="25"/>
        <v>117.00000000000006</v>
      </c>
      <c r="S30" s="84">
        <f t="shared" si="26"/>
        <v>67.743000000000023</v>
      </c>
      <c r="T30" s="84">
        <f t="shared" si="2"/>
        <v>19.111900301339936</v>
      </c>
      <c r="U30" s="84">
        <f t="shared" si="20"/>
        <v>70</v>
      </c>
      <c r="V30" s="84">
        <f t="shared" si="3"/>
        <v>8.3333333333333339</v>
      </c>
      <c r="W30" s="84">
        <v>0</v>
      </c>
      <c r="X30" s="84">
        <f t="shared" si="4"/>
        <v>438.49450691372266</v>
      </c>
      <c r="Y30" s="89">
        <f t="shared" si="5"/>
        <v>118.05839515346673</v>
      </c>
      <c r="AA30" s="122">
        <v>25</v>
      </c>
      <c r="AB30" s="84">
        <f t="shared" si="6"/>
        <v>0</v>
      </c>
      <c r="AC30" s="332">
        <f t="shared" si="7"/>
        <v>0</v>
      </c>
      <c r="AD30" s="152">
        <f t="shared" si="8"/>
        <v>0</v>
      </c>
      <c r="AE30" s="152">
        <f t="shared" si="9"/>
        <v>0</v>
      </c>
      <c r="AF30" s="221">
        <f t="shared" si="37"/>
        <v>0</v>
      </c>
      <c r="AG30" s="221">
        <f t="shared" si="38"/>
        <v>0</v>
      </c>
      <c r="AH30" s="221">
        <f t="shared" si="39"/>
        <v>0</v>
      </c>
      <c r="AI30" s="226">
        <f t="shared" si="40"/>
        <v>0</v>
      </c>
      <c r="AK30" s="122">
        <v>25</v>
      </c>
      <c r="AL30" s="84">
        <f t="shared" si="10"/>
        <v>0</v>
      </c>
      <c r="AM30" s="84">
        <f t="shared" si="11"/>
        <v>0</v>
      </c>
      <c r="AN30" s="84">
        <f t="shared" si="12"/>
        <v>0</v>
      </c>
      <c r="AO30" s="84">
        <f t="shared" si="13"/>
        <v>0</v>
      </c>
      <c r="AP30" s="84">
        <f t="shared" si="14"/>
        <v>0</v>
      </c>
      <c r="AQ30" s="221">
        <f t="shared" si="15"/>
        <v>0</v>
      </c>
      <c r="AR30" s="221">
        <f t="shared" si="16"/>
        <v>0</v>
      </c>
      <c r="AS30" s="221">
        <f t="shared" si="17"/>
        <v>0</v>
      </c>
      <c r="AT30" s="221">
        <f t="shared" si="18"/>
        <v>0</v>
      </c>
      <c r="AU30" s="84"/>
      <c r="AV30" s="84"/>
      <c r="AW30" s="84"/>
      <c r="AX30" s="84"/>
      <c r="AY30" s="190">
        <f t="shared" si="27"/>
        <v>0</v>
      </c>
    </row>
    <row r="31" spans="2:51">
      <c r="B31" s="91">
        <f t="shared" si="34"/>
        <v>59</v>
      </c>
      <c r="C31" s="181">
        <f t="shared" si="35"/>
        <v>66</v>
      </c>
      <c r="D31" s="165">
        <v>190</v>
      </c>
      <c r="E31" s="170">
        <f t="shared" si="32"/>
        <v>1.56</v>
      </c>
      <c r="F31" s="93">
        <f t="shared" si="33"/>
        <v>296.40000000000003</v>
      </c>
      <c r="G31" s="102">
        <f t="shared" si="36"/>
        <v>12.257142857142863</v>
      </c>
      <c r="I31" s="106">
        <v>26</v>
      </c>
      <c r="J31" s="84">
        <f t="shared" si="21"/>
        <v>14.820000000000004</v>
      </c>
      <c r="K31" s="84">
        <f t="shared" si="22"/>
        <v>4.9901492788407484</v>
      </c>
      <c r="L31" s="84">
        <f t="shared" si="23"/>
        <v>70</v>
      </c>
      <c r="M31" s="84">
        <f t="shared" si="24"/>
        <v>8.6666666666666661</v>
      </c>
      <c r="N31" s="84">
        <f t="shared" si="0"/>
        <v>0</v>
      </c>
      <c r="O31" s="85">
        <f t="shared" si="1"/>
        <v>322.94712110509209</v>
      </c>
      <c r="P31" s="106">
        <v>26</v>
      </c>
      <c r="Q31" s="84">
        <f t="shared" si="19"/>
        <v>4.68</v>
      </c>
      <c r="R31" s="84">
        <f t="shared" si="25"/>
        <v>121.68000000000006</v>
      </c>
      <c r="S31" s="84">
        <f t="shared" si="26"/>
        <v>70.452720000000028</v>
      </c>
      <c r="T31" s="84">
        <f t="shared" si="2"/>
        <v>19.785841686978593</v>
      </c>
      <c r="U31" s="84">
        <f t="shared" si="20"/>
        <v>70</v>
      </c>
      <c r="V31" s="84">
        <f t="shared" si="3"/>
        <v>8.6666666666666661</v>
      </c>
      <c r="W31" s="84">
        <v>0</v>
      </c>
      <c r="X31" s="84">
        <f t="shared" si="4"/>
        <v>445.6099393825989</v>
      </c>
      <c r="Y31" s="89">
        <f t="shared" si="5"/>
        <v>122.6628182775068</v>
      </c>
      <c r="AA31" s="122">
        <v>26</v>
      </c>
      <c r="AB31" s="84">
        <f t="shared" si="6"/>
        <v>0</v>
      </c>
      <c r="AC31" s="332">
        <f t="shared" si="7"/>
        <v>0</v>
      </c>
      <c r="AD31" s="152">
        <f t="shared" si="8"/>
        <v>0</v>
      </c>
      <c r="AE31" s="152">
        <f t="shared" si="9"/>
        <v>0</v>
      </c>
      <c r="AF31" s="221">
        <f t="shared" si="37"/>
        <v>0</v>
      </c>
      <c r="AG31" s="221">
        <f t="shared" si="38"/>
        <v>0</v>
      </c>
      <c r="AH31" s="221">
        <f t="shared" si="39"/>
        <v>0</v>
      </c>
      <c r="AI31" s="226">
        <f t="shared" si="40"/>
        <v>0</v>
      </c>
      <c r="AK31" s="122">
        <v>26</v>
      </c>
      <c r="AL31" s="84">
        <f t="shared" si="10"/>
        <v>0</v>
      </c>
      <c r="AM31" s="84">
        <f t="shared" si="11"/>
        <v>0</v>
      </c>
      <c r="AN31" s="84">
        <f t="shared" si="12"/>
        <v>0</v>
      </c>
      <c r="AO31" s="84">
        <f t="shared" si="13"/>
        <v>0</v>
      </c>
      <c r="AP31" s="84">
        <f t="shared" si="14"/>
        <v>0</v>
      </c>
      <c r="AQ31" s="221">
        <f t="shared" si="15"/>
        <v>0</v>
      </c>
      <c r="AR31" s="221">
        <f t="shared" si="16"/>
        <v>0</v>
      </c>
      <c r="AS31" s="221">
        <f t="shared" si="17"/>
        <v>0</v>
      </c>
      <c r="AT31" s="221">
        <f t="shared" si="18"/>
        <v>0</v>
      </c>
      <c r="AU31" s="84"/>
      <c r="AV31" s="84"/>
      <c r="AW31" s="84"/>
      <c r="AX31" s="84"/>
      <c r="AY31" s="190">
        <f t="shared" si="27"/>
        <v>0</v>
      </c>
    </row>
    <row r="32" spans="2:51">
      <c r="B32" s="91">
        <f t="shared" si="34"/>
        <v>66</v>
      </c>
      <c r="C32" s="181">
        <f t="shared" si="35"/>
        <v>67</v>
      </c>
      <c r="D32" s="165">
        <v>152</v>
      </c>
      <c r="E32" s="170">
        <f t="shared" si="32"/>
        <v>1.56</v>
      </c>
      <c r="F32" s="93">
        <f t="shared" si="33"/>
        <v>237.12</v>
      </c>
      <c r="G32" s="102">
        <f t="shared" si="36"/>
        <v>-59.28000000000003</v>
      </c>
      <c r="I32" s="106">
        <v>27</v>
      </c>
      <c r="J32" s="84">
        <f t="shared" si="21"/>
        <v>15.390000000000004</v>
      </c>
      <c r="K32" s="84">
        <f t="shared" si="22"/>
        <v>5.1593632912998046</v>
      </c>
      <c r="L32" s="84">
        <f t="shared" si="23"/>
        <v>70</v>
      </c>
      <c r="M32" s="84">
        <f t="shared" si="24"/>
        <v>9</v>
      </c>
      <c r="N32" s="84">
        <f t="shared" si="0"/>
        <v>0</v>
      </c>
      <c r="O32" s="85">
        <f t="shared" si="1"/>
        <v>325.45680773234716</v>
      </c>
      <c r="P32" s="106">
        <v>27</v>
      </c>
      <c r="Q32" s="84">
        <f t="shared" si="19"/>
        <v>4.68</v>
      </c>
      <c r="R32" s="84">
        <f t="shared" si="25"/>
        <v>126.36000000000007</v>
      </c>
      <c r="S32" s="84">
        <f t="shared" si="26"/>
        <v>73.162440000000032</v>
      </c>
      <c r="T32" s="84">
        <f t="shared" si="2"/>
        <v>20.456771848512993</v>
      </c>
      <c r="U32" s="84">
        <f t="shared" si="20"/>
        <v>70</v>
      </c>
      <c r="V32" s="84">
        <f t="shared" si="3"/>
        <v>9</v>
      </c>
      <c r="W32" s="84">
        <v>0</v>
      </c>
      <c r="X32" s="84">
        <f t="shared" si="4"/>
        <v>452.72012730282682</v>
      </c>
      <c r="Y32" s="89">
        <f t="shared" si="5"/>
        <v>127.26331957047967</v>
      </c>
      <c r="AA32" s="122">
        <v>27</v>
      </c>
      <c r="AB32" s="84">
        <f t="shared" si="6"/>
        <v>0</v>
      </c>
      <c r="AC32" s="332">
        <f t="shared" si="7"/>
        <v>0</v>
      </c>
      <c r="AD32" s="152">
        <f t="shared" si="8"/>
        <v>0</v>
      </c>
      <c r="AE32" s="152">
        <f t="shared" si="9"/>
        <v>0</v>
      </c>
      <c r="AF32" s="221">
        <f t="shared" si="37"/>
        <v>0</v>
      </c>
      <c r="AG32" s="221">
        <f t="shared" si="38"/>
        <v>0</v>
      </c>
      <c r="AH32" s="221">
        <f t="shared" si="39"/>
        <v>0</v>
      </c>
      <c r="AI32" s="226">
        <f t="shared" si="40"/>
        <v>0</v>
      </c>
      <c r="AK32" s="122">
        <v>27</v>
      </c>
      <c r="AL32" s="84">
        <f t="shared" si="10"/>
        <v>0</v>
      </c>
      <c r="AM32" s="84">
        <f t="shared" si="11"/>
        <v>0</v>
      </c>
      <c r="AN32" s="84">
        <f t="shared" si="12"/>
        <v>0</v>
      </c>
      <c r="AO32" s="84">
        <f t="shared" si="13"/>
        <v>0</v>
      </c>
      <c r="AP32" s="84">
        <f t="shared" si="14"/>
        <v>0</v>
      </c>
      <c r="AQ32" s="221">
        <f t="shared" si="15"/>
        <v>0</v>
      </c>
      <c r="AR32" s="221">
        <f t="shared" si="16"/>
        <v>0</v>
      </c>
      <c r="AS32" s="221">
        <f t="shared" si="17"/>
        <v>0</v>
      </c>
      <c r="AT32" s="221">
        <f t="shared" si="18"/>
        <v>0</v>
      </c>
      <c r="AU32" s="84"/>
      <c r="AV32" s="84"/>
      <c r="AW32" s="84"/>
      <c r="AX32" s="84"/>
      <c r="AY32" s="190">
        <f t="shared" si="27"/>
        <v>0</v>
      </c>
    </row>
    <row r="33" spans="2:51">
      <c r="B33" s="91">
        <f t="shared" si="34"/>
        <v>67</v>
      </c>
      <c r="C33" s="181">
        <f t="shared" ref="C33:C38" si="41">C31+9</f>
        <v>75</v>
      </c>
      <c r="D33" s="165">
        <v>208</v>
      </c>
      <c r="E33" s="170">
        <f t="shared" si="32"/>
        <v>1.56</v>
      </c>
      <c r="F33" s="93">
        <f t="shared" si="33"/>
        <v>324.48</v>
      </c>
      <c r="G33" s="102">
        <f t="shared" si="36"/>
        <v>10.920000000000002</v>
      </c>
      <c r="I33" s="106">
        <v>28</v>
      </c>
      <c r="J33" s="84">
        <f t="shared" si="21"/>
        <v>15.960000000000004</v>
      </c>
      <c r="K33" s="84">
        <f t="shared" si="22"/>
        <v>5.3278491977415401</v>
      </c>
      <c r="L33" s="84">
        <f t="shared" si="23"/>
        <v>70</v>
      </c>
      <c r="M33" s="84">
        <f t="shared" si="24"/>
        <v>9.3333333333333339</v>
      </c>
      <c r="N33" s="84">
        <f t="shared" si="0"/>
        <v>0</v>
      </c>
      <c r="O33" s="85">
        <f t="shared" si="1"/>
        <v>327.96522624162202</v>
      </c>
      <c r="P33" s="106">
        <v>28</v>
      </c>
      <c r="Q33" s="84">
        <f t="shared" si="19"/>
        <v>4.68</v>
      </c>
      <c r="R33" s="84">
        <f t="shared" si="25"/>
        <v>131.04000000000008</v>
      </c>
      <c r="S33" s="84">
        <f t="shared" si="26"/>
        <v>75.872160000000036</v>
      </c>
      <c r="T33" s="84">
        <f t="shared" si="2"/>
        <v>21.124815084309279</v>
      </c>
      <c r="U33" s="84">
        <f t="shared" si="20"/>
        <v>70</v>
      </c>
      <c r="V33" s="84">
        <f t="shared" si="3"/>
        <v>9.3333333333333339</v>
      </c>
      <c r="W33" s="84">
        <v>0</v>
      </c>
      <c r="X33" s="84">
        <f t="shared" si="4"/>
        <v>459.82528716072761</v>
      </c>
      <c r="Y33" s="89">
        <f t="shared" si="5"/>
        <v>131.86006091910559</v>
      </c>
      <c r="AA33" s="122">
        <v>28</v>
      </c>
      <c r="AB33" s="84">
        <f t="shared" si="6"/>
        <v>0</v>
      </c>
      <c r="AC33" s="332">
        <f t="shared" si="7"/>
        <v>0</v>
      </c>
      <c r="AD33" s="152">
        <f t="shared" si="8"/>
        <v>0</v>
      </c>
      <c r="AE33" s="152">
        <f t="shared" si="9"/>
        <v>0</v>
      </c>
      <c r="AF33" s="221">
        <f t="shared" si="37"/>
        <v>0</v>
      </c>
      <c r="AG33" s="221">
        <f t="shared" si="38"/>
        <v>0</v>
      </c>
      <c r="AH33" s="221">
        <f t="shared" si="39"/>
        <v>0</v>
      </c>
      <c r="AI33" s="226">
        <f t="shared" si="40"/>
        <v>0</v>
      </c>
      <c r="AK33" s="122">
        <v>28</v>
      </c>
      <c r="AL33" s="84">
        <f t="shared" si="10"/>
        <v>0</v>
      </c>
      <c r="AM33" s="84">
        <f t="shared" si="11"/>
        <v>0</v>
      </c>
      <c r="AN33" s="84">
        <f t="shared" si="12"/>
        <v>0</v>
      </c>
      <c r="AO33" s="84">
        <f t="shared" si="13"/>
        <v>0</v>
      </c>
      <c r="AP33" s="84">
        <f t="shared" si="14"/>
        <v>0</v>
      </c>
      <c r="AQ33" s="221">
        <f t="shared" si="15"/>
        <v>0</v>
      </c>
      <c r="AR33" s="221">
        <f t="shared" si="16"/>
        <v>0</v>
      </c>
      <c r="AS33" s="221">
        <f t="shared" si="17"/>
        <v>0</v>
      </c>
      <c r="AT33" s="221">
        <f t="shared" si="18"/>
        <v>0</v>
      </c>
      <c r="AU33" s="84"/>
      <c r="AV33" s="84"/>
      <c r="AW33" s="84"/>
      <c r="AX33" s="84"/>
      <c r="AY33" s="190">
        <f t="shared" si="27"/>
        <v>0</v>
      </c>
    </row>
    <row r="34" spans="2:51" ht="16" thickBot="1">
      <c r="B34" s="91">
        <f t="shared" si="34"/>
        <v>75</v>
      </c>
      <c r="C34" s="181">
        <f t="shared" si="41"/>
        <v>76</v>
      </c>
      <c r="D34" s="165">
        <v>171</v>
      </c>
      <c r="E34" s="170">
        <f t="shared" si="32"/>
        <v>1.56</v>
      </c>
      <c r="F34" s="93">
        <f t="shared" si="33"/>
        <v>266.76</v>
      </c>
      <c r="G34" s="102">
        <f t="shared" si="36"/>
        <v>-57.720000000000027</v>
      </c>
      <c r="I34" s="106">
        <v>29</v>
      </c>
      <c r="J34" s="84">
        <f t="shared" si="21"/>
        <v>16.530000000000005</v>
      </c>
      <c r="K34" s="84">
        <f t="shared" si="22"/>
        <v>5.4956359810635664</v>
      </c>
      <c r="L34" s="84">
        <f t="shared" si="23"/>
        <v>70</v>
      </c>
      <c r="M34" s="84">
        <f t="shared" si="24"/>
        <v>9.6666666666666661</v>
      </c>
      <c r="N34" s="84">
        <f t="shared" si="0"/>
        <v>0</v>
      </c>
      <c r="O34" s="85">
        <f t="shared" si="1"/>
        <v>330.47242711146356</v>
      </c>
      <c r="P34" s="106">
        <v>29</v>
      </c>
      <c r="Q34" s="86">
        <f t="shared" si="19"/>
        <v>4.68</v>
      </c>
      <c r="R34" s="84">
        <f t="shared" si="25"/>
        <v>135.72000000000008</v>
      </c>
      <c r="S34" s="84">
        <f t="shared" si="26"/>
        <v>78.581880000000041</v>
      </c>
      <c r="T34" s="84">
        <f t="shared" si="2"/>
        <v>21.790086310974498</v>
      </c>
      <c r="U34" s="84">
        <f t="shared" si="20"/>
        <v>70</v>
      </c>
      <c r="V34" s="84">
        <f t="shared" si="3"/>
        <v>9.6666666666666661</v>
      </c>
      <c r="W34" s="84">
        <v>0</v>
      </c>
      <c r="X34" s="84">
        <f t="shared" si="4"/>
        <v>466.92561910272508</v>
      </c>
      <c r="Y34" s="89">
        <f t="shared" si="5"/>
        <v>136.45319199126152</v>
      </c>
      <c r="AA34" s="122">
        <v>29</v>
      </c>
      <c r="AB34" s="172">
        <f t="shared" si="6"/>
        <v>0</v>
      </c>
      <c r="AC34" s="332">
        <f t="shared" si="7"/>
        <v>0</v>
      </c>
      <c r="AD34" s="153">
        <f t="shared" si="8"/>
        <v>0</v>
      </c>
      <c r="AE34" s="153">
        <f t="shared" si="9"/>
        <v>0</v>
      </c>
      <c r="AF34" s="223">
        <f t="shared" si="37"/>
        <v>0</v>
      </c>
      <c r="AG34" s="223">
        <f t="shared" si="38"/>
        <v>0</v>
      </c>
      <c r="AH34" s="221">
        <f t="shared" si="39"/>
        <v>0</v>
      </c>
      <c r="AI34" s="226">
        <f t="shared" si="40"/>
        <v>0</v>
      </c>
      <c r="AK34" s="122">
        <v>29</v>
      </c>
      <c r="AL34" s="172">
        <f t="shared" si="10"/>
        <v>0</v>
      </c>
      <c r="AM34" s="86">
        <f t="shared" si="11"/>
        <v>0</v>
      </c>
      <c r="AN34" s="86">
        <f t="shared" si="12"/>
        <v>0</v>
      </c>
      <c r="AO34" s="86">
        <f t="shared" si="13"/>
        <v>0</v>
      </c>
      <c r="AP34" s="86">
        <f t="shared" si="14"/>
        <v>0</v>
      </c>
      <c r="AQ34" s="221">
        <f t="shared" si="15"/>
        <v>0</v>
      </c>
      <c r="AR34" s="221">
        <f t="shared" si="16"/>
        <v>0</v>
      </c>
      <c r="AS34" s="221">
        <f t="shared" si="17"/>
        <v>0</v>
      </c>
      <c r="AT34" s="221">
        <f t="shared" si="18"/>
        <v>0</v>
      </c>
      <c r="AU34" s="84"/>
      <c r="AV34" s="84"/>
      <c r="AW34" s="84"/>
      <c r="AX34" s="84"/>
      <c r="AY34" s="190">
        <f t="shared" si="27"/>
        <v>0</v>
      </c>
    </row>
    <row r="35" spans="2:51" ht="16" thickBot="1">
      <c r="B35" s="91">
        <f t="shared" si="34"/>
        <v>76</v>
      </c>
      <c r="C35" s="181">
        <f t="shared" si="41"/>
        <v>84</v>
      </c>
      <c r="D35" s="165">
        <v>224</v>
      </c>
      <c r="E35" s="170">
        <f t="shared" si="32"/>
        <v>1.56</v>
      </c>
      <c r="F35" s="93">
        <f t="shared" si="33"/>
        <v>349.44</v>
      </c>
      <c r="G35" s="102">
        <f t="shared" si="36"/>
        <v>10.335000000000001</v>
      </c>
      <c r="I35" s="138">
        <v>30</v>
      </c>
      <c r="J35" s="188">
        <f>IF($I35&lt;=$F$10,IF(AND(D8=B101,F12=C194),($F$11*$F$13+J34*50%),$F$11*$F$13+J34),)</f>
        <v>17.100000000000005</v>
      </c>
      <c r="K35" s="104">
        <f t="shared" si="22"/>
        <v>5.6627505119764514</v>
      </c>
      <c r="L35" s="104">
        <f t="shared" si="23"/>
        <v>70</v>
      </c>
      <c r="M35" s="104">
        <f t="shared" si="24"/>
        <v>10</v>
      </c>
      <c r="N35" s="105">
        <f t="shared" si="0"/>
        <v>0</v>
      </c>
      <c r="O35" s="120">
        <f t="shared" si="1"/>
        <v>332.97845714169233</v>
      </c>
      <c r="P35" s="138">
        <v>30</v>
      </c>
      <c r="Q35" s="104">
        <f t="shared" si="19"/>
        <v>4.68</v>
      </c>
      <c r="R35" s="105">
        <f t="shared" si="25"/>
        <v>140.40000000000009</v>
      </c>
      <c r="S35" s="104">
        <f t="shared" si="26"/>
        <v>81.291600000000045</v>
      </c>
      <c r="T35" s="105">
        <f t="shared" si="2"/>
        <v>22.452692070336504</v>
      </c>
      <c r="U35" s="105">
        <f t="shared" si="20"/>
        <v>70</v>
      </c>
      <c r="V35" s="104">
        <f t="shared" si="3"/>
        <v>10</v>
      </c>
      <c r="W35" s="105">
        <v>0</v>
      </c>
      <c r="X35" s="120">
        <f t="shared" si="4"/>
        <v>474.02130868916947</v>
      </c>
      <c r="Y35" s="116">
        <f t="shared" si="5"/>
        <v>141.04285154747714</v>
      </c>
      <c r="AA35" s="124">
        <v>30</v>
      </c>
      <c r="AB35" s="172">
        <f t="shared" si="6"/>
        <v>0</v>
      </c>
      <c r="AC35" s="332">
        <f t="shared" si="7"/>
        <v>0</v>
      </c>
      <c r="AD35" s="153">
        <f t="shared" si="8"/>
        <v>0</v>
      </c>
      <c r="AE35" s="153">
        <f t="shared" si="9"/>
        <v>0</v>
      </c>
      <c r="AF35" s="227">
        <f t="shared" si="37"/>
        <v>0</v>
      </c>
      <c r="AG35" s="222">
        <f t="shared" si="38"/>
        <v>0</v>
      </c>
      <c r="AH35" s="228">
        <f t="shared" si="39"/>
        <v>0</v>
      </c>
      <c r="AI35" s="229">
        <f t="shared" si="40"/>
        <v>0</v>
      </c>
      <c r="AK35" s="124">
        <v>30</v>
      </c>
      <c r="AL35" s="172">
        <f t="shared" si="10"/>
        <v>0</v>
      </c>
      <c r="AM35" s="86">
        <f t="shared" si="11"/>
        <v>0</v>
      </c>
      <c r="AN35" s="86">
        <f t="shared" si="12"/>
        <v>0</v>
      </c>
      <c r="AO35" s="86">
        <f t="shared" si="13"/>
        <v>0</v>
      </c>
      <c r="AP35" s="86">
        <f t="shared" si="14"/>
        <v>0</v>
      </c>
      <c r="AQ35" s="222">
        <f t="shared" si="15"/>
        <v>0</v>
      </c>
      <c r="AR35" s="222">
        <f t="shared" si="16"/>
        <v>0</v>
      </c>
      <c r="AS35" s="222">
        <f t="shared" si="17"/>
        <v>0</v>
      </c>
      <c r="AT35" s="222">
        <f t="shared" si="18"/>
        <v>0</v>
      </c>
      <c r="AU35" s="104"/>
      <c r="AV35" s="104"/>
      <c r="AW35" s="104"/>
      <c r="AX35" s="104"/>
      <c r="AY35" s="191">
        <f t="shared" si="27"/>
        <v>0</v>
      </c>
    </row>
    <row r="36" spans="2:51">
      <c r="B36" s="91">
        <f t="shared" si="34"/>
        <v>84</v>
      </c>
      <c r="C36" s="181">
        <f t="shared" si="41"/>
        <v>85</v>
      </c>
      <c r="D36" s="165">
        <v>188</v>
      </c>
      <c r="E36" s="170">
        <f t="shared" si="32"/>
        <v>1.56</v>
      </c>
      <c r="F36" s="93">
        <f t="shared" si="33"/>
        <v>293.28000000000003</v>
      </c>
      <c r="G36" s="102">
        <f t="shared" si="36"/>
        <v>-56.159999999999968</v>
      </c>
      <c r="I36" s="106">
        <v>31</v>
      </c>
      <c r="J36" s="84">
        <f t="shared" si="21"/>
        <v>17.670000000000005</v>
      </c>
      <c r="K36" s="84">
        <f t="shared" si="22"/>
        <v>5.8292177681585073</v>
      </c>
      <c r="L36" s="84">
        <f t="shared" si="23"/>
        <v>70</v>
      </c>
      <c r="M36" s="84">
        <f t="shared" si="24"/>
        <v>10</v>
      </c>
      <c r="N36" s="84">
        <f t="shared" si="0"/>
        <v>0</v>
      </c>
      <c r="O36" s="85">
        <f t="shared" si="1"/>
        <v>334.2611376128761</v>
      </c>
      <c r="P36" s="106">
        <v>31</v>
      </c>
      <c r="Q36" s="84">
        <f t="shared" si="19"/>
        <v>4.68</v>
      </c>
      <c r="R36" s="84">
        <f t="shared" si="25"/>
        <v>145.0800000000001</v>
      </c>
      <c r="S36" s="84">
        <f t="shared" si="26"/>
        <v>84.00132000000005</v>
      </c>
      <c r="T36" s="84">
        <f t="shared" si="2"/>
        <v>23.112731398388245</v>
      </c>
      <c r="U36" s="84">
        <f t="shared" si="20"/>
        <v>70</v>
      </c>
      <c r="V36" s="84">
        <f t="shared" si="3"/>
        <v>10</v>
      </c>
      <c r="W36" s="84">
        <v>0</v>
      </c>
      <c r="X36" s="84">
        <f t="shared" si="4"/>
        <v>479.8903061855263</v>
      </c>
      <c r="Y36" s="89">
        <f t="shared" si="5"/>
        <v>145.6291685726502</v>
      </c>
      <c r="AA36" s="122">
        <v>31</v>
      </c>
      <c r="AB36" s="84">
        <f t="shared" si="6"/>
        <v>0</v>
      </c>
      <c r="AC36" s="332">
        <f t="shared" si="7"/>
        <v>0</v>
      </c>
      <c r="AD36" s="152">
        <f t="shared" si="8"/>
        <v>0</v>
      </c>
      <c r="AE36" s="152">
        <f t="shared" si="9"/>
        <v>0</v>
      </c>
      <c r="AF36" s="221">
        <f t="shared" si="37"/>
        <v>0</v>
      </c>
      <c r="AG36" s="221">
        <f t="shared" si="38"/>
        <v>0</v>
      </c>
      <c r="AH36" s="221">
        <f t="shared" si="39"/>
        <v>0</v>
      </c>
      <c r="AI36" s="226">
        <f t="shared" si="40"/>
        <v>0</v>
      </c>
      <c r="AK36" s="122">
        <v>31</v>
      </c>
      <c r="AL36" s="84">
        <f t="shared" si="10"/>
        <v>0</v>
      </c>
      <c r="AM36" s="84">
        <f t="shared" si="11"/>
        <v>0</v>
      </c>
      <c r="AN36" s="84">
        <f t="shared" si="12"/>
        <v>0</v>
      </c>
      <c r="AO36" s="84">
        <f t="shared" si="13"/>
        <v>0</v>
      </c>
      <c r="AP36" s="84">
        <f t="shared" si="14"/>
        <v>0</v>
      </c>
      <c r="AQ36" s="221">
        <f t="shared" ref="AQ36:AQ99" si="42">IF($AK36&lt;=$F$18,$AL36*AM36,)</f>
        <v>0</v>
      </c>
      <c r="AR36" s="221">
        <f t="shared" ref="AR36:AR99" si="43">IF($AK36&lt;=$F$18,$AL36*AN36,)</f>
        <v>0</v>
      </c>
      <c r="AS36" s="221">
        <f t="shared" ref="AS36:AS99" si="44">IF($AK36&lt;=$F$18,$AL36*AO36,)</f>
        <v>0</v>
      </c>
      <c r="AT36" s="221">
        <f t="shared" ref="AT36:AT99" si="45">IF($AK36&lt;=$F$18,$AL36*AP36,)</f>
        <v>0</v>
      </c>
      <c r="AU36" s="84"/>
      <c r="AV36" s="84"/>
      <c r="AW36" s="84"/>
      <c r="AX36" s="84"/>
      <c r="AY36" s="127"/>
    </row>
    <row r="37" spans="2:51">
      <c r="B37" s="91">
        <f t="shared" si="34"/>
        <v>85</v>
      </c>
      <c r="C37" s="181">
        <f t="shared" si="41"/>
        <v>93</v>
      </c>
      <c r="D37" s="165">
        <v>240</v>
      </c>
      <c r="E37" s="170">
        <f t="shared" si="32"/>
        <v>1.56</v>
      </c>
      <c r="F37" s="93">
        <f t="shared" si="33"/>
        <v>374.40000000000003</v>
      </c>
      <c r="G37" s="102">
        <f t="shared" si="36"/>
        <v>10.14</v>
      </c>
      <c r="I37" s="106">
        <v>32</v>
      </c>
      <c r="J37" s="84">
        <f t="shared" si="21"/>
        <v>18.240000000000006</v>
      </c>
      <c r="K37" s="84">
        <f t="shared" si="22"/>
        <v>5.9950610243381712</v>
      </c>
      <c r="L37" s="84">
        <f t="shared" si="23"/>
        <v>70</v>
      </c>
      <c r="M37" s="84">
        <f t="shared" si="24"/>
        <v>10</v>
      </c>
      <c r="N37" s="84">
        <f t="shared" si="0"/>
        <v>0</v>
      </c>
      <c r="O37" s="85">
        <f t="shared" si="1"/>
        <v>335.54273128405566</v>
      </c>
      <c r="P37" s="106">
        <v>32</v>
      </c>
      <c r="Q37" s="84">
        <f t="shared" si="19"/>
        <v>4.68</v>
      </c>
      <c r="R37" s="84">
        <f t="shared" si="25"/>
        <v>149.7600000000001</v>
      </c>
      <c r="S37" s="84">
        <f t="shared" si="26"/>
        <v>86.711040000000054</v>
      </c>
      <c r="T37" s="84">
        <f t="shared" si="2"/>
        <v>23.77029657896059</v>
      </c>
      <c r="U37" s="84">
        <f t="shared" si="20"/>
        <v>70</v>
      </c>
      <c r="V37" s="84">
        <f t="shared" si="3"/>
        <v>10</v>
      </c>
      <c r="W37" s="84">
        <v>0</v>
      </c>
      <c r="X37" s="84">
        <f t="shared" si="4"/>
        <v>485.75499454168988</v>
      </c>
      <c r="Y37" s="89">
        <f t="shared" si="5"/>
        <v>150.21226325763422</v>
      </c>
      <c r="AA37" s="122">
        <v>32</v>
      </c>
      <c r="AB37" s="84">
        <f t="shared" si="6"/>
        <v>0</v>
      </c>
      <c r="AC37" s="332">
        <f t="shared" si="7"/>
        <v>0</v>
      </c>
      <c r="AD37" s="152">
        <f t="shared" si="8"/>
        <v>0</v>
      </c>
      <c r="AE37" s="152">
        <f t="shared" si="9"/>
        <v>0</v>
      </c>
      <c r="AF37" s="221">
        <f t="shared" si="37"/>
        <v>0</v>
      </c>
      <c r="AG37" s="221">
        <f t="shared" si="38"/>
        <v>0</v>
      </c>
      <c r="AH37" s="221">
        <f t="shared" si="39"/>
        <v>0</v>
      </c>
      <c r="AI37" s="226">
        <f t="shared" si="40"/>
        <v>0</v>
      </c>
      <c r="AK37" s="122">
        <v>32</v>
      </c>
      <c r="AL37" s="84">
        <f t="shared" si="10"/>
        <v>0</v>
      </c>
      <c r="AM37" s="84">
        <f t="shared" si="11"/>
        <v>0</v>
      </c>
      <c r="AN37" s="84">
        <f t="shared" si="12"/>
        <v>0</v>
      </c>
      <c r="AO37" s="84">
        <f t="shared" si="13"/>
        <v>0</v>
      </c>
      <c r="AP37" s="84">
        <f t="shared" si="14"/>
        <v>0</v>
      </c>
      <c r="AQ37" s="221">
        <f t="shared" si="42"/>
        <v>0</v>
      </c>
      <c r="AR37" s="221">
        <f t="shared" si="43"/>
        <v>0</v>
      </c>
      <c r="AS37" s="221">
        <f t="shared" si="44"/>
        <v>0</v>
      </c>
      <c r="AT37" s="221">
        <f t="shared" si="45"/>
        <v>0</v>
      </c>
      <c r="AU37" s="84"/>
      <c r="AV37" s="84"/>
      <c r="AW37" s="84"/>
      <c r="AX37" s="84"/>
      <c r="AY37" s="127"/>
    </row>
    <row r="38" spans="2:51">
      <c r="B38" s="91">
        <f t="shared" si="34"/>
        <v>93</v>
      </c>
      <c r="C38" s="181">
        <f t="shared" si="41"/>
        <v>94</v>
      </c>
      <c r="D38" s="165">
        <v>206</v>
      </c>
      <c r="E38" s="170">
        <f t="shared" si="32"/>
        <v>1.56</v>
      </c>
      <c r="F38" s="93">
        <f t="shared" si="33"/>
        <v>321.36</v>
      </c>
      <c r="G38" s="102">
        <f t="shared" si="36"/>
        <v>-53.04000000000002</v>
      </c>
      <c r="I38" s="106">
        <v>33</v>
      </c>
      <c r="J38" s="84">
        <f t="shared" si="21"/>
        <v>18.810000000000006</v>
      </c>
      <c r="K38" s="84">
        <f t="shared" si="22"/>
        <v>6.1603020179486103</v>
      </c>
      <c r="L38" s="84">
        <f t="shared" si="23"/>
        <v>70</v>
      </c>
      <c r="M38" s="84">
        <f t="shared" si="24"/>
        <v>10</v>
      </c>
      <c r="N38" s="84">
        <f t="shared" si="0"/>
        <v>0</v>
      </c>
      <c r="O38" s="85">
        <f t="shared" si="1"/>
        <v>336.82327601459383</v>
      </c>
      <c r="P38" s="106">
        <v>33</v>
      </c>
      <c r="Q38" s="84">
        <f t="shared" si="19"/>
        <v>4.68</v>
      </c>
      <c r="R38" s="84">
        <f t="shared" si="25"/>
        <v>154.44000000000011</v>
      </c>
      <c r="S38" s="84">
        <f t="shared" si="26"/>
        <v>89.420760000000058</v>
      </c>
      <c r="T38" s="84">
        <f t="shared" si="2"/>
        <v>24.425473800539571</v>
      </c>
      <c r="U38" s="84">
        <f t="shared" si="20"/>
        <v>70</v>
      </c>
      <c r="V38" s="84">
        <f t="shared" si="3"/>
        <v>10</v>
      </c>
      <c r="W38" s="84">
        <v>0</v>
      </c>
      <c r="X38" s="84">
        <f t="shared" si="4"/>
        <v>491.6155238692732</v>
      </c>
      <c r="Y38" s="89">
        <f t="shared" si="5"/>
        <v>154.79224785467937</v>
      </c>
      <c r="AA38" s="122">
        <v>33</v>
      </c>
      <c r="AB38" s="84">
        <f t="shared" si="6"/>
        <v>0</v>
      </c>
      <c r="AC38" s="332">
        <f t="shared" si="7"/>
        <v>0</v>
      </c>
      <c r="AD38" s="152">
        <f t="shared" si="8"/>
        <v>0</v>
      </c>
      <c r="AE38" s="152">
        <f t="shared" si="9"/>
        <v>0</v>
      </c>
      <c r="AF38" s="221">
        <f t="shared" si="37"/>
        <v>0</v>
      </c>
      <c r="AG38" s="221">
        <f t="shared" si="38"/>
        <v>0</v>
      </c>
      <c r="AH38" s="221">
        <f t="shared" si="39"/>
        <v>0</v>
      </c>
      <c r="AI38" s="226">
        <f t="shared" si="40"/>
        <v>0</v>
      </c>
      <c r="AK38" s="122">
        <v>33</v>
      </c>
      <c r="AL38" s="84">
        <f t="shared" si="10"/>
        <v>0</v>
      </c>
      <c r="AM38" s="84">
        <f t="shared" si="11"/>
        <v>0</v>
      </c>
      <c r="AN38" s="84">
        <f t="shared" si="12"/>
        <v>0</v>
      </c>
      <c r="AO38" s="84">
        <f t="shared" si="13"/>
        <v>0</v>
      </c>
      <c r="AP38" s="84">
        <f t="shared" si="14"/>
        <v>0</v>
      </c>
      <c r="AQ38" s="221">
        <f t="shared" si="42"/>
        <v>0</v>
      </c>
      <c r="AR38" s="221">
        <f t="shared" si="43"/>
        <v>0</v>
      </c>
      <c r="AS38" s="221">
        <f t="shared" si="44"/>
        <v>0</v>
      </c>
      <c r="AT38" s="221">
        <f t="shared" si="45"/>
        <v>0</v>
      </c>
      <c r="AU38" s="84"/>
      <c r="AV38" s="84"/>
      <c r="AW38" s="84"/>
      <c r="AX38" s="84"/>
      <c r="AY38" s="127"/>
    </row>
    <row r="39" spans="2:51">
      <c r="B39" s="91">
        <f t="shared" si="34"/>
        <v>94</v>
      </c>
      <c r="C39" s="181">
        <f t="shared" ref="C39:C44" si="46">C37+10</f>
        <v>103</v>
      </c>
      <c r="D39" s="165">
        <v>262</v>
      </c>
      <c r="E39" s="170">
        <f t="shared" si="32"/>
        <v>1.56</v>
      </c>
      <c r="F39" s="93">
        <f t="shared" si="33"/>
        <v>408.72</v>
      </c>
      <c r="G39" s="102">
        <f t="shared" si="36"/>
        <v>9.7066666666666688</v>
      </c>
      <c r="I39" s="106">
        <v>34</v>
      </c>
      <c r="J39" s="84">
        <f t="shared" si="21"/>
        <v>19.380000000000006</v>
      </c>
      <c r="K39" s="84">
        <f t="shared" si="22"/>
        <v>6.3249610941388408</v>
      </c>
      <c r="L39" s="84">
        <f t="shared" si="23"/>
        <v>70</v>
      </c>
      <c r="M39" s="84">
        <f t="shared" si="24"/>
        <v>10</v>
      </c>
      <c r="N39" s="84">
        <f t="shared" si="0"/>
        <v>0</v>
      </c>
      <c r="O39" s="85">
        <f t="shared" si="1"/>
        <v>338.10280723895852</v>
      </c>
      <c r="P39" s="106">
        <v>34</v>
      </c>
      <c r="Q39" s="84">
        <f t="shared" si="19"/>
        <v>4.68</v>
      </c>
      <c r="R39" s="84">
        <f t="shared" si="25"/>
        <v>159.12000000000012</v>
      </c>
      <c r="S39" s="84">
        <f t="shared" si="26"/>
        <v>92.130480000000063</v>
      </c>
      <c r="T39" s="84">
        <f t="shared" si="2"/>
        <v>25.078343731232462</v>
      </c>
      <c r="U39" s="84">
        <f t="shared" si="20"/>
        <v>70</v>
      </c>
      <c r="V39" s="84">
        <f t="shared" si="3"/>
        <v>10</v>
      </c>
      <c r="W39" s="84">
        <v>0</v>
      </c>
      <c r="X39" s="84">
        <f t="shared" si="4"/>
        <v>497.47203466523001</v>
      </c>
      <c r="Y39" s="89">
        <f t="shared" si="5"/>
        <v>159.36922742627149</v>
      </c>
      <c r="AA39" s="122">
        <v>34</v>
      </c>
      <c r="AB39" s="84">
        <f t="shared" si="6"/>
        <v>0</v>
      </c>
      <c r="AC39" s="332">
        <f t="shared" si="7"/>
        <v>0</v>
      </c>
      <c r="AD39" s="152">
        <f t="shared" si="8"/>
        <v>0</v>
      </c>
      <c r="AE39" s="152">
        <f t="shared" si="9"/>
        <v>0</v>
      </c>
      <c r="AF39" s="221">
        <f t="shared" si="37"/>
        <v>0</v>
      </c>
      <c r="AG39" s="221">
        <f t="shared" si="38"/>
        <v>0</v>
      </c>
      <c r="AH39" s="221">
        <f t="shared" si="39"/>
        <v>0</v>
      </c>
      <c r="AI39" s="226">
        <f t="shared" si="40"/>
        <v>0</v>
      </c>
      <c r="AK39" s="122">
        <v>34</v>
      </c>
      <c r="AL39" s="84">
        <f t="shared" si="10"/>
        <v>0</v>
      </c>
      <c r="AM39" s="84">
        <f t="shared" si="11"/>
        <v>0</v>
      </c>
      <c r="AN39" s="84">
        <f t="shared" si="12"/>
        <v>0</v>
      </c>
      <c r="AO39" s="84">
        <f t="shared" si="13"/>
        <v>0</v>
      </c>
      <c r="AP39" s="84">
        <f t="shared" si="14"/>
        <v>0</v>
      </c>
      <c r="AQ39" s="221">
        <f t="shared" si="42"/>
        <v>0</v>
      </c>
      <c r="AR39" s="221">
        <f t="shared" si="43"/>
        <v>0</v>
      </c>
      <c r="AS39" s="221">
        <f t="shared" si="44"/>
        <v>0</v>
      </c>
      <c r="AT39" s="221">
        <f t="shared" si="45"/>
        <v>0</v>
      </c>
      <c r="AU39" s="84"/>
      <c r="AV39" s="84"/>
      <c r="AW39" s="84"/>
      <c r="AX39" s="84"/>
      <c r="AY39" s="127"/>
    </row>
    <row r="40" spans="2:51">
      <c r="B40" s="91">
        <f t="shared" si="34"/>
        <v>103</v>
      </c>
      <c r="C40" s="181">
        <f t="shared" si="46"/>
        <v>104</v>
      </c>
      <c r="D40" s="165">
        <v>224</v>
      </c>
      <c r="E40" s="170">
        <f t="shared" si="32"/>
        <v>1.56</v>
      </c>
      <c r="F40" s="93">
        <f t="shared" si="33"/>
        <v>349.44</v>
      </c>
      <c r="G40" s="102">
        <f t="shared" si="36"/>
        <v>-59.28000000000003</v>
      </c>
      <c r="I40" s="106">
        <v>35</v>
      </c>
      <c r="J40" s="84">
        <f t="shared" si="21"/>
        <v>19.950000000000006</v>
      </c>
      <c r="K40" s="84">
        <f t="shared" si="22"/>
        <v>6.4890573332452925</v>
      </c>
      <c r="L40" s="84">
        <f t="shared" si="23"/>
        <v>70</v>
      </c>
      <c r="M40" s="84">
        <f t="shared" si="24"/>
        <v>10</v>
      </c>
      <c r="N40" s="84">
        <f t="shared" si="0"/>
        <v>0</v>
      </c>
      <c r="O40" s="85">
        <f t="shared" si="1"/>
        <v>339.38135818873559</v>
      </c>
      <c r="P40" s="106">
        <v>35</v>
      </c>
      <c r="Q40" s="84">
        <f t="shared" si="19"/>
        <v>4.68</v>
      </c>
      <c r="R40" s="84">
        <f t="shared" si="25"/>
        <v>163.80000000000013</v>
      </c>
      <c r="S40" s="84">
        <f t="shared" si="26"/>
        <v>94.840200000000067</v>
      </c>
      <c r="T40" s="84">
        <f t="shared" si="2"/>
        <v>25.72898202419012</v>
      </c>
      <c r="U40" s="84">
        <f t="shared" si="20"/>
        <v>70</v>
      </c>
      <c r="V40" s="84">
        <f t="shared" si="3"/>
        <v>10</v>
      </c>
      <c r="W40" s="84">
        <v>0</v>
      </c>
      <c r="X40" s="84">
        <f t="shared" si="4"/>
        <v>503.32465869213121</v>
      </c>
      <c r="Y40" s="89">
        <f t="shared" si="5"/>
        <v>163.94330050339562</v>
      </c>
      <c r="AA40" s="122">
        <v>35</v>
      </c>
      <c r="AB40" s="84">
        <f t="shared" si="6"/>
        <v>0</v>
      </c>
      <c r="AC40" s="332">
        <f t="shared" si="7"/>
        <v>0</v>
      </c>
      <c r="AD40" s="152">
        <f t="shared" si="8"/>
        <v>0</v>
      </c>
      <c r="AE40" s="152">
        <f t="shared" si="9"/>
        <v>0</v>
      </c>
      <c r="AF40" s="221">
        <f t="shared" si="37"/>
        <v>0</v>
      </c>
      <c r="AG40" s="221">
        <f t="shared" si="38"/>
        <v>0</v>
      </c>
      <c r="AH40" s="221">
        <f t="shared" si="39"/>
        <v>0</v>
      </c>
      <c r="AI40" s="226">
        <f t="shared" si="40"/>
        <v>0</v>
      </c>
      <c r="AK40" s="122">
        <v>35</v>
      </c>
      <c r="AL40" s="84">
        <f t="shared" si="10"/>
        <v>0</v>
      </c>
      <c r="AM40" s="84">
        <f t="shared" si="11"/>
        <v>0</v>
      </c>
      <c r="AN40" s="84">
        <f t="shared" si="12"/>
        <v>0</v>
      </c>
      <c r="AO40" s="84">
        <f t="shared" si="13"/>
        <v>0</v>
      </c>
      <c r="AP40" s="84">
        <f t="shared" si="14"/>
        <v>0</v>
      </c>
      <c r="AQ40" s="221">
        <f t="shared" si="42"/>
        <v>0</v>
      </c>
      <c r="AR40" s="221">
        <f t="shared" si="43"/>
        <v>0</v>
      </c>
      <c r="AS40" s="221">
        <f t="shared" si="44"/>
        <v>0</v>
      </c>
      <c r="AT40" s="221">
        <f t="shared" si="45"/>
        <v>0</v>
      </c>
      <c r="AU40" s="84"/>
      <c r="AV40" s="84"/>
      <c r="AW40" s="84"/>
      <c r="AX40" s="84"/>
      <c r="AY40" s="127"/>
    </row>
    <row r="41" spans="2:51">
      <c r="B41" s="91">
        <f t="shared" si="34"/>
        <v>104</v>
      </c>
      <c r="C41" s="181">
        <f t="shared" si="46"/>
        <v>113</v>
      </c>
      <c r="D41" s="165">
        <v>284</v>
      </c>
      <c r="E41" s="170">
        <f t="shared" si="32"/>
        <v>1.56</v>
      </c>
      <c r="F41" s="93">
        <f t="shared" si="33"/>
        <v>443.04</v>
      </c>
      <c r="G41" s="102">
        <f t="shared" si="36"/>
        <v>10.400000000000002</v>
      </c>
      <c r="I41" s="106">
        <v>36</v>
      </c>
      <c r="J41" s="84">
        <f t="shared" si="21"/>
        <v>20.520000000000007</v>
      </c>
      <c r="K41" s="84">
        <f t="shared" si="22"/>
        <v>6.652608663285756</v>
      </c>
      <c r="L41" s="84">
        <f t="shared" si="23"/>
        <v>70</v>
      </c>
      <c r="M41" s="84">
        <f t="shared" si="24"/>
        <v>10</v>
      </c>
      <c r="N41" s="84">
        <f t="shared" si="0"/>
        <v>0</v>
      </c>
      <c r="O41" s="85">
        <f t="shared" si="1"/>
        <v>340.65896008855606</v>
      </c>
      <c r="P41" s="106">
        <v>36</v>
      </c>
      <c r="Q41" s="84">
        <f t="shared" si="19"/>
        <v>4.68</v>
      </c>
      <c r="R41" s="84">
        <f t="shared" si="25"/>
        <v>168.48000000000013</v>
      </c>
      <c r="S41" s="84">
        <f t="shared" si="26"/>
        <v>97.549920000000071</v>
      </c>
      <c r="T41" s="84">
        <f t="shared" si="2"/>
        <v>26.377459763643063</v>
      </c>
      <c r="U41" s="84">
        <f t="shared" si="20"/>
        <v>70</v>
      </c>
      <c r="V41" s="84">
        <f t="shared" si="3"/>
        <v>10</v>
      </c>
      <c r="W41" s="84">
        <v>0</v>
      </c>
      <c r="X41" s="84">
        <f t="shared" si="4"/>
        <v>509.17351975501174</v>
      </c>
      <c r="Y41" s="89">
        <f t="shared" si="5"/>
        <v>168.51455966645568</v>
      </c>
      <c r="AA41" s="122">
        <v>36</v>
      </c>
      <c r="AB41" s="84">
        <f t="shared" si="6"/>
        <v>0</v>
      </c>
      <c r="AC41" s="332">
        <f t="shared" si="7"/>
        <v>0</v>
      </c>
      <c r="AD41" s="152">
        <f t="shared" si="8"/>
        <v>0</v>
      </c>
      <c r="AE41" s="152">
        <f t="shared" si="9"/>
        <v>0</v>
      </c>
      <c r="AF41" s="221">
        <f t="shared" si="37"/>
        <v>0</v>
      </c>
      <c r="AG41" s="221">
        <f t="shared" si="38"/>
        <v>0</v>
      </c>
      <c r="AH41" s="221">
        <f t="shared" si="39"/>
        <v>0</v>
      </c>
      <c r="AI41" s="226">
        <f t="shared" si="40"/>
        <v>0</v>
      </c>
      <c r="AK41" s="122">
        <v>36</v>
      </c>
      <c r="AL41" s="84">
        <f t="shared" si="10"/>
        <v>0</v>
      </c>
      <c r="AM41" s="84">
        <f t="shared" si="11"/>
        <v>0</v>
      </c>
      <c r="AN41" s="84">
        <f t="shared" si="12"/>
        <v>0</v>
      </c>
      <c r="AO41" s="84">
        <f t="shared" si="13"/>
        <v>0</v>
      </c>
      <c r="AP41" s="84">
        <f t="shared" si="14"/>
        <v>0</v>
      </c>
      <c r="AQ41" s="221">
        <f t="shared" si="42"/>
        <v>0</v>
      </c>
      <c r="AR41" s="221">
        <f t="shared" si="43"/>
        <v>0</v>
      </c>
      <c r="AS41" s="221">
        <f t="shared" si="44"/>
        <v>0</v>
      </c>
      <c r="AT41" s="221">
        <f t="shared" si="45"/>
        <v>0</v>
      </c>
      <c r="AU41" s="84"/>
      <c r="AV41" s="84"/>
      <c r="AW41" s="84"/>
      <c r="AX41" s="84"/>
      <c r="AY41" s="127"/>
    </row>
    <row r="42" spans="2:51">
      <c r="B42" s="91">
        <f t="shared" si="34"/>
        <v>113</v>
      </c>
      <c r="C42" s="181">
        <f t="shared" si="46"/>
        <v>114</v>
      </c>
      <c r="D42" s="165">
        <v>242</v>
      </c>
      <c r="E42" s="170">
        <f t="shared" si="32"/>
        <v>1.56</v>
      </c>
      <c r="F42" s="93">
        <f t="shared" si="33"/>
        <v>377.52000000000004</v>
      </c>
      <c r="G42" s="102">
        <f t="shared" si="36"/>
        <v>-65.519999999999982</v>
      </c>
      <c r="I42" s="106">
        <v>37</v>
      </c>
      <c r="J42" s="84">
        <f t="shared" si="21"/>
        <v>21.090000000000007</v>
      </c>
      <c r="K42" s="84">
        <f t="shared" si="22"/>
        <v>6.8156319596025767</v>
      </c>
      <c r="L42" s="84">
        <f t="shared" si="23"/>
        <v>70</v>
      </c>
      <c r="M42" s="84">
        <f t="shared" si="24"/>
        <v>10</v>
      </c>
      <c r="N42" s="84">
        <f t="shared" si="0"/>
        <v>0</v>
      </c>
      <c r="O42" s="85">
        <f t="shared" si="1"/>
        <v>341.9356423296411</v>
      </c>
      <c r="P42" s="106">
        <v>37</v>
      </c>
      <c r="Q42" s="84">
        <f t="shared" si="19"/>
        <v>4.68</v>
      </c>
      <c r="R42" s="84">
        <f t="shared" si="25"/>
        <v>173.16000000000014</v>
      </c>
      <c r="S42" s="84">
        <f t="shared" si="26"/>
        <v>100.25964000000008</v>
      </c>
      <c r="T42" s="84">
        <f t="shared" si="2"/>
        <v>27.023843859984851</v>
      </c>
      <c r="U42" s="84">
        <f t="shared" si="20"/>
        <v>70</v>
      </c>
      <c r="V42" s="84">
        <f t="shared" si="3"/>
        <v>10</v>
      </c>
      <c r="W42" s="84">
        <v>0</v>
      </c>
      <c r="X42" s="84">
        <f t="shared" si="4"/>
        <v>515.01873438947371</v>
      </c>
      <c r="Y42" s="89">
        <f t="shared" si="5"/>
        <v>173.08309205983261</v>
      </c>
      <c r="AA42" s="122">
        <v>37</v>
      </c>
      <c r="AB42" s="84">
        <f t="shared" si="6"/>
        <v>0</v>
      </c>
      <c r="AC42" s="332">
        <f t="shared" si="7"/>
        <v>0</v>
      </c>
      <c r="AD42" s="152">
        <f t="shared" si="8"/>
        <v>0</v>
      </c>
      <c r="AE42" s="152">
        <f t="shared" si="9"/>
        <v>0</v>
      </c>
      <c r="AF42" s="221">
        <f t="shared" si="37"/>
        <v>0</v>
      </c>
      <c r="AG42" s="221">
        <f t="shared" si="38"/>
        <v>0</v>
      </c>
      <c r="AH42" s="221">
        <f t="shared" si="39"/>
        <v>0</v>
      </c>
      <c r="AI42" s="226">
        <f t="shared" si="40"/>
        <v>0</v>
      </c>
      <c r="AK42" s="122">
        <v>37</v>
      </c>
      <c r="AL42" s="84">
        <f t="shared" si="10"/>
        <v>0</v>
      </c>
      <c r="AM42" s="84">
        <f t="shared" si="11"/>
        <v>0</v>
      </c>
      <c r="AN42" s="84">
        <f t="shared" si="12"/>
        <v>0</v>
      </c>
      <c r="AO42" s="84">
        <f t="shared" si="13"/>
        <v>0</v>
      </c>
      <c r="AP42" s="84">
        <f t="shared" si="14"/>
        <v>0</v>
      </c>
      <c r="AQ42" s="221">
        <f t="shared" si="42"/>
        <v>0</v>
      </c>
      <c r="AR42" s="221">
        <f t="shared" si="43"/>
        <v>0</v>
      </c>
      <c r="AS42" s="221">
        <f t="shared" si="44"/>
        <v>0</v>
      </c>
      <c r="AT42" s="221">
        <f t="shared" si="45"/>
        <v>0</v>
      </c>
      <c r="AU42" s="84"/>
      <c r="AV42" s="84"/>
      <c r="AW42" s="84"/>
      <c r="AX42" s="84"/>
      <c r="AY42" s="127"/>
    </row>
    <row r="43" spans="2:51">
      <c r="B43" s="91">
        <f t="shared" si="34"/>
        <v>114</v>
      </c>
      <c r="C43" s="181">
        <f t="shared" si="46"/>
        <v>123</v>
      </c>
      <c r="D43" s="165">
        <v>306</v>
      </c>
      <c r="E43" s="170">
        <f t="shared" si="32"/>
        <v>1.56</v>
      </c>
      <c r="F43" s="93">
        <f t="shared" si="33"/>
        <v>477.36</v>
      </c>
      <c r="G43" s="102">
        <f t="shared" si="36"/>
        <v>11.09333333333333</v>
      </c>
      <c r="I43" s="106">
        <v>38</v>
      </c>
      <c r="J43" s="84">
        <f t="shared" si="21"/>
        <v>21.660000000000007</v>
      </c>
      <c r="K43" s="84">
        <f t="shared" si="22"/>
        <v>6.9781431334306872</v>
      </c>
      <c r="L43" s="84">
        <f t="shared" si="23"/>
        <v>70</v>
      </c>
      <c r="M43" s="84">
        <f t="shared" si="24"/>
        <v>10</v>
      </c>
      <c r="N43" s="84">
        <f t="shared" si="0"/>
        <v>0</v>
      </c>
      <c r="O43" s="85">
        <f t="shared" si="1"/>
        <v>343.21143262405849</v>
      </c>
      <c r="P43" s="106">
        <v>38</v>
      </c>
      <c r="Q43" s="84">
        <f t="shared" si="19"/>
        <v>4.68</v>
      </c>
      <c r="R43" s="84">
        <f t="shared" si="25"/>
        <v>177.84000000000015</v>
      </c>
      <c r="S43" s="84">
        <f t="shared" si="26"/>
        <v>102.96936000000008</v>
      </c>
      <c r="T43" s="84">
        <f t="shared" si="2"/>
        <v>27.668197400942436</v>
      </c>
      <c r="U43" s="84">
        <f t="shared" si="20"/>
        <v>70</v>
      </c>
      <c r="V43" s="84">
        <f t="shared" si="3"/>
        <v>10</v>
      </c>
      <c r="W43" s="84">
        <v>0</v>
      </c>
      <c r="X43" s="84">
        <f t="shared" si="4"/>
        <v>520.8604124733082</v>
      </c>
      <c r="Y43" s="89">
        <f t="shared" si="5"/>
        <v>177.64897984924971</v>
      </c>
      <c r="AA43" s="122">
        <v>38</v>
      </c>
      <c r="AB43" s="84">
        <f t="shared" si="6"/>
        <v>0</v>
      </c>
      <c r="AC43" s="332">
        <f t="shared" si="7"/>
        <v>0</v>
      </c>
      <c r="AD43" s="152">
        <f t="shared" si="8"/>
        <v>0</v>
      </c>
      <c r="AE43" s="152">
        <f t="shared" si="9"/>
        <v>0</v>
      </c>
      <c r="AF43" s="221">
        <f t="shared" si="37"/>
        <v>0</v>
      </c>
      <c r="AG43" s="221">
        <f t="shared" si="38"/>
        <v>0</v>
      </c>
      <c r="AH43" s="221">
        <f t="shared" si="39"/>
        <v>0</v>
      </c>
      <c r="AI43" s="226">
        <f t="shared" si="40"/>
        <v>0</v>
      </c>
      <c r="AK43" s="122">
        <v>38</v>
      </c>
      <c r="AL43" s="84">
        <f t="shared" si="10"/>
        <v>0</v>
      </c>
      <c r="AM43" s="84">
        <f t="shared" si="11"/>
        <v>0</v>
      </c>
      <c r="AN43" s="84">
        <f t="shared" si="12"/>
        <v>0</v>
      </c>
      <c r="AO43" s="84">
        <f t="shared" si="13"/>
        <v>0</v>
      </c>
      <c r="AP43" s="84">
        <f t="shared" si="14"/>
        <v>0</v>
      </c>
      <c r="AQ43" s="221">
        <f t="shared" si="42"/>
        <v>0</v>
      </c>
      <c r="AR43" s="221">
        <f t="shared" si="43"/>
        <v>0</v>
      </c>
      <c r="AS43" s="221">
        <f t="shared" si="44"/>
        <v>0</v>
      </c>
      <c r="AT43" s="221">
        <f t="shared" si="45"/>
        <v>0</v>
      </c>
      <c r="AU43" s="84"/>
      <c r="AV43" s="84"/>
      <c r="AW43" s="84"/>
      <c r="AX43" s="84"/>
      <c r="AY43" s="127"/>
    </row>
    <row r="44" spans="2:51">
      <c r="B44" s="91">
        <f t="shared" si="34"/>
        <v>123</v>
      </c>
      <c r="C44" s="181">
        <f t="shared" si="46"/>
        <v>124</v>
      </c>
      <c r="D44" s="165">
        <v>261</v>
      </c>
      <c r="E44" s="170">
        <f t="shared" si="32"/>
        <v>1.56</v>
      </c>
      <c r="F44" s="93">
        <f t="shared" si="33"/>
        <v>407.16</v>
      </c>
      <c r="G44" s="102">
        <f t="shared" si="36"/>
        <v>-70.199999999999989</v>
      </c>
      <c r="I44" s="106">
        <v>39</v>
      </c>
      <c r="J44" s="84">
        <f t="shared" si="21"/>
        <v>22.230000000000008</v>
      </c>
      <c r="K44" s="84">
        <f t="shared" si="22"/>
        <v>7.1401572108804405</v>
      </c>
      <c r="L44" s="84">
        <f t="shared" si="23"/>
        <v>70</v>
      </c>
      <c r="M44" s="84">
        <f t="shared" si="24"/>
        <v>10</v>
      </c>
      <c r="N44" s="84">
        <f t="shared" si="0"/>
        <v>0</v>
      </c>
      <c r="O44" s="85">
        <f t="shared" si="1"/>
        <v>344.4863571422834</v>
      </c>
      <c r="P44" s="106">
        <v>39</v>
      </c>
      <c r="Q44" s="84">
        <f t="shared" si="19"/>
        <v>4.68</v>
      </c>
      <c r="R44" s="84">
        <f t="shared" si="25"/>
        <v>182.52000000000015</v>
      </c>
      <c r="S44" s="84">
        <f t="shared" si="26"/>
        <v>105.67908000000008</v>
      </c>
      <c r="T44" s="84">
        <f t="shared" si="2"/>
        <v>28.310579964741688</v>
      </c>
      <c r="U44" s="84">
        <f t="shared" si="20"/>
        <v>70</v>
      </c>
      <c r="V44" s="84">
        <f t="shared" si="3"/>
        <v>10</v>
      </c>
      <c r="W44" s="84">
        <v>0</v>
      </c>
      <c r="X44" s="84">
        <f t="shared" si="4"/>
        <v>526.69865777192524</v>
      </c>
      <c r="Y44" s="89">
        <f t="shared" si="5"/>
        <v>182.21230062964185</v>
      </c>
      <c r="AA44" s="122">
        <v>39</v>
      </c>
      <c r="AB44" s="84">
        <f t="shared" si="6"/>
        <v>0</v>
      </c>
      <c r="AC44" s="332">
        <f t="shared" si="7"/>
        <v>0</v>
      </c>
      <c r="AD44" s="152">
        <f t="shared" si="8"/>
        <v>0</v>
      </c>
      <c r="AE44" s="152">
        <f t="shared" si="9"/>
        <v>0</v>
      </c>
      <c r="AF44" s="221">
        <f t="shared" si="37"/>
        <v>0</v>
      </c>
      <c r="AG44" s="221">
        <f t="shared" si="38"/>
        <v>0</v>
      </c>
      <c r="AH44" s="221">
        <f t="shared" si="39"/>
        <v>0</v>
      </c>
      <c r="AI44" s="226">
        <f t="shared" si="40"/>
        <v>0</v>
      </c>
      <c r="AK44" s="122">
        <v>39</v>
      </c>
      <c r="AL44" s="84">
        <f t="shared" si="10"/>
        <v>0</v>
      </c>
      <c r="AM44" s="84">
        <f t="shared" si="11"/>
        <v>0</v>
      </c>
      <c r="AN44" s="84">
        <f t="shared" si="12"/>
        <v>0</v>
      </c>
      <c r="AO44" s="84">
        <f t="shared" si="13"/>
        <v>0</v>
      </c>
      <c r="AP44" s="84">
        <f t="shared" si="14"/>
        <v>0</v>
      </c>
      <c r="AQ44" s="221">
        <f t="shared" si="42"/>
        <v>0</v>
      </c>
      <c r="AR44" s="221">
        <f t="shared" si="43"/>
        <v>0</v>
      </c>
      <c r="AS44" s="221">
        <f t="shared" si="44"/>
        <v>0</v>
      </c>
      <c r="AT44" s="221">
        <f t="shared" si="45"/>
        <v>0</v>
      </c>
      <c r="AU44" s="84"/>
      <c r="AV44" s="84"/>
      <c r="AW44" s="84"/>
      <c r="AX44" s="84"/>
      <c r="AY44" s="127"/>
    </row>
    <row r="45" spans="2:51">
      <c r="B45" s="91">
        <f t="shared" si="34"/>
        <v>124</v>
      </c>
      <c r="C45" s="181">
        <f t="shared" ref="C45:C52" si="47">C43+12</f>
        <v>135</v>
      </c>
      <c r="D45" s="165">
        <v>329</v>
      </c>
      <c r="E45" s="170">
        <f t="shared" si="32"/>
        <v>1.56</v>
      </c>
      <c r="F45" s="93">
        <f t="shared" si="33"/>
        <v>513.24</v>
      </c>
      <c r="G45" s="102">
        <f t="shared" si="36"/>
        <v>9.6436363636363627</v>
      </c>
      <c r="I45" s="106">
        <v>40</v>
      </c>
      <c r="J45" s="84">
        <f t="shared" si="21"/>
        <v>22.800000000000008</v>
      </c>
      <c r="K45" s="84">
        <f t="shared" si="22"/>
        <v>7.3016884035916814</v>
      </c>
      <c r="L45" s="84">
        <f t="shared" si="23"/>
        <v>70</v>
      </c>
      <c r="M45" s="84">
        <f t="shared" si="24"/>
        <v>10</v>
      </c>
      <c r="N45" s="84">
        <f t="shared" si="0"/>
        <v>0</v>
      </c>
      <c r="O45" s="85">
        <f t="shared" si="1"/>
        <v>345.76044063625551</v>
      </c>
      <c r="P45" s="106">
        <v>40</v>
      </c>
      <c r="Q45" s="84">
        <f t="shared" si="19"/>
        <v>4.68</v>
      </c>
      <c r="R45" s="84">
        <f t="shared" si="25"/>
        <v>187.20000000000016</v>
      </c>
      <c r="S45" s="84">
        <f t="shared" si="26"/>
        <v>108.38880000000009</v>
      </c>
      <c r="T45" s="84">
        <f t="shared" si="2"/>
        <v>28.951047900249215</v>
      </c>
      <c r="U45" s="84">
        <f t="shared" si="20"/>
        <v>70</v>
      </c>
      <c r="V45" s="84">
        <f t="shared" si="3"/>
        <v>10</v>
      </c>
      <c r="W45" s="84">
        <v>0</v>
      </c>
      <c r="X45" s="84">
        <f t="shared" si="4"/>
        <v>532.53356842626761</v>
      </c>
      <c r="Y45" s="89">
        <f t="shared" si="5"/>
        <v>186.7731277900121</v>
      </c>
      <c r="AA45" s="122">
        <v>40</v>
      </c>
      <c r="AB45" s="84">
        <f t="shared" si="6"/>
        <v>0</v>
      </c>
      <c r="AC45" s="332">
        <f t="shared" si="7"/>
        <v>0</v>
      </c>
      <c r="AD45" s="152">
        <f t="shared" si="8"/>
        <v>0</v>
      </c>
      <c r="AE45" s="152">
        <f t="shared" si="9"/>
        <v>0</v>
      </c>
      <c r="AF45" s="221">
        <f t="shared" si="37"/>
        <v>0</v>
      </c>
      <c r="AG45" s="221">
        <f t="shared" si="38"/>
        <v>0</v>
      </c>
      <c r="AH45" s="221">
        <f t="shared" si="39"/>
        <v>0</v>
      </c>
      <c r="AI45" s="226">
        <f t="shared" si="40"/>
        <v>0</v>
      </c>
      <c r="AK45" s="122">
        <v>40</v>
      </c>
      <c r="AL45" s="84">
        <f t="shared" si="10"/>
        <v>0</v>
      </c>
      <c r="AM45" s="84">
        <f t="shared" si="11"/>
        <v>0</v>
      </c>
      <c r="AN45" s="84">
        <f t="shared" si="12"/>
        <v>0</v>
      </c>
      <c r="AO45" s="84">
        <f t="shared" si="13"/>
        <v>0</v>
      </c>
      <c r="AP45" s="84">
        <f t="shared" si="14"/>
        <v>0</v>
      </c>
      <c r="AQ45" s="221">
        <f t="shared" si="42"/>
        <v>0</v>
      </c>
      <c r="AR45" s="221">
        <f t="shared" si="43"/>
        <v>0</v>
      </c>
      <c r="AS45" s="221">
        <f t="shared" si="44"/>
        <v>0</v>
      </c>
      <c r="AT45" s="221">
        <f t="shared" si="45"/>
        <v>0</v>
      </c>
      <c r="AU45" s="84"/>
      <c r="AV45" s="84"/>
      <c r="AW45" s="84"/>
      <c r="AX45" s="84"/>
      <c r="AY45" s="127"/>
    </row>
    <row r="46" spans="2:51">
      <c r="B46" s="91">
        <f t="shared" si="34"/>
        <v>135</v>
      </c>
      <c r="C46" s="181">
        <f t="shared" si="47"/>
        <v>136</v>
      </c>
      <c r="D46" s="165">
        <v>281</v>
      </c>
      <c r="E46" s="170">
        <f t="shared" si="32"/>
        <v>1.56</v>
      </c>
      <c r="F46" s="93">
        <f t="shared" si="33"/>
        <v>438.36</v>
      </c>
      <c r="G46" s="102">
        <f t="shared" si="36"/>
        <v>-74.88</v>
      </c>
      <c r="I46" s="106">
        <v>41</v>
      </c>
      <c r="J46" s="84">
        <f t="shared" si="21"/>
        <v>23.370000000000008</v>
      </c>
      <c r="K46" s="84">
        <f t="shared" si="22"/>
        <v>7.4627501721235312</v>
      </c>
      <c r="L46" s="84">
        <f t="shared" si="23"/>
        <v>70</v>
      </c>
      <c r="M46" s="84">
        <f t="shared" si="24"/>
        <v>10</v>
      </c>
      <c r="N46" s="84">
        <f t="shared" si="0"/>
        <v>0</v>
      </c>
      <c r="O46" s="85">
        <f t="shared" si="1"/>
        <v>347.03370654978181</v>
      </c>
      <c r="P46" s="106">
        <v>41</v>
      </c>
      <c r="Q46" s="84">
        <f t="shared" si="19"/>
        <v>4.68</v>
      </c>
      <c r="R46" s="84">
        <f t="shared" si="25"/>
        <v>191.88000000000017</v>
      </c>
      <c r="S46" s="84">
        <f t="shared" si="26"/>
        <v>111.09852000000009</v>
      </c>
      <c r="T46" s="84">
        <f t="shared" si="2"/>
        <v>29.589654578311624</v>
      </c>
      <c r="U46" s="84">
        <f t="shared" si="20"/>
        <v>70</v>
      </c>
      <c r="V46" s="84">
        <f t="shared" si="3"/>
        <v>10</v>
      </c>
      <c r="W46" s="84">
        <v>0</v>
      </c>
      <c r="X46" s="84">
        <f t="shared" si="4"/>
        <v>538.36523739055951</v>
      </c>
      <c r="Y46" s="89">
        <f t="shared" si="5"/>
        <v>191.3315308407777</v>
      </c>
      <c r="AA46" s="122">
        <v>41</v>
      </c>
      <c r="AB46" s="84">
        <f t="shared" si="6"/>
        <v>0</v>
      </c>
      <c r="AC46" s="332">
        <f t="shared" si="7"/>
        <v>0</v>
      </c>
      <c r="AD46" s="152">
        <f t="shared" si="8"/>
        <v>0</v>
      </c>
      <c r="AE46" s="152">
        <f t="shared" si="9"/>
        <v>0</v>
      </c>
      <c r="AF46" s="221">
        <f t="shared" si="37"/>
        <v>0</v>
      </c>
      <c r="AG46" s="221">
        <f t="shared" si="38"/>
        <v>0</v>
      </c>
      <c r="AH46" s="221">
        <f t="shared" si="39"/>
        <v>0</v>
      </c>
      <c r="AI46" s="226">
        <f t="shared" si="40"/>
        <v>0</v>
      </c>
      <c r="AK46" s="122">
        <v>41</v>
      </c>
      <c r="AL46" s="84">
        <f t="shared" si="10"/>
        <v>0</v>
      </c>
      <c r="AM46" s="84">
        <f t="shared" si="11"/>
        <v>0</v>
      </c>
      <c r="AN46" s="84">
        <f t="shared" si="12"/>
        <v>0</v>
      </c>
      <c r="AO46" s="84">
        <f t="shared" si="13"/>
        <v>0</v>
      </c>
      <c r="AP46" s="84">
        <f t="shared" si="14"/>
        <v>0</v>
      </c>
      <c r="AQ46" s="221">
        <f t="shared" si="42"/>
        <v>0</v>
      </c>
      <c r="AR46" s="221">
        <f t="shared" si="43"/>
        <v>0</v>
      </c>
      <c r="AS46" s="221">
        <f t="shared" si="44"/>
        <v>0</v>
      </c>
      <c r="AT46" s="221">
        <f t="shared" si="45"/>
        <v>0</v>
      </c>
      <c r="AU46" s="84"/>
      <c r="AV46" s="84"/>
      <c r="AW46" s="84"/>
      <c r="AX46" s="84"/>
      <c r="AY46" s="127"/>
    </row>
    <row r="47" spans="2:51">
      <c r="B47" s="91">
        <f t="shared" si="34"/>
        <v>136</v>
      </c>
      <c r="C47" s="181">
        <f t="shared" si="47"/>
        <v>147</v>
      </c>
      <c r="D47" s="165">
        <v>351</v>
      </c>
      <c r="E47" s="170">
        <f t="shared" si="32"/>
        <v>1.56</v>
      </c>
      <c r="F47" s="93">
        <f t="shared" si="33"/>
        <v>547.56000000000006</v>
      </c>
      <c r="G47" s="102">
        <f t="shared" si="36"/>
        <v>9.9272727272727312</v>
      </c>
      <c r="I47" s="106">
        <v>42</v>
      </c>
      <c r="J47" s="84">
        <f t="shared" si="21"/>
        <v>23.940000000000008</v>
      </c>
      <c r="K47" s="84">
        <f t="shared" si="22"/>
        <v>7.623355282985683</v>
      </c>
      <c r="L47" s="84">
        <f t="shared" si="23"/>
        <v>70</v>
      </c>
      <c r="M47" s="84">
        <f t="shared" si="24"/>
        <v>10</v>
      </c>
      <c r="N47" s="84">
        <f t="shared" si="0"/>
        <v>0</v>
      </c>
      <c r="O47" s="85">
        <f t="shared" si="1"/>
        <v>348.30617711786675</v>
      </c>
      <c r="P47" s="106">
        <v>42</v>
      </c>
      <c r="Q47" s="84">
        <f t="shared" si="19"/>
        <v>4.68</v>
      </c>
      <c r="R47" s="84">
        <f t="shared" si="25"/>
        <v>196.56000000000017</v>
      </c>
      <c r="S47" s="84">
        <f t="shared" si="26"/>
        <v>113.8082400000001</v>
      </c>
      <c r="T47" s="84">
        <f t="shared" si="2"/>
        <v>30.22645061788349</v>
      </c>
      <c r="U47" s="84">
        <f t="shared" si="20"/>
        <v>70</v>
      </c>
      <c r="V47" s="84">
        <f t="shared" si="3"/>
        <v>10</v>
      </c>
      <c r="W47" s="84">
        <v>0</v>
      </c>
      <c r="X47" s="84">
        <f t="shared" si="4"/>
        <v>544.19375282614726</v>
      </c>
      <c r="Y47" s="89">
        <f t="shared" si="5"/>
        <v>195.88757570828051</v>
      </c>
      <c r="AA47" s="122">
        <v>42</v>
      </c>
      <c r="AB47" s="84">
        <f t="shared" si="6"/>
        <v>30</v>
      </c>
      <c r="AC47" s="332">
        <f t="shared" si="7"/>
        <v>0</v>
      </c>
      <c r="AD47" s="152">
        <f t="shared" si="8"/>
        <v>0</v>
      </c>
      <c r="AE47" s="152">
        <f t="shared" si="9"/>
        <v>0</v>
      </c>
      <c r="AF47" s="221">
        <f t="shared" si="37"/>
        <v>0</v>
      </c>
      <c r="AG47" s="221">
        <f t="shared" si="38"/>
        <v>0</v>
      </c>
      <c r="AH47" s="221">
        <f t="shared" si="39"/>
        <v>0</v>
      </c>
      <c r="AI47" s="226">
        <f t="shared" si="40"/>
        <v>0</v>
      </c>
      <c r="AK47" s="122">
        <v>42</v>
      </c>
      <c r="AL47" s="84">
        <f t="shared" si="10"/>
        <v>30</v>
      </c>
      <c r="AM47" s="84">
        <f t="shared" si="11"/>
        <v>0</v>
      </c>
      <c r="AN47" s="84">
        <f t="shared" si="12"/>
        <v>0</v>
      </c>
      <c r="AO47" s="84">
        <f t="shared" si="13"/>
        <v>0</v>
      </c>
      <c r="AP47" s="84">
        <f t="shared" si="14"/>
        <v>1</v>
      </c>
      <c r="AQ47" s="221">
        <f t="shared" si="42"/>
        <v>0</v>
      </c>
      <c r="AR47" s="221">
        <f t="shared" si="43"/>
        <v>0</v>
      </c>
      <c r="AS47" s="221">
        <f t="shared" si="44"/>
        <v>0</v>
      </c>
      <c r="AT47" s="221">
        <f t="shared" si="45"/>
        <v>30</v>
      </c>
      <c r="AU47" s="84"/>
      <c r="AV47" s="84"/>
      <c r="AW47" s="84"/>
      <c r="AX47" s="84"/>
      <c r="AY47" s="127"/>
    </row>
    <row r="48" spans="2:51">
      <c r="B48" s="91">
        <f t="shared" si="34"/>
        <v>147</v>
      </c>
      <c r="C48" s="181">
        <f t="shared" si="47"/>
        <v>148</v>
      </c>
      <c r="D48" s="165">
        <v>303</v>
      </c>
      <c r="E48" s="170">
        <f t="shared" si="32"/>
        <v>1.56</v>
      </c>
      <c r="F48" s="93">
        <f t="shared" ref="F48:F52" si="48">D48*E48</f>
        <v>472.68</v>
      </c>
      <c r="G48" s="102">
        <f t="shared" ref="G48:G52" si="49">(F48-F47)/(C48-B48)</f>
        <v>-74.880000000000052</v>
      </c>
      <c r="I48" s="106">
        <v>43</v>
      </c>
      <c r="J48" s="84">
        <f t="shared" si="21"/>
        <v>24.510000000000009</v>
      </c>
      <c r="K48" s="84">
        <f t="shared" si="22"/>
        <v>7.7835158600851422</v>
      </c>
      <c r="L48" s="84">
        <f t="shared" si="23"/>
        <v>70</v>
      </c>
      <c r="M48" s="84">
        <f t="shared" si="24"/>
        <v>10</v>
      </c>
      <c r="N48" s="84">
        <f t="shared" si="0"/>
        <v>0</v>
      </c>
      <c r="O48" s="85">
        <f t="shared" si="1"/>
        <v>349.57787345631499</v>
      </c>
      <c r="P48" s="106">
        <v>43</v>
      </c>
      <c r="Q48" s="84">
        <f t="shared" si="19"/>
        <v>-46.800000000000011</v>
      </c>
      <c r="R48" s="84">
        <f t="shared" si="25"/>
        <v>149.76000000000016</v>
      </c>
      <c r="S48" s="84">
        <f t="shared" si="26"/>
        <v>86.711040000000082</v>
      </c>
      <c r="T48" s="84">
        <f t="shared" si="2"/>
        <v>23.77029657896059</v>
      </c>
      <c r="U48" s="84">
        <f t="shared" si="20"/>
        <v>70</v>
      </c>
      <c r="V48" s="84">
        <f t="shared" si="3"/>
        <v>10</v>
      </c>
      <c r="W48" s="84">
        <v>0</v>
      </c>
      <c r="X48" s="84">
        <f t="shared" si="4"/>
        <v>485.75499454168988</v>
      </c>
      <c r="Y48" s="89">
        <f t="shared" si="5"/>
        <v>136.17712108537489</v>
      </c>
      <c r="AA48" s="122">
        <v>43</v>
      </c>
      <c r="AB48" s="84">
        <f t="shared" si="6"/>
        <v>0</v>
      </c>
      <c r="AC48" s="332">
        <f t="shared" si="7"/>
        <v>0</v>
      </c>
      <c r="AD48" s="152">
        <f t="shared" si="8"/>
        <v>0</v>
      </c>
      <c r="AE48" s="152">
        <f t="shared" si="9"/>
        <v>0</v>
      </c>
      <c r="AF48" s="221">
        <f t="shared" si="37"/>
        <v>0</v>
      </c>
      <c r="AG48" s="221">
        <f t="shared" si="38"/>
        <v>0</v>
      </c>
      <c r="AH48" s="221">
        <f t="shared" si="39"/>
        <v>0</v>
      </c>
      <c r="AI48" s="226">
        <f t="shared" si="40"/>
        <v>0</v>
      </c>
      <c r="AK48" s="122">
        <v>43</v>
      </c>
      <c r="AL48" s="84">
        <f t="shared" si="10"/>
        <v>0</v>
      </c>
      <c r="AM48" s="84">
        <f t="shared" si="11"/>
        <v>0</v>
      </c>
      <c r="AN48" s="84">
        <f t="shared" si="12"/>
        <v>0</v>
      </c>
      <c r="AO48" s="84">
        <f t="shared" si="13"/>
        <v>0</v>
      </c>
      <c r="AP48" s="84">
        <f t="shared" si="14"/>
        <v>0</v>
      </c>
      <c r="AQ48" s="221">
        <f t="shared" si="42"/>
        <v>0</v>
      </c>
      <c r="AR48" s="221">
        <f t="shared" si="43"/>
        <v>0</v>
      </c>
      <c r="AS48" s="221">
        <f t="shared" si="44"/>
        <v>0</v>
      </c>
      <c r="AT48" s="221">
        <f t="shared" si="45"/>
        <v>0</v>
      </c>
      <c r="AU48" s="84"/>
      <c r="AV48" s="84"/>
      <c r="AW48" s="84"/>
      <c r="AX48" s="84"/>
      <c r="AY48" s="127"/>
    </row>
    <row r="49" spans="2:51">
      <c r="B49" s="91">
        <f t="shared" si="34"/>
        <v>148</v>
      </c>
      <c r="C49" s="181">
        <f t="shared" si="47"/>
        <v>159</v>
      </c>
      <c r="D49" s="165">
        <v>374</v>
      </c>
      <c r="E49" s="170">
        <f t="shared" si="32"/>
        <v>1.56</v>
      </c>
      <c r="F49" s="93">
        <f t="shared" si="48"/>
        <v>583.44000000000005</v>
      </c>
      <c r="G49" s="102">
        <f t="shared" si="49"/>
        <v>10.069090909090914</v>
      </c>
      <c r="I49" s="106">
        <v>44</v>
      </c>
      <c r="J49" s="84">
        <f t="shared" si="21"/>
        <v>25.080000000000009</v>
      </c>
      <c r="K49" s="84">
        <f t="shared" si="22"/>
        <v>7.943243431252343</v>
      </c>
      <c r="L49" s="84">
        <f t="shared" si="23"/>
        <v>70</v>
      </c>
      <c r="M49" s="84">
        <f t="shared" si="24"/>
        <v>10</v>
      </c>
      <c r="N49" s="84">
        <f t="shared" si="0"/>
        <v>0</v>
      </c>
      <c r="O49" s="85">
        <f t="shared" si="1"/>
        <v>350.84881564276452</v>
      </c>
      <c r="P49" s="106">
        <v>44</v>
      </c>
      <c r="Q49" s="84">
        <f t="shared" si="19"/>
        <v>12.257142857142858</v>
      </c>
      <c r="R49" s="84">
        <f t="shared" si="25"/>
        <v>162.01714285714303</v>
      </c>
      <c r="S49" s="84">
        <f t="shared" si="26"/>
        <v>93.807925714285801</v>
      </c>
      <c r="T49" s="84">
        <f t="shared" si="2"/>
        <v>25.481378339171975</v>
      </c>
      <c r="U49" s="84">
        <f t="shared" si="20"/>
        <v>70</v>
      </c>
      <c r="V49" s="84">
        <f t="shared" si="3"/>
        <v>10</v>
      </c>
      <c r="W49" s="84">
        <v>0</v>
      </c>
      <c r="X49" s="84">
        <f t="shared" si="4"/>
        <v>501.09553789310559</v>
      </c>
      <c r="Y49" s="89">
        <f t="shared" si="5"/>
        <v>150.24672225034107</v>
      </c>
      <c r="AA49" s="122">
        <v>44</v>
      </c>
      <c r="AB49" s="84">
        <f t="shared" si="6"/>
        <v>0</v>
      </c>
      <c r="AC49" s="332">
        <f t="shared" si="7"/>
        <v>0</v>
      </c>
      <c r="AD49" s="152">
        <f t="shared" si="8"/>
        <v>0</v>
      </c>
      <c r="AE49" s="152">
        <f t="shared" si="9"/>
        <v>0</v>
      </c>
      <c r="AF49" s="221">
        <f t="shared" si="37"/>
        <v>0</v>
      </c>
      <c r="AG49" s="221">
        <f t="shared" si="38"/>
        <v>0</v>
      </c>
      <c r="AH49" s="221">
        <f t="shared" si="39"/>
        <v>0</v>
      </c>
      <c r="AI49" s="226">
        <f t="shared" si="40"/>
        <v>0</v>
      </c>
      <c r="AK49" s="122">
        <v>44</v>
      </c>
      <c r="AL49" s="84">
        <f t="shared" si="10"/>
        <v>0</v>
      </c>
      <c r="AM49" s="84">
        <f t="shared" si="11"/>
        <v>0</v>
      </c>
      <c r="AN49" s="84">
        <f t="shared" si="12"/>
        <v>0</v>
      </c>
      <c r="AO49" s="84">
        <f t="shared" si="13"/>
        <v>0</v>
      </c>
      <c r="AP49" s="84">
        <f t="shared" si="14"/>
        <v>0</v>
      </c>
      <c r="AQ49" s="221">
        <f t="shared" si="42"/>
        <v>0</v>
      </c>
      <c r="AR49" s="221">
        <f t="shared" si="43"/>
        <v>0</v>
      </c>
      <c r="AS49" s="221">
        <f t="shared" si="44"/>
        <v>0</v>
      </c>
      <c r="AT49" s="221">
        <f t="shared" si="45"/>
        <v>0</v>
      </c>
      <c r="AU49" s="84"/>
      <c r="AV49" s="84"/>
      <c r="AW49" s="84"/>
      <c r="AX49" s="84"/>
      <c r="AY49" s="127"/>
    </row>
    <row r="50" spans="2:51">
      <c r="B50" s="91">
        <f t="shared" si="34"/>
        <v>159</v>
      </c>
      <c r="C50" s="181">
        <f t="shared" si="47"/>
        <v>160</v>
      </c>
      <c r="D50" s="165">
        <v>326</v>
      </c>
      <c r="E50" s="170">
        <f t="shared" si="32"/>
        <v>1.56</v>
      </c>
      <c r="F50" s="93">
        <f t="shared" si="48"/>
        <v>508.56</v>
      </c>
      <c r="G50" s="102">
        <f t="shared" si="49"/>
        <v>-74.880000000000052</v>
      </c>
      <c r="I50" s="106">
        <v>45</v>
      </c>
      <c r="J50" s="84">
        <f t="shared" si="21"/>
        <v>25.650000000000009</v>
      </c>
      <c r="K50" s="84">
        <f t="shared" si="22"/>
        <v>8.1025489704184697</v>
      </c>
      <c r="L50" s="84">
        <f t="shared" si="23"/>
        <v>70</v>
      </c>
      <c r="M50" s="84">
        <f t="shared" si="24"/>
        <v>10</v>
      </c>
      <c r="N50" s="84">
        <f t="shared" si="0"/>
        <v>0</v>
      </c>
      <c r="O50" s="85">
        <f t="shared" si="1"/>
        <v>352.11902279014549</v>
      </c>
      <c r="P50" s="106">
        <v>45</v>
      </c>
      <c r="Q50" s="84">
        <f t="shared" si="19"/>
        <v>12.257142857142858</v>
      </c>
      <c r="R50" s="84">
        <f t="shared" si="25"/>
        <v>174.2742857142859</v>
      </c>
      <c r="S50" s="84">
        <f t="shared" si="26"/>
        <v>100.90481142857152</v>
      </c>
      <c r="T50" s="84">
        <f t="shared" si="2"/>
        <v>27.177443261213089</v>
      </c>
      <c r="U50" s="84">
        <f t="shared" si="20"/>
        <v>70</v>
      </c>
      <c r="V50" s="84">
        <f t="shared" si="3"/>
        <v>10</v>
      </c>
      <c r="W50" s="84">
        <v>0</v>
      </c>
      <c r="X50" s="84">
        <f t="shared" si="4"/>
        <v>516.40992691804149</v>
      </c>
      <c r="Y50" s="89">
        <f t="shared" si="5"/>
        <v>164.290904127896</v>
      </c>
      <c r="AA50" s="122">
        <v>45</v>
      </c>
      <c r="AB50" s="84">
        <f t="shared" si="6"/>
        <v>0</v>
      </c>
      <c r="AC50" s="332">
        <f t="shared" si="7"/>
        <v>0</v>
      </c>
      <c r="AD50" s="152">
        <f t="shared" si="8"/>
        <v>0</v>
      </c>
      <c r="AE50" s="152">
        <f t="shared" si="9"/>
        <v>0</v>
      </c>
      <c r="AF50" s="221">
        <f t="shared" si="37"/>
        <v>0</v>
      </c>
      <c r="AG50" s="221">
        <f t="shared" si="38"/>
        <v>0</v>
      </c>
      <c r="AH50" s="221">
        <f t="shared" si="39"/>
        <v>0</v>
      </c>
      <c r="AI50" s="226">
        <f t="shared" si="40"/>
        <v>0</v>
      </c>
      <c r="AK50" s="122">
        <v>45</v>
      </c>
      <c r="AL50" s="84">
        <f t="shared" si="10"/>
        <v>0</v>
      </c>
      <c r="AM50" s="84">
        <f t="shared" si="11"/>
        <v>0</v>
      </c>
      <c r="AN50" s="84">
        <f t="shared" si="12"/>
        <v>0</v>
      </c>
      <c r="AO50" s="84">
        <f t="shared" si="13"/>
        <v>0</v>
      </c>
      <c r="AP50" s="84">
        <f t="shared" si="14"/>
        <v>0</v>
      </c>
      <c r="AQ50" s="221">
        <f t="shared" si="42"/>
        <v>0</v>
      </c>
      <c r="AR50" s="221">
        <f t="shared" si="43"/>
        <v>0</v>
      </c>
      <c r="AS50" s="221">
        <f t="shared" si="44"/>
        <v>0</v>
      </c>
      <c r="AT50" s="221">
        <f t="shared" si="45"/>
        <v>0</v>
      </c>
      <c r="AU50" s="84"/>
      <c r="AV50" s="84"/>
      <c r="AW50" s="84"/>
      <c r="AX50" s="84"/>
      <c r="AY50" s="127"/>
    </row>
    <row r="51" spans="2:51">
      <c r="B51" s="91">
        <f t="shared" si="34"/>
        <v>160</v>
      </c>
      <c r="C51" s="181">
        <f t="shared" si="47"/>
        <v>171</v>
      </c>
      <c r="D51" s="165">
        <v>399</v>
      </c>
      <c r="E51" s="170">
        <f t="shared" si="32"/>
        <v>1.56</v>
      </c>
      <c r="F51" s="93">
        <f t="shared" si="48"/>
        <v>622.44000000000005</v>
      </c>
      <c r="G51" s="102">
        <f t="shared" si="49"/>
        <v>10.352727272727277</v>
      </c>
      <c r="I51" s="106">
        <v>46</v>
      </c>
      <c r="J51" s="84">
        <f t="shared" si="21"/>
        <v>26.22000000000001</v>
      </c>
      <c r="K51" s="84">
        <f t="shared" si="22"/>
        <v>8.2614429359378772</v>
      </c>
      <c r="L51" s="84">
        <f t="shared" si="23"/>
        <v>70</v>
      </c>
      <c r="M51" s="84">
        <f t="shared" si="24"/>
        <v>10</v>
      </c>
      <c r="N51" s="84">
        <f t="shared" si="0"/>
        <v>0</v>
      </c>
      <c r="O51" s="85">
        <f t="shared" si="1"/>
        <v>353.38851311342518</v>
      </c>
      <c r="P51" s="106">
        <v>46</v>
      </c>
      <c r="Q51" s="84">
        <f t="shared" si="19"/>
        <v>12.257142857142858</v>
      </c>
      <c r="R51" s="84">
        <f t="shared" si="25"/>
        <v>186.53142857142876</v>
      </c>
      <c r="S51" s="84">
        <f t="shared" si="26"/>
        <v>108.00169714285724</v>
      </c>
      <c r="T51" s="84">
        <f t="shared" si="2"/>
        <v>28.859667649432119</v>
      </c>
      <c r="U51" s="84">
        <f t="shared" si="20"/>
        <v>70</v>
      </c>
      <c r="V51" s="84">
        <f t="shared" si="3"/>
        <v>10</v>
      </c>
      <c r="W51" s="84">
        <v>0</v>
      </c>
      <c r="X51" s="84">
        <f t="shared" si="4"/>
        <v>531.70021034657066</v>
      </c>
      <c r="Y51" s="89">
        <f t="shared" si="5"/>
        <v>178.31169723314548</v>
      </c>
      <c r="AA51" s="122">
        <v>46</v>
      </c>
      <c r="AB51" s="84">
        <f t="shared" si="6"/>
        <v>0</v>
      </c>
      <c r="AC51" s="332">
        <f t="shared" si="7"/>
        <v>0</v>
      </c>
      <c r="AD51" s="152">
        <f t="shared" si="8"/>
        <v>0</v>
      </c>
      <c r="AE51" s="152">
        <f t="shared" si="9"/>
        <v>0</v>
      </c>
      <c r="AF51" s="221">
        <f t="shared" si="37"/>
        <v>0</v>
      </c>
      <c r="AG51" s="221">
        <f t="shared" si="38"/>
        <v>0</v>
      </c>
      <c r="AH51" s="221">
        <f t="shared" si="39"/>
        <v>0</v>
      </c>
      <c r="AI51" s="226">
        <f t="shared" si="40"/>
        <v>0</v>
      </c>
      <c r="AK51" s="122">
        <v>46</v>
      </c>
      <c r="AL51" s="84">
        <f t="shared" si="10"/>
        <v>0</v>
      </c>
      <c r="AM51" s="84">
        <f t="shared" si="11"/>
        <v>0</v>
      </c>
      <c r="AN51" s="84">
        <f t="shared" si="12"/>
        <v>0</v>
      </c>
      <c r="AO51" s="84">
        <f t="shared" si="13"/>
        <v>0</v>
      </c>
      <c r="AP51" s="84">
        <f t="shared" si="14"/>
        <v>0</v>
      </c>
      <c r="AQ51" s="221">
        <f t="shared" si="42"/>
        <v>0</v>
      </c>
      <c r="AR51" s="221">
        <f t="shared" si="43"/>
        <v>0</v>
      </c>
      <c r="AS51" s="221">
        <f t="shared" si="44"/>
        <v>0</v>
      </c>
      <c r="AT51" s="221">
        <f t="shared" si="45"/>
        <v>0</v>
      </c>
      <c r="AU51" s="84"/>
      <c r="AV51" s="84"/>
      <c r="AW51" s="84"/>
      <c r="AX51" s="84"/>
      <c r="AY51" s="127"/>
    </row>
    <row r="52" spans="2:51">
      <c r="B52" s="91">
        <f t="shared" si="34"/>
        <v>171</v>
      </c>
      <c r="C52" s="181">
        <f t="shared" si="47"/>
        <v>172</v>
      </c>
      <c r="D52" s="165">
        <v>399</v>
      </c>
      <c r="E52" s="170">
        <f t="shared" si="32"/>
        <v>1.56</v>
      </c>
      <c r="F52" s="93">
        <f t="shared" si="48"/>
        <v>622.44000000000005</v>
      </c>
      <c r="G52" s="102">
        <f t="shared" si="49"/>
        <v>0</v>
      </c>
      <c r="I52" s="106">
        <v>47</v>
      </c>
      <c r="J52" s="84">
        <f t="shared" si="21"/>
        <v>26.79000000000001</v>
      </c>
      <c r="K52" s="84">
        <f t="shared" si="22"/>
        <v>8.4199353054842181</v>
      </c>
      <c r="L52" s="84">
        <f t="shared" si="23"/>
        <v>70</v>
      </c>
      <c r="M52" s="84">
        <f t="shared" si="24"/>
        <v>10</v>
      </c>
      <c r="N52" s="84">
        <f t="shared" si="0"/>
        <v>0</v>
      </c>
      <c r="O52" s="85">
        <f t="shared" si="1"/>
        <v>354.65730399038506</v>
      </c>
      <c r="P52" s="106">
        <v>47</v>
      </c>
      <c r="Q52" s="84">
        <f t="shared" si="19"/>
        <v>12.257142857142858</v>
      </c>
      <c r="R52" s="84">
        <f t="shared" si="25"/>
        <v>198.78857142857163</v>
      </c>
      <c r="S52" s="84">
        <f t="shared" si="26"/>
        <v>115.09858285714297</v>
      </c>
      <c r="T52" s="84">
        <f t="shared" si="2"/>
        <v>30.529064472465553</v>
      </c>
      <c r="U52" s="84">
        <f t="shared" si="20"/>
        <v>70</v>
      </c>
      <c r="V52" s="84">
        <f t="shared" si="3"/>
        <v>10</v>
      </c>
      <c r="W52" s="84">
        <v>0</v>
      </c>
      <c r="X52" s="84">
        <f t="shared" si="4"/>
        <v>546.96815243240144</v>
      </c>
      <c r="Y52" s="89">
        <f t="shared" si="5"/>
        <v>192.31084844201638</v>
      </c>
      <c r="AA52" s="122">
        <v>47</v>
      </c>
      <c r="AB52" s="84">
        <f t="shared" si="6"/>
        <v>0</v>
      </c>
      <c r="AC52" s="332">
        <f t="shared" si="7"/>
        <v>0</v>
      </c>
      <c r="AD52" s="152">
        <f t="shared" si="8"/>
        <v>0</v>
      </c>
      <c r="AE52" s="152">
        <f t="shared" si="9"/>
        <v>0</v>
      </c>
      <c r="AF52" s="221">
        <f t="shared" si="37"/>
        <v>0</v>
      </c>
      <c r="AG52" s="221">
        <f t="shared" si="38"/>
        <v>0</v>
      </c>
      <c r="AH52" s="221">
        <f t="shared" si="39"/>
        <v>0</v>
      </c>
      <c r="AI52" s="226">
        <f t="shared" si="40"/>
        <v>0</v>
      </c>
      <c r="AK52" s="122">
        <v>47</v>
      </c>
      <c r="AL52" s="84">
        <f t="shared" si="10"/>
        <v>0</v>
      </c>
      <c r="AM52" s="84">
        <f t="shared" si="11"/>
        <v>0</v>
      </c>
      <c r="AN52" s="84">
        <f t="shared" si="12"/>
        <v>0</v>
      </c>
      <c r="AO52" s="84">
        <f t="shared" si="13"/>
        <v>0</v>
      </c>
      <c r="AP52" s="84">
        <f t="shared" si="14"/>
        <v>0</v>
      </c>
      <c r="AQ52" s="221">
        <f t="shared" si="42"/>
        <v>0</v>
      </c>
      <c r="AR52" s="221">
        <f t="shared" si="43"/>
        <v>0</v>
      </c>
      <c r="AS52" s="221">
        <f t="shared" si="44"/>
        <v>0</v>
      </c>
      <c r="AT52" s="221">
        <f t="shared" si="45"/>
        <v>0</v>
      </c>
      <c r="AU52" s="84"/>
      <c r="AV52" s="84"/>
      <c r="AW52" s="84"/>
      <c r="AX52" s="84"/>
      <c r="AY52" s="127"/>
    </row>
    <row r="53" spans="2:51">
      <c r="B53" s="91"/>
      <c r="C53" s="199"/>
      <c r="D53" s="165"/>
      <c r="E53" s="170"/>
      <c r="F53" s="93"/>
      <c r="G53" s="102"/>
      <c r="I53" s="106">
        <v>48</v>
      </c>
      <c r="J53" s="84">
        <f t="shared" si="21"/>
        <v>27.36000000000001</v>
      </c>
      <c r="K53" s="84">
        <f t="shared" si="22"/>
        <v>8.5780356078927902</v>
      </c>
      <c r="L53" s="84">
        <f t="shared" si="23"/>
        <v>70</v>
      </c>
      <c r="M53" s="84">
        <f t="shared" si="24"/>
        <v>10</v>
      </c>
      <c r="N53" s="84">
        <f t="shared" si="0"/>
        <v>0</v>
      </c>
      <c r="O53" s="85">
        <f t="shared" si="1"/>
        <v>355.92541201707991</v>
      </c>
      <c r="P53" s="106">
        <v>48</v>
      </c>
      <c r="Q53" s="84">
        <f t="shared" si="19"/>
        <v>12.257142857142858</v>
      </c>
      <c r="R53" s="84">
        <f t="shared" si="25"/>
        <v>211.0457142857145</v>
      </c>
      <c r="S53" s="84">
        <f t="shared" si="26"/>
        <v>122.19546857142869</v>
      </c>
      <c r="T53" s="84">
        <f t="shared" si="2"/>
        <v>32.186514721956208</v>
      </c>
      <c r="U53" s="84">
        <f t="shared" si="20"/>
        <v>70</v>
      </c>
      <c r="V53" s="84">
        <f t="shared" si="3"/>
        <v>10</v>
      </c>
      <c r="W53" s="84">
        <v>0</v>
      </c>
      <c r="X53" s="84">
        <f t="shared" si="4"/>
        <v>562.21528756931195</v>
      </c>
      <c r="Y53" s="89">
        <f t="shared" si="5"/>
        <v>206.28987555223205</v>
      </c>
      <c r="AA53" s="122">
        <v>48</v>
      </c>
      <c r="AB53" s="84">
        <f t="shared" si="6"/>
        <v>0</v>
      </c>
      <c r="AC53" s="332">
        <f t="shared" si="7"/>
        <v>0</v>
      </c>
      <c r="AD53" s="152">
        <f t="shared" si="8"/>
        <v>0</v>
      </c>
      <c r="AE53" s="152">
        <f t="shared" si="9"/>
        <v>0</v>
      </c>
      <c r="AF53" s="221">
        <f t="shared" si="37"/>
        <v>0</v>
      </c>
      <c r="AG53" s="221">
        <f t="shared" si="38"/>
        <v>0</v>
      </c>
      <c r="AH53" s="221">
        <f t="shared" si="39"/>
        <v>0</v>
      </c>
      <c r="AI53" s="226">
        <f t="shared" si="40"/>
        <v>0</v>
      </c>
      <c r="AK53" s="122">
        <v>48</v>
      </c>
      <c r="AL53" s="84">
        <f t="shared" si="10"/>
        <v>0</v>
      </c>
      <c r="AM53" s="84">
        <f t="shared" si="11"/>
        <v>0</v>
      </c>
      <c r="AN53" s="84">
        <f t="shared" si="12"/>
        <v>0</v>
      </c>
      <c r="AO53" s="84">
        <f t="shared" si="13"/>
        <v>0</v>
      </c>
      <c r="AP53" s="84">
        <f t="shared" si="14"/>
        <v>0</v>
      </c>
      <c r="AQ53" s="221">
        <f t="shared" si="42"/>
        <v>0</v>
      </c>
      <c r="AR53" s="221">
        <f t="shared" si="43"/>
        <v>0</v>
      </c>
      <c r="AS53" s="221">
        <f t="shared" si="44"/>
        <v>0</v>
      </c>
      <c r="AT53" s="221">
        <f t="shared" si="45"/>
        <v>0</v>
      </c>
      <c r="AU53" s="84"/>
      <c r="AV53" s="84"/>
      <c r="AW53" s="84"/>
      <c r="AX53" s="84"/>
      <c r="AY53" s="127"/>
    </row>
    <row r="54" spans="2:51">
      <c r="B54" s="91"/>
      <c r="C54" s="199"/>
      <c r="D54" s="165"/>
      <c r="E54" s="170"/>
      <c r="F54" s="93"/>
      <c r="G54" s="102"/>
      <c r="I54" s="106">
        <v>49</v>
      </c>
      <c r="J54" s="84">
        <f t="shared" si="21"/>
        <v>27.93000000000001</v>
      </c>
      <c r="K54" s="84">
        <f t="shared" si="22"/>
        <v>8.735752952274547</v>
      </c>
      <c r="L54" s="84">
        <f t="shared" si="23"/>
        <v>70</v>
      </c>
      <c r="M54" s="84">
        <f t="shared" si="24"/>
        <v>10</v>
      </c>
      <c r="N54" s="84">
        <f t="shared" si="0"/>
        <v>0</v>
      </c>
      <c r="O54" s="85">
        <f t="shared" si="1"/>
        <v>357.19285305854487</v>
      </c>
      <c r="P54" s="106">
        <v>49</v>
      </c>
      <c r="Q54" s="84">
        <f t="shared" si="19"/>
        <v>12.257142857142858</v>
      </c>
      <c r="R54" s="84">
        <f t="shared" si="25"/>
        <v>223.30285714285736</v>
      </c>
      <c r="S54" s="84">
        <f t="shared" si="26"/>
        <v>129.2923542857144</v>
      </c>
      <c r="T54" s="84">
        <f t="shared" si="2"/>
        <v>33.83279127637902</v>
      </c>
      <c r="U54" s="84">
        <f t="shared" si="20"/>
        <v>70</v>
      </c>
      <c r="V54" s="84">
        <f t="shared" si="3"/>
        <v>10</v>
      </c>
      <c r="W54" s="84">
        <v>0</v>
      </c>
      <c r="X54" s="84">
        <f t="shared" si="4"/>
        <v>577.44296185397934</v>
      </c>
      <c r="Y54" s="89">
        <f t="shared" si="5"/>
        <v>220.25010879543447</v>
      </c>
      <c r="AA54" s="122">
        <v>49</v>
      </c>
      <c r="AB54" s="84">
        <f t="shared" si="6"/>
        <v>0</v>
      </c>
      <c r="AC54" s="332">
        <f t="shared" si="7"/>
        <v>0</v>
      </c>
      <c r="AD54" s="152">
        <f t="shared" si="8"/>
        <v>0</v>
      </c>
      <c r="AE54" s="152">
        <f t="shared" si="9"/>
        <v>0</v>
      </c>
      <c r="AF54" s="221">
        <f t="shared" si="37"/>
        <v>0</v>
      </c>
      <c r="AG54" s="221">
        <f t="shared" si="38"/>
        <v>0</v>
      </c>
      <c r="AH54" s="221">
        <f t="shared" si="39"/>
        <v>0</v>
      </c>
      <c r="AI54" s="226">
        <f t="shared" si="40"/>
        <v>0</v>
      </c>
      <c r="AK54" s="122">
        <v>49</v>
      </c>
      <c r="AL54" s="84">
        <f t="shared" si="10"/>
        <v>0</v>
      </c>
      <c r="AM54" s="84">
        <f t="shared" si="11"/>
        <v>0</v>
      </c>
      <c r="AN54" s="84">
        <f t="shared" si="12"/>
        <v>0</v>
      </c>
      <c r="AO54" s="84">
        <f t="shared" si="13"/>
        <v>0</v>
      </c>
      <c r="AP54" s="84">
        <f t="shared" si="14"/>
        <v>0</v>
      </c>
      <c r="AQ54" s="221">
        <f t="shared" si="42"/>
        <v>0</v>
      </c>
      <c r="AR54" s="221">
        <f t="shared" si="43"/>
        <v>0</v>
      </c>
      <c r="AS54" s="221">
        <f t="shared" si="44"/>
        <v>0</v>
      </c>
      <c r="AT54" s="221">
        <f t="shared" si="45"/>
        <v>0</v>
      </c>
      <c r="AU54" s="84"/>
      <c r="AV54" s="84"/>
      <c r="AW54" s="84"/>
      <c r="AX54" s="84"/>
      <c r="AY54" s="127"/>
    </row>
    <row r="55" spans="2:51">
      <c r="B55" s="91"/>
      <c r="C55" s="199"/>
      <c r="D55" s="165"/>
      <c r="E55" s="170"/>
      <c r="F55" s="93"/>
      <c r="G55" s="102"/>
      <c r="I55" s="106">
        <v>50</v>
      </c>
      <c r="J55" s="84">
        <f t="shared" si="21"/>
        <v>28.500000000000011</v>
      </c>
      <c r="K55" s="84">
        <f t="shared" si="22"/>
        <v>8.8930960546862696</v>
      </c>
      <c r="L55" s="84">
        <f t="shared" si="23"/>
        <v>70</v>
      </c>
      <c r="M55" s="84">
        <f t="shared" si="24"/>
        <v>10</v>
      </c>
      <c r="N55" s="84">
        <f t="shared" si="0"/>
        <v>0</v>
      </c>
      <c r="O55" s="85">
        <f t="shared" si="1"/>
        <v>358.45964229524526</v>
      </c>
      <c r="P55" s="106">
        <v>50</v>
      </c>
      <c r="Q55" s="84">
        <f t="shared" si="19"/>
        <v>12.257142857142858</v>
      </c>
      <c r="R55" s="84">
        <f t="shared" si="25"/>
        <v>235.56000000000023</v>
      </c>
      <c r="S55" s="84">
        <f t="shared" si="26"/>
        <v>136.38924000000011</v>
      </c>
      <c r="T55" s="84">
        <f t="shared" si="2"/>
        <v>35.468577375268971</v>
      </c>
      <c r="U55" s="84">
        <f t="shared" si="20"/>
        <v>70</v>
      </c>
      <c r="V55" s="84">
        <f t="shared" si="3"/>
        <v>10</v>
      </c>
      <c r="W55" s="84">
        <v>0</v>
      </c>
      <c r="X55" s="84">
        <f t="shared" si="4"/>
        <v>592.652365261927</v>
      </c>
      <c r="Y55" s="89">
        <f t="shared" si="5"/>
        <v>234.19272296668174</v>
      </c>
      <c r="AA55" s="122">
        <v>50</v>
      </c>
      <c r="AB55" s="84">
        <f t="shared" si="6"/>
        <v>35</v>
      </c>
      <c r="AC55" s="332">
        <f t="shared" si="7"/>
        <v>0.05</v>
      </c>
      <c r="AD55" s="152">
        <f t="shared" si="8"/>
        <v>0</v>
      </c>
      <c r="AE55" s="152">
        <f t="shared" si="9"/>
        <v>0</v>
      </c>
      <c r="AF55" s="221">
        <f t="shared" si="37"/>
        <v>1.7473838648163482</v>
      </c>
      <c r="AG55" s="221">
        <f t="shared" si="38"/>
        <v>0</v>
      </c>
      <c r="AH55" s="221">
        <f t="shared" si="39"/>
        <v>0</v>
      </c>
      <c r="AI55" s="226">
        <f t="shared" si="40"/>
        <v>1.7473838648163482</v>
      </c>
      <c r="AK55" s="122">
        <v>50</v>
      </c>
      <c r="AL55" s="84">
        <f t="shared" si="10"/>
        <v>35</v>
      </c>
      <c r="AM55" s="84">
        <f t="shared" si="11"/>
        <v>0.1</v>
      </c>
      <c r="AN55" s="84">
        <f t="shared" si="12"/>
        <v>0</v>
      </c>
      <c r="AO55" s="84">
        <f t="shared" si="13"/>
        <v>0</v>
      </c>
      <c r="AP55" s="84">
        <f t="shared" si="14"/>
        <v>0.9</v>
      </c>
      <c r="AQ55" s="221">
        <f t="shared" si="42"/>
        <v>3.5</v>
      </c>
      <c r="AR55" s="221">
        <f t="shared" si="43"/>
        <v>0</v>
      </c>
      <c r="AS55" s="221">
        <f t="shared" si="44"/>
        <v>0</v>
      </c>
      <c r="AT55" s="221">
        <f t="shared" si="45"/>
        <v>31.5</v>
      </c>
      <c r="AU55" s="84"/>
      <c r="AV55" s="84"/>
      <c r="AW55" s="84"/>
      <c r="AX55" s="84"/>
      <c r="AY55" s="127"/>
    </row>
    <row r="56" spans="2:51">
      <c r="B56" s="91"/>
      <c r="C56" s="199"/>
      <c r="D56" s="165"/>
      <c r="E56" s="170"/>
      <c r="F56" s="93"/>
      <c r="G56" s="102"/>
      <c r="I56" s="106">
        <v>51</v>
      </c>
      <c r="J56" s="84">
        <f t="shared" si="21"/>
        <v>29.070000000000011</v>
      </c>
      <c r="K56" s="84">
        <f t="shared" si="22"/>
        <v>9.0500732626068867</v>
      </c>
      <c r="L56" s="84">
        <f t="shared" si="23"/>
        <v>70</v>
      </c>
      <c r="M56" s="84">
        <f t="shared" si="24"/>
        <v>10</v>
      </c>
      <c r="N56" s="84">
        <f t="shared" si="0"/>
        <v>0</v>
      </c>
      <c r="O56" s="85">
        <f t="shared" si="1"/>
        <v>359.72579426570701</v>
      </c>
      <c r="P56" s="106">
        <v>51</v>
      </c>
      <c r="Q56" s="84">
        <f t="shared" si="19"/>
        <v>-54.599999999999994</v>
      </c>
      <c r="R56" s="84">
        <f t="shared" si="25"/>
        <v>180.96000000000024</v>
      </c>
      <c r="S56" s="84">
        <f t="shared" si="26"/>
        <v>104.77584000000013</v>
      </c>
      <c r="T56" s="84">
        <f t="shared" si="2"/>
        <v>28.096667899037051</v>
      </c>
      <c r="U56" s="84">
        <f t="shared" si="20"/>
        <v>70</v>
      </c>
      <c r="V56" s="84">
        <f t="shared" si="3"/>
        <v>10</v>
      </c>
      <c r="W56" s="84">
        <v>0</v>
      </c>
      <c r="X56" s="84">
        <f t="shared" si="4"/>
        <v>524.75295125748971</v>
      </c>
      <c r="Y56" s="89">
        <f t="shared" si="5"/>
        <v>165.0271569917827</v>
      </c>
      <c r="AA56" s="122">
        <v>51</v>
      </c>
      <c r="AB56" s="84">
        <f t="shared" si="6"/>
        <v>0</v>
      </c>
      <c r="AC56" s="332">
        <f t="shared" si="7"/>
        <v>0</v>
      </c>
      <c r="AD56" s="152">
        <f t="shared" si="8"/>
        <v>0</v>
      </c>
      <c r="AE56" s="152">
        <f t="shared" si="9"/>
        <v>0</v>
      </c>
      <c r="AF56" s="221">
        <f t="shared" si="37"/>
        <v>1.7131187330262183</v>
      </c>
      <c r="AG56" s="221">
        <f t="shared" si="38"/>
        <v>0</v>
      </c>
      <c r="AH56" s="221">
        <f t="shared" si="39"/>
        <v>0</v>
      </c>
      <c r="AI56" s="226">
        <f t="shared" si="40"/>
        <v>1.7131187330262183</v>
      </c>
      <c r="AK56" s="122">
        <v>51</v>
      </c>
      <c r="AL56" s="84">
        <f t="shared" si="10"/>
        <v>0</v>
      </c>
      <c r="AM56" s="84">
        <f t="shared" si="11"/>
        <v>0</v>
      </c>
      <c r="AN56" s="84">
        <f t="shared" si="12"/>
        <v>0</v>
      </c>
      <c r="AO56" s="84">
        <f t="shared" si="13"/>
        <v>0</v>
      </c>
      <c r="AP56" s="84">
        <f t="shared" si="14"/>
        <v>0</v>
      </c>
      <c r="AQ56" s="221">
        <f t="shared" si="42"/>
        <v>0</v>
      </c>
      <c r="AR56" s="221">
        <f t="shared" si="43"/>
        <v>0</v>
      </c>
      <c r="AS56" s="221">
        <f t="shared" si="44"/>
        <v>0</v>
      </c>
      <c r="AT56" s="221">
        <f t="shared" si="45"/>
        <v>0</v>
      </c>
      <c r="AU56" s="84"/>
      <c r="AV56" s="84"/>
      <c r="AW56" s="84"/>
      <c r="AX56" s="84"/>
      <c r="AY56" s="127"/>
    </row>
    <row r="57" spans="2:51">
      <c r="B57" s="91"/>
      <c r="C57" s="199"/>
      <c r="D57" s="165"/>
      <c r="E57" s="170"/>
      <c r="F57" s="93"/>
      <c r="G57" s="102"/>
      <c r="I57" s="106">
        <v>52</v>
      </c>
      <c r="J57" s="84">
        <f t="shared" si="21"/>
        <v>29.640000000000011</v>
      </c>
      <c r="K57" s="84">
        <f t="shared" si="22"/>
        <v>9.2066925774398349</v>
      </c>
      <c r="L57" s="84">
        <f t="shared" si="23"/>
        <v>70</v>
      </c>
      <c r="M57" s="84">
        <f t="shared" si="24"/>
        <v>10</v>
      </c>
      <c r="N57" s="84">
        <f t="shared" si="0"/>
        <v>0</v>
      </c>
      <c r="O57" s="85">
        <f t="shared" si="1"/>
        <v>360.9913229057077</v>
      </c>
      <c r="P57" s="106">
        <v>52</v>
      </c>
      <c r="Q57" s="84">
        <f t="shared" si="19"/>
        <v>14.040000000000001</v>
      </c>
      <c r="R57" s="84">
        <f t="shared" si="25"/>
        <v>195.00000000000023</v>
      </c>
      <c r="S57" s="84">
        <f t="shared" si="26"/>
        <v>112.90500000000013</v>
      </c>
      <c r="T57" s="84">
        <f t="shared" si="2"/>
        <v>30.014383435741678</v>
      </c>
      <c r="U57" s="84">
        <f t="shared" si="20"/>
        <v>70</v>
      </c>
      <c r="V57" s="84">
        <f t="shared" si="3"/>
        <v>10</v>
      </c>
      <c r="W57" s="84">
        <v>0</v>
      </c>
      <c r="X57" s="84">
        <f t="shared" si="4"/>
        <v>542.2512594839169</v>
      </c>
      <c r="Y57" s="89">
        <f t="shared" si="5"/>
        <v>181.25993657820919</v>
      </c>
      <c r="AA57" s="122">
        <v>52</v>
      </c>
      <c r="AB57" s="84">
        <f t="shared" si="6"/>
        <v>0</v>
      </c>
      <c r="AC57" s="332">
        <f t="shared" si="7"/>
        <v>0</v>
      </c>
      <c r="AD57" s="152">
        <f t="shared" si="8"/>
        <v>0</v>
      </c>
      <c r="AE57" s="152">
        <f t="shared" si="9"/>
        <v>0</v>
      </c>
      <c r="AF57" s="221">
        <f t="shared" si="37"/>
        <v>1.6795255195708261</v>
      </c>
      <c r="AG57" s="221">
        <f t="shared" si="38"/>
        <v>0</v>
      </c>
      <c r="AH57" s="221">
        <f t="shared" si="39"/>
        <v>0</v>
      </c>
      <c r="AI57" s="226">
        <f t="shared" si="40"/>
        <v>1.6795255195708261</v>
      </c>
      <c r="AK57" s="122">
        <v>52</v>
      </c>
      <c r="AL57" s="84">
        <f t="shared" si="10"/>
        <v>0</v>
      </c>
      <c r="AM57" s="84">
        <f t="shared" si="11"/>
        <v>0</v>
      </c>
      <c r="AN57" s="84">
        <f t="shared" si="12"/>
        <v>0</v>
      </c>
      <c r="AO57" s="84">
        <f t="shared" si="13"/>
        <v>0</v>
      </c>
      <c r="AP57" s="84">
        <f t="shared" si="14"/>
        <v>0</v>
      </c>
      <c r="AQ57" s="221">
        <f t="shared" si="42"/>
        <v>0</v>
      </c>
      <c r="AR57" s="221">
        <f t="shared" si="43"/>
        <v>0</v>
      </c>
      <c r="AS57" s="221">
        <f t="shared" si="44"/>
        <v>0</v>
      </c>
      <c r="AT57" s="221">
        <f t="shared" si="45"/>
        <v>0</v>
      </c>
      <c r="AU57" s="84"/>
      <c r="AV57" s="84"/>
      <c r="AW57" s="84"/>
      <c r="AX57" s="84"/>
      <c r="AY57" s="127"/>
    </row>
    <row r="58" spans="2:51">
      <c r="B58" s="91"/>
      <c r="C58" s="199"/>
      <c r="D58" s="165"/>
      <c r="E58" s="170"/>
      <c r="F58" s="93"/>
      <c r="G58" s="102"/>
      <c r="I58" s="106">
        <v>53</v>
      </c>
      <c r="J58" s="84">
        <f t="shared" si="21"/>
        <v>30.210000000000012</v>
      </c>
      <c r="K58" s="84">
        <f t="shared" si="22"/>
        <v>9.3629616752355478</v>
      </c>
      <c r="L58" s="84">
        <f t="shared" si="23"/>
        <v>70</v>
      </c>
      <c r="M58" s="84">
        <f t="shared" si="24"/>
        <v>10</v>
      </c>
      <c r="N58" s="84">
        <f t="shared" si="0"/>
        <v>0</v>
      </c>
      <c r="O58" s="85">
        <f t="shared" si="1"/>
        <v>362.25624158436858</v>
      </c>
      <c r="P58" s="106">
        <v>53</v>
      </c>
      <c r="Q58" s="84">
        <f t="shared" si="19"/>
        <v>14.040000000000001</v>
      </c>
      <c r="R58" s="84">
        <f t="shared" si="25"/>
        <v>209.04000000000022</v>
      </c>
      <c r="S58" s="84">
        <f t="shared" si="26"/>
        <v>121.03416000000011</v>
      </c>
      <c r="T58" s="84">
        <f t="shared" si="2"/>
        <v>31.916079538986803</v>
      </c>
      <c r="U58" s="84">
        <f t="shared" si="20"/>
        <v>70</v>
      </c>
      <c r="V58" s="84">
        <f t="shared" si="3"/>
        <v>10</v>
      </c>
      <c r="W58" s="84">
        <v>0</v>
      </c>
      <c r="X58" s="84">
        <f t="shared" si="4"/>
        <v>559.721667197069</v>
      </c>
      <c r="Y58" s="89">
        <f t="shared" si="5"/>
        <v>197.46542561270041</v>
      </c>
      <c r="AA58" s="122">
        <v>53</v>
      </c>
      <c r="AB58" s="84">
        <f t="shared" si="6"/>
        <v>0</v>
      </c>
      <c r="AC58" s="332">
        <f t="shared" si="7"/>
        <v>0</v>
      </c>
      <c r="AD58" s="152">
        <f t="shared" si="8"/>
        <v>0</v>
      </c>
      <c r="AE58" s="152">
        <f t="shared" si="9"/>
        <v>0</v>
      </c>
      <c r="AF58" s="221">
        <f t="shared" si="37"/>
        <v>1.646591048541457</v>
      </c>
      <c r="AG58" s="221">
        <f t="shared" si="38"/>
        <v>0</v>
      </c>
      <c r="AH58" s="221">
        <f t="shared" si="39"/>
        <v>0</v>
      </c>
      <c r="AI58" s="226">
        <f t="shared" si="40"/>
        <v>1.646591048541457</v>
      </c>
      <c r="AK58" s="122">
        <v>53</v>
      </c>
      <c r="AL58" s="84">
        <f t="shared" si="10"/>
        <v>0</v>
      </c>
      <c r="AM58" s="84">
        <f t="shared" si="11"/>
        <v>0</v>
      </c>
      <c r="AN58" s="84">
        <f t="shared" si="12"/>
        <v>0</v>
      </c>
      <c r="AO58" s="84">
        <f t="shared" si="13"/>
        <v>0</v>
      </c>
      <c r="AP58" s="84">
        <f t="shared" si="14"/>
        <v>0</v>
      </c>
      <c r="AQ58" s="221">
        <f t="shared" si="42"/>
        <v>0</v>
      </c>
      <c r="AR58" s="221">
        <f t="shared" si="43"/>
        <v>0</v>
      </c>
      <c r="AS58" s="221">
        <f t="shared" si="44"/>
        <v>0</v>
      </c>
      <c r="AT58" s="221">
        <f t="shared" si="45"/>
        <v>0</v>
      </c>
      <c r="AU58" s="84"/>
      <c r="AV58" s="84"/>
      <c r="AW58" s="84"/>
      <c r="AX58" s="84"/>
      <c r="AY58" s="127"/>
    </row>
    <row r="59" spans="2:51">
      <c r="B59" s="91"/>
      <c r="C59" s="199"/>
      <c r="D59" s="165"/>
      <c r="E59" s="170"/>
      <c r="F59" s="93"/>
      <c r="G59" s="102"/>
      <c r="I59" s="106">
        <v>54</v>
      </c>
      <c r="J59" s="84">
        <f t="shared" si="21"/>
        <v>30.780000000000012</v>
      </c>
      <c r="K59" s="84">
        <f t="shared" si="22"/>
        <v>9.5188879258057479</v>
      </c>
      <c r="L59" s="84">
        <f t="shared" si="23"/>
        <v>70</v>
      </c>
      <c r="M59" s="84">
        <f t="shared" si="24"/>
        <v>10</v>
      </c>
      <c r="N59" s="84">
        <f t="shared" si="0"/>
        <v>0</v>
      </c>
      <c r="O59" s="85">
        <f t="shared" si="1"/>
        <v>363.52056313744498</v>
      </c>
      <c r="P59" s="106">
        <v>54</v>
      </c>
      <c r="Q59" s="84">
        <f t="shared" si="19"/>
        <v>14.040000000000001</v>
      </c>
      <c r="R59" s="84">
        <f t="shared" si="25"/>
        <v>223.08000000000021</v>
      </c>
      <c r="S59" s="84">
        <f t="shared" si="26"/>
        <v>129.16332000000011</v>
      </c>
      <c r="T59" s="84">
        <f t="shared" si="2"/>
        <v>33.802954558401829</v>
      </c>
      <c r="U59" s="84">
        <f t="shared" si="20"/>
        <v>70</v>
      </c>
      <c r="V59" s="84">
        <f t="shared" si="3"/>
        <v>10</v>
      </c>
      <c r="W59" s="84">
        <v>0</v>
      </c>
      <c r="X59" s="84">
        <f t="shared" si="4"/>
        <v>577.16626152255014</v>
      </c>
      <c r="Y59" s="89">
        <f t="shared" si="5"/>
        <v>213.64569838510516</v>
      </c>
      <c r="AA59" s="122">
        <v>54</v>
      </c>
      <c r="AB59" s="84">
        <f t="shared" si="6"/>
        <v>0</v>
      </c>
      <c r="AC59" s="332">
        <f t="shared" si="7"/>
        <v>0</v>
      </c>
      <c r="AD59" s="152">
        <f t="shared" si="8"/>
        <v>0</v>
      </c>
      <c r="AE59" s="152">
        <f t="shared" si="9"/>
        <v>0</v>
      </c>
      <c r="AF59" s="221">
        <f t="shared" si="37"/>
        <v>1.61430240240093</v>
      </c>
      <c r="AG59" s="221">
        <f t="shared" si="38"/>
        <v>0</v>
      </c>
      <c r="AH59" s="221">
        <f t="shared" si="39"/>
        <v>0</v>
      </c>
      <c r="AI59" s="226">
        <f t="shared" si="40"/>
        <v>1.61430240240093</v>
      </c>
      <c r="AK59" s="122">
        <v>54</v>
      </c>
      <c r="AL59" s="84">
        <f t="shared" si="10"/>
        <v>0</v>
      </c>
      <c r="AM59" s="84">
        <f t="shared" si="11"/>
        <v>0</v>
      </c>
      <c r="AN59" s="84">
        <f t="shared" si="12"/>
        <v>0</v>
      </c>
      <c r="AO59" s="84">
        <f t="shared" si="13"/>
        <v>0</v>
      </c>
      <c r="AP59" s="84">
        <f t="shared" si="14"/>
        <v>0</v>
      </c>
      <c r="AQ59" s="221">
        <f t="shared" si="42"/>
        <v>0</v>
      </c>
      <c r="AR59" s="221">
        <f t="shared" si="43"/>
        <v>0</v>
      </c>
      <c r="AS59" s="221">
        <f t="shared" si="44"/>
        <v>0</v>
      </c>
      <c r="AT59" s="221">
        <f t="shared" si="45"/>
        <v>0</v>
      </c>
      <c r="AU59" s="84"/>
      <c r="AV59" s="84"/>
      <c r="AW59" s="84"/>
      <c r="AX59" s="84"/>
      <c r="AY59" s="127"/>
    </row>
    <row r="60" spans="2:51">
      <c r="B60" s="91"/>
      <c r="C60" s="199"/>
      <c r="D60" s="165"/>
      <c r="E60" s="170"/>
      <c r="F60" s="93"/>
      <c r="G60" s="102"/>
      <c r="I60" s="106">
        <v>55</v>
      </c>
      <c r="J60" s="84">
        <f t="shared" si="21"/>
        <v>31.350000000000012</v>
      </c>
      <c r="K60" s="84">
        <f t="shared" si="22"/>
        <v>9.6744784103817985</v>
      </c>
      <c r="L60" s="84">
        <f t="shared" si="23"/>
        <v>70</v>
      </c>
      <c r="M60" s="84">
        <f t="shared" si="24"/>
        <v>10</v>
      </c>
      <c r="N60" s="84">
        <f t="shared" si="0"/>
        <v>0</v>
      </c>
      <c r="O60" s="85">
        <f t="shared" si="1"/>
        <v>364.78429989808166</v>
      </c>
      <c r="P60" s="106">
        <v>55</v>
      </c>
      <c r="Q60" s="84">
        <f t="shared" si="19"/>
        <v>14.040000000000001</v>
      </c>
      <c r="R60" s="84">
        <f t="shared" si="25"/>
        <v>237.1200000000002</v>
      </c>
      <c r="S60" s="84">
        <f t="shared" si="26"/>
        <v>137.2924800000001</v>
      </c>
      <c r="T60" s="84">
        <f t="shared" si="2"/>
        <v>35.676047476129192</v>
      </c>
      <c r="U60" s="84">
        <f t="shared" si="20"/>
        <v>70</v>
      </c>
      <c r="V60" s="84">
        <f t="shared" si="3"/>
        <v>10</v>
      </c>
      <c r="W60" s="84">
        <v>0</v>
      </c>
      <c r="X60" s="84">
        <f t="shared" si="4"/>
        <v>594.58685202092522</v>
      </c>
      <c r="Y60" s="89">
        <f t="shared" si="5"/>
        <v>229.80255212284357</v>
      </c>
      <c r="AA60" s="122">
        <v>55</v>
      </c>
      <c r="AB60" s="84">
        <f t="shared" si="6"/>
        <v>0</v>
      </c>
      <c r="AC60" s="332">
        <f t="shared" si="7"/>
        <v>0</v>
      </c>
      <c r="AD60" s="152">
        <f t="shared" si="8"/>
        <v>0</v>
      </c>
      <c r="AE60" s="152">
        <f t="shared" si="9"/>
        <v>0</v>
      </c>
      <c r="AF60" s="221">
        <f t="shared" si="37"/>
        <v>1.5826469169170894</v>
      </c>
      <c r="AG60" s="221">
        <f t="shared" si="38"/>
        <v>0</v>
      </c>
      <c r="AH60" s="221">
        <f t="shared" si="39"/>
        <v>0</v>
      </c>
      <c r="AI60" s="226">
        <f t="shared" si="40"/>
        <v>1.5826469169170894</v>
      </c>
      <c r="AK60" s="122">
        <v>55</v>
      </c>
      <c r="AL60" s="84">
        <f t="shared" si="10"/>
        <v>0</v>
      </c>
      <c r="AM60" s="84">
        <f t="shared" si="11"/>
        <v>0</v>
      </c>
      <c r="AN60" s="84">
        <f t="shared" si="12"/>
        <v>0</v>
      </c>
      <c r="AO60" s="84">
        <f t="shared" si="13"/>
        <v>0</v>
      </c>
      <c r="AP60" s="84">
        <f t="shared" si="14"/>
        <v>0</v>
      </c>
      <c r="AQ60" s="221">
        <f t="shared" si="42"/>
        <v>0</v>
      </c>
      <c r="AR60" s="221">
        <f t="shared" si="43"/>
        <v>0</v>
      </c>
      <c r="AS60" s="221">
        <f t="shared" si="44"/>
        <v>0</v>
      </c>
      <c r="AT60" s="221">
        <f t="shared" si="45"/>
        <v>0</v>
      </c>
      <c r="AU60" s="84"/>
      <c r="AV60" s="84"/>
      <c r="AW60" s="84"/>
      <c r="AX60" s="84"/>
      <c r="AY60" s="127"/>
    </row>
    <row r="61" spans="2:51">
      <c r="B61" s="91"/>
      <c r="C61" s="199"/>
      <c r="D61" s="165"/>
      <c r="E61" s="170"/>
      <c r="F61" s="93"/>
      <c r="G61" s="102"/>
      <c r="I61" s="106">
        <v>56</v>
      </c>
      <c r="J61" s="84">
        <f t="shared" si="21"/>
        <v>31.920000000000012</v>
      </c>
      <c r="K61" s="84">
        <f t="shared" si="22"/>
        <v>9.8297399379525139</v>
      </c>
      <c r="L61" s="84">
        <f t="shared" si="23"/>
        <v>70</v>
      </c>
      <c r="M61" s="84">
        <f t="shared" si="24"/>
        <v>10</v>
      </c>
      <c r="N61" s="84">
        <f t="shared" si="0"/>
        <v>0</v>
      </c>
      <c r="O61" s="85">
        <f t="shared" si="1"/>
        <v>366.04746372526733</v>
      </c>
      <c r="P61" s="106">
        <v>56</v>
      </c>
      <c r="Q61" s="84">
        <f t="shared" si="19"/>
        <v>14.040000000000001</v>
      </c>
      <c r="R61" s="84">
        <f t="shared" si="25"/>
        <v>251.1600000000002</v>
      </c>
      <c r="S61" s="84">
        <f t="shared" si="26"/>
        <v>145.42164000000011</v>
      </c>
      <c r="T61" s="84">
        <f t="shared" si="2"/>
        <v>37.536267286200747</v>
      </c>
      <c r="U61" s="84">
        <f t="shared" si="20"/>
        <v>70</v>
      </c>
      <c r="V61" s="84">
        <f t="shared" si="3"/>
        <v>10</v>
      </c>
      <c r="W61" s="84">
        <v>0</v>
      </c>
      <c r="X61" s="84">
        <f t="shared" si="4"/>
        <v>611.98502185679979</v>
      </c>
      <c r="Y61" s="89">
        <f t="shared" si="5"/>
        <v>245.93755813153246</v>
      </c>
      <c r="AA61" s="122">
        <v>56</v>
      </c>
      <c r="AB61" s="84">
        <f t="shared" si="6"/>
        <v>0</v>
      </c>
      <c r="AC61" s="332">
        <f t="shared" si="7"/>
        <v>0</v>
      </c>
      <c r="AD61" s="152">
        <f t="shared" si="8"/>
        <v>0</v>
      </c>
      <c r="AE61" s="152">
        <f t="shared" si="9"/>
        <v>0</v>
      </c>
      <c r="AF61" s="221">
        <f t="shared" si="37"/>
        <v>1.5516121761956472</v>
      </c>
      <c r="AG61" s="221">
        <f t="shared" si="38"/>
        <v>0</v>
      </c>
      <c r="AH61" s="221">
        <f t="shared" si="39"/>
        <v>0</v>
      </c>
      <c r="AI61" s="226">
        <f t="shared" si="40"/>
        <v>1.5516121761956472</v>
      </c>
      <c r="AK61" s="122">
        <v>56</v>
      </c>
      <c r="AL61" s="84">
        <f t="shared" si="10"/>
        <v>0</v>
      </c>
      <c r="AM61" s="84">
        <f t="shared" si="11"/>
        <v>0</v>
      </c>
      <c r="AN61" s="84">
        <f t="shared" si="12"/>
        <v>0</v>
      </c>
      <c r="AO61" s="84">
        <f t="shared" si="13"/>
        <v>0</v>
      </c>
      <c r="AP61" s="84">
        <f t="shared" si="14"/>
        <v>0</v>
      </c>
      <c r="AQ61" s="221">
        <f t="shared" si="42"/>
        <v>0</v>
      </c>
      <c r="AR61" s="221">
        <f t="shared" si="43"/>
        <v>0</v>
      </c>
      <c r="AS61" s="221">
        <f t="shared" si="44"/>
        <v>0</v>
      </c>
      <c r="AT61" s="221">
        <f t="shared" si="45"/>
        <v>0</v>
      </c>
      <c r="AU61" s="84"/>
      <c r="AV61" s="84"/>
      <c r="AW61" s="84"/>
      <c r="AX61" s="84"/>
      <c r="AY61" s="127"/>
    </row>
    <row r="62" spans="2:51">
      <c r="B62" s="91"/>
      <c r="C62" s="199"/>
      <c r="D62" s="165"/>
      <c r="E62" s="170"/>
      <c r="F62" s="93"/>
      <c r="G62" s="102"/>
      <c r="I62" s="106">
        <v>57</v>
      </c>
      <c r="J62" s="84">
        <f t="shared" si="21"/>
        <v>32.490000000000009</v>
      </c>
      <c r="K62" s="84">
        <f t="shared" si="22"/>
        <v>9.9846790604019144</v>
      </c>
      <c r="L62" s="84">
        <f t="shared" si="23"/>
        <v>70</v>
      </c>
      <c r="M62" s="84">
        <f t="shared" si="24"/>
        <v>10</v>
      </c>
      <c r="N62" s="84">
        <f t="shared" si="0"/>
        <v>0</v>
      </c>
      <c r="O62" s="85">
        <f t="shared" si="1"/>
        <v>367.31006603020001</v>
      </c>
      <c r="P62" s="106">
        <v>57</v>
      </c>
      <c r="Q62" s="84">
        <f t="shared" si="19"/>
        <v>14.040000000000001</v>
      </c>
      <c r="R62" s="84">
        <f t="shared" si="25"/>
        <v>265.20000000000022</v>
      </c>
      <c r="S62" s="84">
        <f t="shared" si="26"/>
        <v>153.55080000000012</v>
      </c>
      <c r="T62" s="84">
        <f t="shared" si="2"/>
        <v>39.384415616157561</v>
      </c>
      <c r="U62" s="84">
        <f t="shared" si="20"/>
        <v>70</v>
      </c>
      <c r="V62" s="84">
        <f t="shared" si="3"/>
        <v>10</v>
      </c>
      <c r="W62" s="84">
        <v>0</v>
      </c>
      <c r="X62" s="84">
        <f t="shared" si="4"/>
        <v>629.36216719814126</v>
      </c>
      <c r="Y62" s="89">
        <f t="shared" si="5"/>
        <v>262.05210116794126</v>
      </c>
      <c r="AA62" s="122">
        <v>57</v>
      </c>
      <c r="AB62" s="84">
        <f t="shared" si="6"/>
        <v>0</v>
      </c>
      <c r="AC62" s="332">
        <f t="shared" si="7"/>
        <v>0</v>
      </c>
      <c r="AD62" s="152">
        <f t="shared" si="8"/>
        <v>0</v>
      </c>
      <c r="AE62" s="152">
        <f t="shared" si="9"/>
        <v>0</v>
      </c>
      <c r="AF62" s="221">
        <f t="shared" si="37"/>
        <v>1.5211860078104298</v>
      </c>
      <c r="AG62" s="221">
        <f t="shared" si="38"/>
        <v>0</v>
      </c>
      <c r="AH62" s="221">
        <f t="shared" si="39"/>
        <v>0</v>
      </c>
      <c r="AI62" s="226">
        <f t="shared" si="40"/>
        <v>1.5211860078104298</v>
      </c>
      <c r="AK62" s="122">
        <v>57</v>
      </c>
      <c r="AL62" s="84">
        <f t="shared" si="10"/>
        <v>0</v>
      </c>
      <c r="AM62" s="84">
        <f t="shared" si="11"/>
        <v>0</v>
      </c>
      <c r="AN62" s="84">
        <f t="shared" si="12"/>
        <v>0</v>
      </c>
      <c r="AO62" s="84">
        <f t="shared" si="13"/>
        <v>0</v>
      </c>
      <c r="AP62" s="84">
        <f t="shared" si="14"/>
        <v>0</v>
      </c>
      <c r="AQ62" s="221">
        <f t="shared" si="42"/>
        <v>0</v>
      </c>
      <c r="AR62" s="221">
        <f t="shared" si="43"/>
        <v>0</v>
      </c>
      <c r="AS62" s="221">
        <f t="shared" si="44"/>
        <v>0</v>
      </c>
      <c r="AT62" s="221">
        <f t="shared" si="45"/>
        <v>0</v>
      </c>
      <c r="AU62" s="84"/>
      <c r="AV62" s="84"/>
      <c r="AW62" s="84"/>
      <c r="AX62" s="84"/>
      <c r="AY62" s="127"/>
    </row>
    <row r="63" spans="2:51">
      <c r="B63" s="91"/>
      <c r="C63" s="199"/>
      <c r="D63" s="165"/>
      <c r="E63" s="170"/>
      <c r="F63" s="93"/>
      <c r="G63" s="102"/>
      <c r="I63" s="106">
        <v>58</v>
      </c>
      <c r="J63" s="84">
        <f t="shared" si="21"/>
        <v>33.060000000000009</v>
      </c>
      <c r="K63" s="84">
        <f t="shared" si="22"/>
        <v>10.139302086554657</v>
      </c>
      <c r="L63" s="84">
        <f t="shared" si="23"/>
        <v>70</v>
      </c>
      <c r="M63" s="84">
        <f t="shared" si="24"/>
        <v>10</v>
      </c>
      <c r="N63" s="84">
        <f t="shared" si="0"/>
        <v>0</v>
      </c>
      <c r="O63" s="85">
        <f t="shared" si="1"/>
        <v>368.57211780074937</v>
      </c>
      <c r="P63" s="106">
        <v>58</v>
      </c>
      <c r="Q63" s="84">
        <f t="shared" si="19"/>
        <v>14.040000000000001</v>
      </c>
      <c r="R63" s="84">
        <f t="shared" si="25"/>
        <v>279.24000000000024</v>
      </c>
      <c r="S63" s="84">
        <f t="shared" si="26"/>
        <v>161.67996000000014</v>
      </c>
      <c r="T63" s="84">
        <f t="shared" si="2"/>
        <v>41.22120442148136</v>
      </c>
      <c r="U63" s="84">
        <f t="shared" si="20"/>
        <v>70</v>
      </c>
      <c r="V63" s="84">
        <f t="shared" si="3"/>
        <v>10</v>
      </c>
      <c r="W63" s="84">
        <v>0</v>
      </c>
      <c r="X63" s="84">
        <f t="shared" si="4"/>
        <v>646.71952803408033</v>
      </c>
      <c r="Y63" s="89">
        <f t="shared" si="5"/>
        <v>278.14741023333096</v>
      </c>
      <c r="AA63" s="122">
        <v>58</v>
      </c>
      <c r="AB63" s="84">
        <f t="shared" si="6"/>
        <v>44</v>
      </c>
      <c r="AC63" s="332">
        <f t="shared" si="7"/>
        <v>0.1</v>
      </c>
      <c r="AD63" s="152">
        <f t="shared" si="8"/>
        <v>0</v>
      </c>
      <c r="AE63" s="152">
        <f t="shared" si="9"/>
        <v>0</v>
      </c>
      <c r="AF63" s="221">
        <f t="shared" si="37"/>
        <v>5.8847787667102205</v>
      </c>
      <c r="AG63" s="221">
        <f t="shared" si="38"/>
        <v>0</v>
      </c>
      <c r="AH63" s="221">
        <f t="shared" si="39"/>
        <v>0</v>
      </c>
      <c r="AI63" s="226">
        <f t="shared" si="40"/>
        <v>5.8847787667102205</v>
      </c>
      <c r="AK63" s="122">
        <v>58</v>
      </c>
      <c r="AL63" s="84">
        <f t="shared" si="10"/>
        <v>44</v>
      </c>
      <c r="AM63" s="84">
        <f t="shared" si="11"/>
        <v>0.2</v>
      </c>
      <c r="AN63" s="84">
        <f t="shared" si="12"/>
        <v>0</v>
      </c>
      <c r="AO63" s="84">
        <f t="shared" si="13"/>
        <v>0</v>
      </c>
      <c r="AP63" s="84">
        <f t="shared" si="14"/>
        <v>0.8</v>
      </c>
      <c r="AQ63" s="221">
        <f t="shared" si="42"/>
        <v>8.8000000000000007</v>
      </c>
      <c r="AR63" s="221">
        <f t="shared" si="43"/>
        <v>0</v>
      </c>
      <c r="AS63" s="221">
        <f t="shared" si="44"/>
        <v>0</v>
      </c>
      <c r="AT63" s="221">
        <f t="shared" si="45"/>
        <v>35.200000000000003</v>
      </c>
      <c r="AU63" s="84"/>
      <c r="AV63" s="84"/>
      <c r="AW63" s="84"/>
      <c r="AX63" s="84"/>
      <c r="AY63" s="127"/>
    </row>
    <row r="64" spans="2:51">
      <c r="B64" s="91"/>
      <c r="C64" s="199"/>
      <c r="D64" s="165"/>
      <c r="E64" s="170"/>
      <c r="F64" s="93"/>
      <c r="G64" s="102"/>
      <c r="I64" s="106">
        <v>59</v>
      </c>
      <c r="J64" s="84">
        <f t="shared" si="21"/>
        <v>33.63000000000001</v>
      </c>
      <c r="K64" s="84">
        <f t="shared" si="22"/>
        <v>10.293615095225295</v>
      </c>
      <c r="L64" s="84">
        <f t="shared" si="23"/>
        <v>70</v>
      </c>
      <c r="M64" s="84">
        <f t="shared" si="24"/>
        <v>10</v>
      </c>
      <c r="N64" s="84">
        <f t="shared" si="0"/>
        <v>0</v>
      </c>
      <c r="O64" s="85">
        <f t="shared" si="1"/>
        <v>369.83362962418408</v>
      </c>
      <c r="P64" s="106">
        <v>59</v>
      </c>
      <c r="Q64" s="84">
        <f t="shared" si="19"/>
        <v>-68.640000000000015</v>
      </c>
      <c r="R64" s="84">
        <f t="shared" si="25"/>
        <v>210.60000000000022</v>
      </c>
      <c r="S64" s="84">
        <f t="shared" si="26"/>
        <v>121.93740000000012</v>
      </c>
      <c r="T64" s="84">
        <f t="shared" si="2"/>
        <v>32.126443966208186</v>
      </c>
      <c r="U64" s="84">
        <f t="shared" si="20"/>
        <v>70</v>
      </c>
      <c r="V64" s="84">
        <f t="shared" si="3"/>
        <v>10</v>
      </c>
      <c r="W64" s="84">
        <v>0</v>
      </c>
      <c r="X64" s="84">
        <f t="shared" si="4"/>
        <v>561.66119490781273</v>
      </c>
      <c r="Y64" s="89">
        <f t="shared" si="5"/>
        <v>191.82756528362864</v>
      </c>
      <c r="AA64" s="122">
        <v>59</v>
      </c>
      <c r="AB64" s="84">
        <f t="shared" si="6"/>
        <v>0</v>
      </c>
      <c r="AC64" s="332">
        <f t="shared" si="7"/>
        <v>0</v>
      </c>
      <c r="AD64" s="152">
        <f t="shared" si="8"/>
        <v>0</v>
      </c>
      <c r="AE64" s="152">
        <f t="shared" si="9"/>
        <v>0</v>
      </c>
      <c r="AF64" s="221">
        <f t="shared" si="37"/>
        <v>5.769381844455661</v>
      </c>
      <c r="AG64" s="221">
        <f t="shared" si="38"/>
        <v>0</v>
      </c>
      <c r="AH64" s="221">
        <f t="shared" si="39"/>
        <v>0</v>
      </c>
      <c r="AI64" s="226">
        <f t="shared" si="40"/>
        <v>5.769381844455661</v>
      </c>
      <c r="AK64" s="122">
        <v>59</v>
      </c>
      <c r="AL64" s="84">
        <f t="shared" si="10"/>
        <v>0</v>
      </c>
      <c r="AM64" s="84">
        <f t="shared" si="11"/>
        <v>0</v>
      </c>
      <c r="AN64" s="84">
        <f t="shared" si="12"/>
        <v>0</v>
      </c>
      <c r="AO64" s="84">
        <f t="shared" si="13"/>
        <v>0</v>
      </c>
      <c r="AP64" s="84">
        <f t="shared" si="14"/>
        <v>0</v>
      </c>
      <c r="AQ64" s="221">
        <f t="shared" si="42"/>
        <v>0</v>
      </c>
      <c r="AR64" s="221">
        <f t="shared" si="43"/>
        <v>0</v>
      </c>
      <c r="AS64" s="221">
        <f t="shared" si="44"/>
        <v>0</v>
      </c>
      <c r="AT64" s="221">
        <f t="shared" si="45"/>
        <v>0</v>
      </c>
      <c r="AU64" s="84"/>
      <c r="AV64" s="84"/>
      <c r="AW64" s="84"/>
      <c r="AX64" s="84"/>
      <c r="AY64" s="127"/>
    </row>
    <row r="65" spans="2:51">
      <c r="B65" s="91"/>
      <c r="C65" s="199"/>
      <c r="D65" s="165"/>
      <c r="E65" s="170"/>
      <c r="F65" s="93"/>
      <c r="G65" s="102"/>
      <c r="I65" s="106">
        <v>60</v>
      </c>
      <c r="J65" s="84">
        <f t="shared" si="21"/>
        <v>34.20000000000001</v>
      </c>
      <c r="K65" s="84">
        <f t="shared" si="22"/>
        <v>10.447623947357872</v>
      </c>
      <c r="L65" s="84">
        <f t="shared" si="23"/>
        <v>70</v>
      </c>
      <c r="M65" s="84">
        <f t="shared" si="24"/>
        <v>10</v>
      </c>
      <c r="N65" s="84">
        <f t="shared" si="0"/>
        <v>0</v>
      </c>
      <c r="O65" s="85">
        <f t="shared" si="1"/>
        <v>371.09461170831497</v>
      </c>
      <c r="P65" s="106">
        <v>60</v>
      </c>
      <c r="Q65" s="84">
        <f t="shared" si="19"/>
        <v>12.257142857142863</v>
      </c>
      <c r="R65" s="84">
        <f t="shared" si="25"/>
        <v>222.85714285714309</v>
      </c>
      <c r="S65" s="84">
        <f t="shared" si="26"/>
        <v>129.03428571428583</v>
      </c>
      <c r="T65" s="84">
        <f t="shared" si="2"/>
        <v>33.773114370697868</v>
      </c>
      <c r="U65" s="84">
        <f t="shared" si="20"/>
        <v>70</v>
      </c>
      <c r="V65" s="84">
        <f t="shared" si="3"/>
        <v>10</v>
      </c>
      <c r="W65" s="84">
        <v>0</v>
      </c>
      <c r="X65" s="84">
        <f t="shared" si="4"/>
        <v>576.8895551480133</v>
      </c>
      <c r="Y65" s="89">
        <f t="shared" si="5"/>
        <v>205.79494343969833</v>
      </c>
      <c r="AA65" s="122">
        <v>60</v>
      </c>
      <c r="AB65" s="84">
        <f t="shared" si="6"/>
        <v>0</v>
      </c>
      <c r="AC65" s="332">
        <f t="shared" si="7"/>
        <v>0</v>
      </c>
      <c r="AD65" s="152">
        <f t="shared" si="8"/>
        <v>0</v>
      </c>
      <c r="AE65" s="152">
        <f t="shared" si="9"/>
        <v>0</v>
      </c>
      <c r="AF65" s="221">
        <f t="shared" si="37"/>
        <v>5.6562477854613409</v>
      </c>
      <c r="AG65" s="221">
        <f t="shared" si="38"/>
        <v>0</v>
      </c>
      <c r="AH65" s="221">
        <f t="shared" si="39"/>
        <v>0</v>
      </c>
      <c r="AI65" s="226">
        <f t="shared" si="40"/>
        <v>5.6562477854613409</v>
      </c>
      <c r="AK65" s="122">
        <v>60</v>
      </c>
      <c r="AL65" s="84">
        <f t="shared" si="10"/>
        <v>0</v>
      </c>
      <c r="AM65" s="84">
        <f t="shared" si="11"/>
        <v>0</v>
      </c>
      <c r="AN65" s="84">
        <f t="shared" si="12"/>
        <v>0</v>
      </c>
      <c r="AO65" s="84">
        <f t="shared" si="13"/>
        <v>0</v>
      </c>
      <c r="AP65" s="84">
        <f t="shared" si="14"/>
        <v>0</v>
      </c>
      <c r="AQ65" s="221">
        <f t="shared" si="42"/>
        <v>0</v>
      </c>
      <c r="AR65" s="221">
        <f t="shared" si="43"/>
        <v>0</v>
      </c>
      <c r="AS65" s="221">
        <f t="shared" si="44"/>
        <v>0</v>
      </c>
      <c r="AT65" s="221">
        <f t="shared" si="45"/>
        <v>0</v>
      </c>
      <c r="AU65" s="84"/>
      <c r="AV65" s="84"/>
      <c r="AW65" s="84"/>
      <c r="AX65" s="84"/>
      <c r="AY65" s="127"/>
    </row>
    <row r="66" spans="2:51">
      <c r="B66" s="91"/>
      <c r="C66" s="199"/>
      <c r="D66" s="165"/>
      <c r="E66" s="170"/>
      <c r="F66" s="93"/>
      <c r="G66" s="102"/>
      <c r="I66" s="106">
        <v>61</v>
      </c>
      <c r="J66" s="84">
        <f t="shared" si="21"/>
        <v>34.77000000000001</v>
      </c>
      <c r="K66" s="84">
        <f t="shared" si="22"/>
        <v>10.601334297333203</v>
      </c>
      <c r="L66" s="84">
        <f t="shared" si="23"/>
        <v>70</v>
      </c>
      <c r="M66" s="84">
        <f t="shared" si="24"/>
        <v>10</v>
      </c>
      <c r="N66" s="84">
        <f t="shared" si="0"/>
        <v>0</v>
      </c>
      <c r="O66" s="85">
        <f t="shared" si="1"/>
        <v>372.35507390118869</v>
      </c>
      <c r="P66" s="106">
        <v>61</v>
      </c>
      <c r="Q66" s="84">
        <f t="shared" si="19"/>
        <v>12.257142857142863</v>
      </c>
      <c r="R66" s="84">
        <f t="shared" si="25"/>
        <v>235.11428571428596</v>
      </c>
      <c r="S66" s="84">
        <f t="shared" si="26"/>
        <v>136.13117142857155</v>
      </c>
      <c r="T66" s="84">
        <f t="shared" si="2"/>
        <v>35.409270868817323</v>
      </c>
      <c r="U66" s="84">
        <f t="shared" si="20"/>
        <v>70</v>
      </c>
      <c r="V66" s="84">
        <f t="shared" si="3"/>
        <v>10</v>
      </c>
      <c r="W66" s="84">
        <v>0</v>
      </c>
      <c r="X66" s="84">
        <f t="shared" si="4"/>
        <v>592.09960366795224</v>
      </c>
      <c r="Y66" s="89">
        <f t="shared" si="5"/>
        <v>219.74452976676355</v>
      </c>
      <c r="AA66" s="122">
        <v>61</v>
      </c>
      <c r="AB66" s="84">
        <f t="shared" si="6"/>
        <v>0</v>
      </c>
      <c r="AC66" s="332">
        <f t="shared" si="7"/>
        <v>0</v>
      </c>
      <c r="AD66" s="152">
        <f t="shared" si="8"/>
        <v>0</v>
      </c>
      <c r="AE66" s="152">
        <f t="shared" si="9"/>
        <v>0</v>
      </c>
      <c r="AF66" s="221">
        <f t="shared" si="37"/>
        <v>5.5453322163589371</v>
      </c>
      <c r="AG66" s="221">
        <f t="shared" si="38"/>
        <v>0</v>
      </c>
      <c r="AH66" s="221">
        <f t="shared" si="39"/>
        <v>0</v>
      </c>
      <c r="AI66" s="226">
        <f t="shared" si="40"/>
        <v>5.5453322163589371</v>
      </c>
      <c r="AK66" s="122">
        <v>61</v>
      </c>
      <c r="AL66" s="84">
        <f t="shared" si="10"/>
        <v>0</v>
      </c>
      <c r="AM66" s="84">
        <f t="shared" si="11"/>
        <v>0</v>
      </c>
      <c r="AN66" s="84">
        <f t="shared" si="12"/>
        <v>0</v>
      </c>
      <c r="AO66" s="84">
        <f t="shared" si="13"/>
        <v>0</v>
      </c>
      <c r="AP66" s="84">
        <f t="shared" si="14"/>
        <v>0</v>
      </c>
      <c r="AQ66" s="221">
        <f t="shared" si="42"/>
        <v>0</v>
      </c>
      <c r="AR66" s="221">
        <f t="shared" si="43"/>
        <v>0</v>
      </c>
      <c r="AS66" s="221">
        <f t="shared" si="44"/>
        <v>0</v>
      </c>
      <c r="AT66" s="221">
        <f t="shared" si="45"/>
        <v>0</v>
      </c>
      <c r="AU66" s="84"/>
      <c r="AV66" s="84"/>
      <c r="AW66" s="84"/>
      <c r="AX66" s="84"/>
      <c r="AY66" s="127"/>
    </row>
    <row r="67" spans="2:51">
      <c r="B67" s="91"/>
      <c r="C67" s="199"/>
      <c r="D67" s="165"/>
      <c r="E67" s="170"/>
      <c r="F67" s="93"/>
      <c r="G67" s="102"/>
      <c r="I67" s="106">
        <v>62</v>
      </c>
      <c r="J67" s="84">
        <f t="shared" si="21"/>
        <v>35.340000000000011</v>
      </c>
      <c r="K67" s="84">
        <f t="shared" si="22"/>
        <v>10.754751603513711</v>
      </c>
      <c r="L67" s="84">
        <f t="shared" si="23"/>
        <v>70</v>
      </c>
      <c r="M67" s="84">
        <f t="shared" si="24"/>
        <v>10</v>
      </c>
      <c r="N67" s="84">
        <f t="shared" si="0"/>
        <v>0</v>
      </c>
      <c r="O67" s="85">
        <f t="shared" si="1"/>
        <v>373.61502570945305</v>
      </c>
      <c r="P67" s="106">
        <v>62</v>
      </c>
      <c r="Q67" s="84">
        <f t="shared" si="19"/>
        <v>12.257142857142863</v>
      </c>
      <c r="R67" s="84">
        <f t="shared" si="25"/>
        <v>247.37142857142882</v>
      </c>
      <c r="S67" s="84">
        <f t="shared" si="26"/>
        <v>143.22805714285727</v>
      </c>
      <c r="T67" s="84">
        <f t="shared" si="2"/>
        <v>37.035524094144179</v>
      </c>
      <c r="U67" s="84">
        <f t="shared" si="20"/>
        <v>70</v>
      </c>
      <c r="V67" s="84">
        <f t="shared" si="3"/>
        <v>10</v>
      </c>
      <c r="W67" s="84">
        <v>0</v>
      </c>
      <c r="X67" s="84">
        <f t="shared" si="4"/>
        <v>607.29240398777756</v>
      </c>
      <c r="Y67" s="89">
        <f t="shared" si="5"/>
        <v>233.67737827832451</v>
      </c>
      <c r="AA67" s="122">
        <v>62</v>
      </c>
      <c r="AB67" s="84">
        <f t="shared" si="6"/>
        <v>0</v>
      </c>
      <c r="AC67" s="332">
        <f t="shared" si="7"/>
        <v>0</v>
      </c>
      <c r="AD67" s="152">
        <f t="shared" si="8"/>
        <v>0</v>
      </c>
      <c r="AE67" s="152">
        <f t="shared" si="9"/>
        <v>0</v>
      </c>
      <c r="AF67" s="221">
        <f t="shared" si="37"/>
        <v>5.4365916339148139</v>
      </c>
      <c r="AG67" s="221">
        <f t="shared" si="38"/>
        <v>0</v>
      </c>
      <c r="AH67" s="221">
        <f t="shared" si="39"/>
        <v>0</v>
      </c>
      <c r="AI67" s="226">
        <f t="shared" si="40"/>
        <v>5.4365916339148139</v>
      </c>
      <c r="AK67" s="122">
        <v>62</v>
      </c>
      <c r="AL67" s="84">
        <f t="shared" si="10"/>
        <v>0</v>
      </c>
      <c r="AM67" s="84">
        <f t="shared" si="11"/>
        <v>0</v>
      </c>
      <c r="AN67" s="84">
        <f t="shared" si="12"/>
        <v>0</v>
      </c>
      <c r="AO67" s="84">
        <f t="shared" si="13"/>
        <v>0</v>
      </c>
      <c r="AP67" s="84">
        <f t="shared" si="14"/>
        <v>0</v>
      </c>
      <c r="AQ67" s="221">
        <f t="shared" si="42"/>
        <v>0</v>
      </c>
      <c r="AR67" s="221">
        <f t="shared" si="43"/>
        <v>0</v>
      </c>
      <c r="AS67" s="221">
        <f t="shared" si="44"/>
        <v>0</v>
      </c>
      <c r="AT67" s="221">
        <f t="shared" si="45"/>
        <v>0</v>
      </c>
      <c r="AU67" s="84"/>
      <c r="AV67" s="84"/>
      <c r="AW67" s="84"/>
      <c r="AX67" s="84"/>
      <c r="AY67" s="127"/>
    </row>
    <row r="68" spans="2:51">
      <c r="B68" s="91"/>
      <c r="C68" s="199"/>
      <c r="D68" s="165"/>
      <c r="E68" s="170"/>
      <c r="F68" s="93"/>
      <c r="G68" s="102"/>
      <c r="I68" s="106">
        <v>63</v>
      </c>
      <c r="J68" s="84">
        <f t="shared" si="21"/>
        <v>35.910000000000011</v>
      </c>
      <c r="K68" s="84">
        <f t="shared" si="22"/>
        <v>10.907881138088664</v>
      </c>
      <c r="L68" s="84">
        <f t="shared" si="23"/>
        <v>70</v>
      </c>
      <c r="M68" s="84">
        <f t="shared" si="24"/>
        <v>10</v>
      </c>
      <c r="N68" s="84">
        <f t="shared" si="0"/>
        <v>0</v>
      </c>
      <c r="O68" s="85">
        <f t="shared" si="1"/>
        <v>374.87447631550441</v>
      </c>
      <c r="P68" s="106">
        <v>63</v>
      </c>
      <c r="Q68" s="84">
        <f t="shared" si="19"/>
        <v>12.257142857142863</v>
      </c>
      <c r="R68" s="84">
        <f t="shared" si="25"/>
        <v>259.62857142857166</v>
      </c>
      <c r="S68" s="84">
        <f t="shared" si="26"/>
        <v>150.32494285714299</v>
      </c>
      <c r="T68" s="84">
        <f t="shared" si="2"/>
        <v>38.652420748503971</v>
      </c>
      <c r="U68" s="84">
        <f t="shared" si="20"/>
        <v>70</v>
      </c>
      <c r="V68" s="84">
        <f t="shared" si="3"/>
        <v>10</v>
      </c>
      <c r="W68" s="84">
        <v>0</v>
      </c>
      <c r="X68" s="84">
        <f t="shared" si="4"/>
        <v>622.46890827983509</v>
      </c>
      <c r="Y68" s="89">
        <f t="shared" si="5"/>
        <v>247.59443196433068</v>
      </c>
      <c r="AA68" s="122">
        <v>63</v>
      </c>
      <c r="AB68" s="84">
        <f t="shared" si="6"/>
        <v>0</v>
      </c>
      <c r="AC68" s="332">
        <f t="shared" si="7"/>
        <v>0</v>
      </c>
      <c r="AD68" s="152">
        <f t="shared" si="8"/>
        <v>0</v>
      </c>
      <c r="AE68" s="152">
        <f t="shared" si="9"/>
        <v>0</v>
      </c>
      <c r="AF68" s="221">
        <f t="shared" si="37"/>
        <v>5.3299833879672143</v>
      </c>
      <c r="AG68" s="221">
        <f t="shared" si="38"/>
        <v>0</v>
      </c>
      <c r="AH68" s="221">
        <f t="shared" si="39"/>
        <v>0</v>
      </c>
      <c r="AI68" s="226">
        <f t="shared" si="40"/>
        <v>5.3299833879672143</v>
      </c>
      <c r="AK68" s="122">
        <v>63</v>
      </c>
      <c r="AL68" s="84">
        <f t="shared" si="10"/>
        <v>0</v>
      </c>
      <c r="AM68" s="84">
        <f t="shared" si="11"/>
        <v>0</v>
      </c>
      <c r="AN68" s="84">
        <f t="shared" si="12"/>
        <v>0</v>
      </c>
      <c r="AO68" s="84">
        <f t="shared" si="13"/>
        <v>0</v>
      </c>
      <c r="AP68" s="84">
        <f t="shared" si="14"/>
        <v>0</v>
      </c>
      <c r="AQ68" s="221">
        <f t="shared" si="42"/>
        <v>0</v>
      </c>
      <c r="AR68" s="221">
        <f t="shared" si="43"/>
        <v>0</v>
      </c>
      <c r="AS68" s="221">
        <f t="shared" si="44"/>
        <v>0</v>
      </c>
      <c r="AT68" s="221">
        <f t="shared" si="45"/>
        <v>0</v>
      </c>
      <c r="AU68" s="84"/>
      <c r="AV68" s="84"/>
      <c r="AW68" s="84"/>
      <c r="AX68" s="84"/>
      <c r="AY68" s="127"/>
    </row>
    <row r="69" spans="2:51">
      <c r="B69" s="91"/>
      <c r="C69" s="199"/>
      <c r="D69" s="165"/>
      <c r="E69" s="170"/>
      <c r="F69" s="93"/>
      <c r="G69" s="102"/>
      <c r="I69" s="106">
        <v>64</v>
      </c>
      <c r="J69" s="84">
        <f t="shared" si="21"/>
        <v>36.480000000000011</v>
      </c>
      <c r="K69" s="84">
        <f t="shared" si="22"/>
        <v>11.060727996276549</v>
      </c>
      <c r="L69" s="84">
        <f t="shared" si="23"/>
        <v>70</v>
      </c>
      <c r="M69" s="84">
        <f t="shared" si="24"/>
        <v>10</v>
      </c>
      <c r="N69" s="84">
        <f t="shared" ref="N69:N132" si="50">IF(P70&lt;=$F$18,0,)</f>
        <v>0</v>
      </c>
      <c r="O69" s="85">
        <f t="shared" ref="O69:O132" si="51">((J69+K69)*0.475+L69+M69+N69)*44/12</f>
        <v>376.13343459351501</v>
      </c>
      <c r="P69" s="106">
        <v>64</v>
      </c>
      <c r="Q69" s="84">
        <f t="shared" si="19"/>
        <v>12.257142857142863</v>
      </c>
      <c r="R69" s="84">
        <f t="shared" si="25"/>
        <v>271.88571428571453</v>
      </c>
      <c r="S69" s="84">
        <f t="shared" si="26"/>
        <v>157.4218285714287</v>
      </c>
      <c r="T69" s="84">
        <f t="shared" ref="T69:T132" si="52">IF(S69=0,0,EXP(-1.0587+0.8836*LN(S69)+0.284))</f>
        <v>40.260452996812617</v>
      </c>
      <c r="U69" s="84">
        <f t="shared" si="20"/>
        <v>70</v>
      </c>
      <c r="V69" s="84">
        <f t="shared" ref="V69:V132" si="53">IF(P69&lt;=$F$18,IF(P69&lt;=30,P69*($F$16-$F$6)/30,$F$16-$F$6),)</f>
        <v>10</v>
      </c>
      <c r="W69" s="84">
        <v>0</v>
      </c>
      <c r="X69" s="84">
        <f t="shared" ref="X69:X132" si="54">((S69+T69)*0.475+U69+V69+W69)*44/12</f>
        <v>637.62997373135352</v>
      </c>
      <c r="Y69" s="89">
        <f t="shared" ref="Y69:Y132" si="55">IF(P69&lt;=$F$18,X69-O69,)</f>
        <v>261.49653913783851</v>
      </c>
      <c r="AA69" s="122">
        <v>64</v>
      </c>
      <c r="AB69" s="84">
        <f t="shared" ref="AB69:AB132" si="56">IF(AA69&lt;=$F$18,IFERROR(VLOOKUP($AA69,$B$82:$G$95,2,FALSE),0),)</f>
        <v>0</v>
      </c>
      <c r="AC69" s="332">
        <f t="shared" ref="AC69:AC132" si="57">IF(AA69&lt;=$F$18,IFERROR(VLOOKUP($AA69,$B$82:$G$95,3,FALSE),0),)*50%</f>
        <v>0</v>
      </c>
      <c r="AD69" s="152">
        <f t="shared" ref="AD69:AD132" si="58">IF(AA69&lt;=$F$18,IFERROR(VLOOKUP($AA69,$B$82:$G$95,4,FALSE),0),)</f>
        <v>0</v>
      </c>
      <c r="AE69" s="152">
        <f t="shared" ref="AE69:AE132" si="59">IF(AA69&lt;=$F$18,IFERROR(VLOOKUP($AA69,$B$82:$G$95,5,FALSE),0),)</f>
        <v>0</v>
      </c>
      <c r="AF69" s="221">
        <f t="shared" si="37"/>
        <v>5.2254656646980377</v>
      </c>
      <c r="AG69" s="221">
        <f t="shared" si="38"/>
        <v>0</v>
      </c>
      <c r="AH69" s="221">
        <f t="shared" si="39"/>
        <v>0</v>
      </c>
      <c r="AI69" s="226">
        <f t="shared" si="40"/>
        <v>5.2254656646980377</v>
      </c>
      <c r="AK69" s="122">
        <v>64</v>
      </c>
      <c r="AL69" s="84">
        <f t="shared" ref="AL69:AL132" si="60">IF(AK69&lt;=$F$18,IFERROR(VLOOKUP($AA69,$B$82:$G$95,2,FALSE),0),)</f>
        <v>0</v>
      </c>
      <c r="AM69" s="84">
        <f t="shared" ref="AM69:AM132" si="61">IF(AK69&lt;=$F$18,IFERROR(VLOOKUP($AA69,$B$82:$G$95,3,FALSE),0),)</f>
        <v>0</v>
      </c>
      <c r="AN69" s="84">
        <f t="shared" ref="AN69:AN132" si="62">IF(AK69&lt;=$F$18,IFERROR(VLOOKUP($AA69,$B$82:$G$95,4,FALSE),0),)</f>
        <v>0</v>
      </c>
      <c r="AO69" s="84">
        <f t="shared" ref="AO69:AO132" si="63">IF(AK69&lt;=$F$18,IFERROR(VLOOKUP($AA69,$B$82:$G$95,5,FALSE),0),)</f>
        <v>0</v>
      </c>
      <c r="AP69" s="84">
        <f t="shared" ref="AP69:AP132" si="64">IF(AK69&lt;=$F$18,IFERROR(VLOOKUP($AA69,$B$82:$G$95,6,FALSE),0),)</f>
        <v>0</v>
      </c>
      <c r="AQ69" s="221">
        <f t="shared" si="42"/>
        <v>0</v>
      </c>
      <c r="AR69" s="221">
        <f t="shared" si="43"/>
        <v>0</v>
      </c>
      <c r="AS69" s="221">
        <f t="shared" si="44"/>
        <v>0</v>
      </c>
      <c r="AT69" s="221">
        <f t="shared" si="45"/>
        <v>0</v>
      </c>
      <c r="AU69" s="84"/>
      <c r="AV69" s="84"/>
      <c r="AW69" s="84"/>
      <c r="AX69" s="84"/>
      <c r="AY69" s="127"/>
    </row>
    <row r="70" spans="2:51">
      <c r="B70" s="91"/>
      <c r="C70" s="199"/>
      <c r="D70" s="165"/>
      <c r="E70" s="170"/>
      <c r="F70" s="93"/>
      <c r="G70" s="102"/>
      <c r="I70" s="106">
        <v>65</v>
      </c>
      <c r="J70" s="84">
        <f t="shared" si="21"/>
        <v>37.050000000000011</v>
      </c>
      <c r="K70" s="84">
        <f t="shared" si="22"/>
        <v>11.213297104936025</v>
      </c>
      <c r="L70" s="84">
        <f t="shared" si="23"/>
        <v>70</v>
      </c>
      <c r="M70" s="84">
        <f t="shared" si="24"/>
        <v>10</v>
      </c>
      <c r="N70" s="84">
        <f t="shared" si="50"/>
        <v>0</v>
      </c>
      <c r="O70" s="85">
        <f t="shared" si="51"/>
        <v>377.39190912443024</v>
      </c>
      <c r="P70" s="106">
        <v>65</v>
      </c>
      <c r="Q70" s="84">
        <f t="shared" ref="Q70:Q133" si="65">IF(P70&lt;=$F$18,LOOKUP(P70-1,$B$25:$B$78,$G$25:$G$78),)</f>
        <v>12.257142857142863</v>
      </c>
      <c r="R70" s="84">
        <f t="shared" si="25"/>
        <v>284.14285714285739</v>
      </c>
      <c r="S70" s="84">
        <f t="shared" si="26"/>
        <v>164.51871428571442</v>
      </c>
      <c r="T70" s="84">
        <f t="shared" si="52"/>
        <v>41.860066119894846</v>
      </c>
      <c r="U70" s="84">
        <f t="shared" ref="U70:U133" si="66">IF(P70&lt;=$F$18,$F$5+($F$15-$F$5)*(1-EXP(-0.0175*P70)),)</f>
        <v>70</v>
      </c>
      <c r="V70" s="84">
        <f t="shared" si="53"/>
        <v>10</v>
      </c>
      <c r="W70" s="84">
        <v>0</v>
      </c>
      <c r="X70" s="84">
        <f t="shared" si="54"/>
        <v>652.77637587310289</v>
      </c>
      <c r="Y70" s="89">
        <f t="shared" si="55"/>
        <v>275.38446674867265</v>
      </c>
      <c r="AA70" s="122">
        <v>65</v>
      </c>
      <c r="AB70" s="84">
        <f t="shared" si="56"/>
        <v>0</v>
      </c>
      <c r="AC70" s="332">
        <f t="shared" si="57"/>
        <v>0</v>
      </c>
      <c r="AD70" s="152">
        <f t="shared" si="58"/>
        <v>0</v>
      </c>
      <c r="AE70" s="152">
        <f t="shared" si="59"/>
        <v>0</v>
      </c>
      <c r="AF70" s="221">
        <f t="shared" si="37"/>
        <v>5.1229974702326526</v>
      </c>
      <c r="AG70" s="221">
        <f t="shared" si="38"/>
        <v>0</v>
      </c>
      <c r="AH70" s="221">
        <f t="shared" si="39"/>
        <v>0</v>
      </c>
      <c r="AI70" s="226">
        <f t="shared" si="40"/>
        <v>5.1229974702326526</v>
      </c>
      <c r="AK70" s="122">
        <v>65</v>
      </c>
      <c r="AL70" s="84">
        <f t="shared" si="60"/>
        <v>0</v>
      </c>
      <c r="AM70" s="84">
        <f t="shared" si="61"/>
        <v>0</v>
      </c>
      <c r="AN70" s="84">
        <f t="shared" si="62"/>
        <v>0</v>
      </c>
      <c r="AO70" s="84">
        <f t="shared" si="63"/>
        <v>0</v>
      </c>
      <c r="AP70" s="84">
        <f t="shared" si="64"/>
        <v>0</v>
      </c>
      <c r="AQ70" s="221">
        <f t="shared" si="42"/>
        <v>0</v>
      </c>
      <c r="AR70" s="221">
        <f t="shared" si="43"/>
        <v>0</v>
      </c>
      <c r="AS70" s="221">
        <f t="shared" si="44"/>
        <v>0</v>
      </c>
      <c r="AT70" s="221">
        <f t="shared" si="45"/>
        <v>0</v>
      </c>
      <c r="AU70" s="84"/>
      <c r="AV70" s="84"/>
      <c r="AW70" s="84"/>
      <c r="AX70" s="84"/>
      <c r="AY70" s="127"/>
    </row>
    <row r="71" spans="2:51">
      <c r="B71" s="91"/>
      <c r="C71" s="199"/>
      <c r="D71" s="165"/>
      <c r="E71" s="170"/>
      <c r="F71" s="93"/>
      <c r="G71" s="102"/>
      <c r="I71" s="106">
        <v>66</v>
      </c>
      <c r="J71" s="84">
        <f t="shared" ref="J71:J134" si="67">IF($I71&lt;=$F$10,$F$11*$F$13+J70,)</f>
        <v>37.620000000000012</v>
      </c>
      <c r="K71" s="84">
        <f t="shared" ref="K71:K134" si="68">IF(J71=0,0,EXP(-1.0587+0.8836*LN(J71)+0.284))</f>
        <v>11.365593230631907</v>
      </c>
      <c r="L71" s="84">
        <f t="shared" ref="L71:L134" si="69">IF(I71&lt;=$F$10,$F$5+($F$8-$F$5)*(1-EXP(-0.0175*I71)),)</f>
        <v>70</v>
      </c>
      <c r="M71" s="84">
        <f t="shared" ref="M71:M134" si="70">IF(I71&lt;=$F$10,IF(I71&lt;=30,I71*($F$9-$F$6)/30,$F$9-$F$6),)</f>
        <v>10</v>
      </c>
      <c r="N71" s="84">
        <f t="shared" si="50"/>
        <v>0</v>
      </c>
      <c r="O71" s="85">
        <f t="shared" si="51"/>
        <v>378.64990821001726</v>
      </c>
      <c r="P71" s="106">
        <v>66</v>
      </c>
      <c r="Q71" s="84">
        <f t="shared" si="65"/>
        <v>12.257142857142863</v>
      </c>
      <c r="R71" s="84">
        <f t="shared" ref="R71:R134" si="71">IF(P71&lt;=$F$18,Q71+R70,)</f>
        <v>296.40000000000026</v>
      </c>
      <c r="S71" s="84">
        <f t="shared" ref="S71:S134" si="72">$F$19*R71</f>
        <v>171.61560000000014</v>
      </c>
      <c r="T71" s="84">
        <f t="shared" si="52"/>
        <v>43.451664809566566</v>
      </c>
      <c r="U71" s="84">
        <f t="shared" si="66"/>
        <v>70</v>
      </c>
      <c r="V71" s="84">
        <f t="shared" si="53"/>
        <v>10</v>
      </c>
      <c r="W71" s="84">
        <v>0</v>
      </c>
      <c r="X71" s="84">
        <f t="shared" si="54"/>
        <v>667.90881954332872</v>
      </c>
      <c r="Y71" s="89">
        <f t="shared" si="55"/>
        <v>289.25891133331146</v>
      </c>
      <c r="AA71" s="122">
        <v>66</v>
      </c>
      <c r="AB71" s="84">
        <f t="shared" si="56"/>
        <v>38</v>
      </c>
      <c r="AC71" s="332">
        <f t="shared" si="57"/>
        <v>0.15</v>
      </c>
      <c r="AD71" s="152">
        <f t="shared" si="58"/>
        <v>0</v>
      </c>
      <c r="AE71" s="152">
        <f t="shared" si="59"/>
        <v>0</v>
      </c>
      <c r="AF71" s="221">
        <f t="shared" si="37"/>
        <v>10.714017488534555</v>
      </c>
      <c r="AG71" s="221">
        <f t="shared" si="38"/>
        <v>0</v>
      </c>
      <c r="AH71" s="221">
        <f t="shared" si="39"/>
        <v>0</v>
      </c>
      <c r="AI71" s="226">
        <f t="shared" si="40"/>
        <v>10.714017488534555</v>
      </c>
      <c r="AK71" s="122">
        <v>66</v>
      </c>
      <c r="AL71" s="84">
        <f t="shared" si="60"/>
        <v>38</v>
      </c>
      <c r="AM71" s="84">
        <f t="shared" si="61"/>
        <v>0.3</v>
      </c>
      <c r="AN71" s="84">
        <f t="shared" si="62"/>
        <v>0</v>
      </c>
      <c r="AO71" s="84">
        <f t="shared" si="63"/>
        <v>0</v>
      </c>
      <c r="AP71" s="84">
        <f t="shared" si="64"/>
        <v>0.7</v>
      </c>
      <c r="AQ71" s="221">
        <f t="shared" si="42"/>
        <v>11.4</v>
      </c>
      <c r="AR71" s="221">
        <f t="shared" si="43"/>
        <v>0</v>
      </c>
      <c r="AS71" s="221">
        <f t="shared" si="44"/>
        <v>0</v>
      </c>
      <c r="AT71" s="221">
        <f t="shared" si="45"/>
        <v>26.599999999999998</v>
      </c>
      <c r="AU71" s="84"/>
      <c r="AV71" s="84"/>
      <c r="AW71" s="84"/>
      <c r="AX71" s="84"/>
      <c r="AY71" s="127"/>
    </row>
    <row r="72" spans="2:51">
      <c r="B72" s="91"/>
      <c r="C72" s="199"/>
      <c r="D72" s="165"/>
      <c r="E72" s="170"/>
      <c r="F72" s="93"/>
      <c r="G72" s="102"/>
      <c r="I72" s="106">
        <v>67</v>
      </c>
      <c r="J72" s="84">
        <f t="shared" si="67"/>
        <v>38.190000000000012</v>
      </c>
      <c r="K72" s="84">
        <f t="shared" si="68"/>
        <v>11.517620987198425</v>
      </c>
      <c r="L72" s="84">
        <f t="shared" si="69"/>
        <v>70</v>
      </c>
      <c r="M72" s="84">
        <f t="shared" si="70"/>
        <v>10</v>
      </c>
      <c r="N72" s="84">
        <f t="shared" si="50"/>
        <v>0</v>
      </c>
      <c r="O72" s="85">
        <f t="shared" si="51"/>
        <v>379.90743988603725</v>
      </c>
      <c r="P72" s="106">
        <v>67</v>
      </c>
      <c r="Q72" s="84">
        <f t="shared" si="65"/>
        <v>-59.28000000000003</v>
      </c>
      <c r="R72" s="84">
        <f t="shared" si="71"/>
        <v>237.12000000000023</v>
      </c>
      <c r="S72" s="84">
        <f t="shared" si="72"/>
        <v>137.29248000000013</v>
      </c>
      <c r="T72" s="84">
        <f t="shared" si="52"/>
        <v>35.676047476129227</v>
      </c>
      <c r="U72" s="84">
        <f t="shared" si="66"/>
        <v>70</v>
      </c>
      <c r="V72" s="84">
        <f t="shared" si="53"/>
        <v>10</v>
      </c>
      <c r="W72" s="84">
        <v>0</v>
      </c>
      <c r="X72" s="84">
        <f t="shared" si="54"/>
        <v>594.58685202092522</v>
      </c>
      <c r="Y72" s="89">
        <f t="shared" si="55"/>
        <v>214.67941213488797</v>
      </c>
      <c r="AA72" s="122">
        <v>67</v>
      </c>
      <c r="AB72" s="84">
        <f t="shared" si="56"/>
        <v>0</v>
      </c>
      <c r="AC72" s="332">
        <f t="shared" si="57"/>
        <v>0</v>
      </c>
      <c r="AD72" s="152">
        <f t="shared" si="58"/>
        <v>0</v>
      </c>
      <c r="AE72" s="152">
        <f t="shared" si="59"/>
        <v>0</v>
      </c>
      <c r="AF72" s="221">
        <f t="shared" si="37"/>
        <v>10.503922140489792</v>
      </c>
      <c r="AG72" s="221">
        <f t="shared" si="38"/>
        <v>0</v>
      </c>
      <c r="AH72" s="221">
        <f t="shared" si="39"/>
        <v>0</v>
      </c>
      <c r="AI72" s="226">
        <f t="shared" si="40"/>
        <v>10.503922140489792</v>
      </c>
      <c r="AK72" s="122">
        <v>67</v>
      </c>
      <c r="AL72" s="84">
        <f t="shared" si="60"/>
        <v>0</v>
      </c>
      <c r="AM72" s="84">
        <f t="shared" si="61"/>
        <v>0</v>
      </c>
      <c r="AN72" s="84">
        <f t="shared" si="62"/>
        <v>0</v>
      </c>
      <c r="AO72" s="84">
        <f t="shared" si="63"/>
        <v>0</v>
      </c>
      <c r="AP72" s="84">
        <f t="shared" si="64"/>
        <v>0</v>
      </c>
      <c r="AQ72" s="221">
        <f t="shared" si="42"/>
        <v>0</v>
      </c>
      <c r="AR72" s="221">
        <f t="shared" si="43"/>
        <v>0</v>
      </c>
      <c r="AS72" s="221">
        <f t="shared" si="44"/>
        <v>0</v>
      </c>
      <c r="AT72" s="221">
        <f t="shared" si="45"/>
        <v>0</v>
      </c>
      <c r="AU72" s="84"/>
      <c r="AV72" s="84"/>
      <c r="AW72" s="84"/>
      <c r="AX72" s="84"/>
      <c r="AY72" s="127"/>
    </row>
    <row r="73" spans="2:51">
      <c r="B73" s="91"/>
      <c r="C73" s="199"/>
      <c r="D73" s="165"/>
      <c r="E73" s="170"/>
      <c r="F73" s="93"/>
      <c r="G73" s="102"/>
      <c r="I73" s="106">
        <v>68</v>
      </c>
      <c r="J73" s="84">
        <f t="shared" si="67"/>
        <v>38.760000000000012</v>
      </c>
      <c r="K73" s="84">
        <f t="shared" si="68"/>
        <v>11.669384842838118</v>
      </c>
      <c r="L73" s="84">
        <f t="shared" si="69"/>
        <v>70</v>
      </c>
      <c r="M73" s="84">
        <f t="shared" si="70"/>
        <v>10</v>
      </c>
      <c r="N73" s="84">
        <f t="shared" si="50"/>
        <v>0</v>
      </c>
      <c r="O73" s="85">
        <f t="shared" si="51"/>
        <v>381.16451193460972</v>
      </c>
      <c r="P73" s="106">
        <v>68</v>
      </c>
      <c r="Q73" s="84">
        <f t="shared" si="65"/>
        <v>10.920000000000002</v>
      </c>
      <c r="R73" s="84">
        <f t="shared" si="71"/>
        <v>248.04000000000025</v>
      </c>
      <c r="S73" s="84">
        <f t="shared" si="72"/>
        <v>143.61516000000015</v>
      </c>
      <c r="T73" s="84">
        <f t="shared" si="52"/>
        <v>37.123955031360254</v>
      </c>
      <c r="U73" s="84">
        <f t="shared" si="66"/>
        <v>70</v>
      </c>
      <c r="V73" s="84">
        <f t="shared" si="53"/>
        <v>10</v>
      </c>
      <c r="W73" s="84">
        <v>0</v>
      </c>
      <c r="X73" s="84">
        <f t="shared" si="54"/>
        <v>608.12062534628592</v>
      </c>
      <c r="Y73" s="89">
        <f t="shared" si="55"/>
        <v>226.9561134116762</v>
      </c>
      <c r="AA73" s="122">
        <v>68</v>
      </c>
      <c r="AB73" s="84">
        <f t="shared" si="56"/>
        <v>0</v>
      </c>
      <c r="AC73" s="332">
        <f t="shared" si="57"/>
        <v>0</v>
      </c>
      <c r="AD73" s="152">
        <f t="shared" si="58"/>
        <v>0</v>
      </c>
      <c r="AE73" s="152">
        <f t="shared" si="59"/>
        <v>0</v>
      </c>
      <c r="AF73" s="221">
        <f t="shared" si="37"/>
        <v>10.297946634074677</v>
      </c>
      <c r="AG73" s="221">
        <f t="shared" si="38"/>
        <v>0</v>
      </c>
      <c r="AH73" s="221">
        <f t="shared" si="39"/>
        <v>0</v>
      </c>
      <c r="AI73" s="226">
        <f t="shared" si="40"/>
        <v>10.297946634074677</v>
      </c>
      <c r="AK73" s="122">
        <v>68</v>
      </c>
      <c r="AL73" s="84">
        <f t="shared" si="60"/>
        <v>0</v>
      </c>
      <c r="AM73" s="84">
        <f t="shared" si="61"/>
        <v>0</v>
      </c>
      <c r="AN73" s="84">
        <f t="shared" si="62"/>
        <v>0</v>
      </c>
      <c r="AO73" s="84">
        <f t="shared" si="63"/>
        <v>0</v>
      </c>
      <c r="AP73" s="84">
        <f t="shared" si="64"/>
        <v>0</v>
      </c>
      <c r="AQ73" s="221">
        <f t="shared" si="42"/>
        <v>0</v>
      </c>
      <c r="AR73" s="221">
        <f t="shared" si="43"/>
        <v>0</v>
      </c>
      <c r="AS73" s="221">
        <f t="shared" si="44"/>
        <v>0</v>
      </c>
      <c r="AT73" s="221">
        <f t="shared" si="45"/>
        <v>0</v>
      </c>
      <c r="AU73" s="84"/>
      <c r="AV73" s="84"/>
      <c r="AW73" s="84"/>
      <c r="AX73" s="84"/>
      <c r="AY73" s="127"/>
    </row>
    <row r="74" spans="2:51">
      <c r="B74" s="91"/>
      <c r="C74" s="199"/>
      <c r="D74" s="165"/>
      <c r="E74" s="170"/>
      <c r="F74" s="93"/>
      <c r="G74" s="102"/>
      <c r="I74" s="106">
        <v>69</v>
      </c>
      <c r="J74" s="84">
        <f t="shared" si="67"/>
        <v>39.330000000000013</v>
      </c>
      <c r="K74" s="84">
        <f t="shared" si="68"/>
        <v>11.820889126791316</v>
      </c>
      <c r="L74" s="84">
        <f t="shared" si="69"/>
        <v>70</v>
      </c>
      <c r="M74" s="84">
        <f t="shared" si="70"/>
        <v>10</v>
      </c>
      <c r="N74" s="84">
        <f t="shared" si="50"/>
        <v>0</v>
      </c>
      <c r="O74" s="85">
        <f t="shared" si="51"/>
        <v>382.42113189582824</v>
      </c>
      <c r="P74" s="106">
        <v>69</v>
      </c>
      <c r="Q74" s="84">
        <f t="shared" si="65"/>
        <v>10.920000000000002</v>
      </c>
      <c r="R74" s="84">
        <f t="shared" si="71"/>
        <v>258.96000000000026</v>
      </c>
      <c r="S74" s="84">
        <f t="shared" si="72"/>
        <v>149.93784000000014</v>
      </c>
      <c r="T74" s="84">
        <f t="shared" si="52"/>
        <v>38.564459197054447</v>
      </c>
      <c r="U74" s="84">
        <f t="shared" si="66"/>
        <v>70</v>
      </c>
      <c r="V74" s="84">
        <f t="shared" si="53"/>
        <v>10</v>
      </c>
      <c r="W74" s="84">
        <v>0</v>
      </c>
      <c r="X74" s="84">
        <f t="shared" si="54"/>
        <v>621.64150443487006</v>
      </c>
      <c r="Y74" s="89">
        <f t="shared" si="55"/>
        <v>239.22037253904182</v>
      </c>
      <c r="AA74" s="122">
        <v>69</v>
      </c>
      <c r="AB74" s="84">
        <f t="shared" si="56"/>
        <v>0</v>
      </c>
      <c r="AC74" s="332">
        <f t="shared" si="57"/>
        <v>0</v>
      </c>
      <c r="AD74" s="152">
        <f t="shared" si="58"/>
        <v>0</v>
      </c>
      <c r="AE74" s="152">
        <f t="shared" si="59"/>
        <v>0</v>
      </c>
      <c r="AF74" s="221">
        <f t="shared" si="37"/>
        <v>10.09601018170771</v>
      </c>
      <c r="AG74" s="221">
        <f t="shared" si="38"/>
        <v>0</v>
      </c>
      <c r="AH74" s="221">
        <f t="shared" si="39"/>
        <v>0</v>
      </c>
      <c r="AI74" s="226">
        <f t="shared" si="40"/>
        <v>10.09601018170771</v>
      </c>
      <c r="AK74" s="122">
        <v>69</v>
      </c>
      <c r="AL74" s="84">
        <f t="shared" si="60"/>
        <v>0</v>
      </c>
      <c r="AM74" s="84">
        <f t="shared" si="61"/>
        <v>0</v>
      </c>
      <c r="AN74" s="84">
        <f t="shared" si="62"/>
        <v>0</v>
      </c>
      <c r="AO74" s="84">
        <f t="shared" si="63"/>
        <v>0</v>
      </c>
      <c r="AP74" s="84">
        <f t="shared" si="64"/>
        <v>0</v>
      </c>
      <c r="AQ74" s="221">
        <f t="shared" si="42"/>
        <v>0</v>
      </c>
      <c r="AR74" s="221">
        <f t="shared" si="43"/>
        <v>0</v>
      </c>
      <c r="AS74" s="221">
        <f t="shared" si="44"/>
        <v>0</v>
      </c>
      <c r="AT74" s="221">
        <f t="shared" si="45"/>
        <v>0</v>
      </c>
      <c r="AU74" s="84"/>
      <c r="AV74" s="84"/>
      <c r="AW74" s="84"/>
      <c r="AX74" s="84"/>
      <c r="AY74" s="127"/>
    </row>
    <row r="75" spans="2:51">
      <c r="B75" s="91"/>
      <c r="C75" s="199"/>
      <c r="D75" s="165"/>
      <c r="E75" s="170"/>
      <c r="F75" s="93"/>
      <c r="G75" s="102"/>
      <c r="I75" s="106">
        <v>70</v>
      </c>
      <c r="J75" s="84">
        <f t="shared" si="67"/>
        <v>39.900000000000013</v>
      </c>
      <c r="K75" s="84">
        <f t="shared" si="68"/>
        <v>11.97213803560796</v>
      </c>
      <c r="L75" s="84">
        <f t="shared" si="69"/>
        <v>70</v>
      </c>
      <c r="M75" s="84">
        <f t="shared" si="70"/>
        <v>10</v>
      </c>
      <c r="N75" s="84">
        <f t="shared" si="50"/>
        <v>0</v>
      </c>
      <c r="O75" s="85">
        <f t="shared" si="51"/>
        <v>383.6773070786839</v>
      </c>
      <c r="P75" s="106">
        <v>70</v>
      </c>
      <c r="Q75" s="84">
        <f t="shared" si="65"/>
        <v>10.920000000000002</v>
      </c>
      <c r="R75" s="84">
        <f t="shared" si="71"/>
        <v>269.88000000000028</v>
      </c>
      <c r="S75" s="84">
        <f t="shared" si="72"/>
        <v>156.26052000000016</v>
      </c>
      <c r="T75" s="84">
        <f t="shared" si="52"/>
        <v>39.99790785974696</v>
      </c>
      <c r="U75" s="84">
        <f t="shared" si="66"/>
        <v>70</v>
      </c>
      <c r="V75" s="84">
        <f t="shared" si="53"/>
        <v>10</v>
      </c>
      <c r="W75" s="84">
        <v>0</v>
      </c>
      <c r="X75" s="84">
        <f t="shared" si="54"/>
        <v>635.15009518905947</v>
      </c>
      <c r="Y75" s="89">
        <f t="shared" si="55"/>
        <v>251.47278811037557</v>
      </c>
      <c r="AA75" s="122">
        <v>70</v>
      </c>
      <c r="AB75" s="84">
        <f t="shared" si="56"/>
        <v>0</v>
      </c>
      <c r="AC75" s="332">
        <f t="shared" si="57"/>
        <v>0</v>
      </c>
      <c r="AD75" s="152">
        <f t="shared" si="58"/>
        <v>0</v>
      </c>
      <c r="AE75" s="152">
        <f t="shared" si="59"/>
        <v>0</v>
      </c>
      <c r="AF75" s="221">
        <f t="shared" si="37"/>
        <v>9.8980335800025845</v>
      </c>
      <c r="AG75" s="221">
        <f t="shared" si="38"/>
        <v>0</v>
      </c>
      <c r="AH75" s="221">
        <f t="shared" si="39"/>
        <v>0</v>
      </c>
      <c r="AI75" s="226">
        <f t="shared" si="40"/>
        <v>9.8980335800025845</v>
      </c>
      <c r="AK75" s="122">
        <v>70</v>
      </c>
      <c r="AL75" s="84">
        <f t="shared" si="60"/>
        <v>0</v>
      </c>
      <c r="AM75" s="84">
        <f t="shared" si="61"/>
        <v>0</v>
      </c>
      <c r="AN75" s="84">
        <f t="shared" si="62"/>
        <v>0</v>
      </c>
      <c r="AO75" s="84">
        <f t="shared" si="63"/>
        <v>0</v>
      </c>
      <c r="AP75" s="84">
        <f t="shared" si="64"/>
        <v>0</v>
      </c>
      <c r="AQ75" s="221">
        <f t="shared" si="42"/>
        <v>0</v>
      </c>
      <c r="AR75" s="221">
        <f t="shared" si="43"/>
        <v>0</v>
      </c>
      <c r="AS75" s="221">
        <f t="shared" si="44"/>
        <v>0</v>
      </c>
      <c r="AT75" s="221">
        <f t="shared" si="45"/>
        <v>0</v>
      </c>
      <c r="AU75" s="84"/>
      <c r="AV75" s="84"/>
      <c r="AW75" s="84"/>
      <c r="AX75" s="84"/>
      <c r="AY75" s="127"/>
    </row>
    <row r="76" spans="2:51">
      <c r="B76" s="91"/>
      <c r="C76" s="199"/>
      <c r="D76" s="165"/>
      <c r="E76" s="170"/>
      <c r="F76" s="93"/>
      <c r="G76" s="102"/>
      <c r="I76" s="106">
        <v>71</v>
      </c>
      <c r="J76" s="84">
        <f t="shared" si="67"/>
        <v>40.470000000000013</v>
      </c>
      <c r="K76" s="84">
        <f t="shared" si="68"/>
        <v>12.123135639050872</v>
      </c>
      <c r="L76" s="84">
        <f t="shared" si="69"/>
        <v>70</v>
      </c>
      <c r="M76" s="84">
        <f t="shared" si="70"/>
        <v>10</v>
      </c>
      <c r="N76" s="84">
        <f t="shared" si="50"/>
        <v>0</v>
      </c>
      <c r="O76" s="85">
        <f t="shared" si="51"/>
        <v>384.93304457134695</v>
      </c>
      <c r="P76" s="106">
        <v>71</v>
      </c>
      <c r="Q76" s="84">
        <f t="shared" si="65"/>
        <v>10.920000000000002</v>
      </c>
      <c r="R76" s="84">
        <f t="shared" si="71"/>
        <v>280.8000000000003</v>
      </c>
      <c r="S76" s="84">
        <f t="shared" si="72"/>
        <v>162.58320000000015</v>
      </c>
      <c r="T76" s="84">
        <f t="shared" si="52"/>
        <v>41.424619159996574</v>
      </c>
      <c r="U76" s="84">
        <f t="shared" si="66"/>
        <v>70</v>
      </c>
      <c r="V76" s="84">
        <f t="shared" si="53"/>
        <v>10</v>
      </c>
      <c r="W76" s="84">
        <v>0</v>
      </c>
      <c r="X76" s="84">
        <f t="shared" si="54"/>
        <v>648.64695170366099</v>
      </c>
      <c r="Y76" s="89">
        <f t="shared" si="55"/>
        <v>263.71390713231403</v>
      </c>
      <c r="AA76" s="122">
        <v>71</v>
      </c>
      <c r="AB76" s="84">
        <f t="shared" si="56"/>
        <v>0</v>
      </c>
      <c r="AC76" s="332">
        <f t="shared" si="57"/>
        <v>0</v>
      </c>
      <c r="AD76" s="152">
        <f t="shared" si="58"/>
        <v>0</v>
      </c>
      <c r="AE76" s="152">
        <f t="shared" si="59"/>
        <v>0</v>
      </c>
      <c r="AF76" s="221">
        <f t="shared" si="37"/>
        <v>9.7039391787030933</v>
      </c>
      <c r="AG76" s="221">
        <f t="shared" si="38"/>
        <v>0</v>
      </c>
      <c r="AH76" s="221">
        <f t="shared" si="39"/>
        <v>0</v>
      </c>
      <c r="AI76" s="226">
        <f t="shared" si="40"/>
        <v>9.7039391787030933</v>
      </c>
      <c r="AK76" s="122">
        <v>71</v>
      </c>
      <c r="AL76" s="84">
        <f t="shared" si="60"/>
        <v>0</v>
      </c>
      <c r="AM76" s="84">
        <f t="shared" si="61"/>
        <v>0</v>
      </c>
      <c r="AN76" s="84">
        <f t="shared" si="62"/>
        <v>0</v>
      </c>
      <c r="AO76" s="84">
        <f t="shared" si="63"/>
        <v>0</v>
      </c>
      <c r="AP76" s="84">
        <f t="shared" si="64"/>
        <v>0</v>
      </c>
      <c r="AQ76" s="221">
        <f t="shared" si="42"/>
        <v>0</v>
      </c>
      <c r="AR76" s="221">
        <f t="shared" si="43"/>
        <v>0</v>
      </c>
      <c r="AS76" s="221">
        <f t="shared" si="44"/>
        <v>0</v>
      </c>
      <c r="AT76" s="221">
        <f t="shared" si="45"/>
        <v>0</v>
      </c>
      <c r="AU76" s="84"/>
      <c r="AV76" s="84"/>
      <c r="AW76" s="84"/>
      <c r="AX76" s="84"/>
      <c r="AY76" s="127"/>
    </row>
    <row r="77" spans="2:51">
      <c r="B77" s="91"/>
      <c r="C77" s="199"/>
      <c r="D77" s="165"/>
      <c r="E77" s="170"/>
      <c r="F77" s="93"/>
      <c r="G77" s="102"/>
      <c r="I77" s="106">
        <v>72</v>
      </c>
      <c r="J77" s="84">
        <f t="shared" si="67"/>
        <v>41.040000000000013</v>
      </c>
      <c r="K77" s="84">
        <f t="shared" si="68"/>
        <v>12.273885885656991</v>
      </c>
      <c r="L77" s="84">
        <f t="shared" si="69"/>
        <v>70</v>
      </c>
      <c r="M77" s="84">
        <f t="shared" si="70"/>
        <v>10</v>
      </c>
      <c r="N77" s="84">
        <f t="shared" si="50"/>
        <v>0</v>
      </c>
      <c r="O77" s="85">
        <f t="shared" si="51"/>
        <v>386.18835125085258</v>
      </c>
      <c r="P77" s="106">
        <v>72</v>
      </c>
      <c r="Q77" s="84">
        <f t="shared" si="65"/>
        <v>10.920000000000002</v>
      </c>
      <c r="R77" s="84">
        <f t="shared" si="71"/>
        <v>291.72000000000031</v>
      </c>
      <c r="S77" s="84">
        <f t="shared" si="72"/>
        <v>168.90588000000017</v>
      </c>
      <c r="T77" s="84">
        <f t="shared" si="52"/>
        <v>42.844885092997252</v>
      </c>
      <c r="U77" s="84">
        <f t="shared" si="66"/>
        <v>70</v>
      </c>
      <c r="V77" s="84">
        <f t="shared" si="53"/>
        <v>10</v>
      </c>
      <c r="W77" s="84">
        <v>0</v>
      </c>
      <c r="X77" s="84">
        <f t="shared" si="54"/>
        <v>662.13258253697052</v>
      </c>
      <c r="Y77" s="89">
        <f t="shared" si="55"/>
        <v>275.94423128611794</v>
      </c>
      <c r="AA77" s="122">
        <v>72</v>
      </c>
      <c r="AB77" s="84">
        <f t="shared" si="56"/>
        <v>0</v>
      </c>
      <c r="AC77" s="332">
        <f t="shared" si="57"/>
        <v>0</v>
      </c>
      <c r="AD77" s="152">
        <f t="shared" si="58"/>
        <v>0</v>
      </c>
      <c r="AE77" s="152">
        <f t="shared" si="59"/>
        <v>0</v>
      </c>
      <c r="AF77" s="221">
        <f t="shared" si="37"/>
        <v>9.5136508502271901</v>
      </c>
      <c r="AG77" s="221">
        <f t="shared" si="38"/>
        <v>0</v>
      </c>
      <c r="AH77" s="221">
        <f t="shared" si="39"/>
        <v>0</v>
      </c>
      <c r="AI77" s="226">
        <f t="shared" si="40"/>
        <v>9.5136508502271901</v>
      </c>
      <c r="AK77" s="122">
        <v>72</v>
      </c>
      <c r="AL77" s="84">
        <f t="shared" si="60"/>
        <v>0</v>
      </c>
      <c r="AM77" s="84">
        <f t="shared" si="61"/>
        <v>0</v>
      </c>
      <c r="AN77" s="84">
        <f t="shared" si="62"/>
        <v>0</v>
      </c>
      <c r="AO77" s="84">
        <f t="shared" si="63"/>
        <v>0</v>
      </c>
      <c r="AP77" s="84">
        <f t="shared" si="64"/>
        <v>0</v>
      </c>
      <c r="AQ77" s="221">
        <f t="shared" si="42"/>
        <v>0</v>
      </c>
      <c r="AR77" s="221">
        <f t="shared" si="43"/>
        <v>0</v>
      </c>
      <c r="AS77" s="221">
        <f t="shared" si="44"/>
        <v>0</v>
      </c>
      <c r="AT77" s="221">
        <f t="shared" si="45"/>
        <v>0</v>
      </c>
      <c r="AU77" s="84"/>
      <c r="AV77" s="84"/>
      <c r="AW77" s="84"/>
      <c r="AX77" s="84"/>
      <c r="AY77" s="127"/>
    </row>
    <row r="78" spans="2:51">
      <c r="B78" s="94"/>
      <c r="C78" s="200"/>
      <c r="D78" s="183"/>
      <c r="E78" s="173"/>
      <c r="F78" s="95"/>
      <c r="G78" s="103"/>
      <c r="I78" s="106">
        <v>73</v>
      </c>
      <c r="J78" s="84">
        <f t="shared" si="67"/>
        <v>41.610000000000014</v>
      </c>
      <c r="K78" s="84">
        <f t="shared" si="68"/>
        <v>12.424392607980865</v>
      </c>
      <c r="L78" s="84">
        <f t="shared" si="69"/>
        <v>70</v>
      </c>
      <c r="M78" s="84">
        <f t="shared" si="70"/>
        <v>10</v>
      </c>
      <c r="N78" s="84">
        <f t="shared" si="50"/>
        <v>0</v>
      </c>
      <c r="O78" s="85">
        <f t="shared" si="51"/>
        <v>387.44323379223334</v>
      </c>
      <c r="P78" s="106">
        <v>73</v>
      </c>
      <c r="Q78" s="84">
        <f t="shared" si="65"/>
        <v>10.920000000000002</v>
      </c>
      <c r="R78" s="84">
        <f t="shared" si="71"/>
        <v>302.64000000000033</v>
      </c>
      <c r="S78" s="84">
        <f t="shared" si="72"/>
        <v>175.22856000000019</v>
      </c>
      <c r="T78" s="84">
        <f t="shared" si="52"/>
        <v>44.258974554902501</v>
      </c>
      <c r="U78" s="84">
        <f t="shared" si="66"/>
        <v>70</v>
      </c>
      <c r="V78" s="84">
        <f t="shared" si="53"/>
        <v>10</v>
      </c>
      <c r="W78" s="84">
        <v>0</v>
      </c>
      <c r="X78" s="84">
        <f t="shared" si="54"/>
        <v>675.60745601645556</v>
      </c>
      <c r="Y78" s="89">
        <f t="shared" si="55"/>
        <v>288.16422222422221</v>
      </c>
      <c r="AA78" s="122">
        <v>73</v>
      </c>
      <c r="AB78" s="84">
        <f t="shared" si="56"/>
        <v>0</v>
      </c>
      <c r="AC78" s="332">
        <f t="shared" si="57"/>
        <v>0</v>
      </c>
      <c r="AD78" s="152">
        <f t="shared" si="58"/>
        <v>0</v>
      </c>
      <c r="AE78" s="152">
        <f t="shared" si="59"/>
        <v>0</v>
      </c>
      <c r="AF78" s="221">
        <f t="shared" si="37"/>
        <v>9.3270939598082787</v>
      </c>
      <c r="AG78" s="221">
        <f t="shared" si="38"/>
        <v>0</v>
      </c>
      <c r="AH78" s="221">
        <f t="shared" si="39"/>
        <v>0</v>
      </c>
      <c r="AI78" s="226">
        <f t="shared" si="40"/>
        <v>9.3270939598082787</v>
      </c>
      <c r="AK78" s="122">
        <v>73</v>
      </c>
      <c r="AL78" s="84">
        <f t="shared" si="60"/>
        <v>0</v>
      </c>
      <c r="AM78" s="84">
        <f t="shared" si="61"/>
        <v>0</v>
      </c>
      <c r="AN78" s="84">
        <f t="shared" si="62"/>
        <v>0</v>
      </c>
      <c r="AO78" s="84">
        <f t="shared" si="63"/>
        <v>0</v>
      </c>
      <c r="AP78" s="84">
        <f t="shared" si="64"/>
        <v>0</v>
      </c>
      <c r="AQ78" s="221">
        <f t="shared" si="42"/>
        <v>0</v>
      </c>
      <c r="AR78" s="221">
        <f t="shared" si="43"/>
        <v>0</v>
      </c>
      <c r="AS78" s="221">
        <f t="shared" si="44"/>
        <v>0</v>
      </c>
      <c r="AT78" s="221">
        <f t="shared" si="45"/>
        <v>0</v>
      </c>
      <c r="AU78" s="84"/>
      <c r="AV78" s="84"/>
      <c r="AW78" s="84"/>
      <c r="AX78" s="84"/>
      <c r="AY78" s="127"/>
    </row>
    <row r="79" spans="2:51">
      <c r="I79" s="106">
        <v>74</v>
      </c>
      <c r="J79" s="84">
        <f t="shared" si="67"/>
        <v>42.180000000000014</v>
      </c>
      <c r="K79" s="84">
        <f t="shared" si="68"/>
        <v>12.574659527542616</v>
      </c>
      <c r="L79" s="84">
        <f t="shared" si="69"/>
        <v>70</v>
      </c>
      <c r="M79" s="84">
        <f t="shared" si="70"/>
        <v>10</v>
      </c>
      <c r="N79" s="84">
        <f t="shared" si="50"/>
        <v>0</v>
      </c>
      <c r="O79" s="85">
        <f t="shared" si="51"/>
        <v>388.69769867713677</v>
      </c>
      <c r="P79" s="106">
        <v>74</v>
      </c>
      <c r="Q79" s="84">
        <f t="shared" si="65"/>
        <v>10.920000000000002</v>
      </c>
      <c r="R79" s="84">
        <f t="shared" si="71"/>
        <v>313.56000000000034</v>
      </c>
      <c r="S79" s="84">
        <f t="shared" si="72"/>
        <v>181.55124000000018</v>
      </c>
      <c r="T79" s="84">
        <f t="shared" si="52"/>
        <v>45.667135937117713</v>
      </c>
      <c r="U79" s="84">
        <f t="shared" si="66"/>
        <v>70</v>
      </c>
      <c r="V79" s="84">
        <f t="shared" si="53"/>
        <v>10</v>
      </c>
      <c r="W79" s="84">
        <v>0</v>
      </c>
      <c r="X79" s="84">
        <f t="shared" si="54"/>
        <v>689.07200475714706</v>
      </c>
      <c r="Y79" s="89">
        <f t="shared" si="55"/>
        <v>300.37430608001029</v>
      </c>
      <c r="AA79" s="122">
        <v>74</v>
      </c>
      <c r="AB79" s="84">
        <f t="shared" si="56"/>
        <v>0</v>
      </c>
      <c r="AC79" s="332">
        <f t="shared" si="57"/>
        <v>0</v>
      </c>
      <c r="AD79" s="152">
        <f t="shared" si="58"/>
        <v>0</v>
      </c>
      <c r="AE79" s="152">
        <f t="shared" si="59"/>
        <v>0</v>
      </c>
      <c r="AF79" s="221">
        <f t="shared" si="37"/>
        <v>9.1441953362220154</v>
      </c>
      <c r="AG79" s="221">
        <f t="shared" si="38"/>
        <v>0</v>
      </c>
      <c r="AH79" s="221">
        <f t="shared" si="39"/>
        <v>0</v>
      </c>
      <c r="AI79" s="226">
        <f t="shared" si="40"/>
        <v>9.1441953362220154</v>
      </c>
      <c r="AK79" s="122">
        <v>74</v>
      </c>
      <c r="AL79" s="84">
        <f t="shared" si="60"/>
        <v>0</v>
      </c>
      <c r="AM79" s="84">
        <f t="shared" si="61"/>
        <v>0</v>
      </c>
      <c r="AN79" s="84">
        <f t="shared" si="62"/>
        <v>0</v>
      </c>
      <c r="AO79" s="84">
        <f t="shared" si="63"/>
        <v>0</v>
      </c>
      <c r="AP79" s="84">
        <f t="shared" si="64"/>
        <v>0</v>
      </c>
      <c r="AQ79" s="221">
        <f t="shared" si="42"/>
        <v>0</v>
      </c>
      <c r="AR79" s="221">
        <f t="shared" si="43"/>
        <v>0</v>
      </c>
      <c r="AS79" s="221">
        <f t="shared" si="44"/>
        <v>0</v>
      </c>
      <c r="AT79" s="221">
        <f t="shared" si="45"/>
        <v>0</v>
      </c>
      <c r="AU79" s="84"/>
      <c r="AV79" s="84"/>
      <c r="AW79" s="84"/>
      <c r="AX79" s="84"/>
      <c r="AY79" s="127"/>
    </row>
    <row r="80" spans="2:51">
      <c r="B80" s="447" t="s">
        <v>264</v>
      </c>
      <c r="C80" s="448"/>
      <c r="D80" s="448"/>
      <c r="E80" s="448"/>
      <c r="F80" s="448"/>
      <c r="G80" s="449"/>
      <c r="H80" s="69"/>
      <c r="I80" s="106">
        <v>75</v>
      </c>
      <c r="J80" s="84">
        <f t="shared" si="67"/>
        <v>42.750000000000014</v>
      </c>
      <c r="K80" s="84">
        <f t="shared" si="68"/>
        <v>12.724690259500949</v>
      </c>
      <c r="L80" s="84">
        <f t="shared" si="69"/>
        <v>70</v>
      </c>
      <c r="M80" s="84">
        <f t="shared" si="70"/>
        <v>10</v>
      </c>
      <c r="N80" s="84">
        <f t="shared" si="50"/>
        <v>0</v>
      </c>
      <c r="O80" s="85">
        <f t="shared" si="51"/>
        <v>389.95175220196415</v>
      </c>
      <c r="P80" s="106">
        <v>75</v>
      </c>
      <c r="Q80" s="84">
        <f t="shared" si="65"/>
        <v>10.920000000000002</v>
      </c>
      <c r="R80" s="84">
        <f t="shared" si="71"/>
        <v>324.48000000000036</v>
      </c>
      <c r="S80" s="84">
        <f t="shared" si="72"/>
        <v>187.8739200000002</v>
      </c>
      <c r="T80" s="84">
        <f t="shared" si="52"/>
        <v>47.069599349044736</v>
      </c>
      <c r="U80" s="84">
        <f t="shared" si="66"/>
        <v>70</v>
      </c>
      <c r="V80" s="84">
        <f t="shared" si="53"/>
        <v>10</v>
      </c>
      <c r="W80" s="84">
        <v>0</v>
      </c>
      <c r="X80" s="84">
        <f t="shared" si="54"/>
        <v>702.52662953291986</v>
      </c>
      <c r="Y80" s="89">
        <f t="shared" si="55"/>
        <v>312.5748773309557</v>
      </c>
      <c r="AA80" s="122">
        <v>75</v>
      </c>
      <c r="AB80" s="84">
        <f t="shared" si="56"/>
        <v>37</v>
      </c>
      <c r="AC80" s="332">
        <f t="shared" si="57"/>
        <v>0.2</v>
      </c>
      <c r="AD80" s="152">
        <f t="shared" si="58"/>
        <v>0</v>
      </c>
      <c r="AE80" s="152">
        <f t="shared" si="59"/>
        <v>0</v>
      </c>
      <c r="AF80" s="221">
        <f t="shared" si="37"/>
        <v>16.353820728596265</v>
      </c>
      <c r="AG80" s="221">
        <f t="shared" si="38"/>
        <v>0</v>
      </c>
      <c r="AH80" s="221">
        <f t="shared" si="39"/>
        <v>0</v>
      </c>
      <c r="AI80" s="226">
        <f t="shared" si="40"/>
        <v>16.353820728596265</v>
      </c>
      <c r="AK80" s="122">
        <v>75</v>
      </c>
      <c r="AL80" s="84">
        <f t="shared" si="60"/>
        <v>37</v>
      </c>
      <c r="AM80" s="84">
        <f t="shared" si="61"/>
        <v>0.4</v>
      </c>
      <c r="AN80" s="84">
        <f t="shared" si="62"/>
        <v>0</v>
      </c>
      <c r="AO80" s="84">
        <f t="shared" si="63"/>
        <v>0</v>
      </c>
      <c r="AP80" s="84">
        <f t="shared" si="64"/>
        <v>0.6</v>
      </c>
      <c r="AQ80" s="221">
        <f t="shared" si="42"/>
        <v>14.8</v>
      </c>
      <c r="AR80" s="221">
        <f t="shared" si="43"/>
        <v>0</v>
      </c>
      <c r="AS80" s="221">
        <f t="shared" si="44"/>
        <v>0</v>
      </c>
      <c r="AT80" s="221">
        <f t="shared" si="45"/>
        <v>22.2</v>
      </c>
      <c r="AU80" s="84"/>
      <c r="AV80" s="84"/>
      <c r="AW80" s="84"/>
      <c r="AX80" s="84"/>
      <c r="AY80" s="127"/>
    </row>
    <row r="81" spans="2:51">
      <c r="B81" s="185" t="s">
        <v>76</v>
      </c>
      <c r="C81" s="158" t="s">
        <v>161</v>
      </c>
      <c r="D81" s="156" t="s">
        <v>78</v>
      </c>
      <c r="E81" s="156" t="s">
        <v>81</v>
      </c>
      <c r="F81" s="156" t="s">
        <v>80</v>
      </c>
      <c r="G81" s="157" t="s">
        <v>79</v>
      </c>
      <c r="H81" s="108"/>
      <c r="I81" s="106">
        <v>76</v>
      </c>
      <c r="J81" s="84">
        <f t="shared" si="67"/>
        <v>43.320000000000014</v>
      </c>
      <c r="K81" s="84">
        <f t="shared" si="68"/>
        <v>12.87448831706971</v>
      </c>
      <c r="L81" s="84">
        <f t="shared" si="69"/>
        <v>70</v>
      </c>
      <c r="M81" s="84">
        <f t="shared" si="70"/>
        <v>10</v>
      </c>
      <c r="N81" s="84">
        <f t="shared" si="50"/>
        <v>0</v>
      </c>
      <c r="O81" s="85">
        <f t="shared" si="51"/>
        <v>391.20540048556313</v>
      </c>
      <c r="P81" s="106">
        <v>76</v>
      </c>
      <c r="Q81" s="84">
        <f t="shared" si="65"/>
        <v>-57.720000000000027</v>
      </c>
      <c r="R81" s="84">
        <f t="shared" si="71"/>
        <v>266.76000000000033</v>
      </c>
      <c r="S81" s="84">
        <f t="shared" si="72"/>
        <v>154.45404000000019</v>
      </c>
      <c r="T81" s="84">
        <f t="shared" si="52"/>
        <v>39.589051979281976</v>
      </c>
      <c r="U81" s="84">
        <f t="shared" si="66"/>
        <v>70</v>
      </c>
      <c r="V81" s="84">
        <f t="shared" si="53"/>
        <v>10</v>
      </c>
      <c r="W81" s="84">
        <v>0</v>
      </c>
      <c r="X81" s="84">
        <f t="shared" si="54"/>
        <v>631.29171853058313</v>
      </c>
      <c r="Y81" s="89">
        <f t="shared" si="55"/>
        <v>240.08631804501999</v>
      </c>
      <c r="AA81" s="122">
        <v>76</v>
      </c>
      <c r="AB81" s="84">
        <f t="shared" si="56"/>
        <v>0</v>
      </c>
      <c r="AC81" s="332">
        <f t="shared" si="57"/>
        <v>0</v>
      </c>
      <c r="AD81" s="152">
        <f t="shared" si="58"/>
        <v>0</v>
      </c>
      <c r="AE81" s="152">
        <f t="shared" si="59"/>
        <v>0</v>
      </c>
      <c r="AF81" s="221">
        <f t="shared" si="37"/>
        <v>16.033132278954202</v>
      </c>
      <c r="AG81" s="221">
        <f t="shared" si="38"/>
        <v>0</v>
      </c>
      <c r="AH81" s="221">
        <f t="shared" si="39"/>
        <v>0</v>
      </c>
      <c r="AI81" s="226">
        <f t="shared" si="40"/>
        <v>16.033132278954202</v>
      </c>
      <c r="AK81" s="122">
        <v>76</v>
      </c>
      <c r="AL81" s="84">
        <f t="shared" si="60"/>
        <v>0</v>
      </c>
      <c r="AM81" s="84">
        <f t="shared" si="61"/>
        <v>0</v>
      </c>
      <c r="AN81" s="84">
        <f t="shared" si="62"/>
        <v>0</v>
      </c>
      <c r="AO81" s="84">
        <f t="shared" si="63"/>
        <v>0</v>
      </c>
      <c r="AP81" s="84">
        <f t="shared" si="64"/>
        <v>0</v>
      </c>
      <c r="AQ81" s="221">
        <f t="shared" si="42"/>
        <v>0</v>
      </c>
      <c r="AR81" s="221">
        <f t="shared" si="43"/>
        <v>0</v>
      </c>
      <c r="AS81" s="221">
        <f t="shared" si="44"/>
        <v>0</v>
      </c>
      <c r="AT81" s="221">
        <f t="shared" si="45"/>
        <v>0</v>
      </c>
      <c r="AU81" s="84"/>
      <c r="AV81" s="84"/>
      <c r="AW81" s="84"/>
      <c r="AX81" s="84"/>
      <c r="AY81" s="127"/>
    </row>
    <row r="82" spans="2:51">
      <c r="B82" s="196">
        <f>IF(C25&lt;$F$18,C25,"-")</f>
        <v>42</v>
      </c>
      <c r="C82" s="174">
        <f>D25-D26</f>
        <v>30</v>
      </c>
      <c r="D82" s="175">
        <v>0</v>
      </c>
      <c r="E82" s="197">
        <f>IF(G82+D82&lt;&gt;1,(1-(G82+D82))*56%,0)</f>
        <v>0</v>
      </c>
      <c r="F82" s="197">
        <f>IF(G82+D82&lt;&gt;1,(1-(G82+D82))*44%,0)</f>
        <v>0</v>
      </c>
      <c r="G82" s="176">
        <v>1</v>
      </c>
      <c r="H82" s="109">
        <f t="shared" ref="H82:H93" si="73">IF(C82=0,0,IF(SUM(D82:G82)&lt;&gt;1,"erreur",))</f>
        <v>0</v>
      </c>
      <c r="I82" s="106">
        <v>77</v>
      </c>
      <c r="J82" s="84">
        <f t="shared" si="67"/>
        <v>43.890000000000015</v>
      </c>
      <c r="K82" s="84">
        <f t="shared" si="68"/>
        <v>13.024057115695463</v>
      </c>
      <c r="L82" s="84">
        <f t="shared" si="69"/>
        <v>70</v>
      </c>
      <c r="M82" s="84">
        <f t="shared" si="70"/>
        <v>10</v>
      </c>
      <c r="N82" s="84">
        <f t="shared" si="50"/>
        <v>0</v>
      </c>
      <c r="O82" s="85">
        <f t="shared" si="51"/>
        <v>392.45864947650301</v>
      </c>
      <c r="P82" s="106">
        <v>77</v>
      </c>
      <c r="Q82" s="84">
        <f t="shared" si="65"/>
        <v>10.335000000000001</v>
      </c>
      <c r="R82" s="84">
        <f t="shared" si="71"/>
        <v>277.09500000000031</v>
      </c>
      <c r="S82" s="84">
        <f t="shared" si="72"/>
        <v>160.43800500000017</v>
      </c>
      <c r="T82" s="84">
        <f t="shared" si="52"/>
        <v>40.941292932908318</v>
      </c>
      <c r="U82" s="84">
        <f t="shared" si="66"/>
        <v>70</v>
      </c>
      <c r="V82" s="84">
        <f t="shared" si="53"/>
        <v>10</v>
      </c>
      <c r="W82" s="84">
        <v>0</v>
      </c>
      <c r="X82" s="84">
        <f t="shared" si="54"/>
        <v>644.06894389981562</v>
      </c>
      <c r="Y82" s="89">
        <f t="shared" si="55"/>
        <v>251.61029442331261</v>
      </c>
      <c r="AA82" s="122">
        <v>77</v>
      </c>
      <c r="AB82" s="84">
        <f t="shared" si="56"/>
        <v>0</v>
      </c>
      <c r="AC82" s="332">
        <f t="shared" si="57"/>
        <v>0</v>
      </c>
      <c r="AD82" s="152">
        <f t="shared" si="58"/>
        <v>0</v>
      </c>
      <c r="AE82" s="152">
        <f t="shared" si="59"/>
        <v>0</v>
      </c>
      <c r="AF82" s="221">
        <f t="shared" si="37"/>
        <v>15.71873233420898</v>
      </c>
      <c r="AG82" s="221">
        <f t="shared" si="38"/>
        <v>0</v>
      </c>
      <c r="AH82" s="221">
        <f t="shared" si="39"/>
        <v>0</v>
      </c>
      <c r="AI82" s="226">
        <f t="shared" si="40"/>
        <v>15.71873233420898</v>
      </c>
      <c r="AK82" s="122">
        <v>77</v>
      </c>
      <c r="AL82" s="84">
        <f t="shared" si="60"/>
        <v>0</v>
      </c>
      <c r="AM82" s="84">
        <f t="shared" si="61"/>
        <v>0</v>
      </c>
      <c r="AN82" s="84">
        <f t="shared" si="62"/>
        <v>0</v>
      </c>
      <c r="AO82" s="84">
        <f t="shared" si="63"/>
        <v>0</v>
      </c>
      <c r="AP82" s="84">
        <f t="shared" si="64"/>
        <v>0</v>
      </c>
      <c r="AQ82" s="221">
        <f t="shared" si="42"/>
        <v>0</v>
      </c>
      <c r="AR82" s="221">
        <f t="shared" si="43"/>
        <v>0</v>
      </c>
      <c r="AS82" s="221">
        <f t="shared" si="44"/>
        <v>0</v>
      </c>
      <c r="AT82" s="221">
        <f t="shared" si="45"/>
        <v>0</v>
      </c>
      <c r="AU82" s="84"/>
      <c r="AV82" s="84"/>
      <c r="AW82" s="84"/>
      <c r="AX82" s="84"/>
      <c r="AY82" s="127"/>
    </row>
    <row r="83" spans="2:51">
      <c r="B83" s="198">
        <f>IF(C27&lt;$F$18,C27,"-")</f>
        <v>50</v>
      </c>
      <c r="C83" s="177">
        <f>D27-D28</f>
        <v>35</v>
      </c>
      <c r="D83" s="178">
        <v>0.1</v>
      </c>
      <c r="E83" s="155">
        <f t="shared" ref="E83:E93" si="74">IF(G83+D83&lt;&gt;1,(1-(G83+D83))*56%,0)</f>
        <v>0</v>
      </c>
      <c r="F83" s="155">
        <f t="shared" ref="F83:F93" si="75">IF(G83+D83&lt;&gt;1,(1-(G83+D83))*44%,0)</f>
        <v>0</v>
      </c>
      <c r="G83" s="179">
        <v>0.9</v>
      </c>
      <c r="H83" s="109">
        <f t="shared" si="73"/>
        <v>0</v>
      </c>
      <c r="I83" s="106">
        <v>78</v>
      </c>
      <c r="J83" s="84">
        <f t="shared" si="67"/>
        <v>44.460000000000015</v>
      </c>
      <c r="K83" s="84">
        <f t="shared" si="68"/>
        <v>13.17339997701186</v>
      </c>
      <c r="L83" s="84">
        <f t="shared" si="69"/>
        <v>70</v>
      </c>
      <c r="M83" s="84">
        <f t="shared" si="70"/>
        <v>10</v>
      </c>
      <c r="N83" s="84">
        <f t="shared" si="50"/>
        <v>0</v>
      </c>
      <c r="O83" s="85">
        <f t="shared" si="51"/>
        <v>393.71150495996238</v>
      </c>
      <c r="P83" s="106">
        <v>78</v>
      </c>
      <c r="Q83" s="84">
        <f t="shared" si="65"/>
        <v>10.335000000000001</v>
      </c>
      <c r="R83" s="84">
        <f t="shared" si="71"/>
        <v>287.43000000000029</v>
      </c>
      <c r="S83" s="84">
        <f t="shared" si="72"/>
        <v>166.42197000000016</v>
      </c>
      <c r="T83" s="84">
        <f t="shared" si="52"/>
        <v>42.287674490748238</v>
      </c>
      <c r="U83" s="84">
        <f t="shared" si="66"/>
        <v>70</v>
      </c>
      <c r="V83" s="84">
        <f t="shared" si="53"/>
        <v>10</v>
      </c>
      <c r="W83" s="84">
        <v>0</v>
      </c>
      <c r="X83" s="84">
        <f t="shared" si="54"/>
        <v>656.83596415472005</v>
      </c>
      <c r="Y83" s="89">
        <f t="shared" si="55"/>
        <v>263.12445919475766</v>
      </c>
      <c r="AA83" s="122">
        <v>78</v>
      </c>
      <c r="AB83" s="84">
        <f t="shared" si="56"/>
        <v>0</v>
      </c>
      <c r="AC83" s="332">
        <f t="shared" si="57"/>
        <v>0</v>
      </c>
      <c r="AD83" s="152">
        <f t="shared" si="58"/>
        <v>0</v>
      </c>
      <c r="AE83" s="152">
        <f t="shared" si="59"/>
        <v>0</v>
      </c>
      <c r="AF83" s="221">
        <f t="shared" si="37"/>
        <v>15.41049758061518</v>
      </c>
      <c r="AG83" s="221">
        <f t="shared" si="38"/>
        <v>0</v>
      </c>
      <c r="AH83" s="221">
        <f t="shared" si="39"/>
        <v>0</v>
      </c>
      <c r="AI83" s="226">
        <f t="shared" si="40"/>
        <v>15.41049758061518</v>
      </c>
      <c r="AK83" s="122">
        <v>78</v>
      </c>
      <c r="AL83" s="84">
        <f t="shared" si="60"/>
        <v>0</v>
      </c>
      <c r="AM83" s="84">
        <f t="shared" si="61"/>
        <v>0</v>
      </c>
      <c r="AN83" s="84">
        <f t="shared" si="62"/>
        <v>0</v>
      </c>
      <c r="AO83" s="84">
        <f t="shared" si="63"/>
        <v>0</v>
      </c>
      <c r="AP83" s="84">
        <f t="shared" si="64"/>
        <v>0</v>
      </c>
      <c r="AQ83" s="221">
        <f t="shared" si="42"/>
        <v>0</v>
      </c>
      <c r="AR83" s="221">
        <f t="shared" si="43"/>
        <v>0</v>
      </c>
      <c r="AS83" s="221">
        <f t="shared" si="44"/>
        <v>0</v>
      </c>
      <c r="AT83" s="221">
        <f t="shared" si="45"/>
        <v>0</v>
      </c>
      <c r="AU83" s="84"/>
      <c r="AV83" s="84"/>
      <c r="AW83" s="84"/>
      <c r="AX83" s="84"/>
      <c r="AY83" s="127"/>
    </row>
    <row r="84" spans="2:51">
      <c r="B84" s="214">
        <f>IF(C29&lt;$F$18,C29,"-")</f>
        <v>58</v>
      </c>
      <c r="C84" s="177">
        <f>D29-D30</f>
        <v>44</v>
      </c>
      <c r="D84" s="178">
        <v>0.2</v>
      </c>
      <c r="E84" s="155">
        <f t="shared" si="74"/>
        <v>0</v>
      </c>
      <c r="F84" s="155">
        <f t="shared" si="75"/>
        <v>0</v>
      </c>
      <c r="G84" s="179">
        <v>0.8</v>
      </c>
      <c r="H84" s="109">
        <f t="shared" si="73"/>
        <v>0</v>
      </c>
      <c r="I84" s="106">
        <v>79</v>
      </c>
      <c r="J84" s="84">
        <f t="shared" si="67"/>
        <v>45.030000000000015</v>
      </c>
      <c r="K84" s="84">
        <f t="shared" si="68"/>
        <v>13.322520132585414</v>
      </c>
      <c r="L84" s="84">
        <f t="shared" si="69"/>
        <v>70</v>
      </c>
      <c r="M84" s="84">
        <f t="shared" si="70"/>
        <v>10</v>
      </c>
      <c r="N84" s="84">
        <f t="shared" si="50"/>
        <v>0</v>
      </c>
      <c r="O84" s="85">
        <f t="shared" si="51"/>
        <v>394.96397256425297</v>
      </c>
      <c r="P84" s="106">
        <v>79</v>
      </c>
      <c r="Q84" s="84">
        <f t="shared" si="65"/>
        <v>10.335000000000001</v>
      </c>
      <c r="R84" s="84">
        <f t="shared" si="71"/>
        <v>297.76500000000027</v>
      </c>
      <c r="S84" s="84">
        <f t="shared" si="72"/>
        <v>172.40593500000014</v>
      </c>
      <c r="T84" s="84">
        <f t="shared" si="52"/>
        <v>43.62843147161783</v>
      </c>
      <c r="U84" s="84">
        <f t="shared" si="66"/>
        <v>70</v>
      </c>
      <c r="V84" s="84">
        <f t="shared" si="53"/>
        <v>10</v>
      </c>
      <c r="W84" s="84">
        <v>0</v>
      </c>
      <c r="X84" s="84">
        <f t="shared" si="54"/>
        <v>669.59318827140135</v>
      </c>
      <c r="Y84" s="89">
        <f t="shared" si="55"/>
        <v>274.62921570714838</v>
      </c>
      <c r="AA84" s="122">
        <v>79</v>
      </c>
      <c r="AB84" s="84">
        <f t="shared" si="56"/>
        <v>0</v>
      </c>
      <c r="AC84" s="332">
        <f t="shared" si="57"/>
        <v>0</v>
      </c>
      <c r="AD84" s="152">
        <f t="shared" si="58"/>
        <v>0</v>
      </c>
      <c r="AE84" s="152">
        <f t="shared" si="59"/>
        <v>0</v>
      </c>
      <c r="AF84" s="221">
        <f t="shared" si="37"/>
        <v>15.10830712253472</v>
      </c>
      <c r="AG84" s="221">
        <f t="shared" si="38"/>
        <v>0</v>
      </c>
      <c r="AH84" s="221">
        <f t="shared" si="39"/>
        <v>0</v>
      </c>
      <c r="AI84" s="226">
        <f t="shared" si="40"/>
        <v>15.10830712253472</v>
      </c>
      <c r="AK84" s="122">
        <v>79</v>
      </c>
      <c r="AL84" s="84">
        <f t="shared" si="60"/>
        <v>0</v>
      </c>
      <c r="AM84" s="84">
        <f t="shared" si="61"/>
        <v>0</v>
      </c>
      <c r="AN84" s="84">
        <f t="shared" si="62"/>
        <v>0</v>
      </c>
      <c r="AO84" s="84">
        <f t="shared" si="63"/>
        <v>0</v>
      </c>
      <c r="AP84" s="84">
        <f t="shared" si="64"/>
        <v>0</v>
      </c>
      <c r="AQ84" s="221">
        <f t="shared" si="42"/>
        <v>0</v>
      </c>
      <c r="AR84" s="221">
        <f t="shared" si="43"/>
        <v>0</v>
      </c>
      <c r="AS84" s="221">
        <f t="shared" si="44"/>
        <v>0</v>
      </c>
      <c r="AT84" s="221">
        <f t="shared" si="45"/>
        <v>0</v>
      </c>
      <c r="AU84" s="84"/>
      <c r="AV84" s="84"/>
      <c r="AW84" s="84"/>
      <c r="AX84" s="84"/>
      <c r="AY84" s="127"/>
    </row>
    <row r="85" spans="2:51">
      <c r="B85" s="198">
        <f>IF(C31&lt;$F$18,C31,"-")</f>
        <v>66</v>
      </c>
      <c r="C85" s="177">
        <f>D31-D32</f>
        <v>38</v>
      </c>
      <c r="D85" s="178">
        <v>0.3</v>
      </c>
      <c r="E85" s="155">
        <f t="shared" si="74"/>
        <v>0</v>
      </c>
      <c r="F85" s="155">
        <f t="shared" si="75"/>
        <v>0</v>
      </c>
      <c r="G85" s="179">
        <v>0.7</v>
      </c>
      <c r="H85" s="109">
        <f t="shared" si="73"/>
        <v>0</v>
      </c>
      <c r="I85" s="106">
        <v>80</v>
      </c>
      <c r="J85" s="84">
        <f t="shared" si="67"/>
        <v>45.600000000000016</v>
      </c>
      <c r="K85" s="84">
        <f t="shared" si="68"/>
        <v>13.471420727466249</v>
      </c>
      <c r="L85" s="84">
        <f t="shared" si="69"/>
        <v>70</v>
      </c>
      <c r="M85" s="84">
        <f t="shared" si="70"/>
        <v>10</v>
      </c>
      <c r="N85" s="84">
        <f t="shared" si="50"/>
        <v>0</v>
      </c>
      <c r="O85" s="85">
        <f t="shared" si="51"/>
        <v>396.21605776700375</v>
      </c>
      <c r="P85" s="106">
        <v>80</v>
      </c>
      <c r="Q85" s="84">
        <f t="shared" si="65"/>
        <v>10.335000000000001</v>
      </c>
      <c r="R85" s="84">
        <f t="shared" si="71"/>
        <v>308.10000000000025</v>
      </c>
      <c r="S85" s="84">
        <f t="shared" si="72"/>
        <v>178.38990000000013</v>
      </c>
      <c r="T85" s="84">
        <f t="shared" si="52"/>
        <v>44.963781469457281</v>
      </c>
      <c r="U85" s="84">
        <f t="shared" si="66"/>
        <v>70</v>
      </c>
      <c r="V85" s="84">
        <f t="shared" si="53"/>
        <v>10</v>
      </c>
      <c r="W85" s="84">
        <v>0</v>
      </c>
      <c r="X85" s="84">
        <f t="shared" si="54"/>
        <v>682.3409952259716</v>
      </c>
      <c r="Y85" s="89">
        <f t="shared" si="55"/>
        <v>286.12493745896785</v>
      </c>
      <c r="AA85" s="122">
        <v>80</v>
      </c>
      <c r="AB85" s="84">
        <f t="shared" si="56"/>
        <v>0</v>
      </c>
      <c r="AC85" s="332">
        <f t="shared" si="57"/>
        <v>0</v>
      </c>
      <c r="AD85" s="152">
        <f t="shared" si="58"/>
        <v>0</v>
      </c>
      <c r="AE85" s="152">
        <f t="shared" si="59"/>
        <v>0</v>
      </c>
      <c r="AF85" s="221">
        <f t="shared" si="37"/>
        <v>14.812042435019238</v>
      </c>
      <c r="AG85" s="221">
        <f t="shared" si="38"/>
        <v>0</v>
      </c>
      <c r="AH85" s="221">
        <f t="shared" si="39"/>
        <v>0</v>
      </c>
      <c r="AI85" s="226">
        <f t="shared" si="40"/>
        <v>14.812042435019238</v>
      </c>
      <c r="AK85" s="122">
        <v>80</v>
      </c>
      <c r="AL85" s="84">
        <f t="shared" si="60"/>
        <v>0</v>
      </c>
      <c r="AM85" s="84">
        <f t="shared" si="61"/>
        <v>0</v>
      </c>
      <c r="AN85" s="84">
        <f t="shared" si="62"/>
        <v>0</v>
      </c>
      <c r="AO85" s="84">
        <f t="shared" si="63"/>
        <v>0</v>
      </c>
      <c r="AP85" s="84">
        <f t="shared" si="64"/>
        <v>0</v>
      </c>
      <c r="AQ85" s="221">
        <f t="shared" si="42"/>
        <v>0</v>
      </c>
      <c r="AR85" s="221">
        <f t="shared" si="43"/>
        <v>0</v>
      </c>
      <c r="AS85" s="221">
        <f t="shared" si="44"/>
        <v>0</v>
      </c>
      <c r="AT85" s="221">
        <f t="shared" si="45"/>
        <v>0</v>
      </c>
      <c r="AU85" s="84"/>
      <c r="AV85" s="84"/>
      <c r="AW85" s="84"/>
      <c r="AX85" s="84"/>
      <c r="AY85" s="127"/>
    </row>
    <row r="86" spans="2:51">
      <c r="B86" s="198">
        <f>IF(C33&lt;$F$18,C33,"-")</f>
        <v>75</v>
      </c>
      <c r="C86" s="177">
        <f>D33-D34</f>
        <v>37</v>
      </c>
      <c r="D86" s="178">
        <v>0.4</v>
      </c>
      <c r="E86" s="155">
        <f t="shared" si="74"/>
        <v>0</v>
      </c>
      <c r="F86" s="155">
        <f t="shared" si="75"/>
        <v>0</v>
      </c>
      <c r="G86" s="179">
        <v>0.6</v>
      </c>
      <c r="H86" s="109">
        <f t="shared" si="73"/>
        <v>0</v>
      </c>
      <c r="I86" s="106">
        <v>81</v>
      </c>
      <c r="J86" s="84">
        <f t="shared" si="67"/>
        <v>46.170000000000016</v>
      </c>
      <c r="K86" s="84">
        <f t="shared" si="68"/>
        <v>13.620104823556266</v>
      </c>
      <c r="L86" s="84">
        <f t="shared" si="69"/>
        <v>70</v>
      </c>
      <c r="M86" s="84">
        <f t="shared" si="70"/>
        <v>10</v>
      </c>
      <c r="N86" s="84">
        <f t="shared" si="50"/>
        <v>0</v>
      </c>
      <c r="O86" s="85">
        <f t="shared" si="51"/>
        <v>397.46776590102718</v>
      </c>
      <c r="P86" s="106">
        <v>81</v>
      </c>
      <c r="Q86" s="84">
        <f t="shared" si="65"/>
        <v>10.335000000000001</v>
      </c>
      <c r="R86" s="84">
        <f t="shared" si="71"/>
        <v>318.43500000000023</v>
      </c>
      <c r="S86" s="84">
        <f t="shared" si="72"/>
        <v>184.37386500000011</v>
      </c>
      <c r="T86" s="84">
        <f t="shared" si="52"/>
        <v>46.293926651844473</v>
      </c>
      <c r="U86" s="84">
        <f t="shared" si="66"/>
        <v>70</v>
      </c>
      <c r="V86" s="84">
        <f t="shared" si="53"/>
        <v>10</v>
      </c>
      <c r="W86" s="84">
        <v>0</v>
      </c>
      <c r="X86" s="84">
        <f t="shared" si="54"/>
        <v>695.07973712696264</v>
      </c>
      <c r="Y86" s="89">
        <f t="shared" si="55"/>
        <v>297.61197122593546</v>
      </c>
      <c r="AA86" s="122">
        <v>81</v>
      </c>
      <c r="AB86" s="84">
        <f t="shared" si="56"/>
        <v>0</v>
      </c>
      <c r="AC86" s="332">
        <f t="shared" si="57"/>
        <v>0</v>
      </c>
      <c r="AD86" s="152">
        <f t="shared" si="58"/>
        <v>0</v>
      </c>
      <c r="AE86" s="152">
        <f t="shared" si="59"/>
        <v>0</v>
      </c>
      <c r="AF86" s="221">
        <f t="shared" si="37"/>
        <v>14.521587317322318</v>
      </c>
      <c r="AG86" s="221">
        <f t="shared" si="38"/>
        <v>0</v>
      </c>
      <c r="AH86" s="221">
        <f t="shared" si="39"/>
        <v>0</v>
      </c>
      <c r="AI86" s="226">
        <f t="shared" si="40"/>
        <v>14.521587317322318</v>
      </c>
      <c r="AK86" s="122">
        <v>81</v>
      </c>
      <c r="AL86" s="84">
        <f t="shared" si="60"/>
        <v>0</v>
      </c>
      <c r="AM86" s="84">
        <f t="shared" si="61"/>
        <v>0</v>
      </c>
      <c r="AN86" s="84">
        <f t="shared" si="62"/>
        <v>0</v>
      </c>
      <c r="AO86" s="84">
        <f t="shared" si="63"/>
        <v>0</v>
      </c>
      <c r="AP86" s="84">
        <f t="shared" si="64"/>
        <v>0</v>
      </c>
      <c r="AQ86" s="221">
        <f t="shared" si="42"/>
        <v>0</v>
      </c>
      <c r="AR86" s="221">
        <f t="shared" si="43"/>
        <v>0</v>
      </c>
      <c r="AS86" s="221">
        <f t="shared" si="44"/>
        <v>0</v>
      </c>
      <c r="AT86" s="221">
        <f t="shared" si="45"/>
        <v>0</v>
      </c>
      <c r="AU86" s="84"/>
      <c r="AV86" s="84"/>
      <c r="AW86" s="84"/>
      <c r="AX86" s="84"/>
      <c r="AY86" s="127"/>
    </row>
    <row r="87" spans="2:51">
      <c r="B87" s="198">
        <f>IF(C35&lt;$F$18,C35,"-")</f>
        <v>84</v>
      </c>
      <c r="C87" s="177">
        <f>D35-D36</f>
        <v>36</v>
      </c>
      <c r="D87" s="178">
        <v>0.5</v>
      </c>
      <c r="E87" s="155">
        <f t="shared" si="74"/>
        <v>0</v>
      </c>
      <c r="F87" s="155">
        <f t="shared" si="75"/>
        <v>0</v>
      </c>
      <c r="G87" s="179">
        <v>0.5</v>
      </c>
      <c r="H87" s="109">
        <f t="shared" si="73"/>
        <v>0</v>
      </c>
      <c r="I87" s="106">
        <v>82</v>
      </c>
      <c r="J87" s="84">
        <f t="shared" si="67"/>
        <v>46.740000000000016</v>
      </c>
      <c r="K87" s="84">
        <f t="shared" si="68"/>
        <v>13.76857540280615</v>
      </c>
      <c r="L87" s="84">
        <f t="shared" si="69"/>
        <v>70</v>
      </c>
      <c r="M87" s="84">
        <f t="shared" si="70"/>
        <v>10</v>
      </c>
      <c r="N87" s="84">
        <f t="shared" si="50"/>
        <v>0</v>
      </c>
      <c r="O87" s="85">
        <f t="shared" si="51"/>
        <v>398.71910215988743</v>
      </c>
      <c r="P87" s="106">
        <v>82</v>
      </c>
      <c r="Q87" s="84">
        <f t="shared" si="65"/>
        <v>10.335000000000001</v>
      </c>
      <c r="R87" s="84">
        <f t="shared" si="71"/>
        <v>328.77000000000021</v>
      </c>
      <c r="S87" s="84">
        <f t="shared" si="72"/>
        <v>190.35783000000012</v>
      </c>
      <c r="T87" s="84">
        <f t="shared" si="52"/>
        <v>47.619055318461889</v>
      </c>
      <c r="U87" s="84">
        <f t="shared" si="66"/>
        <v>70</v>
      </c>
      <c r="V87" s="84">
        <f t="shared" si="53"/>
        <v>10</v>
      </c>
      <c r="W87" s="84">
        <v>0</v>
      </c>
      <c r="X87" s="84">
        <f t="shared" si="54"/>
        <v>707.80974192965459</v>
      </c>
      <c r="Y87" s="89">
        <f t="shared" si="55"/>
        <v>309.09063976976717</v>
      </c>
      <c r="AA87" s="122">
        <v>82</v>
      </c>
      <c r="AB87" s="84">
        <f t="shared" si="56"/>
        <v>0</v>
      </c>
      <c r="AC87" s="332">
        <f t="shared" si="57"/>
        <v>0</v>
      </c>
      <c r="AD87" s="152">
        <f t="shared" si="58"/>
        <v>0</v>
      </c>
      <c r="AE87" s="152">
        <f t="shared" si="59"/>
        <v>0</v>
      </c>
      <c r="AF87" s="221">
        <f t="shared" si="37"/>
        <v>14.236827847323307</v>
      </c>
      <c r="AG87" s="221">
        <f t="shared" si="38"/>
        <v>0</v>
      </c>
      <c r="AH87" s="221">
        <f t="shared" si="39"/>
        <v>0</v>
      </c>
      <c r="AI87" s="226">
        <f t="shared" si="40"/>
        <v>14.236827847323307</v>
      </c>
      <c r="AK87" s="122">
        <v>82</v>
      </c>
      <c r="AL87" s="84">
        <f t="shared" si="60"/>
        <v>0</v>
      </c>
      <c r="AM87" s="84">
        <f t="shared" si="61"/>
        <v>0</v>
      </c>
      <c r="AN87" s="84">
        <f t="shared" si="62"/>
        <v>0</v>
      </c>
      <c r="AO87" s="84">
        <f t="shared" si="63"/>
        <v>0</v>
      </c>
      <c r="AP87" s="84">
        <f t="shared" si="64"/>
        <v>0</v>
      </c>
      <c r="AQ87" s="221">
        <f t="shared" si="42"/>
        <v>0</v>
      </c>
      <c r="AR87" s="221">
        <f t="shared" si="43"/>
        <v>0</v>
      </c>
      <c r="AS87" s="221">
        <f t="shared" si="44"/>
        <v>0</v>
      </c>
      <c r="AT87" s="221">
        <f t="shared" si="45"/>
        <v>0</v>
      </c>
      <c r="AU87" s="84"/>
      <c r="AV87" s="84"/>
      <c r="AW87" s="84"/>
      <c r="AX87" s="84"/>
      <c r="AY87" s="127"/>
    </row>
    <row r="88" spans="2:51">
      <c r="B88" s="198">
        <f>IF(C37&lt;$F$18,C37,"-")</f>
        <v>93</v>
      </c>
      <c r="C88" s="177">
        <f>D37-D38</f>
        <v>34</v>
      </c>
      <c r="D88" s="178">
        <v>0.6</v>
      </c>
      <c r="E88" s="155">
        <f t="shared" si="74"/>
        <v>0</v>
      </c>
      <c r="F88" s="155">
        <f t="shared" si="75"/>
        <v>0</v>
      </c>
      <c r="G88" s="179">
        <v>0.4</v>
      </c>
      <c r="H88" s="109">
        <f t="shared" si="73"/>
        <v>0</v>
      </c>
      <c r="I88" s="106">
        <v>83</v>
      </c>
      <c r="J88" s="84">
        <f t="shared" si="67"/>
        <v>47.310000000000016</v>
      </c>
      <c r="K88" s="84">
        <f t="shared" si="68"/>
        <v>13.916835370252125</v>
      </c>
      <c r="L88" s="84">
        <f t="shared" si="69"/>
        <v>70</v>
      </c>
      <c r="M88" s="84">
        <f t="shared" si="70"/>
        <v>10</v>
      </c>
      <c r="N88" s="84">
        <f t="shared" si="50"/>
        <v>0</v>
      </c>
      <c r="O88" s="85">
        <f t="shared" si="51"/>
        <v>399.97007160318913</v>
      </c>
      <c r="P88" s="106">
        <v>83</v>
      </c>
      <c r="Q88" s="84">
        <f t="shared" si="65"/>
        <v>10.335000000000001</v>
      </c>
      <c r="R88" s="84">
        <f t="shared" si="71"/>
        <v>339.10500000000019</v>
      </c>
      <c r="S88" s="84">
        <f t="shared" si="72"/>
        <v>196.3417950000001</v>
      </c>
      <c r="T88" s="84">
        <f t="shared" si="52"/>
        <v>48.939343258095086</v>
      </c>
      <c r="U88" s="84">
        <f t="shared" si="66"/>
        <v>70</v>
      </c>
      <c r="V88" s="84">
        <f t="shared" si="53"/>
        <v>10</v>
      </c>
      <c r="W88" s="84">
        <v>0</v>
      </c>
      <c r="X88" s="84">
        <f t="shared" si="54"/>
        <v>720.53131579951571</v>
      </c>
      <c r="Y88" s="89">
        <f t="shared" si="55"/>
        <v>320.56124419632658</v>
      </c>
      <c r="AA88" s="122">
        <v>83</v>
      </c>
      <c r="AB88" s="84">
        <f t="shared" si="56"/>
        <v>0</v>
      </c>
      <c r="AC88" s="332">
        <f t="shared" si="57"/>
        <v>0</v>
      </c>
      <c r="AD88" s="152">
        <f t="shared" si="58"/>
        <v>0</v>
      </c>
      <c r="AE88" s="152">
        <f t="shared" si="59"/>
        <v>0</v>
      </c>
      <c r="AF88" s="221">
        <f t="shared" si="37"/>
        <v>13.957652336844848</v>
      </c>
      <c r="AG88" s="221">
        <f t="shared" si="38"/>
        <v>0</v>
      </c>
      <c r="AH88" s="221">
        <f t="shared" si="39"/>
        <v>0</v>
      </c>
      <c r="AI88" s="226">
        <f t="shared" si="40"/>
        <v>13.957652336844848</v>
      </c>
      <c r="AK88" s="122">
        <v>83</v>
      </c>
      <c r="AL88" s="84">
        <f t="shared" si="60"/>
        <v>0</v>
      </c>
      <c r="AM88" s="84">
        <f t="shared" si="61"/>
        <v>0</v>
      </c>
      <c r="AN88" s="84">
        <f t="shared" si="62"/>
        <v>0</v>
      </c>
      <c r="AO88" s="84">
        <f t="shared" si="63"/>
        <v>0</v>
      </c>
      <c r="AP88" s="84">
        <f t="shared" si="64"/>
        <v>0</v>
      </c>
      <c r="AQ88" s="221">
        <f t="shared" si="42"/>
        <v>0</v>
      </c>
      <c r="AR88" s="221">
        <f t="shared" si="43"/>
        <v>0</v>
      </c>
      <c r="AS88" s="221">
        <f t="shared" si="44"/>
        <v>0</v>
      </c>
      <c r="AT88" s="221">
        <f t="shared" si="45"/>
        <v>0</v>
      </c>
      <c r="AU88" s="84"/>
      <c r="AV88" s="84"/>
      <c r="AW88" s="84"/>
      <c r="AX88" s="84"/>
      <c r="AY88" s="127"/>
    </row>
    <row r="89" spans="2:51">
      <c r="B89" s="198">
        <f>IF(C39&lt;$F$18,C39,"-")</f>
        <v>103</v>
      </c>
      <c r="C89" s="177">
        <f>D39-D40</f>
        <v>38</v>
      </c>
      <c r="D89" s="178">
        <v>0.7</v>
      </c>
      <c r="E89" s="155">
        <f t="shared" si="74"/>
        <v>0</v>
      </c>
      <c r="F89" s="155">
        <f t="shared" si="75"/>
        <v>0</v>
      </c>
      <c r="G89" s="179">
        <v>0.3</v>
      </c>
      <c r="H89" s="109">
        <f t="shared" si="73"/>
        <v>0</v>
      </c>
      <c r="I89" s="106">
        <v>84</v>
      </c>
      <c r="J89" s="84">
        <f t="shared" si="67"/>
        <v>47.880000000000017</v>
      </c>
      <c r="K89" s="84">
        <f t="shared" si="68"/>
        <v>14.064887556902065</v>
      </c>
      <c r="L89" s="84">
        <f t="shared" si="69"/>
        <v>70</v>
      </c>
      <c r="M89" s="84">
        <f t="shared" si="70"/>
        <v>10</v>
      </c>
      <c r="N89" s="84">
        <f t="shared" si="50"/>
        <v>0</v>
      </c>
      <c r="O89" s="85">
        <f t="shared" si="51"/>
        <v>401.22067916160444</v>
      </c>
      <c r="P89" s="106">
        <v>84</v>
      </c>
      <c r="Q89" s="84">
        <f t="shared" si="65"/>
        <v>10.335000000000001</v>
      </c>
      <c r="R89" s="84">
        <f t="shared" si="71"/>
        <v>349.44000000000017</v>
      </c>
      <c r="S89" s="84">
        <f t="shared" si="72"/>
        <v>202.32576000000009</v>
      </c>
      <c r="T89" s="84">
        <f t="shared" si="52"/>
        <v>50.254954935552938</v>
      </c>
      <c r="U89" s="84">
        <f t="shared" si="66"/>
        <v>70</v>
      </c>
      <c r="V89" s="84">
        <f t="shared" si="53"/>
        <v>10</v>
      </c>
      <c r="W89" s="84">
        <v>0</v>
      </c>
      <c r="X89" s="84">
        <f t="shared" si="54"/>
        <v>733.24474517942144</v>
      </c>
      <c r="Y89" s="89">
        <f t="shared" si="55"/>
        <v>332.02406601781701</v>
      </c>
      <c r="AA89" s="122">
        <v>84</v>
      </c>
      <c r="AB89" s="84">
        <f t="shared" si="56"/>
        <v>36</v>
      </c>
      <c r="AC89" s="332">
        <f t="shared" si="57"/>
        <v>0.25</v>
      </c>
      <c r="AD89" s="152">
        <f t="shared" si="58"/>
        <v>0</v>
      </c>
      <c r="AE89" s="152">
        <f t="shared" si="59"/>
        <v>0</v>
      </c>
      <c r="AF89" s="221">
        <f t="shared" si="37"/>
        <v>22.670496878330702</v>
      </c>
      <c r="AG89" s="221">
        <f t="shared" si="38"/>
        <v>0</v>
      </c>
      <c r="AH89" s="221">
        <f t="shared" si="39"/>
        <v>0</v>
      </c>
      <c r="AI89" s="226">
        <f t="shared" si="40"/>
        <v>22.670496878330702</v>
      </c>
      <c r="AK89" s="122">
        <v>84</v>
      </c>
      <c r="AL89" s="84">
        <f t="shared" si="60"/>
        <v>36</v>
      </c>
      <c r="AM89" s="84">
        <f t="shared" si="61"/>
        <v>0.5</v>
      </c>
      <c r="AN89" s="84">
        <f t="shared" si="62"/>
        <v>0</v>
      </c>
      <c r="AO89" s="84">
        <f t="shared" si="63"/>
        <v>0</v>
      </c>
      <c r="AP89" s="84">
        <f t="shared" si="64"/>
        <v>0.5</v>
      </c>
      <c r="AQ89" s="221">
        <f t="shared" si="42"/>
        <v>18</v>
      </c>
      <c r="AR89" s="221">
        <f t="shared" si="43"/>
        <v>0</v>
      </c>
      <c r="AS89" s="221">
        <f t="shared" si="44"/>
        <v>0</v>
      </c>
      <c r="AT89" s="221">
        <f t="shared" si="45"/>
        <v>18</v>
      </c>
      <c r="AU89" s="84"/>
      <c r="AV89" s="84"/>
      <c r="AW89" s="84"/>
      <c r="AX89" s="84"/>
      <c r="AY89" s="127"/>
    </row>
    <row r="90" spans="2:51">
      <c r="B90" s="198">
        <f>IF(C41&lt;$F$18,C41,"-")</f>
        <v>113</v>
      </c>
      <c r="C90" s="177">
        <f>D41-D42</f>
        <v>42</v>
      </c>
      <c r="D90" s="178">
        <v>0.8</v>
      </c>
      <c r="E90" s="155">
        <f t="shared" si="74"/>
        <v>0</v>
      </c>
      <c r="F90" s="155">
        <f t="shared" si="75"/>
        <v>0</v>
      </c>
      <c r="G90" s="179">
        <v>0.2</v>
      </c>
      <c r="H90" s="109">
        <f t="shared" si="73"/>
        <v>0</v>
      </c>
      <c r="I90" s="106">
        <v>85</v>
      </c>
      <c r="J90" s="84">
        <f t="shared" si="67"/>
        <v>48.450000000000017</v>
      </c>
      <c r="K90" s="84">
        <f t="shared" si="68"/>
        <v>14.212734722480331</v>
      </c>
      <c r="L90" s="84">
        <f t="shared" si="69"/>
        <v>70</v>
      </c>
      <c r="M90" s="84">
        <f t="shared" si="70"/>
        <v>10</v>
      </c>
      <c r="N90" s="84">
        <f t="shared" si="50"/>
        <v>0</v>
      </c>
      <c r="O90" s="85">
        <f t="shared" si="51"/>
        <v>402.4709296416533</v>
      </c>
      <c r="P90" s="106">
        <v>85</v>
      </c>
      <c r="Q90" s="84">
        <f t="shared" si="65"/>
        <v>-56.159999999999968</v>
      </c>
      <c r="R90" s="84">
        <f t="shared" si="71"/>
        <v>293.2800000000002</v>
      </c>
      <c r="S90" s="84">
        <f t="shared" si="72"/>
        <v>169.80912000000009</v>
      </c>
      <c r="T90" s="84">
        <f t="shared" si="52"/>
        <v>43.047270020199441</v>
      </c>
      <c r="U90" s="84">
        <f t="shared" si="66"/>
        <v>70</v>
      </c>
      <c r="V90" s="84">
        <f t="shared" si="53"/>
        <v>10</v>
      </c>
      <c r="W90" s="84">
        <v>0</v>
      </c>
      <c r="X90" s="84">
        <f t="shared" si="54"/>
        <v>664.05821261851418</v>
      </c>
      <c r="Y90" s="89">
        <f t="shared" si="55"/>
        <v>261.58728297686088</v>
      </c>
      <c r="AA90" s="122">
        <v>85</v>
      </c>
      <c r="AB90" s="84">
        <f t="shared" si="56"/>
        <v>0</v>
      </c>
      <c r="AC90" s="332">
        <f t="shared" si="57"/>
        <v>0</v>
      </c>
      <c r="AD90" s="152">
        <f t="shared" si="58"/>
        <v>0</v>
      </c>
      <c r="AE90" s="152">
        <f t="shared" si="59"/>
        <v>0</v>
      </c>
      <c r="AF90" s="221">
        <f t="shared" si="37"/>
        <v>22.225942262184368</v>
      </c>
      <c r="AG90" s="221">
        <f t="shared" si="38"/>
        <v>0</v>
      </c>
      <c r="AH90" s="221">
        <f t="shared" si="39"/>
        <v>0</v>
      </c>
      <c r="AI90" s="226">
        <f t="shared" si="40"/>
        <v>22.225942262184368</v>
      </c>
      <c r="AK90" s="122">
        <v>85</v>
      </c>
      <c r="AL90" s="84">
        <f t="shared" si="60"/>
        <v>0</v>
      </c>
      <c r="AM90" s="84">
        <f t="shared" si="61"/>
        <v>0</v>
      </c>
      <c r="AN90" s="84">
        <f t="shared" si="62"/>
        <v>0</v>
      </c>
      <c r="AO90" s="84">
        <f t="shared" si="63"/>
        <v>0</v>
      </c>
      <c r="AP90" s="84">
        <f t="shared" si="64"/>
        <v>0</v>
      </c>
      <c r="AQ90" s="221">
        <f t="shared" si="42"/>
        <v>0</v>
      </c>
      <c r="AR90" s="221">
        <f t="shared" si="43"/>
        <v>0</v>
      </c>
      <c r="AS90" s="221">
        <f t="shared" si="44"/>
        <v>0</v>
      </c>
      <c r="AT90" s="221">
        <f t="shared" si="45"/>
        <v>0</v>
      </c>
      <c r="AU90" s="84"/>
      <c r="AV90" s="84"/>
      <c r="AW90" s="84"/>
      <c r="AX90" s="84"/>
      <c r="AY90" s="127"/>
    </row>
    <row r="91" spans="2:51">
      <c r="B91" s="198" t="str">
        <f>IF(C43&lt;$F$18,C43,"-")</f>
        <v>-</v>
      </c>
      <c r="C91" s="177">
        <f>D43-D44</f>
        <v>45</v>
      </c>
      <c r="D91" s="178">
        <v>0.9</v>
      </c>
      <c r="E91" s="155">
        <f t="shared" si="74"/>
        <v>0</v>
      </c>
      <c r="F91" s="155">
        <f t="shared" si="75"/>
        <v>0</v>
      </c>
      <c r="G91" s="179">
        <v>0.1</v>
      </c>
      <c r="H91" s="109">
        <f t="shared" si="73"/>
        <v>0</v>
      </c>
      <c r="I91" s="106">
        <v>86</v>
      </c>
      <c r="J91" s="84">
        <f t="shared" si="67"/>
        <v>49.020000000000017</v>
      </c>
      <c r="K91" s="84">
        <f t="shared" si="68"/>
        <v>14.360379558039671</v>
      </c>
      <c r="L91" s="84">
        <f t="shared" si="69"/>
        <v>70</v>
      </c>
      <c r="M91" s="84">
        <f t="shared" si="70"/>
        <v>10</v>
      </c>
      <c r="N91" s="84">
        <f t="shared" si="50"/>
        <v>0</v>
      </c>
      <c r="O91" s="85">
        <f t="shared" si="51"/>
        <v>403.72082773025244</v>
      </c>
      <c r="P91" s="106">
        <v>86</v>
      </c>
      <c r="Q91" s="84">
        <f t="shared" si="65"/>
        <v>10.14</v>
      </c>
      <c r="R91" s="84">
        <f t="shared" si="71"/>
        <v>303.42000000000019</v>
      </c>
      <c r="S91" s="84">
        <f t="shared" si="72"/>
        <v>175.68018000000009</v>
      </c>
      <c r="T91" s="84">
        <f t="shared" si="52"/>
        <v>44.359751280291015</v>
      </c>
      <c r="U91" s="84">
        <f t="shared" si="66"/>
        <v>70</v>
      </c>
      <c r="V91" s="84">
        <f t="shared" si="53"/>
        <v>10</v>
      </c>
      <c r="W91" s="84">
        <v>0</v>
      </c>
      <c r="X91" s="84">
        <f t="shared" si="54"/>
        <v>676.56954697984031</v>
      </c>
      <c r="Y91" s="89">
        <f t="shared" si="55"/>
        <v>272.84871924958787</v>
      </c>
      <c r="AA91" s="122">
        <v>86</v>
      </c>
      <c r="AB91" s="84">
        <f t="shared" si="56"/>
        <v>0</v>
      </c>
      <c r="AC91" s="332">
        <f t="shared" si="57"/>
        <v>0</v>
      </c>
      <c r="AD91" s="152">
        <f t="shared" si="58"/>
        <v>0</v>
      </c>
      <c r="AE91" s="152">
        <f t="shared" si="59"/>
        <v>0</v>
      </c>
      <c r="AF91" s="221">
        <f t="shared" ref="AF91:AF154" si="76">IF(OR(AA91&lt;=$F$18,AA91&lt;=30),EXP(-LN(2)/$D$104)*AF90+((1-EXP(-LN(2)/$D$104))/(LN(2)/$D$104))*$AB91*AC91*0.475*$F$19*44/12,)</f>
        <v>21.790105090909123</v>
      </c>
      <c r="AG91" s="221">
        <f t="shared" ref="AG91:AG154" si="77">IF(OR(AA91&lt;=$F$18,AA91&lt;=30),EXP(-LN(2)/$D$106)*AG90+((1-EXP(-LN(2)/$D$106))/(LN(2)/$D$106))*$AB91*AD91*0.475*$F$19*44/12,)</f>
        <v>0</v>
      </c>
      <c r="AH91" s="221">
        <f t="shared" ref="AH91:AH154" si="78">IF(OR(AA91&lt;=$F$18,AA91&lt;=30),EXP(-LN(2)/$D$105)*AH90+((1-EXP(-LN(2)/$D$105))/(LN(2)/$D$105))*$AB91*AE91*0.475*$F$19*44/12,)</f>
        <v>0</v>
      </c>
      <c r="AI91" s="226">
        <f t="shared" ref="AI91:AI154" si="79">IF(OR(AA91&lt;=$F$18,AA91&lt;=30),SUM(AF91:AH91),)</f>
        <v>21.790105090909123</v>
      </c>
      <c r="AK91" s="122">
        <v>86</v>
      </c>
      <c r="AL91" s="84">
        <f t="shared" si="60"/>
        <v>0</v>
      </c>
      <c r="AM91" s="84">
        <f t="shared" si="61"/>
        <v>0</v>
      </c>
      <c r="AN91" s="84">
        <f t="shared" si="62"/>
        <v>0</v>
      </c>
      <c r="AO91" s="84">
        <f t="shared" si="63"/>
        <v>0</v>
      </c>
      <c r="AP91" s="84">
        <f t="shared" si="64"/>
        <v>0</v>
      </c>
      <c r="AQ91" s="221">
        <f t="shared" si="42"/>
        <v>0</v>
      </c>
      <c r="AR91" s="221">
        <f t="shared" si="43"/>
        <v>0</v>
      </c>
      <c r="AS91" s="221">
        <f t="shared" si="44"/>
        <v>0</v>
      </c>
      <c r="AT91" s="221">
        <f t="shared" si="45"/>
        <v>0</v>
      </c>
      <c r="AU91" s="84"/>
      <c r="AV91" s="84"/>
      <c r="AW91" s="84"/>
      <c r="AX91" s="84"/>
      <c r="AY91" s="127"/>
    </row>
    <row r="92" spans="2:51">
      <c r="B92" s="198" t="str">
        <f>IF(C45&lt;$F$18,C45,"-")</f>
        <v>-</v>
      </c>
      <c r="C92" s="177">
        <f>D45-D46</f>
        <v>48</v>
      </c>
      <c r="D92" s="178">
        <v>0.9</v>
      </c>
      <c r="E92" s="155">
        <f t="shared" si="74"/>
        <v>0</v>
      </c>
      <c r="F92" s="155">
        <f t="shared" si="75"/>
        <v>0</v>
      </c>
      <c r="G92" s="179">
        <v>0.1</v>
      </c>
      <c r="H92" s="109">
        <f t="shared" si="73"/>
        <v>0</v>
      </c>
      <c r="I92" s="106">
        <v>87</v>
      </c>
      <c r="J92" s="84">
        <f t="shared" si="67"/>
        <v>49.590000000000018</v>
      </c>
      <c r="K92" s="84">
        <f t="shared" si="68"/>
        <v>14.507824688448315</v>
      </c>
      <c r="L92" s="84">
        <f t="shared" si="69"/>
        <v>70</v>
      </c>
      <c r="M92" s="84">
        <f t="shared" si="70"/>
        <v>10</v>
      </c>
      <c r="N92" s="84">
        <f t="shared" si="50"/>
        <v>0</v>
      </c>
      <c r="O92" s="85">
        <f t="shared" si="51"/>
        <v>404.97037799904751</v>
      </c>
      <c r="P92" s="106">
        <v>87</v>
      </c>
      <c r="Q92" s="84">
        <f t="shared" si="65"/>
        <v>10.14</v>
      </c>
      <c r="R92" s="84">
        <f t="shared" si="71"/>
        <v>313.56000000000017</v>
      </c>
      <c r="S92" s="84">
        <f t="shared" si="72"/>
        <v>181.55124000000009</v>
      </c>
      <c r="T92" s="84">
        <f t="shared" si="52"/>
        <v>45.667135937117678</v>
      </c>
      <c r="U92" s="84">
        <f t="shared" si="66"/>
        <v>70</v>
      </c>
      <c r="V92" s="84">
        <f t="shared" si="53"/>
        <v>10</v>
      </c>
      <c r="W92" s="84">
        <v>0</v>
      </c>
      <c r="X92" s="84">
        <f t="shared" si="54"/>
        <v>689.07200475714671</v>
      </c>
      <c r="Y92" s="89">
        <f t="shared" si="55"/>
        <v>284.1016267580992</v>
      </c>
      <c r="AA92" s="122">
        <v>87</v>
      </c>
      <c r="AB92" s="84">
        <f t="shared" si="56"/>
        <v>0</v>
      </c>
      <c r="AC92" s="332">
        <f t="shared" si="57"/>
        <v>0</v>
      </c>
      <c r="AD92" s="152">
        <f t="shared" si="58"/>
        <v>0</v>
      </c>
      <c r="AE92" s="152">
        <f t="shared" si="59"/>
        <v>0</v>
      </c>
      <c r="AF92" s="221">
        <f t="shared" si="76"/>
        <v>21.362814420728157</v>
      </c>
      <c r="AG92" s="221">
        <f t="shared" si="77"/>
        <v>0</v>
      </c>
      <c r="AH92" s="221">
        <f t="shared" si="78"/>
        <v>0</v>
      </c>
      <c r="AI92" s="226">
        <f t="shared" si="79"/>
        <v>21.362814420728157</v>
      </c>
      <c r="AK92" s="122">
        <v>87</v>
      </c>
      <c r="AL92" s="84">
        <f t="shared" si="60"/>
        <v>0</v>
      </c>
      <c r="AM92" s="84">
        <f t="shared" si="61"/>
        <v>0</v>
      </c>
      <c r="AN92" s="84">
        <f t="shared" si="62"/>
        <v>0</v>
      </c>
      <c r="AO92" s="84">
        <f t="shared" si="63"/>
        <v>0</v>
      </c>
      <c r="AP92" s="84">
        <f t="shared" si="64"/>
        <v>0</v>
      </c>
      <c r="AQ92" s="221">
        <f t="shared" si="42"/>
        <v>0</v>
      </c>
      <c r="AR92" s="221">
        <f t="shared" si="43"/>
        <v>0</v>
      </c>
      <c r="AS92" s="221">
        <f t="shared" si="44"/>
        <v>0</v>
      </c>
      <c r="AT92" s="221">
        <f t="shared" si="45"/>
        <v>0</v>
      </c>
      <c r="AU92" s="84"/>
      <c r="AV92" s="84"/>
      <c r="AW92" s="84"/>
      <c r="AX92" s="84"/>
      <c r="AY92" s="127"/>
    </row>
    <row r="93" spans="2:51">
      <c r="B93" s="198" t="str">
        <f>IF(C47&lt;$F$18,C47,"-")</f>
        <v>-</v>
      </c>
      <c r="C93" s="177">
        <f>D47-D48</f>
        <v>48</v>
      </c>
      <c r="D93" s="178">
        <v>0.95</v>
      </c>
      <c r="E93" s="155">
        <f t="shared" si="74"/>
        <v>0</v>
      </c>
      <c r="F93" s="155">
        <f t="shared" si="75"/>
        <v>0</v>
      </c>
      <c r="G93" s="179">
        <v>0.05</v>
      </c>
      <c r="H93" s="109">
        <f t="shared" si="73"/>
        <v>0</v>
      </c>
      <c r="I93" s="106">
        <v>88</v>
      </c>
      <c r="J93" s="84">
        <f t="shared" si="67"/>
        <v>50.160000000000018</v>
      </c>
      <c r="K93" s="84">
        <f t="shared" si="68"/>
        <v>14.655072674759261</v>
      </c>
      <c r="L93" s="84">
        <f t="shared" si="69"/>
        <v>70</v>
      </c>
      <c r="M93" s="84">
        <f t="shared" si="70"/>
        <v>10</v>
      </c>
      <c r="N93" s="84">
        <f t="shared" si="50"/>
        <v>0</v>
      </c>
      <c r="O93" s="85">
        <f t="shared" si="51"/>
        <v>406.21958490853905</v>
      </c>
      <c r="P93" s="106">
        <v>88</v>
      </c>
      <c r="Q93" s="84">
        <f t="shared" si="65"/>
        <v>10.14</v>
      </c>
      <c r="R93" s="84">
        <f t="shared" si="71"/>
        <v>323.70000000000016</v>
      </c>
      <c r="S93" s="84">
        <f t="shared" si="72"/>
        <v>187.42230000000009</v>
      </c>
      <c r="T93" s="84">
        <f t="shared" si="52"/>
        <v>46.969607709873621</v>
      </c>
      <c r="U93" s="84">
        <f t="shared" si="66"/>
        <v>70</v>
      </c>
      <c r="V93" s="84">
        <f t="shared" si="53"/>
        <v>10</v>
      </c>
      <c r="W93" s="84">
        <v>0</v>
      </c>
      <c r="X93" s="84">
        <f t="shared" si="54"/>
        <v>701.56590592803002</v>
      </c>
      <c r="Y93" s="89">
        <f t="shared" si="55"/>
        <v>295.34632101949097</v>
      </c>
      <c r="AA93" s="122">
        <v>88</v>
      </c>
      <c r="AB93" s="84">
        <f t="shared" si="56"/>
        <v>0</v>
      </c>
      <c r="AC93" s="332">
        <f t="shared" si="57"/>
        <v>0</v>
      </c>
      <c r="AD93" s="152">
        <f t="shared" si="58"/>
        <v>0</v>
      </c>
      <c r="AE93" s="152">
        <f t="shared" si="59"/>
        <v>0</v>
      </c>
      <c r="AF93" s="221">
        <f t="shared" si="76"/>
        <v>20.943902659967865</v>
      </c>
      <c r="AG93" s="221">
        <f t="shared" si="77"/>
        <v>0</v>
      </c>
      <c r="AH93" s="221">
        <f t="shared" si="78"/>
        <v>0</v>
      </c>
      <c r="AI93" s="226">
        <f t="shared" si="79"/>
        <v>20.943902659967865</v>
      </c>
      <c r="AK93" s="122">
        <v>88</v>
      </c>
      <c r="AL93" s="84">
        <f t="shared" si="60"/>
        <v>0</v>
      </c>
      <c r="AM93" s="84">
        <f t="shared" si="61"/>
        <v>0</v>
      </c>
      <c r="AN93" s="84">
        <f t="shared" si="62"/>
        <v>0</v>
      </c>
      <c r="AO93" s="84">
        <f t="shared" si="63"/>
        <v>0</v>
      </c>
      <c r="AP93" s="84">
        <f t="shared" si="64"/>
        <v>0</v>
      </c>
      <c r="AQ93" s="221">
        <f t="shared" si="42"/>
        <v>0</v>
      </c>
      <c r="AR93" s="221">
        <f t="shared" si="43"/>
        <v>0</v>
      </c>
      <c r="AS93" s="221">
        <f t="shared" si="44"/>
        <v>0</v>
      </c>
      <c r="AT93" s="221">
        <f t="shared" si="45"/>
        <v>0</v>
      </c>
      <c r="AU93" s="84"/>
      <c r="AV93" s="84"/>
      <c r="AW93" s="84"/>
      <c r="AX93" s="84"/>
      <c r="AY93" s="127"/>
    </row>
    <row r="94" spans="2:51">
      <c r="B94" s="198" t="str">
        <f>IF(C49&lt;$F$18,C49,"-")</f>
        <v>-</v>
      </c>
      <c r="C94" s="177">
        <f>D49-D50</f>
        <v>48</v>
      </c>
      <c r="D94" s="178">
        <v>0.95</v>
      </c>
      <c r="E94" s="155">
        <f t="shared" ref="E94" si="80">IF(G94+D94&lt;&gt;1,(1-(G94+D94))*56%,0)</f>
        <v>0</v>
      </c>
      <c r="F94" s="155">
        <f t="shared" ref="F94" si="81">IF(G94+D94&lt;&gt;1,(1-(G94+D94))*44%,0)</f>
        <v>0</v>
      </c>
      <c r="G94" s="179">
        <v>0.05</v>
      </c>
      <c r="H94" s="109">
        <f t="shared" ref="H94" si="82">IF(C94=0,0,IF(SUM(D94:G94)&lt;&gt;1,"erreur",))</f>
        <v>0</v>
      </c>
      <c r="I94" s="106">
        <v>89</v>
      </c>
      <c r="J94" s="84">
        <f t="shared" si="67"/>
        <v>50.730000000000018</v>
      </c>
      <c r="K94" s="84">
        <f t="shared" si="68"/>
        <v>14.802126016469009</v>
      </c>
      <c r="L94" s="84">
        <f t="shared" si="69"/>
        <v>70</v>
      </c>
      <c r="M94" s="84">
        <f t="shared" si="70"/>
        <v>10</v>
      </c>
      <c r="N94" s="84">
        <f t="shared" si="50"/>
        <v>0</v>
      </c>
      <c r="O94" s="85">
        <f t="shared" si="51"/>
        <v>407.46845281201689</v>
      </c>
      <c r="P94" s="106">
        <v>89</v>
      </c>
      <c r="Q94" s="84">
        <f t="shared" si="65"/>
        <v>10.14</v>
      </c>
      <c r="R94" s="84">
        <f t="shared" si="71"/>
        <v>333.84000000000015</v>
      </c>
      <c r="S94" s="84">
        <f t="shared" si="72"/>
        <v>193.29336000000006</v>
      </c>
      <c r="T94" s="84">
        <f t="shared" si="52"/>
        <v>48.267338153888133</v>
      </c>
      <c r="U94" s="84">
        <f t="shared" si="66"/>
        <v>70</v>
      </c>
      <c r="V94" s="84">
        <f t="shared" si="53"/>
        <v>10</v>
      </c>
      <c r="W94" s="84">
        <v>0</v>
      </c>
      <c r="X94" s="84">
        <f t="shared" si="54"/>
        <v>714.05154928468858</v>
      </c>
      <c r="Y94" s="89">
        <f t="shared" si="55"/>
        <v>306.58309647267168</v>
      </c>
      <c r="AA94" s="122">
        <v>89</v>
      </c>
      <c r="AB94" s="84">
        <f t="shared" si="56"/>
        <v>0</v>
      </c>
      <c r="AC94" s="332">
        <f t="shared" si="57"/>
        <v>0</v>
      </c>
      <c r="AD94" s="152">
        <f t="shared" si="58"/>
        <v>0</v>
      </c>
      <c r="AE94" s="152">
        <f t="shared" si="59"/>
        <v>0</v>
      </c>
      <c r="AF94" s="221">
        <f t="shared" si="76"/>
        <v>20.533205503325139</v>
      </c>
      <c r="AG94" s="221">
        <f t="shared" si="77"/>
        <v>0</v>
      </c>
      <c r="AH94" s="221">
        <f t="shared" si="78"/>
        <v>0</v>
      </c>
      <c r="AI94" s="226">
        <f t="shared" si="79"/>
        <v>20.533205503325139</v>
      </c>
      <c r="AK94" s="122">
        <v>89</v>
      </c>
      <c r="AL94" s="84">
        <f t="shared" si="60"/>
        <v>0</v>
      </c>
      <c r="AM94" s="84">
        <f t="shared" si="61"/>
        <v>0</v>
      </c>
      <c r="AN94" s="84">
        <f t="shared" si="62"/>
        <v>0</v>
      </c>
      <c r="AO94" s="84">
        <f t="shared" si="63"/>
        <v>0</v>
      </c>
      <c r="AP94" s="84">
        <f t="shared" si="64"/>
        <v>0</v>
      </c>
      <c r="AQ94" s="221">
        <f t="shared" si="42"/>
        <v>0</v>
      </c>
      <c r="AR94" s="221">
        <f t="shared" si="43"/>
        <v>0</v>
      </c>
      <c r="AS94" s="221">
        <f t="shared" si="44"/>
        <v>0</v>
      </c>
      <c r="AT94" s="221">
        <f t="shared" si="45"/>
        <v>0</v>
      </c>
      <c r="AU94" s="84"/>
      <c r="AV94" s="84"/>
      <c r="AW94" s="84"/>
      <c r="AX94" s="84"/>
      <c r="AY94" s="127"/>
    </row>
    <row r="95" spans="2:51">
      <c r="B95" s="211">
        <f>F18</f>
        <v>120</v>
      </c>
      <c r="C95" s="208">
        <f>VLOOKUP(B95,C25:D78,2)</f>
        <v>242</v>
      </c>
      <c r="D95" s="361">
        <v>0.95</v>
      </c>
      <c r="E95" s="363">
        <f>IF(G95+D95&lt;&gt;1,(1-(G95+D95))*56%,0)</f>
        <v>0</v>
      </c>
      <c r="F95" s="363">
        <f>IF(G95+D95&lt;&gt;1,(1-(G95+D95))*44%,0)</f>
        <v>0</v>
      </c>
      <c r="G95" s="180">
        <v>0.05</v>
      </c>
      <c r="H95" s="109">
        <f>IF(C95=0,0,IF(SUM(D95:G95)&lt;&gt;1,"erreur",))</f>
        <v>0</v>
      </c>
      <c r="I95" s="106">
        <v>90</v>
      </c>
      <c r="J95" s="84">
        <f t="shared" si="67"/>
        <v>51.300000000000018</v>
      </c>
      <c r="K95" s="84">
        <f t="shared" si="68"/>
        <v>14.948987153671712</v>
      </c>
      <c r="L95" s="84">
        <f t="shared" si="69"/>
        <v>70</v>
      </c>
      <c r="M95" s="84">
        <f t="shared" si="70"/>
        <v>10</v>
      </c>
      <c r="N95" s="84">
        <f t="shared" si="50"/>
        <v>0</v>
      </c>
      <c r="O95" s="85">
        <f t="shared" si="51"/>
        <v>408.71698595931161</v>
      </c>
      <c r="P95" s="106">
        <v>90</v>
      </c>
      <c r="Q95" s="84">
        <f t="shared" si="65"/>
        <v>10.14</v>
      </c>
      <c r="R95" s="84">
        <f t="shared" si="71"/>
        <v>343.98000000000013</v>
      </c>
      <c r="S95" s="84">
        <f t="shared" si="72"/>
        <v>199.16442000000006</v>
      </c>
      <c r="T95" s="84">
        <f t="shared" si="52"/>
        <v>49.560487810707329</v>
      </c>
      <c r="U95" s="84">
        <f t="shared" si="66"/>
        <v>70</v>
      </c>
      <c r="V95" s="84">
        <f t="shared" si="53"/>
        <v>10</v>
      </c>
      <c r="W95" s="84">
        <v>0</v>
      </c>
      <c r="X95" s="84">
        <f t="shared" si="54"/>
        <v>726.52921443698199</v>
      </c>
      <c r="Y95" s="89">
        <f t="shared" si="55"/>
        <v>317.81222847767037</v>
      </c>
      <c r="AA95" s="122">
        <v>90</v>
      </c>
      <c r="AB95" s="84">
        <f t="shared" si="56"/>
        <v>0</v>
      </c>
      <c r="AC95" s="332">
        <f t="shared" si="57"/>
        <v>0</v>
      </c>
      <c r="AD95" s="152">
        <f t="shared" si="58"/>
        <v>0</v>
      </c>
      <c r="AE95" s="152">
        <f t="shared" si="59"/>
        <v>0</v>
      </c>
      <c r="AF95" s="221">
        <f t="shared" si="76"/>
        <v>20.130561867423644</v>
      </c>
      <c r="AG95" s="221">
        <f t="shared" si="77"/>
        <v>0</v>
      </c>
      <c r="AH95" s="221">
        <f t="shared" si="78"/>
        <v>0</v>
      </c>
      <c r="AI95" s="226">
        <f t="shared" si="79"/>
        <v>20.130561867423644</v>
      </c>
      <c r="AK95" s="122">
        <v>90</v>
      </c>
      <c r="AL95" s="84">
        <f t="shared" si="60"/>
        <v>0</v>
      </c>
      <c r="AM95" s="84">
        <f t="shared" si="61"/>
        <v>0</v>
      </c>
      <c r="AN95" s="84">
        <f t="shared" si="62"/>
        <v>0</v>
      </c>
      <c r="AO95" s="84">
        <f t="shared" si="63"/>
        <v>0</v>
      </c>
      <c r="AP95" s="84">
        <f t="shared" si="64"/>
        <v>0</v>
      </c>
      <c r="AQ95" s="221">
        <f t="shared" si="42"/>
        <v>0</v>
      </c>
      <c r="AR95" s="221">
        <f t="shared" si="43"/>
        <v>0</v>
      </c>
      <c r="AS95" s="221">
        <f t="shared" si="44"/>
        <v>0</v>
      </c>
      <c r="AT95" s="221">
        <f t="shared" si="45"/>
        <v>0</v>
      </c>
      <c r="AU95" s="84"/>
      <c r="AV95" s="84"/>
      <c r="AW95" s="84"/>
      <c r="AX95" s="84"/>
      <c r="AY95" s="127"/>
    </row>
    <row r="96" spans="2:51">
      <c r="I96" s="106">
        <v>91</v>
      </c>
      <c r="J96" s="84">
        <f t="shared" si="67"/>
        <v>51.870000000000019</v>
      </c>
      <c r="K96" s="84">
        <f t="shared" si="68"/>
        <v>15.09565846911492</v>
      </c>
      <c r="L96" s="84">
        <f t="shared" si="69"/>
        <v>70</v>
      </c>
      <c r="M96" s="84">
        <f t="shared" si="70"/>
        <v>10</v>
      </c>
      <c r="N96" s="84">
        <f t="shared" si="50"/>
        <v>0</v>
      </c>
      <c r="O96" s="85">
        <f t="shared" si="51"/>
        <v>409.96518850037523</v>
      </c>
      <c r="P96" s="106">
        <v>91</v>
      </c>
      <c r="Q96" s="84">
        <f t="shared" si="65"/>
        <v>10.14</v>
      </c>
      <c r="R96" s="84">
        <f t="shared" si="71"/>
        <v>354.12000000000012</v>
      </c>
      <c r="S96" s="84">
        <f t="shared" si="72"/>
        <v>205.03548000000006</v>
      </c>
      <c r="T96" s="84">
        <f t="shared" si="52"/>
        <v>50.849207218754209</v>
      </c>
      <c r="U96" s="84">
        <f t="shared" si="66"/>
        <v>70</v>
      </c>
      <c r="V96" s="84">
        <f t="shared" si="53"/>
        <v>10</v>
      </c>
      <c r="W96" s="84">
        <v>0</v>
      </c>
      <c r="X96" s="84">
        <f t="shared" si="54"/>
        <v>738.99916357266375</v>
      </c>
      <c r="Y96" s="89">
        <f t="shared" si="55"/>
        <v>329.03397507228851</v>
      </c>
      <c r="AA96" s="122">
        <v>91</v>
      </c>
      <c r="AB96" s="84">
        <f t="shared" si="56"/>
        <v>0</v>
      </c>
      <c r="AC96" s="332">
        <f t="shared" si="57"/>
        <v>0</v>
      </c>
      <c r="AD96" s="152">
        <f t="shared" si="58"/>
        <v>0</v>
      </c>
      <c r="AE96" s="152">
        <f t="shared" si="59"/>
        <v>0</v>
      </c>
      <c r="AF96" s="221">
        <f t="shared" si="76"/>
        <v>19.735813827633812</v>
      </c>
      <c r="AG96" s="221">
        <f t="shared" si="77"/>
        <v>0</v>
      </c>
      <c r="AH96" s="221">
        <f t="shared" si="78"/>
        <v>0</v>
      </c>
      <c r="AI96" s="226">
        <f t="shared" si="79"/>
        <v>19.735813827633812</v>
      </c>
      <c r="AK96" s="122">
        <v>91</v>
      </c>
      <c r="AL96" s="84">
        <f t="shared" si="60"/>
        <v>0</v>
      </c>
      <c r="AM96" s="84">
        <f t="shared" si="61"/>
        <v>0</v>
      </c>
      <c r="AN96" s="84">
        <f t="shared" si="62"/>
        <v>0</v>
      </c>
      <c r="AO96" s="84">
        <f t="shared" si="63"/>
        <v>0</v>
      </c>
      <c r="AP96" s="84">
        <f t="shared" si="64"/>
        <v>0</v>
      </c>
      <c r="AQ96" s="221">
        <f t="shared" si="42"/>
        <v>0</v>
      </c>
      <c r="AR96" s="221">
        <f t="shared" si="43"/>
        <v>0</v>
      </c>
      <c r="AS96" s="221">
        <f t="shared" si="44"/>
        <v>0</v>
      </c>
      <c r="AT96" s="221">
        <f t="shared" si="45"/>
        <v>0</v>
      </c>
      <c r="AU96" s="84"/>
      <c r="AV96" s="84"/>
      <c r="AW96" s="84"/>
      <c r="AX96" s="84"/>
      <c r="AY96" s="127"/>
    </row>
    <row r="97" spans="2:51">
      <c r="C97" s="118" t="s">
        <v>159</v>
      </c>
      <c r="D97" t="s">
        <v>142</v>
      </c>
      <c r="E97" s="6"/>
      <c r="I97" s="106">
        <v>92</v>
      </c>
      <c r="J97" s="84">
        <f t="shared" si="67"/>
        <v>52.440000000000019</v>
      </c>
      <c r="K97" s="84">
        <f t="shared" si="68"/>
        <v>15.242142290162411</v>
      </c>
      <c r="L97" s="84">
        <f t="shared" si="69"/>
        <v>70</v>
      </c>
      <c r="M97" s="84">
        <f t="shared" si="70"/>
        <v>10</v>
      </c>
      <c r="N97" s="84">
        <f t="shared" si="50"/>
        <v>0</v>
      </c>
      <c r="O97" s="85">
        <f t="shared" si="51"/>
        <v>411.21306448869956</v>
      </c>
      <c r="P97" s="106">
        <v>92</v>
      </c>
      <c r="Q97" s="84">
        <f t="shared" si="65"/>
        <v>10.14</v>
      </c>
      <c r="R97" s="84">
        <f t="shared" si="71"/>
        <v>364.2600000000001</v>
      </c>
      <c r="S97" s="84">
        <f t="shared" si="72"/>
        <v>210.90654000000004</v>
      </c>
      <c r="T97" s="84">
        <f t="shared" si="52"/>
        <v>52.133637804976985</v>
      </c>
      <c r="U97" s="84">
        <f t="shared" si="66"/>
        <v>70</v>
      </c>
      <c r="V97" s="84">
        <f t="shared" si="53"/>
        <v>10</v>
      </c>
      <c r="W97" s="84">
        <v>0</v>
      </c>
      <c r="X97" s="84">
        <f t="shared" si="54"/>
        <v>751.46164301033502</v>
      </c>
      <c r="Y97" s="89">
        <f t="shared" si="55"/>
        <v>340.24857852163547</v>
      </c>
      <c r="AA97" s="122">
        <v>92</v>
      </c>
      <c r="AB97" s="84">
        <f t="shared" si="56"/>
        <v>0</v>
      </c>
      <c r="AC97" s="332">
        <f t="shared" si="57"/>
        <v>0</v>
      </c>
      <c r="AD97" s="152">
        <f t="shared" si="58"/>
        <v>0</v>
      </c>
      <c r="AE97" s="152">
        <f t="shared" si="59"/>
        <v>0</v>
      </c>
      <c r="AF97" s="221">
        <f t="shared" si="76"/>
        <v>19.348806556131727</v>
      </c>
      <c r="AG97" s="221">
        <f t="shared" si="77"/>
        <v>0</v>
      </c>
      <c r="AH97" s="221">
        <f t="shared" si="78"/>
        <v>0</v>
      </c>
      <c r="AI97" s="226">
        <f t="shared" si="79"/>
        <v>19.348806556131727</v>
      </c>
      <c r="AK97" s="122">
        <v>92</v>
      </c>
      <c r="AL97" s="84">
        <f t="shared" si="60"/>
        <v>0</v>
      </c>
      <c r="AM97" s="84">
        <f t="shared" si="61"/>
        <v>0</v>
      </c>
      <c r="AN97" s="84">
        <f t="shared" si="62"/>
        <v>0</v>
      </c>
      <c r="AO97" s="84">
        <f t="shared" si="63"/>
        <v>0</v>
      </c>
      <c r="AP97" s="84">
        <f t="shared" si="64"/>
        <v>0</v>
      </c>
      <c r="AQ97" s="221">
        <f t="shared" si="42"/>
        <v>0</v>
      </c>
      <c r="AR97" s="221">
        <f t="shared" si="43"/>
        <v>0</v>
      </c>
      <c r="AS97" s="221">
        <f t="shared" si="44"/>
        <v>0</v>
      </c>
      <c r="AT97" s="221">
        <f t="shared" si="45"/>
        <v>0</v>
      </c>
      <c r="AU97" s="84"/>
      <c r="AV97" s="84"/>
      <c r="AW97" s="84"/>
      <c r="AX97" s="84"/>
      <c r="AY97" s="127"/>
    </row>
    <row r="98" spans="2:51">
      <c r="B98" s="2" t="s">
        <v>0</v>
      </c>
      <c r="C98">
        <v>32</v>
      </c>
      <c r="D98">
        <v>0</v>
      </c>
      <c r="E98" s="6"/>
      <c r="I98" s="106">
        <v>93</v>
      </c>
      <c r="J98" s="84">
        <f t="shared" si="67"/>
        <v>53.010000000000019</v>
      </c>
      <c r="K98" s="84">
        <f t="shared" si="68"/>
        <v>15.388440890669209</v>
      </c>
      <c r="L98" s="84">
        <f t="shared" si="69"/>
        <v>70</v>
      </c>
      <c r="M98" s="84">
        <f t="shared" si="70"/>
        <v>10</v>
      </c>
      <c r="N98" s="84">
        <f t="shared" si="50"/>
        <v>0</v>
      </c>
      <c r="O98" s="85">
        <f t="shared" si="51"/>
        <v>412.46061788458229</v>
      </c>
      <c r="P98" s="106">
        <v>93</v>
      </c>
      <c r="Q98" s="84">
        <f t="shared" si="65"/>
        <v>10.14</v>
      </c>
      <c r="R98" s="84">
        <f t="shared" si="71"/>
        <v>374.40000000000009</v>
      </c>
      <c r="S98" s="84">
        <f t="shared" si="72"/>
        <v>216.77760000000004</v>
      </c>
      <c r="T98" s="84">
        <f t="shared" si="52"/>
        <v>53.413912674421944</v>
      </c>
      <c r="U98" s="84">
        <f t="shared" si="66"/>
        <v>70</v>
      </c>
      <c r="V98" s="84">
        <f t="shared" si="53"/>
        <v>10</v>
      </c>
      <c r="W98" s="84">
        <v>0</v>
      </c>
      <c r="X98" s="84">
        <f t="shared" si="54"/>
        <v>763.91688457461817</v>
      </c>
      <c r="Y98" s="89">
        <f t="shared" si="55"/>
        <v>351.45626669003587</v>
      </c>
      <c r="AA98" s="122">
        <v>93</v>
      </c>
      <c r="AB98" s="84">
        <f t="shared" si="56"/>
        <v>34</v>
      </c>
      <c r="AC98" s="332">
        <f t="shared" si="57"/>
        <v>0.3</v>
      </c>
      <c r="AD98" s="152">
        <f t="shared" si="58"/>
        <v>0</v>
      </c>
      <c r="AE98" s="152">
        <f t="shared" si="59"/>
        <v>0</v>
      </c>
      <c r="AF98" s="221">
        <f t="shared" si="76"/>
        <v>29.154139930387956</v>
      </c>
      <c r="AG98" s="221">
        <f t="shared" si="77"/>
        <v>0</v>
      </c>
      <c r="AH98" s="221">
        <f t="shared" si="78"/>
        <v>0</v>
      </c>
      <c r="AI98" s="226">
        <f t="shared" si="79"/>
        <v>29.154139930387956</v>
      </c>
      <c r="AK98" s="122">
        <v>93</v>
      </c>
      <c r="AL98" s="84">
        <f t="shared" si="60"/>
        <v>34</v>
      </c>
      <c r="AM98" s="84">
        <f t="shared" si="61"/>
        <v>0.6</v>
      </c>
      <c r="AN98" s="84">
        <f t="shared" si="62"/>
        <v>0</v>
      </c>
      <c r="AO98" s="84">
        <f t="shared" si="63"/>
        <v>0</v>
      </c>
      <c r="AP98" s="84">
        <f t="shared" si="64"/>
        <v>0.4</v>
      </c>
      <c r="AQ98" s="221">
        <f t="shared" si="42"/>
        <v>20.399999999999999</v>
      </c>
      <c r="AR98" s="221">
        <f t="shared" si="43"/>
        <v>0</v>
      </c>
      <c r="AS98" s="221">
        <f t="shared" si="44"/>
        <v>0</v>
      </c>
      <c r="AT98" s="221">
        <f t="shared" si="45"/>
        <v>13.600000000000001</v>
      </c>
      <c r="AU98" s="84"/>
      <c r="AV98" s="84"/>
      <c r="AW98" s="84"/>
      <c r="AX98" s="84"/>
      <c r="AY98" s="127"/>
    </row>
    <row r="99" spans="2:51">
      <c r="B99" s="2" t="s">
        <v>1</v>
      </c>
      <c r="C99">
        <v>45</v>
      </c>
      <c r="D99">
        <v>0</v>
      </c>
      <c r="E99" s="6"/>
      <c r="I99" s="106">
        <v>94</v>
      </c>
      <c r="J99" s="84">
        <f t="shared" si="67"/>
        <v>53.58000000000002</v>
      </c>
      <c r="K99" s="84">
        <f t="shared" si="68"/>
        <v>15.534556492773625</v>
      </c>
      <c r="L99" s="84">
        <f t="shared" si="69"/>
        <v>70</v>
      </c>
      <c r="M99" s="84">
        <f t="shared" si="70"/>
        <v>10</v>
      </c>
      <c r="N99" s="84">
        <f t="shared" si="50"/>
        <v>0</v>
      </c>
      <c r="O99" s="85">
        <f t="shared" si="51"/>
        <v>413.7078525582474</v>
      </c>
      <c r="P99" s="106">
        <v>94</v>
      </c>
      <c r="Q99" s="84">
        <f t="shared" si="65"/>
        <v>-53.04000000000002</v>
      </c>
      <c r="R99" s="84">
        <f t="shared" si="71"/>
        <v>321.36000000000007</v>
      </c>
      <c r="S99" s="84">
        <f t="shared" si="72"/>
        <v>186.06744000000003</v>
      </c>
      <c r="T99" s="84">
        <f t="shared" si="52"/>
        <v>46.669464190510986</v>
      </c>
      <c r="U99" s="84">
        <f t="shared" si="66"/>
        <v>70</v>
      </c>
      <c r="V99" s="84">
        <f t="shared" si="53"/>
        <v>10</v>
      </c>
      <c r="W99" s="84">
        <v>0</v>
      </c>
      <c r="X99" s="84">
        <f t="shared" si="54"/>
        <v>698.68344146513994</v>
      </c>
      <c r="Y99" s="89">
        <f t="shared" si="55"/>
        <v>284.97558890689254</v>
      </c>
      <c r="AA99" s="122">
        <v>94</v>
      </c>
      <c r="AB99" s="84">
        <f t="shared" si="56"/>
        <v>0</v>
      </c>
      <c r="AC99" s="332">
        <f t="shared" si="57"/>
        <v>0</v>
      </c>
      <c r="AD99" s="152">
        <f t="shared" si="58"/>
        <v>0</v>
      </c>
      <c r="AE99" s="152">
        <f t="shared" si="59"/>
        <v>0</v>
      </c>
      <c r="AF99" s="221">
        <f t="shared" si="76"/>
        <v>28.582445028622551</v>
      </c>
      <c r="AG99" s="221">
        <f t="shared" si="77"/>
        <v>0</v>
      </c>
      <c r="AH99" s="221">
        <f t="shared" si="78"/>
        <v>0</v>
      </c>
      <c r="AI99" s="226">
        <f t="shared" si="79"/>
        <v>28.582445028622551</v>
      </c>
      <c r="AK99" s="122">
        <v>94</v>
      </c>
      <c r="AL99" s="84">
        <f t="shared" si="60"/>
        <v>0</v>
      </c>
      <c r="AM99" s="84">
        <f t="shared" si="61"/>
        <v>0</v>
      </c>
      <c r="AN99" s="84">
        <f t="shared" si="62"/>
        <v>0</v>
      </c>
      <c r="AO99" s="84">
        <f t="shared" si="63"/>
        <v>0</v>
      </c>
      <c r="AP99" s="84">
        <f t="shared" si="64"/>
        <v>0</v>
      </c>
      <c r="AQ99" s="221">
        <f t="shared" si="42"/>
        <v>0</v>
      </c>
      <c r="AR99" s="221">
        <f t="shared" si="43"/>
        <v>0</v>
      </c>
      <c r="AS99" s="221">
        <f t="shared" si="44"/>
        <v>0</v>
      </c>
      <c r="AT99" s="221">
        <f t="shared" si="45"/>
        <v>0</v>
      </c>
      <c r="AU99" s="84"/>
      <c r="AV99" s="84"/>
      <c r="AW99" s="84"/>
      <c r="AX99" s="84"/>
      <c r="AY99" s="127"/>
    </row>
    <row r="100" spans="2:51">
      <c r="B100" s="2" t="s">
        <v>2</v>
      </c>
      <c r="C100">
        <v>70</v>
      </c>
      <c r="D100">
        <v>0</v>
      </c>
      <c r="E100" s="6"/>
      <c r="I100" s="106">
        <v>95</v>
      </c>
      <c r="J100" s="84">
        <f t="shared" si="67"/>
        <v>54.15000000000002</v>
      </c>
      <c r="K100" s="84">
        <f t="shared" si="68"/>
        <v>15.680491268610943</v>
      </c>
      <c r="L100" s="84">
        <f t="shared" si="69"/>
        <v>70</v>
      </c>
      <c r="M100" s="84">
        <f t="shared" si="70"/>
        <v>10</v>
      </c>
      <c r="N100" s="84">
        <f t="shared" si="50"/>
        <v>0</v>
      </c>
      <c r="O100" s="85">
        <f t="shared" si="51"/>
        <v>414.95477229283074</v>
      </c>
      <c r="P100" s="106">
        <v>95</v>
      </c>
      <c r="Q100" s="84">
        <f t="shared" si="65"/>
        <v>9.7066666666666688</v>
      </c>
      <c r="R100" s="84">
        <f t="shared" si="71"/>
        <v>331.06666666666672</v>
      </c>
      <c r="S100" s="84">
        <f t="shared" si="72"/>
        <v>191.6876</v>
      </c>
      <c r="T100" s="84">
        <f t="shared" si="52"/>
        <v>47.912865012809633</v>
      </c>
      <c r="U100" s="84">
        <f t="shared" si="66"/>
        <v>70</v>
      </c>
      <c r="V100" s="84">
        <f t="shared" si="53"/>
        <v>10</v>
      </c>
      <c r="W100" s="84">
        <v>0</v>
      </c>
      <c r="X100" s="84">
        <f t="shared" si="54"/>
        <v>710.63747656397675</v>
      </c>
      <c r="Y100" s="89">
        <f t="shared" si="55"/>
        <v>295.68270427114601</v>
      </c>
      <c r="AA100" s="122">
        <v>95</v>
      </c>
      <c r="AB100" s="84">
        <f t="shared" si="56"/>
        <v>0</v>
      </c>
      <c r="AC100" s="332">
        <f t="shared" si="57"/>
        <v>0</v>
      </c>
      <c r="AD100" s="152">
        <f t="shared" si="58"/>
        <v>0</v>
      </c>
      <c r="AE100" s="152">
        <f t="shared" si="59"/>
        <v>0</v>
      </c>
      <c r="AF100" s="221">
        <f t="shared" si="76"/>
        <v>28.021960715181308</v>
      </c>
      <c r="AG100" s="221">
        <f t="shared" si="77"/>
        <v>0</v>
      </c>
      <c r="AH100" s="221">
        <f t="shared" si="78"/>
        <v>0</v>
      </c>
      <c r="AI100" s="226">
        <f t="shared" si="79"/>
        <v>28.021960715181308</v>
      </c>
      <c r="AK100" s="122">
        <v>95</v>
      </c>
      <c r="AL100" s="84">
        <f t="shared" si="60"/>
        <v>0</v>
      </c>
      <c r="AM100" s="84">
        <f t="shared" si="61"/>
        <v>0</v>
      </c>
      <c r="AN100" s="84">
        <f t="shared" si="62"/>
        <v>0</v>
      </c>
      <c r="AO100" s="84">
        <f t="shared" si="63"/>
        <v>0</v>
      </c>
      <c r="AP100" s="84">
        <f t="shared" si="64"/>
        <v>0</v>
      </c>
      <c r="AQ100" s="221">
        <f t="shared" ref="AQ100:AQ163" si="83">IF($AK100&lt;=$F$18,$AL100*AM100,)</f>
        <v>0</v>
      </c>
      <c r="AR100" s="221">
        <f t="shared" ref="AR100:AR163" si="84">IF($AK100&lt;=$F$18,$AL100*AN100,)</f>
        <v>0</v>
      </c>
      <c r="AS100" s="221">
        <f t="shared" ref="AS100:AS163" si="85">IF($AK100&lt;=$F$18,$AL100*AO100,)</f>
        <v>0</v>
      </c>
      <c r="AT100" s="221">
        <f t="shared" ref="AT100:AT163" si="86">IF($AK100&lt;=$F$18,$AL100*AP100,)</f>
        <v>0</v>
      </c>
      <c r="AU100" s="84"/>
      <c r="AV100" s="84"/>
      <c r="AW100" s="84"/>
      <c r="AX100" s="84"/>
      <c r="AY100" s="127"/>
    </row>
    <row r="101" spans="2:51">
      <c r="B101" s="2" t="s">
        <v>140</v>
      </c>
      <c r="C101">
        <v>70</v>
      </c>
      <c r="D101">
        <v>0</v>
      </c>
      <c r="E101" s="6"/>
      <c r="I101" s="106">
        <v>96</v>
      </c>
      <c r="J101" s="84">
        <f t="shared" si="67"/>
        <v>54.72000000000002</v>
      </c>
      <c r="K101" s="84">
        <f t="shared" si="68"/>
        <v>15.826247341952824</v>
      </c>
      <c r="L101" s="84">
        <f t="shared" si="69"/>
        <v>70</v>
      </c>
      <c r="M101" s="84">
        <f t="shared" si="70"/>
        <v>10</v>
      </c>
      <c r="N101" s="84">
        <f t="shared" si="50"/>
        <v>0</v>
      </c>
      <c r="O101" s="85">
        <f t="shared" si="51"/>
        <v>416.20138078723454</v>
      </c>
      <c r="P101" s="106">
        <v>96</v>
      </c>
      <c r="Q101" s="84">
        <f t="shared" si="65"/>
        <v>9.7066666666666688</v>
      </c>
      <c r="R101" s="84">
        <f t="shared" si="71"/>
        <v>340.77333333333337</v>
      </c>
      <c r="S101" s="84">
        <f t="shared" si="72"/>
        <v>197.30776</v>
      </c>
      <c r="T101" s="84">
        <f t="shared" si="52"/>
        <v>49.152028979379409</v>
      </c>
      <c r="U101" s="84">
        <f t="shared" si="66"/>
        <v>70</v>
      </c>
      <c r="V101" s="84">
        <f t="shared" si="53"/>
        <v>10</v>
      </c>
      <c r="W101" s="84">
        <v>0</v>
      </c>
      <c r="X101" s="84">
        <f t="shared" si="54"/>
        <v>722.58413247241924</v>
      </c>
      <c r="Y101" s="89">
        <f t="shared" si="55"/>
        <v>306.3827516851847</v>
      </c>
      <c r="AA101" s="122">
        <v>96</v>
      </c>
      <c r="AB101" s="84">
        <f t="shared" si="56"/>
        <v>0</v>
      </c>
      <c r="AC101" s="332">
        <f t="shared" si="57"/>
        <v>0</v>
      </c>
      <c r="AD101" s="152">
        <f t="shared" si="58"/>
        <v>0</v>
      </c>
      <c r="AE101" s="152">
        <f t="shared" si="59"/>
        <v>0</v>
      </c>
      <c r="AF101" s="221">
        <f t="shared" si="76"/>
        <v>27.472467157264973</v>
      </c>
      <c r="AG101" s="221">
        <f t="shared" si="77"/>
        <v>0</v>
      </c>
      <c r="AH101" s="221">
        <f t="shared" si="78"/>
        <v>0</v>
      </c>
      <c r="AI101" s="226">
        <f t="shared" si="79"/>
        <v>27.472467157264973</v>
      </c>
      <c r="AK101" s="122">
        <v>96</v>
      </c>
      <c r="AL101" s="84">
        <f t="shared" si="60"/>
        <v>0</v>
      </c>
      <c r="AM101" s="84">
        <f t="shared" si="61"/>
        <v>0</v>
      </c>
      <c r="AN101" s="84">
        <f t="shared" si="62"/>
        <v>0</v>
      </c>
      <c r="AO101" s="84">
        <f t="shared" si="63"/>
        <v>0</v>
      </c>
      <c r="AP101" s="84">
        <f t="shared" si="64"/>
        <v>0</v>
      </c>
      <c r="AQ101" s="221">
        <f t="shared" si="83"/>
        <v>0</v>
      </c>
      <c r="AR101" s="221">
        <f t="shared" si="84"/>
        <v>0</v>
      </c>
      <c r="AS101" s="221">
        <f t="shared" si="85"/>
        <v>0</v>
      </c>
      <c r="AT101" s="221">
        <f t="shared" si="86"/>
        <v>0</v>
      </c>
      <c r="AU101" s="84"/>
      <c r="AV101" s="84"/>
      <c r="AW101" s="84"/>
      <c r="AX101" s="84"/>
      <c r="AY101" s="127"/>
    </row>
    <row r="102" spans="2:51">
      <c r="C102" s="73"/>
      <c r="E102" s="6"/>
      <c r="I102" s="106">
        <v>97</v>
      </c>
      <c r="J102" s="84">
        <f t="shared" si="67"/>
        <v>55.29000000000002</v>
      </c>
      <c r="K102" s="84">
        <f t="shared" si="68"/>
        <v>15.971826789776459</v>
      </c>
      <c r="L102" s="84">
        <f t="shared" si="69"/>
        <v>70</v>
      </c>
      <c r="M102" s="84">
        <f t="shared" si="70"/>
        <v>10</v>
      </c>
      <c r="N102" s="84">
        <f t="shared" si="50"/>
        <v>0</v>
      </c>
      <c r="O102" s="85">
        <f t="shared" si="51"/>
        <v>417.44768165886063</v>
      </c>
      <c r="P102" s="106">
        <v>97</v>
      </c>
      <c r="Q102" s="84">
        <f t="shared" si="65"/>
        <v>9.7066666666666688</v>
      </c>
      <c r="R102" s="84">
        <f t="shared" si="71"/>
        <v>350.48</v>
      </c>
      <c r="S102" s="84">
        <f t="shared" si="72"/>
        <v>202.92792</v>
      </c>
      <c r="T102" s="84">
        <f t="shared" si="52"/>
        <v>50.387090635129979</v>
      </c>
      <c r="U102" s="84">
        <f t="shared" si="66"/>
        <v>70</v>
      </c>
      <c r="V102" s="84">
        <f t="shared" si="53"/>
        <v>10</v>
      </c>
      <c r="W102" s="84">
        <v>0</v>
      </c>
      <c r="X102" s="84">
        <f t="shared" si="54"/>
        <v>734.52364352285122</v>
      </c>
      <c r="Y102" s="89">
        <f t="shared" si="55"/>
        <v>317.07596186399059</v>
      </c>
      <c r="AA102" s="122">
        <v>97</v>
      </c>
      <c r="AB102" s="84">
        <f t="shared" si="56"/>
        <v>0</v>
      </c>
      <c r="AC102" s="332">
        <f t="shared" si="57"/>
        <v>0</v>
      </c>
      <c r="AD102" s="152">
        <f t="shared" si="58"/>
        <v>0</v>
      </c>
      <c r="AE102" s="152">
        <f t="shared" si="59"/>
        <v>0</v>
      </c>
      <c r="AF102" s="221">
        <f t="shared" si="76"/>
        <v>26.933748832861401</v>
      </c>
      <c r="AG102" s="221">
        <f t="shared" si="77"/>
        <v>0</v>
      </c>
      <c r="AH102" s="221">
        <f t="shared" si="78"/>
        <v>0</v>
      </c>
      <c r="AI102" s="226">
        <f t="shared" si="79"/>
        <v>26.933748832861401</v>
      </c>
      <c r="AK102" s="122">
        <v>97</v>
      </c>
      <c r="AL102" s="84">
        <f t="shared" si="60"/>
        <v>0</v>
      </c>
      <c r="AM102" s="84">
        <f t="shared" si="61"/>
        <v>0</v>
      </c>
      <c r="AN102" s="84">
        <f t="shared" si="62"/>
        <v>0</v>
      </c>
      <c r="AO102" s="84">
        <f t="shared" si="63"/>
        <v>0</v>
      </c>
      <c r="AP102" s="84">
        <f t="shared" si="64"/>
        <v>0</v>
      </c>
      <c r="AQ102" s="221">
        <f t="shared" si="83"/>
        <v>0</v>
      </c>
      <c r="AR102" s="221">
        <f t="shared" si="84"/>
        <v>0</v>
      </c>
      <c r="AS102" s="221">
        <f t="shared" si="85"/>
        <v>0</v>
      </c>
      <c r="AT102" s="221">
        <f t="shared" si="86"/>
        <v>0</v>
      </c>
      <c r="AU102" s="84"/>
      <c r="AV102" s="84"/>
      <c r="AW102" s="84"/>
      <c r="AX102" s="84"/>
      <c r="AY102" s="127"/>
    </row>
    <row r="103" spans="2:51" ht="16">
      <c r="C103" s="71" t="s">
        <v>162</v>
      </c>
      <c r="D103" s="186" t="s">
        <v>163</v>
      </c>
      <c r="F103" s="217" t="s">
        <v>237</v>
      </c>
      <c r="I103" s="106">
        <v>98</v>
      </c>
      <c r="J103" s="84">
        <f t="shared" si="67"/>
        <v>55.860000000000021</v>
      </c>
      <c r="K103" s="84">
        <f t="shared" si="68"/>
        <v>16.117231643767205</v>
      </c>
      <c r="L103" s="84">
        <f t="shared" si="69"/>
        <v>70</v>
      </c>
      <c r="M103" s="84">
        <f t="shared" si="70"/>
        <v>10</v>
      </c>
      <c r="N103" s="84">
        <f t="shared" si="50"/>
        <v>0</v>
      </c>
      <c r="O103" s="85">
        <f t="shared" si="51"/>
        <v>418.69367844622792</v>
      </c>
      <c r="P103" s="106">
        <v>98</v>
      </c>
      <c r="Q103" s="84">
        <f t="shared" si="65"/>
        <v>9.7066666666666688</v>
      </c>
      <c r="R103" s="84">
        <f t="shared" si="71"/>
        <v>360.18666666666667</v>
      </c>
      <c r="S103" s="84">
        <f t="shared" si="72"/>
        <v>208.54808</v>
      </c>
      <c r="T103" s="84">
        <f t="shared" si="52"/>
        <v>51.618176648350534</v>
      </c>
      <c r="U103" s="84">
        <f t="shared" si="66"/>
        <v>70</v>
      </c>
      <c r="V103" s="84">
        <f t="shared" si="53"/>
        <v>10</v>
      </c>
      <c r="W103" s="84">
        <v>0</v>
      </c>
      <c r="X103" s="84">
        <f t="shared" si="54"/>
        <v>746.45623032921048</v>
      </c>
      <c r="Y103" s="89">
        <f t="shared" si="55"/>
        <v>327.76255188298256</v>
      </c>
      <c r="AA103" s="122">
        <v>98</v>
      </c>
      <c r="AB103" s="84">
        <f t="shared" si="56"/>
        <v>0</v>
      </c>
      <c r="AC103" s="332">
        <f t="shared" si="57"/>
        <v>0</v>
      </c>
      <c r="AD103" s="152">
        <f t="shared" si="58"/>
        <v>0</v>
      </c>
      <c r="AE103" s="152">
        <f t="shared" si="59"/>
        <v>0</v>
      </c>
      <c r="AF103" s="221">
        <f t="shared" si="76"/>
        <v>26.405594446213652</v>
      </c>
      <c r="AG103" s="221">
        <f t="shared" si="77"/>
        <v>0</v>
      </c>
      <c r="AH103" s="221">
        <f t="shared" si="78"/>
        <v>0</v>
      </c>
      <c r="AI103" s="226">
        <f t="shared" si="79"/>
        <v>26.405594446213652</v>
      </c>
      <c r="AK103" s="122">
        <v>98</v>
      </c>
      <c r="AL103" s="84">
        <f t="shared" si="60"/>
        <v>0</v>
      </c>
      <c r="AM103" s="84">
        <f t="shared" si="61"/>
        <v>0</v>
      </c>
      <c r="AN103" s="84">
        <f t="shared" si="62"/>
        <v>0</v>
      </c>
      <c r="AO103" s="84">
        <f t="shared" si="63"/>
        <v>0</v>
      </c>
      <c r="AP103" s="84">
        <f t="shared" si="64"/>
        <v>0</v>
      </c>
      <c r="AQ103" s="221">
        <f t="shared" si="83"/>
        <v>0</v>
      </c>
      <c r="AR103" s="221">
        <f t="shared" si="84"/>
        <v>0</v>
      </c>
      <c r="AS103" s="221">
        <f t="shared" si="85"/>
        <v>0</v>
      </c>
      <c r="AT103" s="221">
        <f t="shared" si="86"/>
        <v>0</v>
      </c>
      <c r="AU103" s="84"/>
      <c r="AV103" s="84"/>
      <c r="AW103" s="84"/>
      <c r="AX103" s="84"/>
      <c r="AY103" s="127"/>
    </row>
    <row r="104" spans="2:51">
      <c r="B104" t="s">
        <v>78</v>
      </c>
      <c r="C104">
        <v>1.52</v>
      </c>
      <c r="D104">
        <v>35</v>
      </c>
      <c r="F104" s="327" t="s">
        <v>233</v>
      </c>
      <c r="G104" s="70">
        <v>0.25</v>
      </c>
      <c r="I104" s="106">
        <v>99</v>
      </c>
      <c r="J104" s="84">
        <f t="shared" si="67"/>
        <v>56.430000000000021</v>
      </c>
      <c r="K104" s="84">
        <f t="shared" si="68"/>
        <v>16.262463891758095</v>
      </c>
      <c r="L104" s="84">
        <f t="shared" si="69"/>
        <v>70</v>
      </c>
      <c r="M104" s="84">
        <f t="shared" si="70"/>
        <v>10</v>
      </c>
      <c r="N104" s="84">
        <f t="shared" si="50"/>
        <v>0</v>
      </c>
      <c r="O104" s="85">
        <f t="shared" si="51"/>
        <v>419.93937461147874</v>
      </c>
      <c r="P104" s="106">
        <v>99</v>
      </c>
      <c r="Q104" s="84">
        <f t="shared" si="65"/>
        <v>9.7066666666666688</v>
      </c>
      <c r="R104" s="84">
        <f t="shared" si="71"/>
        <v>369.89333333333332</v>
      </c>
      <c r="S104" s="84">
        <f t="shared" si="72"/>
        <v>214.16823999999997</v>
      </c>
      <c r="T104" s="84">
        <f t="shared" si="52"/>
        <v>52.845406471505335</v>
      </c>
      <c r="U104" s="84">
        <f t="shared" si="66"/>
        <v>70</v>
      </c>
      <c r="V104" s="84">
        <f t="shared" si="53"/>
        <v>10</v>
      </c>
      <c r="W104" s="84">
        <v>0</v>
      </c>
      <c r="X104" s="84">
        <f t="shared" si="54"/>
        <v>758.38210093787166</v>
      </c>
      <c r="Y104" s="89">
        <f t="shared" si="55"/>
        <v>338.44272632639291</v>
      </c>
      <c r="AA104" s="122">
        <v>99</v>
      </c>
      <c r="AB104" s="84">
        <f t="shared" si="56"/>
        <v>0</v>
      </c>
      <c r="AC104" s="332">
        <f t="shared" si="57"/>
        <v>0</v>
      </c>
      <c r="AD104" s="152">
        <f t="shared" si="58"/>
        <v>0</v>
      </c>
      <c r="AE104" s="152">
        <f t="shared" si="59"/>
        <v>0</v>
      </c>
      <c r="AF104" s="221">
        <f t="shared" si="76"/>
        <v>25.887796844945697</v>
      </c>
      <c r="AG104" s="221">
        <f t="shared" si="77"/>
        <v>0</v>
      </c>
      <c r="AH104" s="221">
        <f t="shared" si="78"/>
        <v>0</v>
      </c>
      <c r="AI104" s="226">
        <f t="shared" si="79"/>
        <v>25.887796844945697</v>
      </c>
      <c r="AK104" s="122">
        <v>99</v>
      </c>
      <c r="AL104" s="84">
        <f t="shared" si="60"/>
        <v>0</v>
      </c>
      <c r="AM104" s="84">
        <f t="shared" si="61"/>
        <v>0</v>
      </c>
      <c r="AN104" s="84">
        <f t="shared" si="62"/>
        <v>0</v>
      </c>
      <c r="AO104" s="84">
        <f t="shared" si="63"/>
        <v>0</v>
      </c>
      <c r="AP104" s="84">
        <f t="shared" si="64"/>
        <v>0</v>
      </c>
      <c r="AQ104" s="221">
        <f t="shared" si="83"/>
        <v>0</v>
      </c>
      <c r="AR104" s="221">
        <f t="shared" si="84"/>
        <v>0</v>
      </c>
      <c r="AS104" s="221">
        <f t="shared" si="85"/>
        <v>0</v>
      </c>
      <c r="AT104" s="221">
        <f t="shared" si="86"/>
        <v>0</v>
      </c>
      <c r="AU104" s="84"/>
      <c r="AV104" s="84"/>
      <c r="AW104" s="84"/>
      <c r="AX104" s="84"/>
      <c r="AY104" s="127"/>
    </row>
    <row r="105" spans="2:51">
      <c r="B105" t="s">
        <v>80</v>
      </c>
      <c r="C105">
        <v>0</v>
      </c>
      <c r="D105">
        <v>2</v>
      </c>
      <c r="F105" s="327" t="s">
        <v>235</v>
      </c>
      <c r="G105" s="70">
        <v>1.03</v>
      </c>
      <c r="I105" s="106">
        <v>100</v>
      </c>
      <c r="J105" s="84">
        <f t="shared" si="67"/>
        <v>57.000000000000021</v>
      </c>
      <c r="K105" s="84">
        <f t="shared" si="68"/>
        <v>16.407525479109513</v>
      </c>
      <c r="L105" s="84">
        <f t="shared" si="69"/>
        <v>70</v>
      </c>
      <c r="M105" s="84">
        <f t="shared" si="70"/>
        <v>10</v>
      </c>
      <c r="N105" s="84">
        <f t="shared" si="50"/>
        <v>0</v>
      </c>
      <c r="O105" s="85">
        <f t="shared" si="51"/>
        <v>421.18477354278247</v>
      </c>
      <c r="P105" s="106">
        <v>100</v>
      </c>
      <c r="Q105" s="84">
        <f t="shared" si="65"/>
        <v>9.7066666666666688</v>
      </c>
      <c r="R105" s="84">
        <f t="shared" si="71"/>
        <v>379.59999999999997</v>
      </c>
      <c r="S105" s="84">
        <f t="shared" si="72"/>
        <v>219.78839999999997</v>
      </c>
      <c r="T105" s="84">
        <f t="shared" si="52"/>
        <v>54.068892930716707</v>
      </c>
      <c r="U105" s="84">
        <f t="shared" si="66"/>
        <v>70</v>
      </c>
      <c r="V105" s="84">
        <f t="shared" si="53"/>
        <v>10</v>
      </c>
      <c r="W105" s="84">
        <v>0</v>
      </c>
      <c r="X105" s="84">
        <f t="shared" si="54"/>
        <v>770.3014518543315</v>
      </c>
      <c r="Y105" s="89">
        <f t="shared" si="55"/>
        <v>349.11667831154904</v>
      </c>
      <c r="AA105" s="122">
        <v>100</v>
      </c>
      <c r="AB105" s="84">
        <f t="shared" si="56"/>
        <v>0</v>
      </c>
      <c r="AC105" s="332">
        <f t="shared" si="57"/>
        <v>0</v>
      </c>
      <c r="AD105" s="152">
        <f t="shared" si="58"/>
        <v>0</v>
      </c>
      <c r="AE105" s="152">
        <f t="shared" si="59"/>
        <v>0</v>
      </c>
      <c r="AF105" s="221">
        <f t="shared" si="76"/>
        <v>25.380152938813254</v>
      </c>
      <c r="AG105" s="221">
        <f t="shared" si="77"/>
        <v>0</v>
      </c>
      <c r="AH105" s="221">
        <f t="shared" si="78"/>
        <v>0</v>
      </c>
      <c r="AI105" s="226">
        <f t="shared" si="79"/>
        <v>25.380152938813254</v>
      </c>
      <c r="AK105" s="122">
        <v>100</v>
      </c>
      <c r="AL105" s="84">
        <f t="shared" si="60"/>
        <v>0</v>
      </c>
      <c r="AM105" s="84">
        <f t="shared" si="61"/>
        <v>0</v>
      </c>
      <c r="AN105" s="84">
        <f t="shared" si="62"/>
        <v>0</v>
      </c>
      <c r="AO105" s="84">
        <f t="shared" si="63"/>
        <v>0</v>
      </c>
      <c r="AP105" s="84">
        <f t="shared" si="64"/>
        <v>0</v>
      </c>
      <c r="AQ105" s="221">
        <f t="shared" si="83"/>
        <v>0</v>
      </c>
      <c r="AR105" s="221">
        <f t="shared" si="84"/>
        <v>0</v>
      </c>
      <c r="AS105" s="221">
        <f t="shared" si="85"/>
        <v>0</v>
      </c>
      <c r="AT105" s="221">
        <f t="shared" si="86"/>
        <v>0</v>
      </c>
      <c r="AU105" s="84"/>
      <c r="AV105" s="84"/>
      <c r="AW105" s="84"/>
      <c r="AX105" s="84"/>
      <c r="AY105" s="127"/>
    </row>
    <row r="106" spans="2:51" ht="30">
      <c r="B106" t="s">
        <v>81</v>
      </c>
      <c r="C106">
        <v>0.77</v>
      </c>
      <c r="D106">
        <v>25</v>
      </c>
      <c r="F106" s="327" t="s">
        <v>236</v>
      </c>
      <c r="G106" s="70">
        <v>0.59</v>
      </c>
      <c r="I106" s="106">
        <v>101</v>
      </c>
      <c r="J106" s="84">
        <f t="shared" si="67"/>
        <v>57.570000000000022</v>
      </c>
      <c r="K106" s="84">
        <f t="shared" si="68"/>
        <v>16.552418310032191</v>
      </c>
      <c r="L106" s="84">
        <f t="shared" si="69"/>
        <v>70</v>
      </c>
      <c r="M106" s="84">
        <f t="shared" si="70"/>
        <v>10</v>
      </c>
      <c r="N106" s="84">
        <f t="shared" si="50"/>
        <v>0</v>
      </c>
      <c r="O106" s="85">
        <f t="shared" si="51"/>
        <v>422.42987855663949</v>
      </c>
      <c r="P106" s="106">
        <v>101</v>
      </c>
      <c r="Q106" s="84">
        <f t="shared" si="65"/>
        <v>9.7066666666666688</v>
      </c>
      <c r="R106" s="84">
        <f t="shared" si="71"/>
        <v>389.30666666666662</v>
      </c>
      <c r="S106" s="84">
        <f t="shared" si="72"/>
        <v>225.40855999999997</v>
      </c>
      <c r="T106" s="84">
        <f t="shared" si="52"/>
        <v>55.288742753257068</v>
      </c>
      <c r="U106" s="84">
        <f t="shared" si="66"/>
        <v>70</v>
      </c>
      <c r="V106" s="84">
        <f t="shared" si="53"/>
        <v>10</v>
      </c>
      <c r="W106" s="84">
        <v>0</v>
      </c>
      <c r="X106" s="84">
        <f t="shared" si="54"/>
        <v>782.21446896192265</v>
      </c>
      <c r="Y106" s="89">
        <f t="shared" si="55"/>
        <v>359.78459040528315</v>
      </c>
      <c r="AA106" s="122">
        <v>101</v>
      </c>
      <c r="AB106" s="84">
        <f t="shared" si="56"/>
        <v>0</v>
      </c>
      <c r="AC106" s="332">
        <f t="shared" si="57"/>
        <v>0</v>
      </c>
      <c r="AD106" s="152">
        <f t="shared" si="58"/>
        <v>0</v>
      </c>
      <c r="AE106" s="152">
        <f t="shared" si="59"/>
        <v>0</v>
      </c>
      <c r="AF106" s="221">
        <f t="shared" si="76"/>
        <v>24.882463620047858</v>
      </c>
      <c r="AG106" s="221">
        <f t="shared" si="77"/>
        <v>0</v>
      </c>
      <c r="AH106" s="221">
        <f t="shared" si="78"/>
        <v>0</v>
      </c>
      <c r="AI106" s="226">
        <f t="shared" si="79"/>
        <v>24.882463620047858</v>
      </c>
      <c r="AK106" s="122">
        <v>101</v>
      </c>
      <c r="AL106" s="84">
        <f t="shared" si="60"/>
        <v>0</v>
      </c>
      <c r="AM106" s="84">
        <f t="shared" si="61"/>
        <v>0</v>
      </c>
      <c r="AN106" s="84">
        <f t="shared" si="62"/>
        <v>0</v>
      </c>
      <c r="AO106" s="84">
        <f t="shared" si="63"/>
        <v>0</v>
      </c>
      <c r="AP106" s="84">
        <f t="shared" si="64"/>
        <v>0</v>
      </c>
      <c r="AQ106" s="221">
        <f t="shared" si="83"/>
        <v>0</v>
      </c>
      <c r="AR106" s="221">
        <f t="shared" si="84"/>
        <v>0</v>
      </c>
      <c r="AS106" s="221">
        <f t="shared" si="85"/>
        <v>0</v>
      </c>
      <c r="AT106" s="221">
        <f t="shared" si="86"/>
        <v>0</v>
      </c>
      <c r="AU106" s="84"/>
      <c r="AV106" s="84"/>
      <c r="AW106" s="84"/>
      <c r="AX106" s="84"/>
      <c r="AY106" s="127"/>
    </row>
    <row r="107" spans="2:51">
      <c r="B107" t="s">
        <v>82</v>
      </c>
      <c r="C107">
        <f>44%*C105+56%*C106</f>
        <v>0.43120000000000003</v>
      </c>
      <c r="D107" s="366">
        <f>44%*D105+56%*D106</f>
        <v>14.880000000000003</v>
      </c>
      <c r="F107" s="327" t="s">
        <v>234</v>
      </c>
      <c r="G107" s="70">
        <v>0.43</v>
      </c>
      <c r="I107" s="106">
        <v>102</v>
      </c>
      <c r="J107" s="84">
        <f t="shared" si="67"/>
        <v>58.140000000000022</v>
      </c>
      <c r="K107" s="84">
        <f t="shared" si="68"/>
        <v>16.697144248856159</v>
      </c>
      <c r="L107" s="84">
        <f t="shared" si="69"/>
        <v>70</v>
      </c>
      <c r="M107" s="84">
        <f t="shared" si="70"/>
        <v>10</v>
      </c>
      <c r="N107" s="84">
        <f t="shared" si="50"/>
        <v>0</v>
      </c>
      <c r="O107" s="85">
        <f t="shared" si="51"/>
        <v>423.6746929000912</v>
      </c>
      <c r="P107" s="106">
        <v>102</v>
      </c>
      <c r="Q107" s="84">
        <f t="shared" si="65"/>
        <v>9.7066666666666688</v>
      </c>
      <c r="R107" s="84">
        <f t="shared" si="71"/>
        <v>399.01333333333326</v>
      </c>
      <c r="S107" s="84">
        <f t="shared" si="72"/>
        <v>231.02871999999994</v>
      </c>
      <c r="T107" s="84">
        <f t="shared" si="52"/>
        <v>56.505057040951662</v>
      </c>
      <c r="U107" s="84">
        <f t="shared" si="66"/>
        <v>70</v>
      </c>
      <c r="V107" s="84">
        <f t="shared" si="53"/>
        <v>10</v>
      </c>
      <c r="W107" s="84">
        <v>0</v>
      </c>
      <c r="X107" s="84">
        <f t="shared" si="54"/>
        <v>794.12132834632393</v>
      </c>
      <c r="Y107" s="89">
        <f t="shared" si="55"/>
        <v>370.44663544623273</v>
      </c>
      <c r="AA107" s="122">
        <v>102</v>
      </c>
      <c r="AB107" s="84">
        <f t="shared" si="56"/>
        <v>0</v>
      </c>
      <c r="AC107" s="332">
        <f t="shared" si="57"/>
        <v>0</v>
      </c>
      <c r="AD107" s="152">
        <f t="shared" si="58"/>
        <v>0</v>
      </c>
      <c r="AE107" s="152">
        <f t="shared" si="59"/>
        <v>0</v>
      </c>
      <c r="AF107" s="221">
        <f t="shared" si="76"/>
        <v>24.394533685262942</v>
      </c>
      <c r="AG107" s="221">
        <f t="shared" si="77"/>
        <v>0</v>
      </c>
      <c r="AH107" s="221">
        <f t="shared" si="78"/>
        <v>0</v>
      </c>
      <c r="AI107" s="226">
        <f t="shared" si="79"/>
        <v>24.394533685262942</v>
      </c>
      <c r="AK107" s="122">
        <v>102</v>
      </c>
      <c r="AL107" s="84">
        <f t="shared" si="60"/>
        <v>0</v>
      </c>
      <c r="AM107" s="84">
        <f t="shared" si="61"/>
        <v>0</v>
      </c>
      <c r="AN107" s="84">
        <f t="shared" si="62"/>
        <v>0</v>
      </c>
      <c r="AO107" s="84">
        <f t="shared" si="63"/>
        <v>0</v>
      </c>
      <c r="AP107" s="84">
        <f t="shared" si="64"/>
        <v>0</v>
      </c>
      <c r="AQ107" s="221">
        <f t="shared" si="83"/>
        <v>0</v>
      </c>
      <c r="AR107" s="221">
        <f t="shared" si="84"/>
        <v>0</v>
      </c>
      <c r="AS107" s="221">
        <f t="shared" si="85"/>
        <v>0</v>
      </c>
      <c r="AT107" s="221">
        <f t="shared" si="86"/>
        <v>0</v>
      </c>
      <c r="AU107" s="84"/>
      <c r="AV107" s="84"/>
      <c r="AW107" s="84"/>
      <c r="AX107" s="84"/>
      <c r="AY107" s="127"/>
    </row>
    <row r="108" spans="2:51">
      <c r="B108" t="s">
        <v>79</v>
      </c>
      <c r="C108">
        <v>0.25</v>
      </c>
      <c r="D108">
        <v>0</v>
      </c>
      <c r="F108" s="328" t="s">
        <v>238</v>
      </c>
      <c r="G108" s="329">
        <f>VLOOKUP(VLOOKUP(F17,C131:E195,3,FALSE),F104:G107,2,FALSE)</f>
        <v>0.25</v>
      </c>
      <c r="I108" s="106">
        <v>103</v>
      </c>
      <c r="J108" s="84">
        <f t="shared" si="67"/>
        <v>58.710000000000022</v>
      </c>
      <c r="K108" s="84">
        <f t="shared" si="68"/>
        <v>16.841705121248708</v>
      </c>
      <c r="L108" s="84">
        <f t="shared" si="69"/>
        <v>70</v>
      </c>
      <c r="M108" s="84">
        <f t="shared" si="70"/>
        <v>10</v>
      </c>
      <c r="N108" s="84">
        <f t="shared" si="50"/>
        <v>0</v>
      </c>
      <c r="O108" s="85">
        <f t="shared" si="51"/>
        <v>424.91921975284157</v>
      </c>
      <c r="P108" s="106">
        <v>103</v>
      </c>
      <c r="Q108" s="84">
        <f t="shared" si="65"/>
        <v>9.7066666666666688</v>
      </c>
      <c r="R108" s="84">
        <f t="shared" si="71"/>
        <v>408.71999999999991</v>
      </c>
      <c r="S108" s="84">
        <f t="shared" si="72"/>
        <v>236.64887999999993</v>
      </c>
      <c r="T108" s="84">
        <f t="shared" si="52"/>
        <v>57.717931696219111</v>
      </c>
      <c r="U108" s="84">
        <f t="shared" si="66"/>
        <v>70</v>
      </c>
      <c r="V108" s="84">
        <f t="shared" si="53"/>
        <v>10</v>
      </c>
      <c r="W108" s="84">
        <v>0</v>
      </c>
      <c r="X108" s="84">
        <f t="shared" si="54"/>
        <v>806.02219703758146</v>
      </c>
      <c r="Y108" s="89">
        <f t="shared" si="55"/>
        <v>381.10297728473989</v>
      </c>
      <c r="AA108" s="122">
        <v>103</v>
      </c>
      <c r="AB108" s="84">
        <f t="shared" si="56"/>
        <v>38</v>
      </c>
      <c r="AC108" s="332">
        <f t="shared" si="57"/>
        <v>0.35</v>
      </c>
      <c r="AD108" s="152">
        <f t="shared" si="58"/>
        <v>0</v>
      </c>
      <c r="AE108" s="152">
        <f t="shared" si="59"/>
        <v>0</v>
      </c>
      <c r="AF108" s="221">
        <f t="shared" si="76"/>
        <v>37.196289131495533</v>
      </c>
      <c r="AG108" s="221">
        <f t="shared" si="77"/>
        <v>0</v>
      </c>
      <c r="AH108" s="221">
        <f t="shared" si="78"/>
        <v>0</v>
      </c>
      <c r="AI108" s="226">
        <f t="shared" si="79"/>
        <v>37.196289131495533</v>
      </c>
      <c r="AK108" s="122">
        <v>103</v>
      </c>
      <c r="AL108" s="84">
        <f t="shared" si="60"/>
        <v>38</v>
      </c>
      <c r="AM108" s="84">
        <f t="shared" si="61"/>
        <v>0.7</v>
      </c>
      <c r="AN108" s="84">
        <f t="shared" si="62"/>
        <v>0</v>
      </c>
      <c r="AO108" s="84">
        <f t="shared" si="63"/>
        <v>0</v>
      </c>
      <c r="AP108" s="84">
        <f t="shared" si="64"/>
        <v>0.3</v>
      </c>
      <c r="AQ108" s="221">
        <f t="shared" si="83"/>
        <v>26.599999999999998</v>
      </c>
      <c r="AR108" s="221">
        <f t="shared" si="84"/>
        <v>0</v>
      </c>
      <c r="AS108" s="221">
        <f t="shared" si="85"/>
        <v>0</v>
      </c>
      <c r="AT108" s="221">
        <f t="shared" si="86"/>
        <v>11.4</v>
      </c>
      <c r="AU108" s="84"/>
      <c r="AV108" s="84"/>
      <c r="AW108" s="84"/>
      <c r="AX108" s="84"/>
      <c r="AY108" s="127"/>
    </row>
    <row r="109" spans="2:51">
      <c r="I109" s="106">
        <v>104</v>
      </c>
      <c r="J109" s="84">
        <f t="shared" si="67"/>
        <v>59.280000000000022</v>
      </c>
      <c r="K109" s="84">
        <f t="shared" si="68"/>
        <v>16.986102715383485</v>
      </c>
      <c r="L109" s="84">
        <f t="shared" si="69"/>
        <v>70</v>
      </c>
      <c r="M109" s="84">
        <f t="shared" si="70"/>
        <v>10</v>
      </c>
      <c r="N109" s="84">
        <f t="shared" si="50"/>
        <v>0</v>
      </c>
      <c r="O109" s="85">
        <f t="shared" si="51"/>
        <v>426.16346222929292</v>
      </c>
      <c r="P109" s="106">
        <v>104</v>
      </c>
      <c r="Q109" s="84">
        <f t="shared" si="65"/>
        <v>-59.28000000000003</v>
      </c>
      <c r="R109" s="84">
        <f t="shared" si="71"/>
        <v>349.43999999999988</v>
      </c>
      <c r="S109" s="84">
        <f t="shared" si="72"/>
        <v>202.32575999999992</v>
      </c>
      <c r="T109" s="84">
        <f t="shared" si="52"/>
        <v>50.254954935552895</v>
      </c>
      <c r="U109" s="84">
        <f t="shared" si="66"/>
        <v>70</v>
      </c>
      <c r="V109" s="84">
        <f t="shared" si="53"/>
        <v>10</v>
      </c>
      <c r="W109" s="84">
        <v>0</v>
      </c>
      <c r="X109" s="84">
        <f t="shared" si="54"/>
        <v>733.2447451794211</v>
      </c>
      <c r="Y109" s="89">
        <f t="shared" si="55"/>
        <v>307.08128295012818</v>
      </c>
      <c r="AA109" s="122">
        <v>104</v>
      </c>
      <c r="AB109" s="84">
        <f t="shared" si="56"/>
        <v>0</v>
      </c>
      <c r="AC109" s="332">
        <f t="shared" si="57"/>
        <v>0</v>
      </c>
      <c r="AD109" s="152">
        <f t="shared" si="58"/>
        <v>0</v>
      </c>
      <c r="AE109" s="152">
        <f t="shared" si="59"/>
        <v>0</v>
      </c>
      <c r="AF109" s="221">
        <f t="shared" si="76"/>
        <v>36.46689258912307</v>
      </c>
      <c r="AG109" s="221">
        <f t="shared" si="77"/>
        <v>0</v>
      </c>
      <c r="AH109" s="221">
        <f t="shared" si="78"/>
        <v>0</v>
      </c>
      <c r="AI109" s="226">
        <f t="shared" si="79"/>
        <v>36.46689258912307</v>
      </c>
      <c r="AK109" s="122">
        <v>104</v>
      </c>
      <c r="AL109" s="84">
        <f t="shared" si="60"/>
        <v>0</v>
      </c>
      <c r="AM109" s="84">
        <f t="shared" si="61"/>
        <v>0</v>
      </c>
      <c r="AN109" s="84">
        <f t="shared" si="62"/>
        <v>0</v>
      </c>
      <c r="AO109" s="84">
        <f t="shared" si="63"/>
        <v>0</v>
      </c>
      <c r="AP109" s="84">
        <f t="shared" si="64"/>
        <v>0</v>
      </c>
      <c r="AQ109" s="221">
        <f t="shared" si="83"/>
        <v>0</v>
      </c>
      <c r="AR109" s="221">
        <f t="shared" si="84"/>
        <v>0</v>
      </c>
      <c r="AS109" s="221">
        <f t="shared" si="85"/>
        <v>0</v>
      </c>
      <c r="AT109" s="221">
        <f t="shared" si="86"/>
        <v>0</v>
      </c>
      <c r="AU109" s="84"/>
      <c r="AV109" s="84"/>
      <c r="AW109" s="84"/>
      <c r="AX109" s="84"/>
      <c r="AY109" s="127"/>
    </row>
    <row r="110" spans="2:51">
      <c r="I110" s="106">
        <v>105</v>
      </c>
      <c r="J110" s="84">
        <f t="shared" si="67"/>
        <v>59.850000000000023</v>
      </c>
      <c r="K110" s="84">
        <f t="shared" si="68"/>
        <v>17.130338783063529</v>
      </c>
      <c r="L110" s="84">
        <f t="shared" si="69"/>
        <v>70</v>
      </c>
      <c r="M110" s="84">
        <f t="shared" si="70"/>
        <v>10</v>
      </c>
      <c r="N110" s="84">
        <f t="shared" si="50"/>
        <v>0</v>
      </c>
      <c r="O110" s="85">
        <f t="shared" si="51"/>
        <v>427.40742338050239</v>
      </c>
      <c r="P110" s="106">
        <v>105</v>
      </c>
      <c r="Q110" s="84">
        <f t="shared" si="65"/>
        <v>10.400000000000002</v>
      </c>
      <c r="R110" s="84">
        <f t="shared" si="71"/>
        <v>359.83999999999986</v>
      </c>
      <c r="S110" s="84">
        <f t="shared" si="72"/>
        <v>208.3473599999999</v>
      </c>
      <c r="T110" s="84">
        <f t="shared" si="52"/>
        <v>51.574276382080711</v>
      </c>
      <c r="U110" s="84">
        <f t="shared" si="66"/>
        <v>70</v>
      </c>
      <c r="V110" s="84">
        <f t="shared" si="53"/>
        <v>10</v>
      </c>
      <c r="W110" s="84">
        <v>0</v>
      </c>
      <c r="X110" s="84">
        <f t="shared" si="54"/>
        <v>746.03018336545711</v>
      </c>
      <c r="Y110" s="89">
        <f t="shared" si="55"/>
        <v>318.62275998495471</v>
      </c>
      <c r="AA110" s="122">
        <v>105</v>
      </c>
      <c r="AB110" s="84">
        <f t="shared" si="56"/>
        <v>0</v>
      </c>
      <c r="AC110" s="332">
        <f t="shared" si="57"/>
        <v>0</v>
      </c>
      <c r="AD110" s="152">
        <f t="shared" si="58"/>
        <v>0</v>
      </c>
      <c r="AE110" s="152">
        <f t="shared" si="59"/>
        <v>0</v>
      </c>
      <c r="AF110" s="221">
        <f t="shared" si="76"/>
        <v>35.751799068058574</v>
      </c>
      <c r="AG110" s="221">
        <f t="shared" si="77"/>
        <v>0</v>
      </c>
      <c r="AH110" s="221">
        <f t="shared" si="78"/>
        <v>0</v>
      </c>
      <c r="AI110" s="226">
        <f t="shared" si="79"/>
        <v>35.751799068058574</v>
      </c>
      <c r="AK110" s="122">
        <v>105</v>
      </c>
      <c r="AL110" s="84">
        <f t="shared" si="60"/>
        <v>0</v>
      </c>
      <c r="AM110" s="84">
        <f t="shared" si="61"/>
        <v>0</v>
      </c>
      <c r="AN110" s="84">
        <f t="shared" si="62"/>
        <v>0</v>
      </c>
      <c r="AO110" s="84">
        <f t="shared" si="63"/>
        <v>0</v>
      </c>
      <c r="AP110" s="84">
        <f t="shared" si="64"/>
        <v>0</v>
      </c>
      <c r="AQ110" s="221">
        <f t="shared" si="83"/>
        <v>0</v>
      </c>
      <c r="AR110" s="221">
        <f t="shared" si="84"/>
        <v>0</v>
      </c>
      <c r="AS110" s="221">
        <f t="shared" si="85"/>
        <v>0</v>
      </c>
      <c r="AT110" s="221">
        <f t="shared" si="86"/>
        <v>0</v>
      </c>
      <c r="AU110" s="84"/>
      <c r="AV110" s="84"/>
      <c r="AW110" s="84"/>
      <c r="AX110" s="84"/>
      <c r="AY110" s="127"/>
    </row>
    <row r="111" spans="2:51">
      <c r="C111" s="186" t="s">
        <v>174</v>
      </c>
      <c r="D111" s="186"/>
      <c r="E111" s="186"/>
      <c r="I111" s="106">
        <v>106</v>
      </c>
      <c r="J111" s="84">
        <f t="shared" si="67"/>
        <v>60.420000000000023</v>
      </c>
      <c r="K111" s="84">
        <f t="shared" si="68"/>
        <v>17.274415040800186</v>
      </c>
      <c r="L111" s="84">
        <f t="shared" si="69"/>
        <v>70</v>
      </c>
      <c r="M111" s="84">
        <f t="shared" si="70"/>
        <v>10</v>
      </c>
      <c r="N111" s="84">
        <f t="shared" si="50"/>
        <v>0</v>
      </c>
      <c r="O111" s="85">
        <f t="shared" si="51"/>
        <v>428.65110619606031</v>
      </c>
      <c r="P111" s="106">
        <v>106</v>
      </c>
      <c r="Q111" s="84">
        <f t="shared" si="65"/>
        <v>10.400000000000002</v>
      </c>
      <c r="R111" s="84">
        <f t="shared" si="71"/>
        <v>370.23999999999984</v>
      </c>
      <c r="S111" s="84">
        <f t="shared" si="72"/>
        <v>214.3689599999999</v>
      </c>
      <c r="T111" s="84">
        <f t="shared" si="52"/>
        <v>52.889166223229445</v>
      </c>
      <c r="U111" s="84">
        <f t="shared" si="66"/>
        <v>70</v>
      </c>
      <c r="V111" s="84">
        <f t="shared" si="53"/>
        <v>10</v>
      </c>
      <c r="W111" s="84">
        <v>0</v>
      </c>
      <c r="X111" s="84">
        <f t="shared" si="54"/>
        <v>758.8079031721245</v>
      </c>
      <c r="Y111" s="89">
        <f t="shared" si="55"/>
        <v>330.15679697606419</v>
      </c>
      <c r="AA111" s="122">
        <v>106</v>
      </c>
      <c r="AB111" s="84">
        <f t="shared" si="56"/>
        <v>0</v>
      </c>
      <c r="AC111" s="332">
        <f t="shared" si="57"/>
        <v>0</v>
      </c>
      <c r="AD111" s="152">
        <f t="shared" si="58"/>
        <v>0</v>
      </c>
      <c r="AE111" s="152">
        <f t="shared" si="59"/>
        <v>0</v>
      </c>
      <c r="AF111" s="221">
        <f t="shared" si="76"/>
        <v>35.050728094778172</v>
      </c>
      <c r="AG111" s="221">
        <f t="shared" si="77"/>
        <v>0</v>
      </c>
      <c r="AH111" s="221">
        <f t="shared" si="78"/>
        <v>0</v>
      </c>
      <c r="AI111" s="226">
        <f t="shared" si="79"/>
        <v>35.050728094778172</v>
      </c>
      <c r="AK111" s="122">
        <v>106</v>
      </c>
      <c r="AL111" s="84">
        <f t="shared" si="60"/>
        <v>0</v>
      </c>
      <c r="AM111" s="84">
        <f t="shared" si="61"/>
        <v>0</v>
      </c>
      <c r="AN111" s="84">
        <f t="shared" si="62"/>
        <v>0</v>
      </c>
      <c r="AO111" s="84">
        <f t="shared" si="63"/>
        <v>0</v>
      </c>
      <c r="AP111" s="84">
        <f t="shared" si="64"/>
        <v>0</v>
      </c>
      <c r="AQ111" s="221">
        <f t="shared" si="83"/>
        <v>0</v>
      </c>
      <c r="AR111" s="221">
        <f t="shared" si="84"/>
        <v>0</v>
      </c>
      <c r="AS111" s="221">
        <f t="shared" si="85"/>
        <v>0</v>
      </c>
      <c r="AT111" s="221">
        <f t="shared" si="86"/>
        <v>0</v>
      </c>
      <c r="AU111" s="84"/>
      <c r="AV111" s="84"/>
      <c r="AW111" s="84"/>
      <c r="AX111" s="84"/>
      <c r="AY111" s="127"/>
    </row>
    <row r="112" spans="2:51">
      <c r="C112" s="125" t="s">
        <v>150</v>
      </c>
      <c r="D112" s="125" t="s">
        <v>72</v>
      </c>
      <c r="E112" s="125" t="s">
        <v>171</v>
      </c>
      <c r="I112" s="106">
        <v>107</v>
      </c>
      <c r="J112" s="84">
        <f t="shared" si="67"/>
        <v>60.990000000000023</v>
      </c>
      <c r="K112" s="84">
        <f t="shared" si="68"/>
        <v>17.41833317085014</v>
      </c>
      <c r="L112" s="84">
        <f t="shared" si="69"/>
        <v>70</v>
      </c>
      <c r="M112" s="84">
        <f t="shared" si="70"/>
        <v>10</v>
      </c>
      <c r="N112" s="84">
        <f t="shared" si="50"/>
        <v>0</v>
      </c>
      <c r="O112" s="85">
        <f t="shared" si="51"/>
        <v>429.89451360589737</v>
      </c>
      <c r="P112" s="106">
        <v>107</v>
      </c>
      <c r="Q112" s="84">
        <f t="shared" si="65"/>
        <v>10.400000000000002</v>
      </c>
      <c r="R112" s="84">
        <f t="shared" si="71"/>
        <v>380.63999999999982</v>
      </c>
      <c r="S112" s="84">
        <f t="shared" si="72"/>
        <v>220.39055999999988</v>
      </c>
      <c r="T112" s="84">
        <f t="shared" si="52"/>
        <v>54.199763242178399</v>
      </c>
      <c r="U112" s="84">
        <f t="shared" si="66"/>
        <v>70</v>
      </c>
      <c r="V112" s="84">
        <f t="shared" si="53"/>
        <v>10</v>
      </c>
      <c r="W112" s="84">
        <v>0</v>
      </c>
      <c r="X112" s="84">
        <f t="shared" si="54"/>
        <v>771.57814631346037</v>
      </c>
      <c r="Y112" s="89">
        <f t="shared" si="55"/>
        <v>341.68363270756299</v>
      </c>
      <c r="AA112" s="122">
        <v>107</v>
      </c>
      <c r="AB112" s="84">
        <f t="shared" si="56"/>
        <v>0</v>
      </c>
      <c r="AC112" s="332">
        <f t="shared" si="57"/>
        <v>0</v>
      </c>
      <c r="AD112" s="152">
        <f t="shared" si="58"/>
        <v>0</v>
      </c>
      <c r="AE112" s="152">
        <f t="shared" si="59"/>
        <v>0</v>
      </c>
      <c r="AF112" s="221">
        <f t="shared" si="76"/>
        <v>34.363404695672727</v>
      </c>
      <c r="AG112" s="221">
        <f t="shared" si="77"/>
        <v>0</v>
      </c>
      <c r="AH112" s="221">
        <f t="shared" si="78"/>
        <v>0</v>
      </c>
      <c r="AI112" s="226">
        <f t="shared" si="79"/>
        <v>34.363404695672727</v>
      </c>
      <c r="AK112" s="122">
        <v>107</v>
      </c>
      <c r="AL112" s="84">
        <f t="shared" si="60"/>
        <v>0</v>
      </c>
      <c r="AM112" s="84">
        <f t="shared" si="61"/>
        <v>0</v>
      </c>
      <c r="AN112" s="84">
        <f t="shared" si="62"/>
        <v>0</v>
      </c>
      <c r="AO112" s="84">
        <f t="shared" si="63"/>
        <v>0</v>
      </c>
      <c r="AP112" s="84">
        <f t="shared" si="64"/>
        <v>0</v>
      </c>
      <c r="AQ112" s="221">
        <f t="shared" si="83"/>
        <v>0</v>
      </c>
      <c r="AR112" s="221">
        <f t="shared" si="84"/>
        <v>0</v>
      </c>
      <c r="AS112" s="221">
        <f t="shared" si="85"/>
        <v>0</v>
      </c>
      <c r="AT112" s="221">
        <f t="shared" si="86"/>
        <v>0</v>
      </c>
      <c r="AU112" s="84"/>
      <c r="AV112" s="84"/>
      <c r="AW112" s="84"/>
      <c r="AX112" s="84"/>
      <c r="AY112" s="127"/>
    </row>
    <row r="113" spans="2:51">
      <c r="B113" s="118" t="s">
        <v>172</v>
      </c>
      <c r="C113" s="130">
        <f>1/$F$18*SUM(X6:X205)</f>
        <v>588.87327370739274</v>
      </c>
      <c r="D113" s="130">
        <f>1/$F$10*SUM(O6:O205)</f>
        <v>366.92691223067249</v>
      </c>
      <c r="E113" s="129">
        <f>C113-D113</f>
        <v>221.94636147672026</v>
      </c>
      <c r="I113" s="106">
        <v>108</v>
      </c>
      <c r="J113" s="84">
        <f t="shared" si="67"/>
        <v>61.560000000000024</v>
      </c>
      <c r="K113" s="84">
        <f t="shared" si="68"/>
        <v>17.562094822212693</v>
      </c>
      <c r="L113" s="84">
        <f t="shared" si="69"/>
        <v>70</v>
      </c>
      <c r="M113" s="84">
        <f t="shared" si="70"/>
        <v>10</v>
      </c>
      <c r="N113" s="84">
        <f t="shared" si="50"/>
        <v>0</v>
      </c>
      <c r="O113" s="85">
        <f t="shared" si="51"/>
        <v>431.1376484820205</v>
      </c>
      <c r="P113" s="106">
        <v>108</v>
      </c>
      <c r="Q113" s="84">
        <f t="shared" si="65"/>
        <v>10.400000000000002</v>
      </c>
      <c r="R113" s="84">
        <f t="shared" si="71"/>
        <v>391.03999999999979</v>
      </c>
      <c r="S113" s="84">
        <f t="shared" si="72"/>
        <v>226.41215999999986</v>
      </c>
      <c r="T113" s="84">
        <f t="shared" si="52"/>
        <v>55.506198206684608</v>
      </c>
      <c r="U113" s="84">
        <f t="shared" si="66"/>
        <v>70</v>
      </c>
      <c r="V113" s="84">
        <f t="shared" si="53"/>
        <v>10</v>
      </c>
      <c r="W113" s="84">
        <v>0</v>
      </c>
      <c r="X113" s="84">
        <f t="shared" si="54"/>
        <v>784.34114054330882</v>
      </c>
      <c r="Y113" s="89">
        <f t="shared" si="55"/>
        <v>353.20349206128833</v>
      </c>
      <c r="AA113" s="122">
        <v>108</v>
      </c>
      <c r="AB113" s="84">
        <f t="shared" si="56"/>
        <v>0</v>
      </c>
      <c r="AC113" s="332">
        <f t="shared" si="57"/>
        <v>0</v>
      </c>
      <c r="AD113" s="152">
        <f t="shared" si="58"/>
        <v>0</v>
      </c>
      <c r="AE113" s="152">
        <f t="shared" si="59"/>
        <v>0</v>
      </c>
      <c r="AF113" s="221">
        <f t="shared" si="76"/>
        <v>33.689559289197859</v>
      </c>
      <c r="AG113" s="221">
        <f t="shared" si="77"/>
        <v>0</v>
      </c>
      <c r="AH113" s="221">
        <f t="shared" si="78"/>
        <v>0</v>
      </c>
      <c r="AI113" s="226">
        <f t="shared" si="79"/>
        <v>33.689559289197859</v>
      </c>
      <c r="AK113" s="122">
        <v>108</v>
      </c>
      <c r="AL113" s="84">
        <f t="shared" si="60"/>
        <v>0</v>
      </c>
      <c r="AM113" s="84">
        <f t="shared" si="61"/>
        <v>0</v>
      </c>
      <c r="AN113" s="84">
        <f t="shared" si="62"/>
        <v>0</v>
      </c>
      <c r="AO113" s="84">
        <f t="shared" si="63"/>
        <v>0</v>
      </c>
      <c r="AP113" s="84">
        <f t="shared" si="64"/>
        <v>0</v>
      </c>
      <c r="AQ113" s="221">
        <f t="shared" si="83"/>
        <v>0</v>
      </c>
      <c r="AR113" s="221">
        <f t="shared" si="84"/>
        <v>0</v>
      </c>
      <c r="AS113" s="221">
        <f t="shared" si="85"/>
        <v>0</v>
      </c>
      <c r="AT113" s="221">
        <f t="shared" si="86"/>
        <v>0</v>
      </c>
      <c r="AU113" s="84"/>
      <c r="AV113" s="84"/>
      <c r="AW113" s="84"/>
      <c r="AX113" s="84"/>
      <c r="AY113" s="127"/>
    </row>
    <row r="114" spans="2:51">
      <c r="B114" s="118" t="s">
        <v>173</v>
      </c>
      <c r="C114" s="130">
        <f>X35</f>
        <v>474.02130868916947</v>
      </c>
      <c r="D114" s="130">
        <f>O35</f>
        <v>332.97845714169233</v>
      </c>
      <c r="E114" s="129">
        <f>VLOOKUP(30,I5:Y205,17,FALSE)</f>
        <v>141.04285154747714</v>
      </c>
      <c r="I114" s="106">
        <v>109</v>
      </c>
      <c r="J114" s="84">
        <f t="shared" si="67"/>
        <v>62.130000000000024</v>
      </c>
      <c r="K114" s="84">
        <f t="shared" si="68"/>
        <v>17.705701611588829</v>
      </c>
      <c r="L114" s="84">
        <f t="shared" si="69"/>
        <v>70</v>
      </c>
      <c r="M114" s="84">
        <f t="shared" si="70"/>
        <v>10</v>
      </c>
      <c r="N114" s="84">
        <f t="shared" si="50"/>
        <v>0</v>
      </c>
      <c r="O114" s="85">
        <f t="shared" si="51"/>
        <v>432.38051364018401</v>
      </c>
      <c r="P114" s="106">
        <v>109</v>
      </c>
      <c r="Q114" s="84">
        <f t="shared" si="65"/>
        <v>10.400000000000002</v>
      </c>
      <c r="R114" s="84">
        <f t="shared" si="71"/>
        <v>401.43999999999977</v>
      </c>
      <c r="S114" s="84">
        <f t="shared" si="72"/>
        <v>232.43375999999986</v>
      </c>
      <c r="T114" s="84">
        <f t="shared" si="52"/>
        <v>56.80859453271438</v>
      </c>
      <c r="U114" s="84">
        <f t="shared" si="66"/>
        <v>70</v>
      </c>
      <c r="V114" s="84">
        <f t="shared" si="53"/>
        <v>10</v>
      </c>
      <c r="W114" s="84">
        <v>0</v>
      </c>
      <c r="X114" s="84">
        <f t="shared" si="54"/>
        <v>797.09710081114383</v>
      </c>
      <c r="Y114" s="89">
        <f t="shared" si="55"/>
        <v>364.71658717095983</v>
      </c>
      <c r="AA114" s="122">
        <v>109</v>
      </c>
      <c r="AB114" s="84">
        <f t="shared" si="56"/>
        <v>0</v>
      </c>
      <c r="AC114" s="332">
        <f t="shared" si="57"/>
        <v>0</v>
      </c>
      <c r="AD114" s="152">
        <f t="shared" si="58"/>
        <v>0</v>
      </c>
      <c r="AE114" s="152">
        <f t="shared" si="59"/>
        <v>0</v>
      </c>
      <c r="AF114" s="221">
        <f t="shared" si="76"/>
        <v>33.028927580138848</v>
      </c>
      <c r="AG114" s="221">
        <f t="shared" si="77"/>
        <v>0</v>
      </c>
      <c r="AH114" s="221">
        <f t="shared" si="78"/>
        <v>0</v>
      </c>
      <c r="AI114" s="226">
        <f t="shared" si="79"/>
        <v>33.028927580138848</v>
      </c>
      <c r="AK114" s="122">
        <v>109</v>
      </c>
      <c r="AL114" s="84">
        <f t="shared" si="60"/>
        <v>0</v>
      </c>
      <c r="AM114" s="84">
        <f t="shared" si="61"/>
        <v>0</v>
      </c>
      <c r="AN114" s="84">
        <f t="shared" si="62"/>
        <v>0</v>
      </c>
      <c r="AO114" s="84">
        <f t="shared" si="63"/>
        <v>0</v>
      </c>
      <c r="AP114" s="84">
        <f t="shared" si="64"/>
        <v>0</v>
      </c>
      <c r="AQ114" s="221">
        <f t="shared" si="83"/>
        <v>0</v>
      </c>
      <c r="AR114" s="221">
        <f t="shared" si="84"/>
        <v>0</v>
      </c>
      <c r="AS114" s="221">
        <f t="shared" si="85"/>
        <v>0</v>
      </c>
      <c r="AT114" s="221">
        <f t="shared" si="86"/>
        <v>0</v>
      </c>
      <c r="AU114" s="84"/>
      <c r="AV114" s="84"/>
      <c r="AW114" s="84"/>
      <c r="AX114" s="84"/>
      <c r="AY114" s="127"/>
    </row>
    <row r="115" spans="2:51">
      <c r="C115" s="131"/>
      <c r="D115" s="131"/>
      <c r="E115" s="131"/>
      <c r="I115" s="106">
        <v>110</v>
      </c>
      <c r="J115" s="84">
        <f t="shared" si="67"/>
        <v>62.700000000000024</v>
      </c>
      <c r="K115" s="84">
        <f t="shared" si="68"/>
        <v>17.849155124304353</v>
      </c>
      <c r="L115" s="84">
        <f t="shared" si="69"/>
        <v>70</v>
      </c>
      <c r="M115" s="84">
        <f t="shared" si="70"/>
        <v>10</v>
      </c>
      <c r="N115" s="84">
        <f t="shared" si="50"/>
        <v>0</v>
      </c>
      <c r="O115" s="85">
        <f t="shared" si="51"/>
        <v>433.62311184149672</v>
      </c>
      <c r="P115" s="106">
        <v>110</v>
      </c>
      <c r="Q115" s="84">
        <f t="shared" si="65"/>
        <v>10.400000000000002</v>
      </c>
      <c r="R115" s="84">
        <f t="shared" si="71"/>
        <v>411.83999999999975</v>
      </c>
      <c r="S115" s="84">
        <f t="shared" si="72"/>
        <v>238.45535999999984</v>
      </c>
      <c r="T115" s="84">
        <f t="shared" si="52"/>
        <v>58.107068877368974</v>
      </c>
      <c r="U115" s="84">
        <f t="shared" si="66"/>
        <v>70</v>
      </c>
      <c r="V115" s="84">
        <f t="shared" si="53"/>
        <v>10</v>
      </c>
      <c r="W115" s="84">
        <v>0</v>
      </c>
      <c r="X115" s="84">
        <f t="shared" si="54"/>
        <v>809.84623029475063</v>
      </c>
      <c r="Y115" s="89">
        <f t="shared" si="55"/>
        <v>376.2231184532539</v>
      </c>
      <c r="AA115" s="122">
        <v>110</v>
      </c>
      <c r="AB115" s="84">
        <f t="shared" si="56"/>
        <v>0</v>
      </c>
      <c r="AC115" s="332">
        <f t="shared" si="57"/>
        <v>0</v>
      </c>
      <c r="AD115" s="152">
        <f t="shared" si="58"/>
        <v>0</v>
      </c>
      <c r="AE115" s="152">
        <f t="shared" si="59"/>
        <v>0</v>
      </c>
      <c r="AF115" s="221">
        <f t="shared" si="76"/>
        <v>32.38125045594893</v>
      </c>
      <c r="AG115" s="221">
        <f t="shared" si="77"/>
        <v>0</v>
      </c>
      <c r="AH115" s="221">
        <f t="shared" si="78"/>
        <v>0</v>
      </c>
      <c r="AI115" s="226">
        <f t="shared" si="79"/>
        <v>32.38125045594893</v>
      </c>
      <c r="AK115" s="122">
        <v>110</v>
      </c>
      <c r="AL115" s="84">
        <f t="shared" si="60"/>
        <v>0</v>
      </c>
      <c r="AM115" s="84">
        <f t="shared" si="61"/>
        <v>0</v>
      </c>
      <c r="AN115" s="84">
        <f t="shared" si="62"/>
        <v>0</v>
      </c>
      <c r="AO115" s="84">
        <f t="shared" si="63"/>
        <v>0</v>
      </c>
      <c r="AP115" s="84">
        <f t="shared" si="64"/>
        <v>0</v>
      </c>
      <c r="AQ115" s="221">
        <f t="shared" si="83"/>
        <v>0</v>
      </c>
      <c r="AR115" s="221">
        <f t="shared" si="84"/>
        <v>0</v>
      </c>
      <c r="AS115" s="221">
        <f t="shared" si="85"/>
        <v>0</v>
      </c>
      <c r="AT115" s="221">
        <f t="shared" si="86"/>
        <v>0</v>
      </c>
      <c r="AU115" s="84"/>
      <c r="AV115" s="84"/>
      <c r="AW115" s="84"/>
      <c r="AX115" s="84"/>
      <c r="AY115" s="127"/>
    </row>
    <row r="116" spans="2:51">
      <c r="C116" s="161" t="s">
        <v>130</v>
      </c>
      <c r="D116" s="161"/>
      <c r="E116" s="161"/>
      <c r="I116" s="106">
        <v>111</v>
      </c>
      <c r="J116" s="84">
        <f t="shared" si="67"/>
        <v>63.270000000000024</v>
      </c>
      <c r="K116" s="84">
        <f t="shared" si="68"/>
        <v>17.992456915198268</v>
      </c>
      <c r="L116" s="84">
        <f t="shared" si="69"/>
        <v>70</v>
      </c>
      <c r="M116" s="84">
        <f t="shared" si="70"/>
        <v>10</v>
      </c>
      <c r="N116" s="84">
        <f t="shared" si="50"/>
        <v>0</v>
      </c>
      <c r="O116" s="85">
        <f t="shared" si="51"/>
        <v>434.86544579397037</v>
      </c>
      <c r="P116" s="106">
        <v>111</v>
      </c>
      <c r="Q116" s="84">
        <f t="shared" si="65"/>
        <v>10.400000000000002</v>
      </c>
      <c r="R116" s="84">
        <f t="shared" si="71"/>
        <v>422.23999999999972</v>
      </c>
      <c r="S116" s="84">
        <f t="shared" si="72"/>
        <v>244.47695999999982</v>
      </c>
      <c r="T116" s="84">
        <f t="shared" si="52"/>
        <v>59.401731670234142</v>
      </c>
      <c r="U116" s="84">
        <f t="shared" si="66"/>
        <v>70</v>
      </c>
      <c r="V116" s="84">
        <f t="shared" si="53"/>
        <v>10</v>
      </c>
      <c r="W116" s="84">
        <v>0</v>
      </c>
      <c r="X116" s="84">
        <f t="shared" si="54"/>
        <v>822.58872132565739</v>
      </c>
      <c r="Y116" s="89">
        <f t="shared" si="55"/>
        <v>387.72327553168702</v>
      </c>
      <c r="AA116" s="122">
        <v>111</v>
      </c>
      <c r="AB116" s="84">
        <f t="shared" si="56"/>
        <v>0</v>
      </c>
      <c r="AC116" s="332">
        <f t="shared" si="57"/>
        <v>0</v>
      </c>
      <c r="AD116" s="152">
        <f t="shared" si="58"/>
        <v>0</v>
      </c>
      <c r="AE116" s="152">
        <f t="shared" si="59"/>
        <v>0</v>
      </c>
      <c r="AF116" s="221">
        <f t="shared" si="76"/>
        <v>31.746273885120338</v>
      </c>
      <c r="AG116" s="221">
        <f t="shared" si="77"/>
        <v>0</v>
      </c>
      <c r="AH116" s="221">
        <f t="shared" si="78"/>
        <v>0</v>
      </c>
      <c r="AI116" s="226">
        <f t="shared" si="79"/>
        <v>31.746273885120338</v>
      </c>
      <c r="AK116" s="122">
        <v>111</v>
      </c>
      <c r="AL116" s="84">
        <f t="shared" si="60"/>
        <v>0</v>
      </c>
      <c r="AM116" s="84">
        <f t="shared" si="61"/>
        <v>0</v>
      </c>
      <c r="AN116" s="84">
        <f t="shared" si="62"/>
        <v>0</v>
      </c>
      <c r="AO116" s="84">
        <f t="shared" si="63"/>
        <v>0</v>
      </c>
      <c r="AP116" s="84">
        <f t="shared" si="64"/>
        <v>0</v>
      </c>
      <c r="AQ116" s="221">
        <f t="shared" si="83"/>
        <v>0</v>
      </c>
      <c r="AR116" s="221">
        <f t="shared" si="84"/>
        <v>0</v>
      </c>
      <c r="AS116" s="221">
        <f t="shared" si="85"/>
        <v>0</v>
      </c>
      <c r="AT116" s="221">
        <f t="shared" si="86"/>
        <v>0</v>
      </c>
      <c r="AU116" s="84"/>
      <c r="AV116" s="84"/>
      <c r="AW116" s="84"/>
      <c r="AX116" s="84"/>
      <c r="AY116" s="127"/>
    </row>
    <row r="117" spans="2:51">
      <c r="C117" s="161" t="s">
        <v>150</v>
      </c>
      <c r="D117" s="161" t="s">
        <v>72</v>
      </c>
      <c r="E117" s="132" t="s">
        <v>171</v>
      </c>
      <c r="I117" s="106">
        <v>112</v>
      </c>
      <c r="J117" s="84">
        <f t="shared" si="67"/>
        <v>63.840000000000025</v>
      </c>
      <c r="K117" s="84">
        <f t="shared" si="68"/>
        <v>18.135608509478303</v>
      </c>
      <c r="L117" s="84">
        <f t="shared" si="69"/>
        <v>70</v>
      </c>
      <c r="M117" s="84">
        <f t="shared" si="70"/>
        <v>10</v>
      </c>
      <c r="N117" s="84">
        <f t="shared" si="50"/>
        <v>0</v>
      </c>
      <c r="O117" s="85">
        <f t="shared" si="51"/>
        <v>436.10751815400801</v>
      </c>
      <c r="P117" s="106">
        <v>112</v>
      </c>
      <c r="Q117" s="84">
        <f t="shared" si="65"/>
        <v>10.400000000000002</v>
      </c>
      <c r="R117" s="84">
        <f t="shared" si="71"/>
        <v>432.6399999999997</v>
      </c>
      <c r="S117" s="84">
        <f t="shared" si="72"/>
        <v>250.4985599999998</v>
      </c>
      <c r="T117" s="84">
        <f t="shared" si="52"/>
        <v>60.692687590905336</v>
      </c>
      <c r="U117" s="84">
        <f t="shared" si="66"/>
        <v>70</v>
      </c>
      <c r="V117" s="84">
        <f t="shared" si="53"/>
        <v>10</v>
      </c>
      <c r="W117" s="84">
        <v>0</v>
      </c>
      <c r="X117" s="84">
        <f t="shared" si="54"/>
        <v>835.32475622082632</v>
      </c>
      <c r="Y117" s="89">
        <f t="shared" si="55"/>
        <v>399.21723806681831</v>
      </c>
      <c r="AA117" s="122">
        <v>112</v>
      </c>
      <c r="AB117" s="84">
        <f t="shared" si="56"/>
        <v>0</v>
      </c>
      <c r="AC117" s="332">
        <f t="shared" si="57"/>
        <v>0</v>
      </c>
      <c r="AD117" s="152">
        <f t="shared" si="58"/>
        <v>0</v>
      </c>
      <c r="AE117" s="152">
        <f t="shared" si="59"/>
        <v>0</v>
      </c>
      <c r="AF117" s="221">
        <f t="shared" si="76"/>
        <v>31.123748817548229</v>
      </c>
      <c r="AG117" s="221">
        <f t="shared" si="77"/>
        <v>0</v>
      </c>
      <c r="AH117" s="221">
        <f t="shared" si="78"/>
        <v>0</v>
      </c>
      <c r="AI117" s="226">
        <f t="shared" si="79"/>
        <v>31.123748817548229</v>
      </c>
      <c r="AK117" s="122">
        <v>112</v>
      </c>
      <c r="AL117" s="84">
        <f t="shared" si="60"/>
        <v>0</v>
      </c>
      <c r="AM117" s="84">
        <f t="shared" si="61"/>
        <v>0</v>
      </c>
      <c r="AN117" s="84">
        <f t="shared" si="62"/>
        <v>0</v>
      </c>
      <c r="AO117" s="84">
        <f t="shared" si="63"/>
        <v>0</v>
      </c>
      <c r="AP117" s="84">
        <f t="shared" si="64"/>
        <v>0</v>
      </c>
      <c r="AQ117" s="221">
        <f t="shared" si="83"/>
        <v>0</v>
      </c>
      <c r="AR117" s="221">
        <f t="shared" si="84"/>
        <v>0</v>
      </c>
      <c r="AS117" s="221">
        <f t="shared" si="85"/>
        <v>0</v>
      </c>
      <c r="AT117" s="221">
        <f t="shared" si="86"/>
        <v>0</v>
      </c>
      <c r="AU117" s="84"/>
      <c r="AV117" s="84"/>
      <c r="AW117" s="84"/>
      <c r="AX117" s="84"/>
      <c r="AY117" s="127"/>
    </row>
    <row r="118" spans="2:51">
      <c r="B118" s="118" t="s">
        <v>266</v>
      </c>
      <c r="C118" s="330">
        <f>1/30*SUM(AI6:AI35)</f>
        <v>0</v>
      </c>
      <c r="D118" s="130">
        <v>0</v>
      </c>
      <c r="E118" s="129">
        <f>C118-D118</f>
        <v>0</v>
      </c>
      <c r="I118" s="106">
        <v>113</v>
      </c>
      <c r="J118" s="84">
        <f t="shared" si="67"/>
        <v>64.410000000000025</v>
      </c>
      <c r="K118" s="84">
        <f t="shared" si="68"/>
        <v>18.278611403545082</v>
      </c>
      <c r="L118" s="84">
        <f t="shared" si="69"/>
        <v>70</v>
      </c>
      <c r="M118" s="84">
        <f t="shared" si="70"/>
        <v>10</v>
      </c>
      <c r="N118" s="84">
        <f t="shared" si="50"/>
        <v>0</v>
      </c>
      <c r="O118" s="85">
        <f t="shared" si="51"/>
        <v>437.34933152784106</v>
      </c>
      <c r="P118" s="106">
        <v>113</v>
      </c>
      <c r="Q118" s="84">
        <f t="shared" si="65"/>
        <v>10.400000000000002</v>
      </c>
      <c r="R118" s="84">
        <f t="shared" si="71"/>
        <v>443.03999999999968</v>
      </c>
      <c r="S118" s="84">
        <f t="shared" si="72"/>
        <v>256.52015999999981</v>
      </c>
      <c r="T118" s="84">
        <f t="shared" si="52"/>
        <v>61.980035999304413</v>
      </c>
      <c r="U118" s="84">
        <f t="shared" si="66"/>
        <v>70</v>
      </c>
      <c r="V118" s="84">
        <f t="shared" si="53"/>
        <v>10</v>
      </c>
      <c r="W118" s="84">
        <v>0</v>
      </c>
      <c r="X118" s="84">
        <f t="shared" si="54"/>
        <v>848.05450803212136</v>
      </c>
      <c r="Y118" s="89">
        <f t="shared" si="55"/>
        <v>410.7051765042803</v>
      </c>
      <c r="AA118" s="122">
        <v>113</v>
      </c>
      <c r="AB118" s="84">
        <f t="shared" si="56"/>
        <v>42</v>
      </c>
      <c r="AC118" s="332">
        <f t="shared" si="57"/>
        <v>0.4</v>
      </c>
      <c r="AD118" s="152">
        <f t="shared" si="58"/>
        <v>0</v>
      </c>
      <c r="AE118" s="152">
        <f t="shared" si="59"/>
        <v>0</v>
      </c>
      <c r="AF118" s="221">
        <f t="shared" si="76"/>
        <v>47.28831618908535</v>
      </c>
      <c r="AG118" s="221">
        <f t="shared" si="77"/>
        <v>0</v>
      </c>
      <c r="AH118" s="221">
        <f t="shared" si="78"/>
        <v>0</v>
      </c>
      <c r="AI118" s="226">
        <f t="shared" si="79"/>
        <v>47.28831618908535</v>
      </c>
      <c r="AK118" s="122">
        <v>113</v>
      </c>
      <c r="AL118" s="84">
        <f t="shared" si="60"/>
        <v>42</v>
      </c>
      <c r="AM118" s="84">
        <f t="shared" si="61"/>
        <v>0.8</v>
      </c>
      <c r="AN118" s="84">
        <f t="shared" si="62"/>
        <v>0</v>
      </c>
      <c r="AO118" s="84">
        <f t="shared" si="63"/>
        <v>0</v>
      </c>
      <c r="AP118" s="84">
        <f t="shared" si="64"/>
        <v>0.2</v>
      </c>
      <c r="AQ118" s="221">
        <f t="shared" si="83"/>
        <v>33.6</v>
      </c>
      <c r="AR118" s="221">
        <f t="shared" si="84"/>
        <v>0</v>
      </c>
      <c r="AS118" s="221">
        <f t="shared" si="85"/>
        <v>0</v>
      </c>
      <c r="AT118" s="221">
        <f t="shared" si="86"/>
        <v>8.4</v>
      </c>
      <c r="AU118" s="84"/>
      <c r="AV118" s="84"/>
      <c r="AW118" s="84"/>
      <c r="AX118" s="84"/>
      <c r="AY118" s="127"/>
    </row>
    <row r="119" spans="2:51">
      <c r="B119" s="118"/>
      <c r="C119" s="133"/>
      <c r="D119" s="130"/>
      <c r="E119" s="129"/>
      <c r="I119" s="106">
        <v>114</v>
      </c>
      <c r="J119" s="84">
        <f t="shared" si="67"/>
        <v>64.980000000000018</v>
      </c>
      <c r="K119" s="84">
        <f t="shared" si="68"/>
        <v>18.421467065786125</v>
      </c>
      <c r="L119" s="84">
        <f t="shared" si="69"/>
        <v>70</v>
      </c>
      <c r="M119" s="84">
        <f t="shared" si="70"/>
        <v>10</v>
      </c>
      <c r="N119" s="84">
        <f t="shared" si="50"/>
        <v>0</v>
      </c>
      <c r="O119" s="85">
        <f t="shared" si="51"/>
        <v>438.59088847291082</v>
      </c>
      <c r="P119" s="106">
        <v>114</v>
      </c>
      <c r="Q119" s="84">
        <f t="shared" si="65"/>
        <v>-65.519999999999982</v>
      </c>
      <c r="R119" s="84">
        <f t="shared" si="71"/>
        <v>377.5199999999997</v>
      </c>
      <c r="S119" s="84">
        <f t="shared" si="72"/>
        <v>218.5840799999998</v>
      </c>
      <c r="T119" s="84">
        <f t="shared" si="52"/>
        <v>53.807026954376454</v>
      </c>
      <c r="U119" s="84">
        <f t="shared" si="66"/>
        <v>70</v>
      </c>
      <c r="V119" s="84">
        <f t="shared" si="53"/>
        <v>10</v>
      </c>
      <c r="W119" s="84">
        <v>0</v>
      </c>
      <c r="X119" s="84">
        <f t="shared" si="54"/>
        <v>767.74784461220531</v>
      </c>
      <c r="Y119" s="89">
        <f t="shared" si="55"/>
        <v>329.15695613929449</v>
      </c>
      <c r="AA119" s="122">
        <v>114</v>
      </c>
      <c r="AB119" s="84">
        <f t="shared" si="56"/>
        <v>0</v>
      </c>
      <c r="AC119" s="332">
        <f t="shared" si="57"/>
        <v>0</v>
      </c>
      <c r="AD119" s="152">
        <f t="shared" si="58"/>
        <v>0</v>
      </c>
      <c r="AE119" s="152">
        <f t="shared" si="59"/>
        <v>0</v>
      </c>
      <c r="AF119" s="221">
        <f t="shared" si="76"/>
        <v>46.361021151642248</v>
      </c>
      <c r="AG119" s="221">
        <f t="shared" si="77"/>
        <v>0</v>
      </c>
      <c r="AH119" s="221">
        <f t="shared" si="78"/>
        <v>0</v>
      </c>
      <c r="AI119" s="226">
        <f t="shared" si="79"/>
        <v>46.361021151642248</v>
      </c>
      <c r="AK119" s="122">
        <v>114</v>
      </c>
      <c r="AL119" s="84">
        <f t="shared" si="60"/>
        <v>0</v>
      </c>
      <c r="AM119" s="84">
        <f t="shared" si="61"/>
        <v>0</v>
      </c>
      <c r="AN119" s="84">
        <f t="shared" si="62"/>
        <v>0</v>
      </c>
      <c r="AO119" s="84">
        <f t="shared" si="63"/>
        <v>0</v>
      </c>
      <c r="AP119" s="84">
        <f t="shared" si="64"/>
        <v>0</v>
      </c>
      <c r="AQ119" s="221">
        <f t="shared" si="83"/>
        <v>0</v>
      </c>
      <c r="AR119" s="221">
        <f t="shared" si="84"/>
        <v>0</v>
      </c>
      <c r="AS119" s="221">
        <f t="shared" si="85"/>
        <v>0</v>
      </c>
      <c r="AT119" s="221">
        <f t="shared" si="86"/>
        <v>0</v>
      </c>
      <c r="AU119" s="84"/>
      <c r="AV119" s="84"/>
      <c r="AW119" s="84"/>
      <c r="AX119" s="84"/>
      <c r="AY119" s="127"/>
    </row>
    <row r="120" spans="2:51">
      <c r="C120" s="131"/>
      <c r="D120" s="131"/>
      <c r="E120" s="134"/>
      <c r="I120" s="106">
        <v>115</v>
      </c>
      <c r="J120" s="84">
        <f t="shared" si="67"/>
        <v>65.550000000000011</v>
      </c>
      <c r="K120" s="84">
        <f t="shared" si="68"/>
        <v>18.564176937341429</v>
      </c>
      <c r="L120" s="84">
        <f t="shared" si="69"/>
        <v>70</v>
      </c>
      <c r="M120" s="84">
        <f t="shared" si="70"/>
        <v>10</v>
      </c>
      <c r="N120" s="84">
        <f t="shared" si="50"/>
        <v>0</v>
      </c>
      <c r="O120" s="85">
        <f t="shared" si="51"/>
        <v>439.83219149920296</v>
      </c>
      <c r="P120" s="106">
        <v>115</v>
      </c>
      <c r="Q120" s="84">
        <f t="shared" si="65"/>
        <v>11.09333333333333</v>
      </c>
      <c r="R120" s="84">
        <f t="shared" si="71"/>
        <v>388.613333333333</v>
      </c>
      <c r="S120" s="84">
        <f t="shared" si="72"/>
        <v>225.00711999999979</v>
      </c>
      <c r="T120" s="84">
        <f t="shared" si="52"/>
        <v>55.201729039759591</v>
      </c>
      <c r="U120" s="84">
        <f t="shared" si="66"/>
        <v>70</v>
      </c>
      <c r="V120" s="84">
        <f t="shared" si="53"/>
        <v>10</v>
      </c>
      <c r="W120" s="84">
        <v>0</v>
      </c>
      <c r="X120" s="84">
        <f t="shared" si="54"/>
        <v>781.36374541091436</v>
      </c>
      <c r="Y120" s="89">
        <f t="shared" si="55"/>
        <v>341.5315539117114</v>
      </c>
      <c r="AA120" s="122">
        <v>115</v>
      </c>
      <c r="AB120" s="84">
        <f t="shared" si="56"/>
        <v>0</v>
      </c>
      <c r="AC120" s="332">
        <f t="shared" si="57"/>
        <v>0</v>
      </c>
      <c r="AD120" s="152">
        <f t="shared" si="58"/>
        <v>0</v>
      </c>
      <c r="AE120" s="152">
        <f t="shared" si="59"/>
        <v>0</v>
      </c>
      <c r="AF120" s="221">
        <f t="shared" si="76"/>
        <v>45.451909804289279</v>
      </c>
      <c r="AG120" s="221">
        <f t="shared" si="77"/>
        <v>0</v>
      </c>
      <c r="AH120" s="221">
        <f t="shared" si="78"/>
        <v>0</v>
      </c>
      <c r="AI120" s="226">
        <f t="shared" si="79"/>
        <v>45.451909804289279</v>
      </c>
      <c r="AK120" s="122">
        <v>115</v>
      </c>
      <c r="AL120" s="84">
        <f t="shared" si="60"/>
        <v>0</v>
      </c>
      <c r="AM120" s="84">
        <f t="shared" si="61"/>
        <v>0</v>
      </c>
      <c r="AN120" s="84">
        <f t="shared" si="62"/>
        <v>0</v>
      </c>
      <c r="AO120" s="84">
        <f t="shared" si="63"/>
        <v>0</v>
      </c>
      <c r="AP120" s="84">
        <f t="shared" si="64"/>
        <v>0</v>
      </c>
      <c r="AQ120" s="221">
        <f t="shared" si="83"/>
        <v>0</v>
      </c>
      <c r="AR120" s="221">
        <f t="shared" si="84"/>
        <v>0</v>
      </c>
      <c r="AS120" s="221">
        <f t="shared" si="85"/>
        <v>0</v>
      </c>
      <c r="AT120" s="221">
        <f t="shared" si="86"/>
        <v>0</v>
      </c>
      <c r="AU120" s="84"/>
      <c r="AV120" s="84"/>
      <c r="AW120" s="84"/>
      <c r="AX120" s="84"/>
      <c r="AY120" s="127"/>
    </row>
    <row r="121" spans="2:51">
      <c r="C121" s="161" t="s">
        <v>165</v>
      </c>
      <c r="D121" s="161"/>
      <c r="E121" s="161"/>
      <c r="I121" s="106">
        <v>116</v>
      </c>
      <c r="J121" s="84">
        <f t="shared" si="67"/>
        <v>66.12</v>
      </c>
      <c r="K121" s="84">
        <f t="shared" si="68"/>
        <v>18.706742432841374</v>
      </c>
      <c r="L121" s="84">
        <f t="shared" si="69"/>
        <v>70</v>
      </c>
      <c r="M121" s="84">
        <f t="shared" si="70"/>
        <v>10</v>
      </c>
      <c r="N121" s="84">
        <f t="shared" si="50"/>
        <v>0</v>
      </c>
      <c r="O121" s="85">
        <f t="shared" si="51"/>
        <v>441.07324307053204</v>
      </c>
      <c r="P121" s="106">
        <v>116</v>
      </c>
      <c r="Q121" s="84">
        <f t="shared" si="65"/>
        <v>11.09333333333333</v>
      </c>
      <c r="R121" s="84">
        <f t="shared" si="71"/>
        <v>399.70666666666631</v>
      </c>
      <c r="S121" s="84">
        <f t="shared" si="72"/>
        <v>231.43015999999977</v>
      </c>
      <c r="T121" s="84">
        <f t="shared" si="52"/>
        <v>56.591803908866993</v>
      </c>
      <c r="U121" s="84">
        <f t="shared" si="66"/>
        <v>70</v>
      </c>
      <c r="V121" s="84">
        <f t="shared" si="53"/>
        <v>10</v>
      </c>
      <c r="W121" s="84">
        <v>0</v>
      </c>
      <c r="X121" s="84">
        <f t="shared" si="54"/>
        <v>794.97158714127636</v>
      </c>
      <c r="Y121" s="89">
        <f t="shared" si="55"/>
        <v>353.89834407074432</v>
      </c>
      <c r="AA121" s="122">
        <v>116</v>
      </c>
      <c r="AB121" s="84">
        <f t="shared" si="56"/>
        <v>0</v>
      </c>
      <c r="AC121" s="332">
        <f t="shared" si="57"/>
        <v>0</v>
      </c>
      <c r="AD121" s="152">
        <f t="shared" si="58"/>
        <v>0</v>
      </c>
      <c r="AE121" s="152">
        <f t="shared" si="59"/>
        <v>0</v>
      </c>
      <c r="AF121" s="221">
        <f t="shared" si="76"/>
        <v>44.560625575954738</v>
      </c>
      <c r="AG121" s="221">
        <f t="shared" si="77"/>
        <v>0</v>
      </c>
      <c r="AH121" s="221">
        <f t="shared" si="78"/>
        <v>0</v>
      </c>
      <c r="AI121" s="226">
        <f t="shared" si="79"/>
        <v>44.560625575954738</v>
      </c>
      <c r="AK121" s="122">
        <v>116</v>
      </c>
      <c r="AL121" s="84">
        <f t="shared" si="60"/>
        <v>0</v>
      </c>
      <c r="AM121" s="84">
        <f t="shared" si="61"/>
        <v>0</v>
      </c>
      <c r="AN121" s="84">
        <f t="shared" si="62"/>
        <v>0</v>
      </c>
      <c r="AO121" s="84">
        <f t="shared" si="63"/>
        <v>0</v>
      </c>
      <c r="AP121" s="84">
        <f t="shared" si="64"/>
        <v>0</v>
      </c>
      <c r="AQ121" s="221">
        <f t="shared" si="83"/>
        <v>0</v>
      </c>
      <c r="AR121" s="221">
        <f t="shared" si="84"/>
        <v>0</v>
      </c>
      <c r="AS121" s="221">
        <f t="shared" si="85"/>
        <v>0</v>
      </c>
      <c r="AT121" s="221">
        <f t="shared" si="86"/>
        <v>0</v>
      </c>
      <c r="AU121" s="84"/>
      <c r="AV121" s="84"/>
      <c r="AW121" s="84"/>
      <c r="AX121" s="84"/>
      <c r="AY121" s="127"/>
    </row>
    <row r="122" spans="2:51">
      <c r="C122" s="161" t="s">
        <v>150</v>
      </c>
      <c r="D122" s="161" t="s">
        <v>72</v>
      </c>
      <c r="E122" s="132" t="s">
        <v>171</v>
      </c>
      <c r="I122" s="106">
        <v>117</v>
      </c>
      <c r="J122" s="84">
        <f t="shared" si="67"/>
        <v>66.69</v>
      </c>
      <c r="K122" s="84">
        <f t="shared" si="68"/>
        <v>18.849164941118623</v>
      </c>
      <c r="L122" s="84">
        <f t="shared" si="69"/>
        <v>70</v>
      </c>
      <c r="M122" s="84">
        <f t="shared" si="70"/>
        <v>10</v>
      </c>
      <c r="N122" s="84">
        <f t="shared" si="50"/>
        <v>0</v>
      </c>
      <c r="O122" s="85">
        <f t="shared" si="51"/>
        <v>442.31404560578159</v>
      </c>
      <c r="P122" s="106">
        <v>117</v>
      </c>
      <c r="Q122" s="84">
        <f t="shared" si="65"/>
        <v>11.09333333333333</v>
      </c>
      <c r="R122" s="84">
        <f t="shared" si="71"/>
        <v>410.79999999999961</v>
      </c>
      <c r="S122" s="84">
        <f t="shared" si="72"/>
        <v>237.85319999999976</v>
      </c>
      <c r="T122" s="84">
        <f t="shared" si="52"/>
        <v>57.977394738264181</v>
      </c>
      <c r="U122" s="84">
        <f t="shared" si="66"/>
        <v>70</v>
      </c>
      <c r="V122" s="84">
        <f t="shared" si="53"/>
        <v>10</v>
      </c>
      <c r="W122" s="84">
        <v>0</v>
      </c>
      <c r="X122" s="84">
        <f t="shared" si="54"/>
        <v>808.57161916914299</v>
      </c>
      <c r="Y122" s="89">
        <f t="shared" si="55"/>
        <v>366.2575735633614</v>
      </c>
      <c r="AA122" s="122">
        <v>117</v>
      </c>
      <c r="AB122" s="84">
        <f t="shared" si="56"/>
        <v>0</v>
      </c>
      <c r="AC122" s="332">
        <f t="shared" si="57"/>
        <v>0</v>
      </c>
      <c r="AD122" s="152">
        <f t="shared" si="58"/>
        <v>0</v>
      </c>
      <c r="AE122" s="152">
        <f t="shared" si="59"/>
        <v>0</v>
      </c>
      <c r="AF122" s="221">
        <f t="shared" si="76"/>
        <v>43.686818887708135</v>
      </c>
      <c r="AG122" s="221">
        <f t="shared" si="77"/>
        <v>0</v>
      </c>
      <c r="AH122" s="221">
        <f t="shared" si="78"/>
        <v>0</v>
      </c>
      <c r="AI122" s="226">
        <f t="shared" si="79"/>
        <v>43.686818887708135</v>
      </c>
      <c r="AK122" s="122">
        <v>117</v>
      </c>
      <c r="AL122" s="84">
        <f t="shared" si="60"/>
        <v>0</v>
      </c>
      <c r="AM122" s="84">
        <f t="shared" si="61"/>
        <v>0</v>
      </c>
      <c r="AN122" s="84">
        <f t="shared" si="62"/>
        <v>0</v>
      </c>
      <c r="AO122" s="84">
        <f t="shared" si="63"/>
        <v>0</v>
      </c>
      <c r="AP122" s="84">
        <f t="shared" si="64"/>
        <v>0</v>
      </c>
      <c r="AQ122" s="221">
        <f t="shared" si="83"/>
        <v>0</v>
      </c>
      <c r="AR122" s="221">
        <f t="shared" si="84"/>
        <v>0</v>
      </c>
      <c r="AS122" s="221">
        <f t="shared" si="85"/>
        <v>0</v>
      </c>
      <c r="AT122" s="221">
        <f t="shared" si="86"/>
        <v>0</v>
      </c>
      <c r="AU122" s="84"/>
      <c r="AV122" s="84"/>
      <c r="AW122" s="84"/>
      <c r="AX122" s="84"/>
      <c r="AY122" s="127"/>
    </row>
    <row r="123" spans="2:51">
      <c r="B123" s="118" t="s">
        <v>173</v>
      </c>
      <c r="C123" s="133">
        <f>AY35</f>
        <v>0</v>
      </c>
      <c r="D123" s="331">
        <f>IF(AND(D8=B101,F12=C194),J34*50%*G107,0)</f>
        <v>0</v>
      </c>
      <c r="E123" s="129">
        <f>C123-D123</f>
        <v>0</v>
      </c>
      <c r="I123" s="106">
        <v>118</v>
      </c>
      <c r="J123" s="84">
        <f t="shared" si="67"/>
        <v>67.259999999999991</v>
      </c>
      <c r="K123" s="84">
        <f t="shared" si="68"/>
        <v>18.991445825895063</v>
      </c>
      <c r="L123" s="84">
        <f t="shared" si="69"/>
        <v>70</v>
      </c>
      <c r="M123" s="84">
        <f t="shared" si="70"/>
        <v>10</v>
      </c>
      <c r="N123" s="84">
        <f t="shared" si="50"/>
        <v>0</v>
      </c>
      <c r="O123" s="85">
        <f t="shared" si="51"/>
        <v>443.55460148010053</v>
      </c>
      <c r="P123" s="106">
        <v>118</v>
      </c>
      <c r="Q123" s="84">
        <f t="shared" si="65"/>
        <v>11.09333333333333</v>
      </c>
      <c r="R123" s="84">
        <f t="shared" si="71"/>
        <v>421.89333333333292</v>
      </c>
      <c r="S123" s="84">
        <f t="shared" si="72"/>
        <v>244.27623999999975</v>
      </c>
      <c r="T123" s="84">
        <f t="shared" si="52"/>
        <v>59.358636531574369</v>
      </c>
      <c r="U123" s="84">
        <f t="shared" si="66"/>
        <v>70</v>
      </c>
      <c r="V123" s="84">
        <f t="shared" si="53"/>
        <v>10</v>
      </c>
      <c r="W123" s="84">
        <v>0</v>
      </c>
      <c r="X123" s="84">
        <f t="shared" si="54"/>
        <v>822.1640766258248</v>
      </c>
      <c r="Y123" s="89">
        <f t="shared" si="55"/>
        <v>378.60947514572428</v>
      </c>
      <c r="AA123" s="122">
        <v>118</v>
      </c>
      <c r="AB123" s="84">
        <f t="shared" si="56"/>
        <v>0</v>
      </c>
      <c r="AC123" s="332">
        <f t="shared" si="57"/>
        <v>0</v>
      </c>
      <c r="AD123" s="152">
        <f t="shared" si="58"/>
        <v>0</v>
      </c>
      <c r="AE123" s="152">
        <f t="shared" si="59"/>
        <v>0</v>
      </c>
      <c r="AF123" s="221">
        <f t="shared" si="76"/>
        <v>42.830147015648592</v>
      </c>
      <c r="AG123" s="221">
        <f t="shared" si="77"/>
        <v>0</v>
      </c>
      <c r="AH123" s="221">
        <f t="shared" si="78"/>
        <v>0</v>
      </c>
      <c r="AI123" s="226">
        <f t="shared" si="79"/>
        <v>42.830147015648592</v>
      </c>
      <c r="AK123" s="122">
        <v>118</v>
      </c>
      <c r="AL123" s="84">
        <f t="shared" si="60"/>
        <v>0</v>
      </c>
      <c r="AM123" s="84">
        <f t="shared" si="61"/>
        <v>0</v>
      </c>
      <c r="AN123" s="84">
        <f t="shared" si="62"/>
        <v>0</v>
      </c>
      <c r="AO123" s="84">
        <f t="shared" si="63"/>
        <v>0</v>
      </c>
      <c r="AP123" s="84">
        <f t="shared" si="64"/>
        <v>0</v>
      </c>
      <c r="AQ123" s="221">
        <f t="shared" si="83"/>
        <v>0</v>
      </c>
      <c r="AR123" s="221">
        <f t="shared" si="84"/>
        <v>0</v>
      </c>
      <c r="AS123" s="221">
        <f t="shared" si="85"/>
        <v>0</v>
      </c>
      <c r="AT123" s="221">
        <f t="shared" si="86"/>
        <v>0</v>
      </c>
      <c r="AU123" s="84"/>
      <c r="AV123" s="84"/>
      <c r="AW123" s="84"/>
      <c r="AX123" s="84"/>
      <c r="AY123" s="127"/>
    </row>
    <row r="124" spans="2:51">
      <c r="I124" s="106">
        <v>119</v>
      </c>
      <c r="J124" s="84">
        <f t="shared" si="67"/>
        <v>67.829999999999984</v>
      </c>
      <c r="K124" s="84">
        <f t="shared" si="68"/>
        <v>19.133586426444534</v>
      </c>
      <c r="L124" s="84">
        <f t="shared" si="69"/>
        <v>70</v>
      </c>
      <c r="M124" s="84">
        <f t="shared" si="70"/>
        <v>10</v>
      </c>
      <c r="N124" s="84">
        <f t="shared" si="50"/>
        <v>0</v>
      </c>
      <c r="O124" s="85">
        <f t="shared" si="51"/>
        <v>444.7949130260576</v>
      </c>
      <c r="P124" s="106">
        <v>119</v>
      </c>
      <c r="Q124" s="84">
        <f t="shared" si="65"/>
        <v>11.09333333333333</v>
      </c>
      <c r="R124" s="84">
        <f t="shared" si="71"/>
        <v>432.98666666666622</v>
      </c>
      <c r="S124" s="84">
        <f t="shared" si="72"/>
        <v>250.69927999999973</v>
      </c>
      <c r="T124" s="84">
        <f t="shared" si="52"/>
        <v>60.735656788482899</v>
      </c>
      <c r="U124" s="84">
        <f t="shared" si="66"/>
        <v>70</v>
      </c>
      <c r="V124" s="84">
        <f t="shared" si="53"/>
        <v>10</v>
      </c>
      <c r="W124" s="84">
        <v>0</v>
      </c>
      <c r="X124" s="84">
        <f t="shared" si="54"/>
        <v>835.74918157327386</v>
      </c>
      <c r="Y124" s="89">
        <f t="shared" si="55"/>
        <v>390.95426854721626</v>
      </c>
      <c r="AA124" s="122">
        <v>119</v>
      </c>
      <c r="AB124" s="84">
        <f t="shared" si="56"/>
        <v>0</v>
      </c>
      <c r="AC124" s="332">
        <f t="shared" si="57"/>
        <v>0</v>
      </c>
      <c r="AD124" s="152">
        <f t="shared" si="58"/>
        <v>0</v>
      </c>
      <c r="AE124" s="152">
        <f t="shared" si="59"/>
        <v>0</v>
      </c>
      <c r="AF124" s="221">
        <f t="shared" si="76"/>
        <v>41.990273956481893</v>
      </c>
      <c r="AG124" s="221">
        <f t="shared" si="77"/>
        <v>0</v>
      </c>
      <c r="AH124" s="221">
        <f t="shared" si="78"/>
        <v>0</v>
      </c>
      <c r="AI124" s="226">
        <f t="shared" si="79"/>
        <v>41.990273956481893</v>
      </c>
      <c r="AK124" s="122">
        <v>119</v>
      </c>
      <c r="AL124" s="84">
        <f t="shared" si="60"/>
        <v>0</v>
      </c>
      <c r="AM124" s="84">
        <f t="shared" si="61"/>
        <v>0</v>
      </c>
      <c r="AN124" s="84">
        <f t="shared" si="62"/>
        <v>0</v>
      </c>
      <c r="AO124" s="84">
        <f t="shared" si="63"/>
        <v>0</v>
      </c>
      <c r="AP124" s="84">
        <f t="shared" si="64"/>
        <v>0</v>
      </c>
      <c r="AQ124" s="221">
        <f t="shared" si="83"/>
        <v>0</v>
      </c>
      <c r="AR124" s="221">
        <f t="shared" si="84"/>
        <v>0</v>
      </c>
      <c r="AS124" s="221">
        <f t="shared" si="85"/>
        <v>0</v>
      </c>
      <c r="AT124" s="221">
        <f t="shared" si="86"/>
        <v>0</v>
      </c>
      <c r="AU124" s="84"/>
      <c r="AV124" s="84"/>
      <c r="AW124" s="84"/>
      <c r="AX124" s="84"/>
      <c r="AY124" s="127"/>
    </row>
    <row r="125" spans="2:51">
      <c r="C125" s="131"/>
      <c r="D125" s="131"/>
      <c r="E125" s="134"/>
      <c r="I125" s="106">
        <v>120</v>
      </c>
      <c r="J125" s="84">
        <f t="shared" si="67"/>
        <v>68.399999999999977</v>
      </c>
      <c r="K125" s="84">
        <f t="shared" si="68"/>
        <v>19.275588058232916</v>
      </c>
      <c r="L125" s="84">
        <f t="shared" si="69"/>
        <v>70</v>
      </c>
      <c r="M125" s="84">
        <f t="shared" si="70"/>
        <v>10</v>
      </c>
      <c r="N125" s="84">
        <f t="shared" si="50"/>
        <v>0</v>
      </c>
      <c r="O125" s="85">
        <f t="shared" si="51"/>
        <v>446.03498253475556</v>
      </c>
      <c r="P125" s="106">
        <v>120</v>
      </c>
      <c r="Q125" s="84">
        <f t="shared" si="65"/>
        <v>11.09333333333333</v>
      </c>
      <c r="R125" s="84">
        <f t="shared" si="71"/>
        <v>444.07999999999953</v>
      </c>
      <c r="S125" s="84">
        <f t="shared" si="72"/>
        <v>257.12231999999972</v>
      </c>
      <c r="T125" s="84">
        <f t="shared" si="52"/>
        <v>62.108576103251487</v>
      </c>
      <c r="U125" s="84">
        <f t="shared" si="66"/>
        <v>70</v>
      </c>
      <c r="V125" s="84">
        <f t="shared" si="53"/>
        <v>10</v>
      </c>
      <c r="W125" s="84">
        <v>0</v>
      </c>
      <c r="X125" s="84">
        <f t="shared" si="54"/>
        <v>849.32714404649585</v>
      </c>
      <c r="Y125" s="89">
        <f t="shared" si="55"/>
        <v>403.29216151174029</v>
      </c>
      <c r="AA125" s="122">
        <v>120</v>
      </c>
      <c r="AB125" s="84">
        <f t="shared" si="56"/>
        <v>242</v>
      </c>
      <c r="AC125" s="332">
        <f t="shared" si="57"/>
        <v>0.47499999999999998</v>
      </c>
      <c r="AD125" s="152">
        <f t="shared" si="58"/>
        <v>0</v>
      </c>
      <c r="AE125" s="152">
        <f t="shared" si="59"/>
        <v>0</v>
      </c>
      <c r="AF125" s="221">
        <f t="shared" si="76"/>
        <v>155.94502758752731</v>
      </c>
      <c r="AG125" s="221">
        <f t="shared" si="77"/>
        <v>0</v>
      </c>
      <c r="AH125" s="221">
        <f t="shared" si="78"/>
        <v>0</v>
      </c>
      <c r="AI125" s="226">
        <f t="shared" si="79"/>
        <v>155.94502758752731</v>
      </c>
      <c r="AK125" s="122">
        <v>120</v>
      </c>
      <c r="AL125" s="84">
        <f t="shared" si="60"/>
        <v>242</v>
      </c>
      <c r="AM125" s="84">
        <f t="shared" si="61"/>
        <v>0.95</v>
      </c>
      <c r="AN125" s="84">
        <f t="shared" si="62"/>
        <v>0</v>
      </c>
      <c r="AO125" s="84">
        <f t="shared" si="63"/>
        <v>0</v>
      </c>
      <c r="AP125" s="84">
        <f t="shared" si="64"/>
        <v>0.05</v>
      </c>
      <c r="AQ125" s="221">
        <f t="shared" si="83"/>
        <v>229.89999999999998</v>
      </c>
      <c r="AR125" s="221">
        <f t="shared" si="84"/>
        <v>0</v>
      </c>
      <c r="AS125" s="221">
        <f t="shared" si="85"/>
        <v>0</v>
      </c>
      <c r="AT125" s="221">
        <f t="shared" si="86"/>
        <v>12.100000000000001</v>
      </c>
      <c r="AU125" s="84"/>
      <c r="AV125" s="84"/>
      <c r="AW125" s="84"/>
      <c r="AX125" s="84"/>
      <c r="AY125" s="127"/>
    </row>
    <row r="126" spans="2:51">
      <c r="C126" s="135" t="s">
        <v>134</v>
      </c>
      <c r="D126" s="135" t="s">
        <v>135</v>
      </c>
      <c r="E126" s="135" t="s">
        <v>165</v>
      </c>
      <c r="F126" s="186" t="s">
        <v>175</v>
      </c>
      <c r="I126" s="106">
        <v>121</v>
      </c>
      <c r="J126" s="84">
        <f t="shared" si="67"/>
        <v>0</v>
      </c>
      <c r="K126" s="84">
        <f t="shared" si="68"/>
        <v>0</v>
      </c>
      <c r="L126" s="84">
        <f t="shared" si="69"/>
        <v>0</v>
      </c>
      <c r="M126" s="84">
        <f t="shared" si="70"/>
        <v>0</v>
      </c>
      <c r="N126" s="84">
        <f t="shared" si="50"/>
        <v>0</v>
      </c>
      <c r="O126" s="85">
        <f t="shared" si="51"/>
        <v>0</v>
      </c>
      <c r="P126" s="106">
        <v>121</v>
      </c>
      <c r="Q126" s="84">
        <f t="shared" si="65"/>
        <v>0</v>
      </c>
      <c r="R126" s="84">
        <f t="shared" si="71"/>
        <v>0</v>
      </c>
      <c r="S126" s="84">
        <f t="shared" si="72"/>
        <v>0</v>
      </c>
      <c r="T126" s="84">
        <f t="shared" si="52"/>
        <v>0</v>
      </c>
      <c r="U126" s="84">
        <f t="shared" si="66"/>
        <v>0</v>
      </c>
      <c r="V126" s="84">
        <f t="shared" si="53"/>
        <v>0</v>
      </c>
      <c r="W126" s="84">
        <v>0</v>
      </c>
      <c r="X126" s="84">
        <f t="shared" si="54"/>
        <v>0</v>
      </c>
      <c r="Y126" s="89">
        <f t="shared" si="55"/>
        <v>0</v>
      </c>
      <c r="AA126" s="122">
        <v>121</v>
      </c>
      <c r="AB126" s="84">
        <f t="shared" si="56"/>
        <v>0</v>
      </c>
      <c r="AC126" s="332">
        <f t="shared" si="57"/>
        <v>0</v>
      </c>
      <c r="AD126" s="152">
        <f t="shared" si="58"/>
        <v>0</v>
      </c>
      <c r="AE126" s="152">
        <f t="shared" si="59"/>
        <v>0</v>
      </c>
      <c r="AF126" s="221">
        <f t="shared" si="76"/>
        <v>0</v>
      </c>
      <c r="AG126" s="221">
        <f t="shared" si="77"/>
        <v>0</v>
      </c>
      <c r="AH126" s="221">
        <f t="shared" si="78"/>
        <v>0</v>
      </c>
      <c r="AI126" s="226">
        <f t="shared" si="79"/>
        <v>0</v>
      </c>
      <c r="AK126" s="122">
        <v>121</v>
      </c>
      <c r="AL126" s="84">
        <f t="shared" si="60"/>
        <v>0</v>
      </c>
      <c r="AM126" s="84">
        <f t="shared" si="61"/>
        <v>0</v>
      </c>
      <c r="AN126" s="84">
        <f t="shared" si="62"/>
        <v>0</v>
      </c>
      <c r="AO126" s="84">
        <f t="shared" si="63"/>
        <v>0</v>
      </c>
      <c r="AP126" s="84">
        <f t="shared" si="64"/>
        <v>0</v>
      </c>
      <c r="AQ126" s="221">
        <f t="shared" si="83"/>
        <v>0</v>
      </c>
      <c r="AR126" s="221">
        <f t="shared" si="84"/>
        <v>0</v>
      </c>
      <c r="AS126" s="221">
        <f t="shared" si="85"/>
        <v>0</v>
      </c>
      <c r="AT126" s="221">
        <f t="shared" si="86"/>
        <v>0</v>
      </c>
      <c r="AU126" s="84"/>
      <c r="AV126" s="84"/>
      <c r="AW126" s="84"/>
      <c r="AX126" s="84"/>
      <c r="AY126" s="127"/>
    </row>
    <row r="127" spans="2:51">
      <c r="C127" s="133">
        <f>IF(F18&gt;30,MIN(E113:E114),E113)</f>
        <v>141.04285154747714</v>
      </c>
      <c r="D127" s="133">
        <f>MIN(E118:E119)</f>
        <v>0</v>
      </c>
      <c r="E127" s="136">
        <f>E123</f>
        <v>0</v>
      </c>
      <c r="F127" s="137">
        <f>SUM(C127:E127)</f>
        <v>141.04285154747714</v>
      </c>
      <c r="I127" s="106">
        <v>122</v>
      </c>
      <c r="J127" s="84">
        <f t="shared" si="67"/>
        <v>0</v>
      </c>
      <c r="K127" s="84">
        <f t="shared" si="68"/>
        <v>0</v>
      </c>
      <c r="L127" s="84">
        <f t="shared" si="69"/>
        <v>0</v>
      </c>
      <c r="M127" s="84">
        <f t="shared" si="70"/>
        <v>0</v>
      </c>
      <c r="N127" s="84">
        <f t="shared" si="50"/>
        <v>0</v>
      </c>
      <c r="O127" s="85">
        <f t="shared" si="51"/>
        <v>0</v>
      </c>
      <c r="P127" s="106">
        <v>122</v>
      </c>
      <c r="Q127" s="84">
        <f t="shared" si="65"/>
        <v>0</v>
      </c>
      <c r="R127" s="84">
        <f t="shared" si="71"/>
        <v>0</v>
      </c>
      <c r="S127" s="84">
        <f t="shared" si="72"/>
        <v>0</v>
      </c>
      <c r="T127" s="84">
        <f t="shared" si="52"/>
        <v>0</v>
      </c>
      <c r="U127" s="84">
        <f t="shared" si="66"/>
        <v>0</v>
      </c>
      <c r="V127" s="84">
        <f t="shared" si="53"/>
        <v>0</v>
      </c>
      <c r="W127" s="84">
        <v>0</v>
      </c>
      <c r="X127" s="84">
        <f t="shared" si="54"/>
        <v>0</v>
      </c>
      <c r="Y127" s="89">
        <f t="shared" si="55"/>
        <v>0</v>
      </c>
      <c r="AA127" s="122">
        <v>122</v>
      </c>
      <c r="AB127" s="84">
        <f t="shared" si="56"/>
        <v>0</v>
      </c>
      <c r="AC127" s="332">
        <f t="shared" si="57"/>
        <v>0</v>
      </c>
      <c r="AD127" s="152">
        <f t="shared" si="58"/>
        <v>0</v>
      </c>
      <c r="AE127" s="152">
        <f t="shared" si="59"/>
        <v>0</v>
      </c>
      <c r="AF127" s="221">
        <f t="shared" si="76"/>
        <v>0</v>
      </c>
      <c r="AG127" s="221">
        <f t="shared" si="77"/>
        <v>0</v>
      </c>
      <c r="AH127" s="221">
        <f t="shared" si="78"/>
        <v>0</v>
      </c>
      <c r="AI127" s="226">
        <f t="shared" si="79"/>
        <v>0</v>
      </c>
      <c r="AK127" s="122">
        <v>122</v>
      </c>
      <c r="AL127" s="84">
        <f t="shared" si="60"/>
        <v>0</v>
      </c>
      <c r="AM127" s="84">
        <f t="shared" si="61"/>
        <v>0</v>
      </c>
      <c r="AN127" s="84">
        <f t="shared" si="62"/>
        <v>0</v>
      </c>
      <c r="AO127" s="84">
        <f t="shared" si="63"/>
        <v>0</v>
      </c>
      <c r="AP127" s="84">
        <f t="shared" si="64"/>
        <v>0</v>
      </c>
      <c r="AQ127" s="221">
        <f t="shared" si="83"/>
        <v>0</v>
      </c>
      <c r="AR127" s="221">
        <f t="shared" si="84"/>
        <v>0</v>
      </c>
      <c r="AS127" s="221">
        <f t="shared" si="85"/>
        <v>0</v>
      </c>
      <c r="AT127" s="221">
        <f t="shared" si="86"/>
        <v>0</v>
      </c>
      <c r="AU127" s="84"/>
      <c r="AV127" s="84"/>
      <c r="AW127" s="84"/>
      <c r="AX127" s="84"/>
      <c r="AY127" s="127"/>
    </row>
    <row r="128" spans="2:51">
      <c r="E128" s="70"/>
      <c r="I128" s="106">
        <v>123</v>
      </c>
      <c r="J128" s="84">
        <f t="shared" si="67"/>
        <v>0</v>
      </c>
      <c r="K128" s="84">
        <f t="shared" si="68"/>
        <v>0</v>
      </c>
      <c r="L128" s="84">
        <f t="shared" si="69"/>
        <v>0</v>
      </c>
      <c r="M128" s="84">
        <f t="shared" si="70"/>
        <v>0</v>
      </c>
      <c r="N128" s="84">
        <f t="shared" si="50"/>
        <v>0</v>
      </c>
      <c r="O128" s="85">
        <f t="shared" si="51"/>
        <v>0</v>
      </c>
      <c r="P128" s="106">
        <v>123</v>
      </c>
      <c r="Q128" s="84">
        <f t="shared" si="65"/>
        <v>0</v>
      </c>
      <c r="R128" s="84">
        <f t="shared" si="71"/>
        <v>0</v>
      </c>
      <c r="S128" s="84">
        <f t="shared" si="72"/>
        <v>0</v>
      </c>
      <c r="T128" s="84">
        <f t="shared" si="52"/>
        <v>0</v>
      </c>
      <c r="U128" s="84">
        <f t="shared" si="66"/>
        <v>0</v>
      </c>
      <c r="V128" s="84">
        <f t="shared" si="53"/>
        <v>0</v>
      </c>
      <c r="W128" s="84">
        <v>0</v>
      </c>
      <c r="X128" s="84">
        <f t="shared" si="54"/>
        <v>0</v>
      </c>
      <c r="Y128" s="89">
        <f t="shared" si="55"/>
        <v>0</v>
      </c>
      <c r="AA128" s="122">
        <v>123</v>
      </c>
      <c r="AB128" s="84">
        <f t="shared" si="56"/>
        <v>0</v>
      </c>
      <c r="AC128" s="332">
        <f t="shared" si="57"/>
        <v>0</v>
      </c>
      <c r="AD128" s="152">
        <f t="shared" si="58"/>
        <v>0</v>
      </c>
      <c r="AE128" s="152">
        <f t="shared" si="59"/>
        <v>0</v>
      </c>
      <c r="AF128" s="221">
        <f t="shared" si="76"/>
        <v>0</v>
      </c>
      <c r="AG128" s="221">
        <f t="shared" si="77"/>
        <v>0</v>
      </c>
      <c r="AH128" s="221">
        <f t="shared" si="78"/>
        <v>0</v>
      </c>
      <c r="AI128" s="226">
        <f t="shared" si="79"/>
        <v>0</v>
      </c>
      <c r="AK128" s="122">
        <v>123</v>
      </c>
      <c r="AL128" s="84">
        <f t="shared" si="60"/>
        <v>0</v>
      </c>
      <c r="AM128" s="84">
        <f t="shared" si="61"/>
        <v>0</v>
      </c>
      <c r="AN128" s="84">
        <f t="shared" si="62"/>
        <v>0</v>
      </c>
      <c r="AO128" s="84">
        <f t="shared" si="63"/>
        <v>0</v>
      </c>
      <c r="AP128" s="84">
        <f t="shared" si="64"/>
        <v>0</v>
      </c>
      <c r="AQ128" s="221">
        <f t="shared" si="83"/>
        <v>0</v>
      </c>
      <c r="AR128" s="221">
        <f t="shared" si="84"/>
        <v>0</v>
      </c>
      <c r="AS128" s="221">
        <f t="shared" si="85"/>
        <v>0</v>
      </c>
      <c r="AT128" s="221">
        <f t="shared" si="86"/>
        <v>0</v>
      </c>
      <c r="AU128" s="84"/>
      <c r="AV128" s="84"/>
      <c r="AW128" s="84"/>
      <c r="AX128" s="84"/>
      <c r="AY128" s="127"/>
    </row>
    <row r="129" spans="3:51">
      <c r="E129" s="70"/>
      <c r="I129" s="106">
        <v>124</v>
      </c>
      <c r="J129" s="84">
        <f t="shared" si="67"/>
        <v>0</v>
      </c>
      <c r="K129" s="84">
        <f t="shared" si="68"/>
        <v>0</v>
      </c>
      <c r="L129" s="84">
        <f t="shared" si="69"/>
        <v>0</v>
      </c>
      <c r="M129" s="84">
        <f t="shared" si="70"/>
        <v>0</v>
      </c>
      <c r="N129" s="84">
        <f t="shared" si="50"/>
        <v>0</v>
      </c>
      <c r="O129" s="85">
        <f t="shared" si="51"/>
        <v>0</v>
      </c>
      <c r="P129" s="106">
        <v>124</v>
      </c>
      <c r="Q129" s="84">
        <f t="shared" si="65"/>
        <v>0</v>
      </c>
      <c r="R129" s="84">
        <f t="shared" si="71"/>
        <v>0</v>
      </c>
      <c r="S129" s="84">
        <f t="shared" si="72"/>
        <v>0</v>
      </c>
      <c r="T129" s="84">
        <f t="shared" si="52"/>
        <v>0</v>
      </c>
      <c r="U129" s="84">
        <f t="shared" si="66"/>
        <v>0</v>
      </c>
      <c r="V129" s="84">
        <f t="shared" si="53"/>
        <v>0</v>
      </c>
      <c r="W129" s="84">
        <v>0</v>
      </c>
      <c r="X129" s="84">
        <f t="shared" si="54"/>
        <v>0</v>
      </c>
      <c r="Y129" s="89">
        <f t="shared" si="55"/>
        <v>0</v>
      </c>
      <c r="AA129" s="122">
        <v>124</v>
      </c>
      <c r="AB129" s="84">
        <f t="shared" si="56"/>
        <v>0</v>
      </c>
      <c r="AC129" s="332">
        <f t="shared" si="57"/>
        <v>0</v>
      </c>
      <c r="AD129" s="152">
        <f t="shared" si="58"/>
        <v>0</v>
      </c>
      <c r="AE129" s="152">
        <f t="shared" si="59"/>
        <v>0</v>
      </c>
      <c r="AF129" s="221">
        <f t="shared" si="76"/>
        <v>0</v>
      </c>
      <c r="AG129" s="221">
        <f t="shared" si="77"/>
        <v>0</v>
      </c>
      <c r="AH129" s="221">
        <f t="shared" si="78"/>
        <v>0</v>
      </c>
      <c r="AI129" s="226">
        <f t="shared" si="79"/>
        <v>0</v>
      </c>
      <c r="AK129" s="122">
        <v>124</v>
      </c>
      <c r="AL129" s="84">
        <f t="shared" si="60"/>
        <v>0</v>
      </c>
      <c r="AM129" s="84">
        <f t="shared" si="61"/>
        <v>0</v>
      </c>
      <c r="AN129" s="84">
        <f t="shared" si="62"/>
        <v>0</v>
      </c>
      <c r="AO129" s="84">
        <f t="shared" si="63"/>
        <v>0</v>
      </c>
      <c r="AP129" s="84">
        <f t="shared" si="64"/>
        <v>0</v>
      </c>
      <c r="AQ129" s="221">
        <f t="shared" si="83"/>
        <v>0</v>
      </c>
      <c r="AR129" s="221">
        <f t="shared" si="84"/>
        <v>0</v>
      </c>
      <c r="AS129" s="221">
        <f t="shared" si="85"/>
        <v>0</v>
      </c>
      <c r="AT129" s="221">
        <f t="shared" si="86"/>
        <v>0</v>
      </c>
      <c r="AU129" s="84"/>
      <c r="AV129" s="84"/>
      <c r="AW129" s="84"/>
      <c r="AX129" s="84"/>
      <c r="AY129" s="127"/>
    </row>
    <row r="130" spans="3:51" ht="30">
      <c r="C130" s="3" t="s">
        <v>5</v>
      </c>
      <c r="D130" s="3" t="s">
        <v>6</v>
      </c>
      <c r="E130" s="215" t="s">
        <v>232</v>
      </c>
      <c r="I130" s="106">
        <v>125</v>
      </c>
      <c r="J130" s="84">
        <f t="shared" si="67"/>
        <v>0</v>
      </c>
      <c r="K130" s="84">
        <f t="shared" si="68"/>
        <v>0</v>
      </c>
      <c r="L130" s="84">
        <f t="shared" si="69"/>
        <v>0</v>
      </c>
      <c r="M130" s="84">
        <f t="shared" si="70"/>
        <v>0</v>
      </c>
      <c r="N130" s="84">
        <f t="shared" si="50"/>
        <v>0</v>
      </c>
      <c r="O130" s="85">
        <f t="shared" si="51"/>
        <v>0</v>
      </c>
      <c r="P130" s="106">
        <v>125</v>
      </c>
      <c r="Q130" s="84">
        <f t="shared" si="65"/>
        <v>0</v>
      </c>
      <c r="R130" s="84">
        <f t="shared" si="71"/>
        <v>0</v>
      </c>
      <c r="S130" s="84">
        <f t="shared" si="72"/>
        <v>0</v>
      </c>
      <c r="T130" s="84">
        <f t="shared" si="52"/>
        <v>0</v>
      </c>
      <c r="U130" s="84">
        <f t="shared" si="66"/>
        <v>0</v>
      </c>
      <c r="V130" s="84">
        <f t="shared" si="53"/>
        <v>0</v>
      </c>
      <c r="W130" s="84">
        <v>0</v>
      </c>
      <c r="X130" s="84">
        <f t="shared" si="54"/>
        <v>0</v>
      </c>
      <c r="Y130" s="89">
        <f t="shared" si="55"/>
        <v>0</v>
      </c>
      <c r="AA130" s="122">
        <v>125</v>
      </c>
      <c r="AB130" s="84">
        <f t="shared" si="56"/>
        <v>0</v>
      </c>
      <c r="AC130" s="332">
        <f t="shared" si="57"/>
        <v>0</v>
      </c>
      <c r="AD130" s="152">
        <f t="shared" si="58"/>
        <v>0</v>
      </c>
      <c r="AE130" s="152">
        <f t="shared" si="59"/>
        <v>0</v>
      </c>
      <c r="AF130" s="221">
        <f t="shared" si="76"/>
        <v>0</v>
      </c>
      <c r="AG130" s="221">
        <f t="shared" si="77"/>
        <v>0</v>
      </c>
      <c r="AH130" s="221">
        <f t="shared" si="78"/>
        <v>0</v>
      </c>
      <c r="AI130" s="226">
        <f t="shared" si="79"/>
        <v>0</v>
      </c>
      <c r="AK130" s="122">
        <v>125</v>
      </c>
      <c r="AL130" s="84">
        <f t="shared" si="60"/>
        <v>0</v>
      </c>
      <c r="AM130" s="84">
        <f t="shared" si="61"/>
        <v>0</v>
      </c>
      <c r="AN130" s="84">
        <f t="shared" si="62"/>
        <v>0</v>
      </c>
      <c r="AO130" s="84">
        <f t="shared" si="63"/>
        <v>0</v>
      </c>
      <c r="AP130" s="84">
        <f t="shared" si="64"/>
        <v>0</v>
      </c>
      <c r="AQ130" s="221">
        <f t="shared" si="83"/>
        <v>0</v>
      </c>
      <c r="AR130" s="221">
        <f t="shared" si="84"/>
        <v>0</v>
      </c>
      <c r="AS130" s="221">
        <f t="shared" si="85"/>
        <v>0</v>
      </c>
      <c r="AT130" s="221">
        <f t="shared" si="86"/>
        <v>0</v>
      </c>
      <c r="AU130" s="84"/>
      <c r="AV130" s="84"/>
      <c r="AW130" s="84"/>
      <c r="AX130" s="84"/>
      <c r="AY130" s="127"/>
    </row>
    <row r="131" spans="3:51">
      <c r="C131" s="192" t="s">
        <v>7</v>
      </c>
      <c r="D131" s="4">
        <v>0.62</v>
      </c>
      <c r="E131" s="215" t="s">
        <v>233</v>
      </c>
      <c r="I131" s="106">
        <v>126</v>
      </c>
      <c r="J131" s="84">
        <f t="shared" si="67"/>
        <v>0</v>
      </c>
      <c r="K131" s="84">
        <f t="shared" si="68"/>
        <v>0</v>
      </c>
      <c r="L131" s="84">
        <f t="shared" si="69"/>
        <v>0</v>
      </c>
      <c r="M131" s="84">
        <f t="shared" si="70"/>
        <v>0</v>
      </c>
      <c r="N131" s="84">
        <f t="shared" si="50"/>
        <v>0</v>
      </c>
      <c r="O131" s="85">
        <f t="shared" si="51"/>
        <v>0</v>
      </c>
      <c r="P131" s="106">
        <v>126</v>
      </c>
      <c r="Q131" s="84">
        <f t="shared" si="65"/>
        <v>0</v>
      </c>
      <c r="R131" s="84">
        <f t="shared" si="71"/>
        <v>0</v>
      </c>
      <c r="S131" s="84">
        <f t="shared" si="72"/>
        <v>0</v>
      </c>
      <c r="T131" s="84">
        <f t="shared" si="52"/>
        <v>0</v>
      </c>
      <c r="U131" s="84">
        <f t="shared" si="66"/>
        <v>0</v>
      </c>
      <c r="V131" s="84">
        <f t="shared" si="53"/>
        <v>0</v>
      </c>
      <c r="W131" s="84">
        <v>0</v>
      </c>
      <c r="X131" s="84">
        <f t="shared" si="54"/>
        <v>0</v>
      </c>
      <c r="Y131" s="89">
        <f t="shared" si="55"/>
        <v>0</v>
      </c>
      <c r="AA131" s="122">
        <v>126</v>
      </c>
      <c r="AB131" s="84">
        <f t="shared" si="56"/>
        <v>0</v>
      </c>
      <c r="AC131" s="332">
        <f t="shared" si="57"/>
        <v>0</v>
      </c>
      <c r="AD131" s="152">
        <f t="shared" si="58"/>
        <v>0</v>
      </c>
      <c r="AE131" s="152">
        <f t="shared" si="59"/>
        <v>0</v>
      </c>
      <c r="AF131" s="221">
        <f t="shared" si="76"/>
        <v>0</v>
      </c>
      <c r="AG131" s="221">
        <f t="shared" si="77"/>
        <v>0</v>
      </c>
      <c r="AH131" s="221">
        <f t="shared" si="78"/>
        <v>0</v>
      </c>
      <c r="AI131" s="226">
        <f t="shared" si="79"/>
        <v>0</v>
      </c>
      <c r="AK131" s="122">
        <v>126</v>
      </c>
      <c r="AL131" s="84">
        <f t="shared" si="60"/>
        <v>0</v>
      </c>
      <c r="AM131" s="84">
        <f t="shared" si="61"/>
        <v>0</v>
      </c>
      <c r="AN131" s="84">
        <f t="shared" si="62"/>
        <v>0</v>
      </c>
      <c r="AO131" s="84">
        <f t="shared" si="63"/>
        <v>0</v>
      </c>
      <c r="AP131" s="84">
        <f t="shared" si="64"/>
        <v>0</v>
      </c>
      <c r="AQ131" s="221">
        <f t="shared" si="83"/>
        <v>0</v>
      </c>
      <c r="AR131" s="221">
        <f t="shared" si="84"/>
        <v>0</v>
      </c>
      <c r="AS131" s="221">
        <f t="shared" si="85"/>
        <v>0</v>
      </c>
      <c r="AT131" s="221">
        <f t="shared" si="86"/>
        <v>0</v>
      </c>
      <c r="AU131" s="84"/>
      <c r="AV131" s="84"/>
      <c r="AW131" s="84"/>
      <c r="AX131" s="84"/>
      <c r="AY131" s="127"/>
    </row>
    <row r="132" spans="3:51">
      <c r="C132" s="192" t="s">
        <v>4</v>
      </c>
      <c r="D132" s="4">
        <v>0.64</v>
      </c>
      <c r="E132" s="215" t="s">
        <v>233</v>
      </c>
      <c r="I132" s="106">
        <v>127</v>
      </c>
      <c r="J132" s="84">
        <f t="shared" si="67"/>
        <v>0</v>
      </c>
      <c r="K132" s="84">
        <f t="shared" si="68"/>
        <v>0</v>
      </c>
      <c r="L132" s="84">
        <f t="shared" si="69"/>
        <v>0</v>
      </c>
      <c r="M132" s="84">
        <f t="shared" si="70"/>
        <v>0</v>
      </c>
      <c r="N132" s="84">
        <f t="shared" si="50"/>
        <v>0</v>
      </c>
      <c r="O132" s="85">
        <f t="shared" si="51"/>
        <v>0</v>
      </c>
      <c r="P132" s="106">
        <v>127</v>
      </c>
      <c r="Q132" s="84">
        <f t="shared" si="65"/>
        <v>0</v>
      </c>
      <c r="R132" s="84">
        <f t="shared" si="71"/>
        <v>0</v>
      </c>
      <c r="S132" s="84">
        <f t="shared" si="72"/>
        <v>0</v>
      </c>
      <c r="T132" s="84">
        <f t="shared" si="52"/>
        <v>0</v>
      </c>
      <c r="U132" s="84">
        <f t="shared" si="66"/>
        <v>0</v>
      </c>
      <c r="V132" s="84">
        <f t="shared" si="53"/>
        <v>0</v>
      </c>
      <c r="W132" s="84">
        <v>0</v>
      </c>
      <c r="X132" s="84">
        <f t="shared" si="54"/>
        <v>0</v>
      </c>
      <c r="Y132" s="89">
        <f t="shared" si="55"/>
        <v>0</v>
      </c>
      <c r="AA132" s="122">
        <v>127</v>
      </c>
      <c r="AB132" s="84">
        <f t="shared" si="56"/>
        <v>0</v>
      </c>
      <c r="AC132" s="332">
        <f t="shared" si="57"/>
        <v>0</v>
      </c>
      <c r="AD132" s="152">
        <f t="shared" si="58"/>
        <v>0</v>
      </c>
      <c r="AE132" s="152">
        <f t="shared" si="59"/>
        <v>0</v>
      </c>
      <c r="AF132" s="221">
        <f t="shared" si="76"/>
        <v>0</v>
      </c>
      <c r="AG132" s="221">
        <f t="shared" si="77"/>
        <v>0</v>
      </c>
      <c r="AH132" s="221">
        <f t="shared" si="78"/>
        <v>0</v>
      </c>
      <c r="AI132" s="226">
        <f t="shared" si="79"/>
        <v>0</v>
      </c>
      <c r="AK132" s="122">
        <v>127</v>
      </c>
      <c r="AL132" s="84">
        <f t="shared" si="60"/>
        <v>0</v>
      </c>
      <c r="AM132" s="84">
        <f t="shared" si="61"/>
        <v>0</v>
      </c>
      <c r="AN132" s="84">
        <f t="shared" si="62"/>
        <v>0</v>
      </c>
      <c r="AO132" s="84">
        <f t="shared" si="63"/>
        <v>0</v>
      </c>
      <c r="AP132" s="84">
        <f t="shared" si="64"/>
        <v>0</v>
      </c>
      <c r="AQ132" s="221">
        <f t="shared" si="83"/>
        <v>0</v>
      </c>
      <c r="AR132" s="221">
        <f t="shared" si="84"/>
        <v>0</v>
      </c>
      <c r="AS132" s="221">
        <f t="shared" si="85"/>
        <v>0</v>
      </c>
      <c r="AT132" s="221">
        <f t="shared" si="86"/>
        <v>0</v>
      </c>
      <c r="AU132" s="84"/>
      <c r="AV132" s="84"/>
      <c r="AW132" s="84"/>
      <c r="AX132" s="84"/>
      <c r="AY132" s="127"/>
    </row>
    <row r="133" spans="3:51">
      <c r="C133" s="192" t="s">
        <v>8</v>
      </c>
      <c r="D133" s="4">
        <v>0.42</v>
      </c>
      <c r="E133" s="215" t="s">
        <v>233</v>
      </c>
      <c r="I133" s="106">
        <v>128</v>
      </c>
      <c r="J133" s="84">
        <f t="shared" si="67"/>
        <v>0</v>
      </c>
      <c r="K133" s="84">
        <f t="shared" si="68"/>
        <v>0</v>
      </c>
      <c r="L133" s="84">
        <f t="shared" si="69"/>
        <v>0</v>
      </c>
      <c r="M133" s="84">
        <f t="shared" si="70"/>
        <v>0</v>
      </c>
      <c r="N133" s="84">
        <f t="shared" ref="N133:N196" si="87">IF(P134&lt;=$F$18,0,)</f>
        <v>0</v>
      </c>
      <c r="O133" s="85">
        <f t="shared" ref="O133:O196" si="88">((J133+K133)*0.475+L133+M133+N133)*44/12</f>
        <v>0</v>
      </c>
      <c r="P133" s="106">
        <v>128</v>
      </c>
      <c r="Q133" s="84">
        <f t="shared" si="65"/>
        <v>0</v>
      </c>
      <c r="R133" s="84">
        <f t="shared" si="71"/>
        <v>0</v>
      </c>
      <c r="S133" s="84">
        <f t="shared" si="72"/>
        <v>0</v>
      </c>
      <c r="T133" s="84">
        <f t="shared" ref="T133:T196" si="89">IF(S133=0,0,EXP(-1.0587+0.8836*LN(S133)+0.284))</f>
        <v>0</v>
      </c>
      <c r="U133" s="84">
        <f t="shared" si="66"/>
        <v>0</v>
      </c>
      <c r="V133" s="84">
        <f t="shared" ref="V133:V196" si="90">IF(P133&lt;=$F$18,IF(P133&lt;=30,P133*($F$16-$F$6)/30,$F$16-$F$6),)</f>
        <v>0</v>
      </c>
      <c r="W133" s="84">
        <v>0</v>
      </c>
      <c r="X133" s="84">
        <f t="shared" ref="X133:X196" si="91">((S133+T133)*0.475+U133+V133+W133)*44/12</f>
        <v>0</v>
      </c>
      <c r="Y133" s="89">
        <f t="shared" ref="Y133:Y196" si="92">IF(P133&lt;=$F$18,X133-O133,)</f>
        <v>0</v>
      </c>
      <c r="AA133" s="122">
        <v>128</v>
      </c>
      <c r="AB133" s="84">
        <f t="shared" ref="AB133:AB196" si="93">IF(AA133&lt;=$F$18,IFERROR(VLOOKUP($AA133,$B$82:$G$95,2,FALSE),0),)</f>
        <v>0</v>
      </c>
      <c r="AC133" s="332">
        <f t="shared" ref="AC133:AC196" si="94">IF(AA133&lt;=$F$18,IFERROR(VLOOKUP($AA133,$B$82:$G$95,3,FALSE),0),)*50%</f>
        <v>0</v>
      </c>
      <c r="AD133" s="152">
        <f t="shared" ref="AD133:AD196" si="95">IF(AA133&lt;=$F$18,IFERROR(VLOOKUP($AA133,$B$82:$G$95,4,FALSE),0),)</f>
        <v>0</v>
      </c>
      <c r="AE133" s="152">
        <f t="shared" ref="AE133:AE196" si="96">IF(AA133&lt;=$F$18,IFERROR(VLOOKUP($AA133,$B$82:$G$95,5,FALSE),0),)</f>
        <v>0</v>
      </c>
      <c r="AF133" s="221">
        <f t="shared" si="76"/>
        <v>0</v>
      </c>
      <c r="AG133" s="221">
        <f t="shared" si="77"/>
        <v>0</v>
      </c>
      <c r="AH133" s="221">
        <f t="shared" si="78"/>
        <v>0</v>
      </c>
      <c r="AI133" s="226">
        <f t="shared" si="79"/>
        <v>0</v>
      </c>
      <c r="AK133" s="122">
        <v>128</v>
      </c>
      <c r="AL133" s="84">
        <f t="shared" ref="AL133:AL196" si="97">IF(AK133&lt;=$F$18,IFERROR(VLOOKUP($AA133,$B$82:$G$95,2,FALSE),0),)</f>
        <v>0</v>
      </c>
      <c r="AM133" s="84">
        <f t="shared" ref="AM133:AM196" si="98">IF(AK133&lt;=$F$18,IFERROR(VLOOKUP($AA133,$B$82:$G$95,3,FALSE),0),)</f>
        <v>0</v>
      </c>
      <c r="AN133" s="84">
        <f t="shared" ref="AN133:AN196" si="99">IF(AK133&lt;=$F$18,IFERROR(VLOOKUP($AA133,$B$82:$G$95,4,FALSE),0),)</f>
        <v>0</v>
      </c>
      <c r="AO133" s="84">
        <f t="shared" ref="AO133:AO196" si="100">IF(AK133&lt;=$F$18,IFERROR(VLOOKUP($AA133,$B$82:$G$95,5,FALSE),0),)</f>
        <v>0</v>
      </c>
      <c r="AP133" s="84">
        <f t="shared" ref="AP133:AP196" si="101">IF(AK133&lt;=$F$18,IFERROR(VLOOKUP($AA133,$B$82:$G$95,6,FALSE),0),)</f>
        <v>0</v>
      </c>
      <c r="AQ133" s="221">
        <f t="shared" si="83"/>
        <v>0</v>
      </c>
      <c r="AR133" s="221">
        <f t="shared" si="84"/>
        <v>0</v>
      </c>
      <c r="AS133" s="221">
        <f t="shared" si="85"/>
        <v>0</v>
      </c>
      <c r="AT133" s="221">
        <f t="shared" si="86"/>
        <v>0</v>
      </c>
      <c r="AU133" s="84"/>
      <c r="AV133" s="84"/>
      <c r="AW133" s="84"/>
      <c r="AX133" s="84"/>
      <c r="AY133" s="127"/>
    </row>
    <row r="134" spans="3:51">
      <c r="C134" s="192" t="s">
        <v>9</v>
      </c>
      <c r="D134" s="4">
        <v>0.42</v>
      </c>
      <c r="E134" s="215" t="s">
        <v>233</v>
      </c>
      <c r="I134" s="106">
        <v>129</v>
      </c>
      <c r="J134" s="84">
        <f t="shared" si="67"/>
        <v>0</v>
      </c>
      <c r="K134" s="84">
        <f t="shared" si="68"/>
        <v>0</v>
      </c>
      <c r="L134" s="84">
        <f t="shared" si="69"/>
        <v>0</v>
      </c>
      <c r="M134" s="84">
        <f t="shared" si="70"/>
        <v>0</v>
      </c>
      <c r="N134" s="84">
        <f t="shared" si="87"/>
        <v>0</v>
      </c>
      <c r="O134" s="85">
        <f t="shared" si="88"/>
        <v>0</v>
      </c>
      <c r="P134" s="106">
        <v>129</v>
      </c>
      <c r="Q134" s="84">
        <f t="shared" ref="Q134:Q197" si="102">IF(P134&lt;=$F$18,LOOKUP(P134-1,$B$25:$B$78,$G$25:$G$78),)</f>
        <v>0</v>
      </c>
      <c r="R134" s="84">
        <f t="shared" si="71"/>
        <v>0</v>
      </c>
      <c r="S134" s="84">
        <f t="shared" si="72"/>
        <v>0</v>
      </c>
      <c r="T134" s="84">
        <f t="shared" si="89"/>
        <v>0</v>
      </c>
      <c r="U134" s="84">
        <f t="shared" ref="U134:U197" si="103">IF(P134&lt;=$F$18,$F$5+($F$15-$F$5)*(1-EXP(-0.0175*P134)),)</f>
        <v>0</v>
      </c>
      <c r="V134" s="84">
        <f t="shared" si="90"/>
        <v>0</v>
      </c>
      <c r="W134" s="84">
        <v>0</v>
      </c>
      <c r="X134" s="84">
        <f t="shared" si="91"/>
        <v>0</v>
      </c>
      <c r="Y134" s="89">
        <f t="shared" si="92"/>
        <v>0</v>
      </c>
      <c r="AA134" s="122">
        <v>129</v>
      </c>
      <c r="AB134" s="84">
        <f t="shared" si="93"/>
        <v>0</v>
      </c>
      <c r="AC134" s="332">
        <f t="shared" si="94"/>
        <v>0</v>
      </c>
      <c r="AD134" s="152">
        <f t="shared" si="95"/>
        <v>0</v>
      </c>
      <c r="AE134" s="152">
        <f t="shared" si="96"/>
        <v>0</v>
      </c>
      <c r="AF134" s="221">
        <f t="shared" si="76"/>
        <v>0</v>
      </c>
      <c r="AG134" s="221">
        <f t="shared" si="77"/>
        <v>0</v>
      </c>
      <c r="AH134" s="221">
        <f t="shared" si="78"/>
        <v>0</v>
      </c>
      <c r="AI134" s="226">
        <f t="shared" si="79"/>
        <v>0</v>
      </c>
      <c r="AK134" s="122">
        <v>129</v>
      </c>
      <c r="AL134" s="84">
        <f t="shared" si="97"/>
        <v>0</v>
      </c>
      <c r="AM134" s="84">
        <f t="shared" si="98"/>
        <v>0</v>
      </c>
      <c r="AN134" s="84">
        <f t="shared" si="99"/>
        <v>0</v>
      </c>
      <c r="AO134" s="84">
        <f t="shared" si="100"/>
        <v>0</v>
      </c>
      <c r="AP134" s="84">
        <f t="shared" si="101"/>
        <v>0</v>
      </c>
      <c r="AQ134" s="221">
        <f t="shared" si="83"/>
        <v>0</v>
      </c>
      <c r="AR134" s="221">
        <f t="shared" si="84"/>
        <v>0</v>
      </c>
      <c r="AS134" s="221">
        <f t="shared" si="85"/>
        <v>0</v>
      </c>
      <c r="AT134" s="221">
        <f t="shared" si="86"/>
        <v>0</v>
      </c>
      <c r="AU134" s="84"/>
      <c r="AV134" s="84"/>
      <c r="AW134" s="84"/>
      <c r="AX134" s="84"/>
      <c r="AY134" s="127"/>
    </row>
    <row r="135" spans="3:51">
      <c r="C135" s="192" t="s">
        <v>10</v>
      </c>
      <c r="D135" s="4">
        <v>0.52</v>
      </c>
      <c r="E135" s="215" t="s">
        <v>233</v>
      </c>
      <c r="I135" s="106">
        <v>130</v>
      </c>
      <c r="J135" s="84">
        <f t="shared" ref="J135:J198" si="104">IF($I135&lt;=$F$10,$F$11*$F$13+J134,)</f>
        <v>0</v>
      </c>
      <c r="K135" s="84">
        <f t="shared" ref="K135:K198" si="105">IF(J135=0,0,EXP(-1.0587+0.8836*LN(J135)+0.284))</f>
        <v>0</v>
      </c>
      <c r="L135" s="84">
        <f t="shared" ref="L135:L198" si="106">IF(I135&lt;=$F$10,$F$5+($F$8-$F$5)*(1-EXP(-0.0175*I135)),)</f>
        <v>0</v>
      </c>
      <c r="M135" s="84">
        <f t="shared" ref="M135:M198" si="107">IF(I135&lt;=$F$10,IF(I135&lt;=30,I135*($F$9-$F$6)/30,$F$9-$F$6),)</f>
        <v>0</v>
      </c>
      <c r="N135" s="84">
        <f t="shared" si="87"/>
        <v>0</v>
      </c>
      <c r="O135" s="85">
        <f t="shared" si="88"/>
        <v>0</v>
      </c>
      <c r="P135" s="106">
        <v>130</v>
      </c>
      <c r="Q135" s="84">
        <f t="shared" si="102"/>
        <v>0</v>
      </c>
      <c r="R135" s="84">
        <f t="shared" ref="R135:R198" si="108">IF(P135&lt;=$F$18,Q135+R134,)</f>
        <v>0</v>
      </c>
      <c r="S135" s="84">
        <f t="shared" ref="S135:S198" si="109">$F$19*R135</f>
        <v>0</v>
      </c>
      <c r="T135" s="84">
        <f t="shared" si="89"/>
        <v>0</v>
      </c>
      <c r="U135" s="84">
        <f t="shared" si="103"/>
        <v>0</v>
      </c>
      <c r="V135" s="84">
        <f t="shared" si="90"/>
        <v>0</v>
      </c>
      <c r="W135" s="84">
        <v>0</v>
      </c>
      <c r="X135" s="84">
        <f t="shared" si="91"/>
        <v>0</v>
      </c>
      <c r="Y135" s="89">
        <f t="shared" si="92"/>
        <v>0</v>
      </c>
      <c r="AA135" s="122">
        <v>130</v>
      </c>
      <c r="AB135" s="84">
        <f t="shared" si="93"/>
        <v>0</v>
      </c>
      <c r="AC135" s="332">
        <f t="shared" si="94"/>
        <v>0</v>
      </c>
      <c r="AD135" s="152">
        <f t="shared" si="95"/>
        <v>0</v>
      </c>
      <c r="AE135" s="152">
        <f t="shared" si="96"/>
        <v>0</v>
      </c>
      <c r="AF135" s="221">
        <f t="shared" si="76"/>
        <v>0</v>
      </c>
      <c r="AG135" s="221">
        <f t="shared" si="77"/>
        <v>0</v>
      </c>
      <c r="AH135" s="221">
        <f t="shared" si="78"/>
        <v>0</v>
      </c>
      <c r="AI135" s="226">
        <f t="shared" si="79"/>
        <v>0</v>
      </c>
      <c r="AK135" s="122">
        <v>130</v>
      </c>
      <c r="AL135" s="84">
        <f t="shared" si="97"/>
        <v>0</v>
      </c>
      <c r="AM135" s="84">
        <f t="shared" si="98"/>
        <v>0</v>
      </c>
      <c r="AN135" s="84">
        <f t="shared" si="99"/>
        <v>0</v>
      </c>
      <c r="AO135" s="84">
        <f t="shared" si="100"/>
        <v>0</v>
      </c>
      <c r="AP135" s="84">
        <f t="shared" si="101"/>
        <v>0</v>
      </c>
      <c r="AQ135" s="221">
        <f t="shared" si="83"/>
        <v>0</v>
      </c>
      <c r="AR135" s="221">
        <f t="shared" si="84"/>
        <v>0</v>
      </c>
      <c r="AS135" s="221">
        <f t="shared" si="85"/>
        <v>0</v>
      </c>
      <c r="AT135" s="221">
        <f t="shared" si="86"/>
        <v>0</v>
      </c>
      <c r="AU135" s="84"/>
      <c r="AV135" s="84"/>
      <c r="AW135" s="84"/>
      <c r="AX135" s="84"/>
      <c r="AY135" s="127"/>
    </row>
    <row r="136" spans="3:51">
      <c r="C136" s="192" t="s">
        <v>11</v>
      </c>
      <c r="D136" s="4">
        <v>0.36</v>
      </c>
      <c r="E136" s="215" t="s">
        <v>234</v>
      </c>
      <c r="I136" s="106">
        <v>131</v>
      </c>
      <c r="J136" s="84">
        <f t="shared" si="104"/>
        <v>0</v>
      </c>
      <c r="K136" s="84">
        <f t="shared" si="105"/>
        <v>0</v>
      </c>
      <c r="L136" s="84">
        <f t="shared" si="106"/>
        <v>0</v>
      </c>
      <c r="M136" s="84">
        <f t="shared" si="107"/>
        <v>0</v>
      </c>
      <c r="N136" s="84">
        <f t="shared" si="87"/>
        <v>0</v>
      </c>
      <c r="O136" s="85">
        <f t="shared" si="88"/>
        <v>0</v>
      </c>
      <c r="P136" s="106">
        <v>131</v>
      </c>
      <c r="Q136" s="84">
        <f t="shared" si="102"/>
        <v>0</v>
      </c>
      <c r="R136" s="84">
        <f t="shared" si="108"/>
        <v>0</v>
      </c>
      <c r="S136" s="84">
        <f t="shared" si="109"/>
        <v>0</v>
      </c>
      <c r="T136" s="84">
        <f t="shared" si="89"/>
        <v>0</v>
      </c>
      <c r="U136" s="84">
        <f t="shared" si="103"/>
        <v>0</v>
      </c>
      <c r="V136" s="84">
        <f t="shared" si="90"/>
        <v>0</v>
      </c>
      <c r="W136" s="84">
        <v>0</v>
      </c>
      <c r="X136" s="84">
        <f t="shared" si="91"/>
        <v>0</v>
      </c>
      <c r="Y136" s="89">
        <f t="shared" si="92"/>
        <v>0</v>
      </c>
      <c r="AA136" s="122">
        <v>131</v>
      </c>
      <c r="AB136" s="84">
        <f t="shared" si="93"/>
        <v>0</v>
      </c>
      <c r="AC136" s="332">
        <f t="shared" si="94"/>
        <v>0</v>
      </c>
      <c r="AD136" s="152">
        <f t="shared" si="95"/>
        <v>0</v>
      </c>
      <c r="AE136" s="152">
        <f t="shared" si="96"/>
        <v>0</v>
      </c>
      <c r="AF136" s="221">
        <f t="shared" si="76"/>
        <v>0</v>
      </c>
      <c r="AG136" s="221">
        <f t="shared" si="77"/>
        <v>0</v>
      </c>
      <c r="AH136" s="221">
        <f t="shared" si="78"/>
        <v>0</v>
      </c>
      <c r="AI136" s="226">
        <f t="shared" si="79"/>
        <v>0</v>
      </c>
      <c r="AK136" s="122">
        <v>131</v>
      </c>
      <c r="AL136" s="84">
        <f t="shared" si="97"/>
        <v>0</v>
      </c>
      <c r="AM136" s="84">
        <f t="shared" si="98"/>
        <v>0</v>
      </c>
      <c r="AN136" s="84">
        <f t="shared" si="99"/>
        <v>0</v>
      </c>
      <c r="AO136" s="84">
        <f t="shared" si="100"/>
        <v>0</v>
      </c>
      <c r="AP136" s="84">
        <f t="shared" si="101"/>
        <v>0</v>
      </c>
      <c r="AQ136" s="221">
        <f t="shared" si="83"/>
        <v>0</v>
      </c>
      <c r="AR136" s="221">
        <f t="shared" si="84"/>
        <v>0</v>
      </c>
      <c r="AS136" s="221">
        <f t="shared" si="85"/>
        <v>0</v>
      </c>
      <c r="AT136" s="221">
        <f t="shared" si="86"/>
        <v>0</v>
      </c>
      <c r="AU136" s="84"/>
      <c r="AV136" s="84"/>
      <c r="AW136" s="84"/>
      <c r="AX136" s="84"/>
      <c r="AY136" s="127"/>
    </row>
    <row r="137" spans="3:51">
      <c r="C137" s="192" t="s">
        <v>12</v>
      </c>
      <c r="D137" s="4">
        <v>0.61</v>
      </c>
      <c r="E137" s="215" t="s">
        <v>233</v>
      </c>
      <c r="I137" s="106">
        <v>132</v>
      </c>
      <c r="J137" s="84">
        <f t="shared" si="104"/>
        <v>0</v>
      </c>
      <c r="K137" s="84">
        <f t="shared" si="105"/>
        <v>0</v>
      </c>
      <c r="L137" s="84">
        <f t="shared" si="106"/>
        <v>0</v>
      </c>
      <c r="M137" s="84">
        <f t="shared" si="107"/>
        <v>0</v>
      </c>
      <c r="N137" s="84">
        <f t="shared" si="87"/>
        <v>0</v>
      </c>
      <c r="O137" s="85">
        <f t="shared" si="88"/>
        <v>0</v>
      </c>
      <c r="P137" s="106">
        <v>132</v>
      </c>
      <c r="Q137" s="84">
        <f t="shared" si="102"/>
        <v>0</v>
      </c>
      <c r="R137" s="84">
        <f t="shared" si="108"/>
        <v>0</v>
      </c>
      <c r="S137" s="84">
        <f t="shared" si="109"/>
        <v>0</v>
      </c>
      <c r="T137" s="84">
        <f t="shared" si="89"/>
        <v>0</v>
      </c>
      <c r="U137" s="84">
        <f t="shared" si="103"/>
        <v>0</v>
      </c>
      <c r="V137" s="84">
        <f t="shared" si="90"/>
        <v>0</v>
      </c>
      <c r="W137" s="84">
        <v>0</v>
      </c>
      <c r="X137" s="84">
        <f t="shared" si="91"/>
        <v>0</v>
      </c>
      <c r="Y137" s="89">
        <f t="shared" si="92"/>
        <v>0</v>
      </c>
      <c r="AA137" s="122">
        <v>132</v>
      </c>
      <c r="AB137" s="84">
        <f t="shared" si="93"/>
        <v>0</v>
      </c>
      <c r="AC137" s="332">
        <f t="shared" si="94"/>
        <v>0</v>
      </c>
      <c r="AD137" s="152">
        <f t="shared" si="95"/>
        <v>0</v>
      </c>
      <c r="AE137" s="152">
        <f t="shared" si="96"/>
        <v>0</v>
      </c>
      <c r="AF137" s="221">
        <f t="shared" si="76"/>
        <v>0</v>
      </c>
      <c r="AG137" s="221">
        <f t="shared" si="77"/>
        <v>0</v>
      </c>
      <c r="AH137" s="221">
        <f t="shared" si="78"/>
        <v>0</v>
      </c>
      <c r="AI137" s="226">
        <f t="shared" si="79"/>
        <v>0</v>
      </c>
      <c r="AK137" s="122">
        <v>132</v>
      </c>
      <c r="AL137" s="84">
        <f t="shared" si="97"/>
        <v>0</v>
      </c>
      <c r="AM137" s="84">
        <f t="shared" si="98"/>
        <v>0</v>
      </c>
      <c r="AN137" s="84">
        <f t="shared" si="99"/>
        <v>0</v>
      </c>
      <c r="AO137" s="84">
        <f t="shared" si="100"/>
        <v>0</v>
      </c>
      <c r="AP137" s="84">
        <f t="shared" si="101"/>
        <v>0</v>
      </c>
      <c r="AQ137" s="221">
        <f t="shared" si="83"/>
        <v>0</v>
      </c>
      <c r="AR137" s="221">
        <f t="shared" si="84"/>
        <v>0</v>
      </c>
      <c r="AS137" s="221">
        <f t="shared" si="85"/>
        <v>0</v>
      </c>
      <c r="AT137" s="221">
        <f t="shared" si="86"/>
        <v>0</v>
      </c>
      <c r="AU137" s="84"/>
      <c r="AV137" s="84"/>
      <c r="AW137" s="84"/>
      <c r="AX137" s="84"/>
      <c r="AY137" s="127"/>
    </row>
    <row r="138" spans="3:51">
      <c r="C138" s="192" t="s">
        <v>13</v>
      </c>
      <c r="D138" s="4">
        <v>0.66</v>
      </c>
      <c r="E138" s="215" t="s">
        <v>233</v>
      </c>
      <c r="I138" s="106">
        <v>133</v>
      </c>
      <c r="J138" s="84">
        <f t="shared" si="104"/>
        <v>0</v>
      </c>
      <c r="K138" s="84">
        <f t="shared" si="105"/>
        <v>0</v>
      </c>
      <c r="L138" s="84">
        <f t="shared" si="106"/>
        <v>0</v>
      </c>
      <c r="M138" s="84">
        <f t="shared" si="107"/>
        <v>0</v>
      </c>
      <c r="N138" s="84">
        <f t="shared" si="87"/>
        <v>0</v>
      </c>
      <c r="O138" s="85">
        <f t="shared" si="88"/>
        <v>0</v>
      </c>
      <c r="P138" s="106">
        <v>133</v>
      </c>
      <c r="Q138" s="84">
        <f t="shared" si="102"/>
        <v>0</v>
      </c>
      <c r="R138" s="84">
        <f t="shared" si="108"/>
        <v>0</v>
      </c>
      <c r="S138" s="84">
        <f t="shared" si="109"/>
        <v>0</v>
      </c>
      <c r="T138" s="84">
        <f t="shared" si="89"/>
        <v>0</v>
      </c>
      <c r="U138" s="84">
        <f t="shared" si="103"/>
        <v>0</v>
      </c>
      <c r="V138" s="84">
        <f t="shared" si="90"/>
        <v>0</v>
      </c>
      <c r="W138" s="84">
        <v>0</v>
      </c>
      <c r="X138" s="84">
        <f t="shared" si="91"/>
        <v>0</v>
      </c>
      <c r="Y138" s="89">
        <f t="shared" si="92"/>
        <v>0</v>
      </c>
      <c r="AA138" s="122">
        <v>133</v>
      </c>
      <c r="AB138" s="84">
        <f t="shared" si="93"/>
        <v>0</v>
      </c>
      <c r="AC138" s="332">
        <f t="shared" si="94"/>
        <v>0</v>
      </c>
      <c r="AD138" s="152">
        <f t="shared" si="95"/>
        <v>0</v>
      </c>
      <c r="AE138" s="152">
        <f t="shared" si="96"/>
        <v>0</v>
      </c>
      <c r="AF138" s="221">
        <f t="shared" si="76"/>
        <v>0</v>
      </c>
      <c r="AG138" s="221">
        <f t="shared" si="77"/>
        <v>0</v>
      </c>
      <c r="AH138" s="221">
        <f t="shared" si="78"/>
        <v>0</v>
      </c>
      <c r="AI138" s="226">
        <f t="shared" si="79"/>
        <v>0</v>
      </c>
      <c r="AK138" s="122">
        <v>133</v>
      </c>
      <c r="AL138" s="84">
        <f t="shared" si="97"/>
        <v>0</v>
      </c>
      <c r="AM138" s="84">
        <f t="shared" si="98"/>
        <v>0</v>
      </c>
      <c r="AN138" s="84">
        <f t="shared" si="99"/>
        <v>0</v>
      </c>
      <c r="AO138" s="84">
        <f t="shared" si="100"/>
        <v>0</v>
      </c>
      <c r="AP138" s="84">
        <f t="shared" si="101"/>
        <v>0</v>
      </c>
      <c r="AQ138" s="221">
        <f t="shared" si="83"/>
        <v>0</v>
      </c>
      <c r="AR138" s="221">
        <f t="shared" si="84"/>
        <v>0</v>
      </c>
      <c r="AS138" s="221">
        <f t="shared" si="85"/>
        <v>0</v>
      </c>
      <c r="AT138" s="221">
        <f t="shared" si="86"/>
        <v>0</v>
      </c>
      <c r="AU138" s="84"/>
      <c r="AV138" s="84"/>
      <c r="AW138" s="84"/>
      <c r="AX138" s="84"/>
      <c r="AY138" s="127"/>
    </row>
    <row r="139" spans="3:51">
      <c r="C139" s="193" t="s">
        <v>14</v>
      </c>
      <c r="D139" s="160">
        <v>0.47</v>
      </c>
      <c r="E139" s="215" t="s">
        <v>233</v>
      </c>
      <c r="I139" s="106">
        <v>134</v>
      </c>
      <c r="J139" s="84">
        <f t="shared" si="104"/>
        <v>0</v>
      </c>
      <c r="K139" s="84">
        <f t="shared" si="105"/>
        <v>0</v>
      </c>
      <c r="L139" s="84">
        <f t="shared" si="106"/>
        <v>0</v>
      </c>
      <c r="M139" s="84">
        <f t="shared" si="107"/>
        <v>0</v>
      </c>
      <c r="N139" s="84">
        <f t="shared" si="87"/>
        <v>0</v>
      </c>
      <c r="O139" s="85">
        <f t="shared" si="88"/>
        <v>0</v>
      </c>
      <c r="P139" s="106">
        <v>134</v>
      </c>
      <c r="Q139" s="84">
        <f t="shared" si="102"/>
        <v>0</v>
      </c>
      <c r="R139" s="84">
        <f t="shared" si="108"/>
        <v>0</v>
      </c>
      <c r="S139" s="84">
        <f t="shared" si="109"/>
        <v>0</v>
      </c>
      <c r="T139" s="84">
        <f t="shared" si="89"/>
        <v>0</v>
      </c>
      <c r="U139" s="84">
        <f t="shared" si="103"/>
        <v>0</v>
      </c>
      <c r="V139" s="84">
        <f t="shared" si="90"/>
        <v>0</v>
      </c>
      <c r="W139" s="84">
        <v>0</v>
      </c>
      <c r="X139" s="84">
        <f t="shared" si="91"/>
        <v>0</v>
      </c>
      <c r="Y139" s="89">
        <f t="shared" si="92"/>
        <v>0</v>
      </c>
      <c r="AA139" s="122">
        <v>134</v>
      </c>
      <c r="AB139" s="84">
        <f t="shared" si="93"/>
        <v>0</v>
      </c>
      <c r="AC139" s="332">
        <f t="shared" si="94"/>
        <v>0</v>
      </c>
      <c r="AD139" s="152">
        <f t="shared" si="95"/>
        <v>0</v>
      </c>
      <c r="AE139" s="152">
        <f t="shared" si="96"/>
        <v>0</v>
      </c>
      <c r="AF139" s="221">
        <f t="shared" si="76"/>
        <v>0</v>
      </c>
      <c r="AG139" s="221">
        <f t="shared" si="77"/>
        <v>0</v>
      </c>
      <c r="AH139" s="221">
        <f t="shared" si="78"/>
        <v>0</v>
      </c>
      <c r="AI139" s="226">
        <f t="shared" si="79"/>
        <v>0</v>
      </c>
      <c r="AK139" s="122">
        <v>134</v>
      </c>
      <c r="AL139" s="84">
        <f t="shared" si="97"/>
        <v>0</v>
      </c>
      <c r="AM139" s="84">
        <f t="shared" si="98"/>
        <v>0</v>
      </c>
      <c r="AN139" s="84">
        <f t="shared" si="99"/>
        <v>0</v>
      </c>
      <c r="AO139" s="84">
        <f t="shared" si="100"/>
        <v>0</v>
      </c>
      <c r="AP139" s="84">
        <f t="shared" si="101"/>
        <v>0</v>
      </c>
      <c r="AQ139" s="221">
        <f t="shared" si="83"/>
        <v>0</v>
      </c>
      <c r="AR139" s="221">
        <f t="shared" si="84"/>
        <v>0</v>
      </c>
      <c r="AS139" s="221">
        <f t="shared" si="85"/>
        <v>0</v>
      </c>
      <c r="AT139" s="221">
        <f t="shared" si="86"/>
        <v>0</v>
      </c>
      <c r="AU139" s="84"/>
      <c r="AV139" s="84"/>
      <c r="AW139" s="84"/>
      <c r="AX139" s="84"/>
      <c r="AY139" s="127"/>
    </row>
    <row r="140" spans="3:51">
      <c r="C140" s="192" t="s">
        <v>15</v>
      </c>
      <c r="D140" s="4">
        <v>0.67</v>
      </c>
      <c r="E140" s="215" t="s">
        <v>233</v>
      </c>
      <c r="I140" s="106">
        <v>135</v>
      </c>
      <c r="J140" s="84">
        <f t="shared" si="104"/>
        <v>0</v>
      </c>
      <c r="K140" s="84">
        <f t="shared" si="105"/>
        <v>0</v>
      </c>
      <c r="L140" s="84">
        <f t="shared" si="106"/>
        <v>0</v>
      </c>
      <c r="M140" s="84">
        <f t="shared" si="107"/>
        <v>0</v>
      </c>
      <c r="N140" s="84">
        <f t="shared" si="87"/>
        <v>0</v>
      </c>
      <c r="O140" s="85">
        <f t="shared" si="88"/>
        <v>0</v>
      </c>
      <c r="P140" s="106">
        <v>135</v>
      </c>
      <c r="Q140" s="84">
        <f t="shared" si="102"/>
        <v>0</v>
      </c>
      <c r="R140" s="84">
        <f t="shared" si="108"/>
        <v>0</v>
      </c>
      <c r="S140" s="84">
        <f t="shared" si="109"/>
        <v>0</v>
      </c>
      <c r="T140" s="84">
        <f t="shared" si="89"/>
        <v>0</v>
      </c>
      <c r="U140" s="84">
        <f t="shared" si="103"/>
        <v>0</v>
      </c>
      <c r="V140" s="84">
        <f t="shared" si="90"/>
        <v>0</v>
      </c>
      <c r="W140" s="84">
        <v>0</v>
      </c>
      <c r="X140" s="84">
        <f t="shared" si="91"/>
        <v>0</v>
      </c>
      <c r="Y140" s="89">
        <f t="shared" si="92"/>
        <v>0</v>
      </c>
      <c r="AA140" s="122">
        <v>135</v>
      </c>
      <c r="AB140" s="84">
        <f t="shared" si="93"/>
        <v>0</v>
      </c>
      <c r="AC140" s="332">
        <f t="shared" si="94"/>
        <v>0</v>
      </c>
      <c r="AD140" s="152">
        <f t="shared" si="95"/>
        <v>0</v>
      </c>
      <c r="AE140" s="152">
        <f t="shared" si="96"/>
        <v>0</v>
      </c>
      <c r="AF140" s="221">
        <f t="shared" si="76"/>
        <v>0</v>
      </c>
      <c r="AG140" s="221">
        <f t="shared" si="77"/>
        <v>0</v>
      </c>
      <c r="AH140" s="221">
        <f t="shared" si="78"/>
        <v>0</v>
      </c>
      <c r="AI140" s="226">
        <f t="shared" si="79"/>
        <v>0</v>
      </c>
      <c r="AK140" s="122">
        <v>135</v>
      </c>
      <c r="AL140" s="84">
        <f t="shared" si="97"/>
        <v>0</v>
      </c>
      <c r="AM140" s="84">
        <f t="shared" si="98"/>
        <v>0</v>
      </c>
      <c r="AN140" s="84">
        <f t="shared" si="99"/>
        <v>0</v>
      </c>
      <c r="AO140" s="84">
        <f t="shared" si="100"/>
        <v>0</v>
      </c>
      <c r="AP140" s="84">
        <f t="shared" si="101"/>
        <v>0</v>
      </c>
      <c r="AQ140" s="221">
        <f t="shared" si="83"/>
        <v>0</v>
      </c>
      <c r="AR140" s="221">
        <f t="shared" si="84"/>
        <v>0</v>
      </c>
      <c r="AS140" s="221">
        <f t="shared" si="85"/>
        <v>0</v>
      </c>
      <c r="AT140" s="221">
        <f t="shared" si="86"/>
        <v>0</v>
      </c>
      <c r="AU140" s="84"/>
      <c r="AV140" s="84"/>
      <c r="AW140" s="84"/>
      <c r="AX140" s="84"/>
      <c r="AY140" s="127"/>
    </row>
    <row r="141" spans="3:51">
      <c r="C141" s="192" t="s">
        <v>16</v>
      </c>
      <c r="D141" s="4">
        <v>0.7</v>
      </c>
      <c r="E141" s="215" t="s">
        <v>233</v>
      </c>
      <c r="I141" s="106">
        <v>136</v>
      </c>
      <c r="J141" s="84">
        <f t="shared" si="104"/>
        <v>0</v>
      </c>
      <c r="K141" s="84">
        <f t="shared" si="105"/>
        <v>0</v>
      </c>
      <c r="L141" s="84">
        <f t="shared" si="106"/>
        <v>0</v>
      </c>
      <c r="M141" s="84">
        <f t="shared" si="107"/>
        <v>0</v>
      </c>
      <c r="N141" s="84">
        <f t="shared" si="87"/>
        <v>0</v>
      </c>
      <c r="O141" s="85">
        <f t="shared" si="88"/>
        <v>0</v>
      </c>
      <c r="P141" s="106">
        <v>136</v>
      </c>
      <c r="Q141" s="84">
        <f t="shared" si="102"/>
        <v>0</v>
      </c>
      <c r="R141" s="84">
        <f t="shared" si="108"/>
        <v>0</v>
      </c>
      <c r="S141" s="84">
        <f t="shared" si="109"/>
        <v>0</v>
      </c>
      <c r="T141" s="84">
        <f t="shared" si="89"/>
        <v>0</v>
      </c>
      <c r="U141" s="84">
        <f t="shared" si="103"/>
        <v>0</v>
      </c>
      <c r="V141" s="84">
        <f t="shared" si="90"/>
        <v>0</v>
      </c>
      <c r="W141" s="84">
        <v>0</v>
      </c>
      <c r="X141" s="84">
        <f t="shared" si="91"/>
        <v>0</v>
      </c>
      <c r="Y141" s="89">
        <f t="shared" si="92"/>
        <v>0</v>
      </c>
      <c r="AA141" s="122">
        <v>136</v>
      </c>
      <c r="AB141" s="84">
        <f t="shared" si="93"/>
        <v>0</v>
      </c>
      <c r="AC141" s="332">
        <f t="shared" si="94"/>
        <v>0</v>
      </c>
      <c r="AD141" s="152">
        <f t="shared" si="95"/>
        <v>0</v>
      </c>
      <c r="AE141" s="152">
        <f t="shared" si="96"/>
        <v>0</v>
      </c>
      <c r="AF141" s="221">
        <f t="shared" si="76"/>
        <v>0</v>
      </c>
      <c r="AG141" s="221">
        <f t="shared" si="77"/>
        <v>0</v>
      </c>
      <c r="AH141" s="221">
        <f t="shared" si="78"/>
        <v>0</v>
      </c>
      <c r="AI141" s="226">
        <f t="shared" si="79"/>
        <v>0</v>
      </c>
      <c r="AK141" s="122">
        <v>136</v>
      </c>
      <c r="AL141" s="84">
        <f t="shared" si="97"/>
        <v>0</v>
      </c>
      <c r="AM141" s="84">
        <f t="shared" si="98"/>
        <v>0</v>
      </c>
      <c r="AN141" s="84">
        <f t="shared" si="99"/>
        <v>0</v>
      </c>
      <c r="AO141" s="84">
        <f t="shared" si="100"/>
        <v>0</v>
      </c>
      <c r="AP141" s="84">
        <f t="shared" si="101"/>
        <v>0</v>
      </c>
      <c r="AQ141" s="221">
        <f t="shared" si="83"/>
        <v>0</v>
      </c>
      <c r="AR141" s="221">
        <f t="shared" si="84"/>
        <v>0</v>
      </c>
      <c r="AS141" s="221">
        <f t="shared" si="85"/>
        <v>0</v>
      </c>
      <c r="AT141" s="221">
        <f t="shared" si="86"/>
        <v>0</v>
      </c>
      <c r="AU141" s="84"/>
      <c r="AV141" s="84"/>
      <c r="AW141" s="84"/>
      <c r="AX141" s="84"/>
      <c r="AY141" s="127"/>
    </row>
    <row r="142" spans="3:51">
      <c r="C142" s="192" t="s">
        <v>17</v>
      </c>
      <c r="D142" s="4">
        <v>0.54</v>
      </c>
      <c r="E142" s="215" t="s">
        <v>233</v>
      </c>
      <c r="I142" s="106">
        <v>137</v>
      </c>
      <c r="J142" s="84">
        <f t="shared" si="104"/>
        <v>0</v>
      </c>
      <c r="K142" s="84">
        <f t="shared" si="105"/>
        <v>0</v>
      </c>
      <c r="L142" s="84">
        <f t="shared" si="106"/>
        <v>0</v>
      </c>
      <c r="M142" s="84">
        <f t="shared" si="107"/>
        <v>0</v>
      </c>
      <c r="N142" s="84">
        <f t="shared" si="87"/>
        <v>0</v>
      </c>
      <c r="O142" s="85">
        <f t="shared" si="88"/>
        <v>0</v>
      </c>
      <c r="P142" s="106">
        <v>137</v>
      </c>
      <c r="Q142" s="84">
        <f t="shared" si="102"/>
        <v>0</v>
      </c>
      <c r="R142" s="84">
        <f t="shared" si="108"/>
        <v>0</v>
      </c>
      <c r="S142" s="84">
        <f t="shared" si="109"/>
        <v>0</v>
      </c>
      <c r="T142" s="84">
        <f t="shared" si="89"/>
        <v>0</v>
      </c>
      <c r="U142" s="84">
        <f t="shared" si="103"/>
        <v>0</v>
      </c>
      <c r="V142" s="84">
        <f t="shared" si="90"/>
        <v>0</v>
      </c>
      <c r="W142" s="84">
        <v>0</v>
      </c>
      <c r="X142" s="84">
        <f t="shared" si="91"/>
        <v>0</v>
      </c>
      <c r="Y142" s="89">
        <f t="shared" si="92"/>
        <v>0</v>
      </c>
      <c r="AA142" s="122">
        <v>137</v>
      </c>
      <c r="AB142" s="84">
        <f t="shared" si="93"/>
        <v>0</v>
      </c>
      <c r="AC142" s="332">
        <f t="shared" si="94"/>
        <v>0</v>
      </c>
      <c r="AD142" s="152">
        <f t="shared" si="95"/>
        <v>0</v>
      </c>
      <c r="AE142" s="152">
        <f t="shared" si="96"/>
        <v>0</v>
      </c>
      <c r="AF142" s="221">
        <f t="shared" si="76"/>
        <v>0</v>
      </c>
      <c r="AG142" s="221">
        <f t="shared" si="77"/>
        <v>0</v>
      </c>
      <c r="AH142" s="221">
        <f t="shared" si="78"/>
        <v>0</v>
      </c>
      <c r="AI142" s="226">
        <f t="shared" si="79"/>
        <v>0</v>
      </c>
      <c r="AK142" s="122">
        <v>137</v>
      </c>
      <c r="AL142" s="84">
        <f t="shared" si="97"/>
        <v>0</v>
      </c>
      <c r="AM142" s="84">
        <f t="shared" si="98"/>
        <v>0</v>
      </c>
      <c r="AN142" s="84">
        <f t="shared" si="99"/>
        <v>0</v>
      </c>
      <c r="AO142" s="84">
        <f t="shared" si="100"/>
        <v>0</v>
      </c>
      <c r="AP142" s="84">
        <f t="shared" si="101"/>
        <v>0</v>
      </c>
      <c r="AQ142" s="221">
        <f t="shared" si="83"/>
        <v>0</v>
      </c>
      <c r="AR142" s="221">
        <f t="shared" si="84"/>
        <v>0</v>
      </c>
      <c r="AS142" s="221">
        <f t="shared" si="85"/>
        <v>0</v>
      </c>
      <c r="AT142" s="221">
        <f t="shared" si="86"/>
        <v>0</v>
      </c>
      <c r="AU142" s="84"/>
      <c r="AV142" s="84"/>
      <c r="AW142" s="84"/>
      <c r="AX142" s="84"/>
      <c r="AY142" s="127"/>
    </row>
    <row r="143" spans="3:51">
      <c r="C143" s="192" t="s">
        <v>18</v>
      </c>
      <c r="D143" s="4">
        <v>0.65</v>
      </c>
      <c r="E143" s="215" t="s">
        <v>233</v>
      </c>
      <c r="I143" s="106">
        <v>138</v>
      </c>
      <c r="J143" s="84">
        <f t="shared" si="104"/>
        <v>0</v>
      </c>
      <c r="K143" s="84">
        <f t="shared" si="105"/>
        <v>0</v>
      </c>
      <c r="L143" s="84">
        <f t="shared" si="106"/>
        <v>0</v>
      </c>
      <c r="M143" s="84">
        <f t="shared" si="107"/>
        <v>0</v>
      </c>
      <c r="N143" s="84">
        <f t="shared" si="87"/>
        <v>0</v>
      </c>
      <c r="O143" s="85">
        <f t="shared" si="88"/>
        <v>0</v>
      </c>
      <c r="P143" s="106">
        <v>138</v>
      </c>
      <c r="Q143" s="84">
        <f t="shared" si="102"/>
        <v>0</v>
      </c>
      <c r="R143" s="84">
        <f t="shared" si="108"/>
        <v>0</v>
      </c>
      <c r="S143" s="84">
        <f t="shared" si="109"/>
        <v>0</v>
      </c>
      <c r="T143" s="84">
        <f t="shared" si="89"/>
        <v>0</v>
      </c>
      <c r="U143" s="84">
        <f t="shared" si="103"/>
        <v>0</v>
      </c>
      <c r="V143" s="84">
        <f t="shared" si="90"/>
        <v>0</v>
      </c>
      <c r="W143" s="84">
        <v>0</v>
      </c>
      <c r="X143" s="84">
        <f t="shared" si="91"/>
        <v>0</v>
      </c>
      <c r="Y143" s="89">
        <f t="shared" si="92"/>
        <v>0</v>
      </c>
      <c r="AA143" s="122">
        <v>138</v>
      </c>
      <c r="AB143" s="84">
        <f t="shared" si="93"/>
        <v>0</v>
      </c>
      <c r="AC143" s="332">
        <f t="shared" si="94"/>
        <v>0</v>
      </c>
      <c r="AD143" s="152">
        <f t="shared" si="95"/>
        <v>0</v>
      </c>
      <c r="AE143" s="152">
        <f t="shared" si="96"/>
        <v>0</v>
      </c>
      <c r="AF143" s="221">
        <f t="shared" si="76"/>
        <v>0</v>
      </c>
      <c r="AG143" s="221">
        <f t="shared" si="77"/>
        <v>0</v>
      </c>
      <c r="AH143" s="221">
        <f t="shared" si="78"/>
        <v>0</v>
      </c>
      <c r="AI143" s="226">
        <f t="shared" si="79"/>
        <v>0</v>
      </c>
      <c r="AK143" s="122">
        <v>138</v>
      </c>
      <c r="AL143" s="84">
        <f t="shared" si="97"/>
        <v>0</v>
      </c>
      <c r="AM143" s="84">
        <f t="shared" si="98"/>
        <v>0</v>
      </c>
      <c r="AN143" s="84">
        <f t="shared" si="99"/>
        <v>0</v>
      </c>
      <c r="AO143" s="84">
        <f t="shared" si="100"/>
        <v>0</v>
      </c>
      <c r="AP143" s="84">
        <f t="shared" si="101"/>
        <v>0</v>
      </c>
      <c r="AQ143" s="221">
        <f t="shared" si="83"/>
        <v>0</v>
      </c>
      <c r="AR143" s="221">
        <f t="shared" si="84"/>
        <v>0</v>
      </c>
      <c r="AS143" s="221">
        <f t="shared" si="85"/>
        <v>0</v>
      </c>
      <c r="AT143" s="221">
        <f t="shared" si="86"/>
        <v>0</v>
      </c>
      <c r="AU143" s="84"/>
      <c r="AV143" s="84"/>
      <c r="AW143" s="84"/>
      <c r="AX143" s="84"/>
      <c r="AY143" s="127"/>
    </row>
    <row r="144" spans="3:51">
      <c r="C144" s="192" t="s">
        <v>19</v>
      </c>
      <c r="D144" s="4">
        <v>0.56000000000000005</v>
      </c>
      <c r="E144" s="215" t="s">
        <v>233</v>
      </c>
      <c r="I144" s="106">
        <v>139</v>
      </c>
      <c r="J144" s="84">
        <f t="shared" si="104"/>
        <v>0</v>
      </c>
      <c r="K144" s="84">
        <f t="shared" si="105"/>
        <v>0</v>
      </c>
      <c r="L144" s="84">
        <f t="shared" si="106"/>
        <v>0</v>
      </c>
      <c r="M144" s="84">
        <f t="shared" si="107"/>
        <v>0</v>
      </c>
      <c r="N144" s="84">
        <f t="shared" si="87"/>
        <v>0</v>
      </c>
      <c r="O144" s="85">
        <f t="shared" si="88"/>
        <v>0</v>
      </c>
      <c r="P144" s="106">
        <v>139</v>
      </c>
      <c r="Q144" s="84">
        <f t="shared" si="102"/>
        <v>0</v>
      </c>
      <c r="R144" s="84">
        <f t="shared" si="108"/>
        <v>0</v>
      </c>
      <c r="S144" s="84">
        <f t="shared" si="109"/>
        <v>0</v>
      </c>
      <c r="T144" s="84">
        <f t="shared" si="89"/>
        <v>0</v>
      </c>
      <c r="U144" s="84">
        <f t="shared" si="103"/>
        <v>0</v>
      </c>
      <c r="V144" s="84">
        <f t="shared" si="90"/>
        <v>0</v>
      </c>
      <c r="W144" s="84">
        <v>0</v>
      </c>
      <c r="X144" s="84">
        <f t="shared" si="91"/>
        <v>0</v>
      </c>
      <c r="Y144" s="89">
        <f t="shared" si="92"/>
        <v>0</v>
      </c>
      <c r="AA144" s="122">
        <v>139</v>
      </c>
      <c r="AB144" s="84">
        <f t="shared" si="93"/>
        <v>0</v>
      </c>
      <c r="AC144" s="332">
        <f t="shared" si="94"/>
        <v>0</v>
      </c>
      <c r="AD144" s="152">
        <f t="shared" si="95"/>
        <v>0</v>
      </c>
      <c r="AE144" s="152">
        <f t="shared" si="96"/>
        <v>0</v>
      </c>
      <c r="AF144" s="221">
        <f t="shared" si="76"/>
        <v>0</v>
      </c>
      <c r="AG144" s="221">
        <f t="shared" si="77"/>
        <v>0</v>
      </c>
      <c r="AH144" s="221">
        <f t="shared" si="78"/>
        <v>0</v>
      </c>
      <c r="AI144" s="226">
        <f t="shared" si="79"/>
        <v>0</v>
      </c>
      <c r="AK144" s="122">
        <v>139</v>
      </c>
      <c r="AL144" s="84">
        <f t="shared" si="97"/>
        <v>0</v>
      </c>
      <c r="AM144" s="84">
        <f t="shared" si="98"/>
        <v>0</v>
      </c>
      <c r="AN144" s="84">
        <f t="shared" si="99"/>
        <v>0</v>
      </c>
      <c r="AO144" s="84">
        <f t="shared" si="100"/>
        <v>0</v>
      </c>
      <c r="AP144" s="84">
        <f t="shared" si="101"/>
        <v>0</v>
      </c>
      <c r="AQ144" s="221">
        <f t="shared" si="83"/>
        <v>0</v>
      </c>
      <c r="AR144" s="221">
        <f t="shared" si="84"/>
        <v>0</v>
      </c>
      <c r="AS144" s="221">
        <f t="shared" si="85"/>
        <v>0</v>
      </c>
      <c r="AT144" s="221">
        <f t="shared" si="86"/>
        <v>0</v>
      </c>
      <c r="AU144" s="84"/>
      <c r="AV144" s="84"/>
      <c r="AW144" s="84"/>
      <c r="AX144" s="84"/>
      <c r="AY144" s="127"/>
    </row>
    <row r="145" spans="3:51">
      <c r="C145" s="192" t="s">
        <v>20</v>
      </c>
      <c r="D145" s="365">
        <v>0.57899999999999996</v>
      </c>
      <c r="E145" s="215" t="s">
        <v>233</v>
      </c>
      <c r="I145" s="106">
        <v>140</v>
      </c>
      <c r="J145" s="84">
        <f t="shared" si="104"/>
        <v>0</v>
      </c>
      <c r="K145" s="84">
        <f t="shared" si="105"/>
        <v>0</v>
      </c>
      <c r="L145" s="84">
        <f t="shared" si="106"/>
        <v>0</v>
      </c>
      <c r="M145" s="84">
        <f t="shared" si="107"/>
        <v>0</v>
      </c>
      <c r="N145" s="84">
        <f t="shared" si="87"/>
        <v>0</v>
      </c>
      <c r="O145" s="85">
        <f t="shared" si="88"/>
        <v>0</v>
      </c>
      <c r="P145" s="106">
        <v>140</v>
      </c>
      <c r="Q145" s="84">
        <f t="shared" si="102"/>
        <v>0</v>
      </c>
      <c r="R145" s="84">
        <f t="shared" si="108"/>
        <v>0</v>
      </c>
      <c r="S145" s="84">
        <f t="shared" si="109"/>
        <v>0</v>
      </c>
      <c r="T145" s="84">
        <f t="shared" si="89"/>
        <v>0</v>
      </c>
      <c r="U145" s="84">
        <f t="shared" si="103"/>
        <v>0</v>
      </c>
      <c r="V145" s="84">
        <f t="shared" si="90"/>
        <v>0</v>
      </c>
      <c r="W145" s="84">
        <v>0</v>
      </c>
      <c r="X145" s="84">
        <f t="shared" si="91"/>
        <v>0</v>
      </c>
      <c r="Y145" s="89">
        <f t="shared" si="92"/>
        <v>0</v>
      </c>
      <c r="AA145" s="122">
        <v>140</v>
      </c>
      <c r="AB145" s="84">
        <f t="shared" si="93"/>
        <v>0</v>
      </c>
      <c r="AC145" s="332">
        <f t="shared" si="94"/>
        <v>0</v>
      </c>
      <c r="AD145" s="152">
        <f t="shared" si="95"/>
        <v>0</v>
      </c>
      <c r="AE145" s="152">
        <f t="shared" si="96"/>
        <v>0</v>
      </c>
      <c r="AF145" s="221">
        <f t="shared" si="76"/>
        <v>0</v>
      </c>
      <c r="AG145" s="221">
        <f t="shared" si="77"/>
        <v>0</v>
      </c>
      <c r="AH145" s="221">
        <f t="shared" si="78"/>
        <v>0</v>
      </c>
      <c r="AI145" s="226">
        <f t="shared" si="79"/>
        <v>0</v>
      </c>
      <c r="AK145" s="122">
        <v>140</v>
      </c>
      <c r="AL145" s="84">
        <f t="shared" si="97"/>
        <v>0</v>
      </c>
      <c r="AM145" s="84">
        <f t="shared" si="98"/>
        <v>0</v>
      </c>
      <c r="AN145" s="84">
        <f t="shared" si="99"/>
        <v>0</v>
      </c>
      <c r="AO145" s="84">
        <f t="shared" si="100"/>
        <v>0</v>
      </c>
      <c r="AP145" s="84">
        <f t="shared" si="101"/>
        <v>0</v>
      </c>
      <c r="AQ145" s="221">
        <f t="shared" si="83"/>
        <v>0</v>
      </c>
      <c r="AR145" s="221">
        <f t="shared" si="84"/>
        <v>0</v>
      </c>
      <c r="AS145" s="221">
        <f t="shared" si="85"/>
        <v>0</v>
      </c>
      <c r="AT145" s="221">
        <f t="shared" si="86"/>
        <v>0</v>
      </c>
      <c r="AU145" s="84"/>
      <c r="AV145" s="84"/>
      <c r="AW145" s="84"/>
      <c r="AX145" s="84"/>
      <c r="AY145" s="127"/>
    </row>
    <row r="146" spans="3:51">
      <c r="C146" s="192" t="s">
        <v>21</v>
      </c>
      <c r="D146" s="4">
        <v>0.64</v>
      </c>
      <c r="E146" s="215" t="s">
        <v>233</v>
      </c>
      <c r="I146" s="106">
        <v>141</v>
      </c>
      <c r="J146" s="84">
        <f t="shared" si="104"/>
        <v>0</v>
      </c>
      <c r="K146" s="84">
        <f t="shared" si="105"/>
        <v>0</v>
      </c>
      <c r="L146" s="84">
        <f t="shared" si="106"/>
        <v>0</v>
      </c>
      <c r="M146" s="84">
        <f t="shared" si="107"/>
        <v>0</v>
      </c>
      <c r="N146" s="84">
        <f t="shared" si="87"/>
        <v>0</v>
      </c>
      <c r="O146" s="85">
        <f t="shared" si="88"/>
        <v>0</v>
      </c>
      <c r="P146" s="106">
        <v>141</v>
      </c>
      <c r="Q146" s="84">
        <f t="shared" si="102"/>
        <v>0</v>
      </c>
      <c r="R146" s="84">
        <f t="shared" si="108"/>
        <v>0</v>
      </c>
      <c r="S146" s="84">
        <f t="shared" si="109"/>
        <v>0</v>
      </c>
      <c r="T146" s="84">
        <f t="shared" si="89"/>
        <v>0</v>
      </c>
      <c r="U146" s="84">
        <f t="shared" si="103"/>
        <v>0</v>
      </c>
      <c r="V146" s="84">
        <f t="shared" si="90"/>
        <v>0</v>
      </c>
      <c r="W146" s="84">
        <v>0</v>
      </c>
      <c r="X146" s="84">
        <f t="shared" si="91"/>
        <v>0</v>
      </c>
      <c r="Y146" s="89">
        <f t="shared" si="92"/>
        <v>0</v>
      </c>
      <c r="AA146" s="122">
        <v>141</v>
      </c>
      <c r="AB146" s="84">
        <f t="shared" si="93"/>
        <v>0</v>
      </c>
      <c r="AC146" s="332">
        <f t="shared" si="94"/>
        <v>0</v>
      </c>
      <c r="AD146" s="152">
        <f t="shared" si="95"/>
        <v>0</v>
      </c>
      <c r="AE146" s="152">
        <f t="shared" si="96"/>
        <v>0</v>
      </c>
      <c r="AF146" s="221">
        <f t="shared" si="76"/>
        <v>0</v>
      </c>
      <c r="AG146" s="221">
        <f t="shared" si="77"/>
        <v>0</v>
      </c>
      <c r="AH146" s="221">
        <f t="shared" si="78"/>
        <v>0</v>
      </c>
      <c r="AI146" s="226">
        <f t="shared" si="79"/>
        <v>0</v>
      </c>
      <c r="AK146" s="122">
        <v>141</v>
      </c>
      <c r="AL146" s="84">
        <f t="shared" si="97"/>
        <v>0</v>
      </c>
      <c r="AM146" s="84">
        <f t="shared" si="98"/>
        <v>0</v>
      </c>
      <c r="AN146" s="84">
        <f t="shared" si="99"/>
        <v>0</v>
      </c>
      <c r="AO146" s="84">
        <f t="shared" si="100"/>
        <v>0</v>
      </c>
      <c r="AP146" s="84">
        <f t="shared" si="101"/>
        <v>0</v>
      </c>
      <c r="AQ146" s="221">
        <f t="shared" si="83"/>
        <v>0</v>
      </c>
      <c r="AR146" s="221">
        <f t="shared" si="84"/>
        <v>0</v>
      </c>
      <c r="AS146" s="221">
        <f t="shared" si="85"/>
        <v>0</v>
      </c>
      <c r="AT146" s="221">
        <f t="shared" si="86"/>
        <v>0</v>
      </c>
      <c r="AU146" s="84"/>
      <c r="AV146" s="84"/>
      <c r="AW146" s="84"/>
      <c r="AX146" s="84"/>
      <c r="AY146" s="127"/>
    </row>
    <row r="147" spans="3:51">
      <c r="C147" s="192" t="s">
        <v>22</v>
      </c>
      <c r="D147" s="4">
        <v>0.73</v>
      </c>
      <c r="E147" s="215" t="s">
        <v>233</v>
      </c>
      <c r="I147" s="106">
        <v>142</v>
      </c>
      <c r="J147" s="84">
        <f t="shared" si="104"/>
        <v>0</v>
      </c>
      <c r="K147" s="84">
        <f t="shared" si="105"/>
        <v>0</v>
      </c>
      <c r="L147" s="84">
        <f t="shared" si="106"/>
        <v>0</v>
      </c>
      <c r="M147" s="84">
        <f t="shared" si="107"/>
        <v>0</v>
      </c>
      <c r="N147" s="84">
        <f t="shared" si="87"/>
        <v>0</v>
      </c>
      <c r="O147" s="85">
        <f t="shared" si="88"/>
        <v>0</v>
      </c>
      <c r="P147" s="106">
        <v>142</v>
      </c>
      <c r="Q147" s="84">
        <f t="shared" si="102"/>
        <v>0</v>
      </c>
      <c r="R147" s="84">
        <f t="shared" si="108"/>
        <v>0</v>
      </c>
      <c r="S147" s="84">
        <f t="shared" si="109"/>
        <v>0</v>
      </c>
      <c r="T147" s="84">
        <f t="shared" si="89"/>
        <v>0</v>
      </c>
      <c r="U147" s="84">
        <f t="shared" si="103"/>
        <v>0</v>
      </c>
      <c r="V147" s="84">
        <f t="shared" si="90"/>
        <v>0</v>
      </c>
      <c r="W147" s="84">
        <v>0</v>
      </c>
      <c r="X147" s="84">
        <f t="shared" si="91"/>
        <v>0</v>
      </c>
      <c r="Y147" s="89">
        <f t="shared" si="92"/>
        <v>0</v>
      </c>
      <c r="AA147" s="122">
        <v>142</v>
      </c>
      <c r="AB147" s="84">
        <f t="shared" si="93"/>
        <v>0</v>
      </c>
      <c r="AC147" s="332">
        <f t="shared" si="94"/>
        <v>0</v>
      </c>
      <c r="AD147" s="152">
        <f t="shared" si="95"/>
        <v>0</v>
      </c>
      <c r="AE147" s="152">
        <f t="shared" si="96"/>
        <v>0</v>
      </c>
      <c r="AF147" s="221">
        <f t="shared" si="76"/>
        <v>0</v>
      </c>
      <c r="AG147" s="221">
        <f t="shared" si="77"/>
        <v>0</v>
      </c>
      <c r="AH147" s="221">
        <f t="shared" si="78"/>
        <v>0</v>
      </c>
      <c r="AI147" s="226">
        <f t="shared" si="79"/>
        <v>0</v>
      </c>
      <c r="AK147" s="122">
        <v>142</v>
      </c>
      <c r="AL147" s="84">
        <f t="shared" si="97"/>
        <v>0</v>
      </c>
      <c r="AM147" s="84">
        <f t="shared" si="98"/>
        <v>0</v>
      </c>
      <c r="AN147" s="84">
        <f t="shared" si="99"/>
        <v>0</v>
      </c>
      <c r="AO147" s="84">
        <f t="shared" si="100"/>
        <v>0</v>
      </c>
      <c r="AP147" s="84">
        <f t="shared" si="101"/>
        <v>0</v>
      </c>
      <c r="AQ147" s="221">
        <f t="shared" si="83"/>
        <v>0</v>
      </c>
      <c r="AR147" s="221">
        <f t="shared" si="84"/>
        <v>0</v>
      </c>
      <c r="AS147" s="221">
        <f t="shared" si="85"/>
        <v>0</v>
      </c>
      <c r="AT147" s="221">
        <f t="shared" si="86"/>
        <v>0</v>
      </c>
      <c r="AU147" s="84"/>
      <c r="AV147" s="84"/>
      <c r="AW147" s="84"/>
      <c r="AX147" s="84"/>
      <c r="AY147" s="127"/>
    </row>
    <row r="148" spans="3:51">
      <c r="C148" s="192" t="s">
        <v>23</v>
      </c>
      <c r="D148" s="4">
        <v>0.56000000000000005</v>
      </c>
      <c r="E148" s="215" t="s">
        <v>233</v>
      </c>
      <c r="I148" s="106">
        <v>143</v>
      </c>
      <c r="J148" s="84">
        <f t="shared" si="104"/>
        <v>0</v>
      </c>
      <c r="K148" s="84">
        <f t="shared" si="105"/>
        <v>0</v>
      </c>
      <c r="L148" s="84">
        <f t="shared" si="106"/>
        <v>0</v>
      </c>
      <c r="M148" s="84">
        <f t="shared" si="107"/>
        <v>0</v>
      </c>
      <c r="N148" s="84">
        <f t="shared" si="87"/>
        <v>0</v>
      </c>
      <c r="O148" s="85">
        <f t="shared" si="88"/>
        <v>0</v>
      </c>
      <c r="P148" s="106">
        <v>143</v>
      </c>
      <c r="Q148" s="84">
        <f t="shared" si="102"/>
        <v>0</v>
      </c>
      <c r="R148" s="84">
        <f t="shared" si="108"/>
        <v>0</v>
      </c>
      <c r="S148" s="84">
        <f t="shared" si="109"/>
        <v>0</v>
      </c>
      <c r="T148" s="84">
        <f t="shared" si="89"/>
        <v>0</v>
      </c>
      <c r="U148" s="84">
        <f t="shared" si="103"/>
        <v>0</v>
      </c>
      <c r="V148" s="84">
        <f t="shared" si="90"/>
        <v>0</v>
      </c>
      <c r="W148" s="84">
        <v>0</v>
      </c>
      <c r="X148" s="84">
        <f t="shared" si="91"/>
        <v>0</v>
      </c>
      <c r="Y148" s="89">
        <f t="shared" si="92"/>
        <v>0</v>
      </c>
      <c r="AA148" s="122">
        <v>143</v>
      </c>
      <c r="AB148" s="84">
        <f t="shared" si="93"/>
        <v>0</v>
      </c>
      <c r="AC148" s="332">
        <f t="shared" si="94"/>
        <v>0</v>
      </c>
      <c r="AD148" s="152">
        <f t="shared" si="95"/>
        <v>0</v>
      </c>
      <c r="AE148" s="152">
        <f t="shared" si="96"/>
        <v>0</v>
      </c>
      <c r="AF148" s="221">
        <f t="shared" si="76"/>
        <v>0</v>
      </c>
      <c r="AG148" s="221">
        <f t="shared" si="77"/>
        <v>0</v>
      </c>
      <c r="AH148" s="221">
        <f t="shared" si="78"/>
        <v>0</v>
      </c>
      <c r="AI148" s="226">
        <f t="shared" si="79"/>
        <v>0</v>
      </c>
      <c r="AK148" s="122">
        <v>143</v>
      </c>
      <c r="AL148" s="84">
        <f t="shared" si="97"/>
        <v>0</v>
      </c>
      <c r="AM148" s="84">
        <f t="shared" si="98"/>
        <v>0</v>
      </c>
      <c r="AN148" s="84">
        <f t="shared" si="99"/>
        <v>0</v>
      </c>
      <c r="AO148" s="84">
        <f t="shared" si="100"/>
        <v>0</v>
      </c>
      <c r="AP148" s="84">
        <f t="shared" si="101"/>
        <v>0</v>
      </c>
      <c r="AQ148" s="221">
        <f t="shared" si="83"/>
        <v>0</v>
      </c>
      <c r="AR148" s="221">
        <f t="shared" si="84"/>
        <v>0</v>
      </c>
      <c r="AS148" s="221">
        <f t="shared" si="85"/>
        <v>0</v>
      </c>
      <c r="AT148" s="221">
        <f t="shared" si="86"/>
        <v>0</v>
      </c>
      <c r="AU148" s="84"/>
      <c r="AV148" s="84"/>
      <c r="AW148" s="84"/>
      <c r="AX148" s="84"/>
      <c r="AY148" s="127"/>
    </row>
    <row r="149" spans="3:51">
      <c r="C149" s="192" t="s">
        <v>24</v>
      </c>
      <c r="D149" s="4">
        <v>0.74</v>
      </c>
      <c r="E149" s="215" t="s">
        <v>233</v>
      </c>
      <c r="I149" s="106">
        <v>144</v>
      </c>
      <c r="J149" s="84">
        <f t="shared" si="104"/>
        <v>0</v>
      </c>
      <c r="K149" s="84">
        <f t="shared" si="105"/>
        <v>0</v>
      </c>
      <c r="L149" s="84">
        <f t="shared" si="106"/>
        <v>0</v>
      </c>
      <c r="M149" s="84">
        <f t="shared" si="107"/>
        <v>0</v>
      </c>
      <c r="N149" s="84">
        <f t="shared" si="87"/>
        <v>0</v>
      </c>
      <c r="O149" s="85">
        <f t="shared" si="88"/>
        <v>0</v>
      </c>
      <c r="P149" s="106">
        <v>144</v>
      </c>
      <c r="Q149" s="84">
        <f t="shared" si="102"/>
        <v>0</v>
      </c>
      <c r="R149" s="84">
        <f t="shared" si="108"/>
        <v>0</v>
      </c>
      <c r="S149" s="84">
        <f t="shared" si="109"/>
        <v>0</v>
      </c>
      <c r="T149" s="84">
        <f t="shared" si="89"/>
        <v>0</v>
      </c>
      <c r="U149" s="84">
        <f t="shared" si="103"/>
        <v>0</v>
      </c>
      <c r="V149" s="84">
        <f t="shared" si="90"/>
        <v>0</v>
      </c>
      <c r="W149" s="84">
        <v>0</v>
      </c>
      <c r="X149" s="84">
        <f t="shared" si="91"/>
        <v>0</v>
      </c>
      <c r="Y149" s="89">
        <f t="shared" si="92"/>
        <v>0</v>
      </c>
      <c r="AA149" s="122">
        <v>144</v>
      </c>
      <c r="AB149" s="84">
        <f t="shared" si="93"/>
        <v>0</v>
      </c>
      <c r="AC149" s="332">
        <f t="shared" si="94"/>
        <v>0</v>
      </c>
      <c r="AD149" s="152">
        <f t="shared" si="95"/>
        <v>0</v>
      </c>
      <c r="AE149" s="152">
        <f t="shared" si="96"/>
        <v>0</v>
      </c>
      <c r="AF149" s="221">
        <f t="shared" si="76"/>
        <v>0</v>
      </c>
      <c r="AG149" s="221">
        <f t="shared" si="77"/>
        <v>0</v>
      </c>
      <c r="AH149" s="221">
        <f t="shared" si="78"/>
        <v>0</v>
      </c>
      <c r="AI149" s="226">
        <f t="shared" si="79"/>
        <v>0</v>
      </c>
      <c r="AK149" s="122">
        <v>144</v>
      </c>
      <c r="AL149" s="84">
        <f t="shared" si="97"/>
        <v>0</v>
      </c>
      <c r="AM149" s="84">
        <f t="shared" si="98"/>
        <v>0</v>
      </c>
      <c r="AN149" s="84">
        <f t="shared" si="99"/>
        <v>0</v>
      </c>
      <c r="AO149" s="84">
        <f t="shared" si="100"/>
        <v>0</v>
      </c>
      <c r="AP149" s="84">
        <f t="shared" si="101"/>
        <v>0</v>
      </c>
      <c r="AQ149" s="221">
        <f t="shared" si="83"/>
        <v>0</v>
      </c>
      <c r="AR149" s="221">
        <f t="shared" si="84"/>
        <v>0</v>
      </c>
      <c r="AS149" s="221">
        <f t="shared" si="85"/>
        <v>0</v>
      </c>
      <c r="AT149" s="221">
        <f t="shared" si="86"/>
        <v>0</v>
      </c>
      <c r="AU149" s="84"/>
      <c r="AV149" s="84"/>
      <c r="AW149" s="84"/>
      <c r="AX149" s="84"/>
      <c r="AY149" s="127"/>
    </row>
    <row r="150" spans="3:51">
      <c r="C150" s="192" t="s">
        <v>25</v>
      </c>
      <c r="D150" s="4">
        <v>0.4</v>
      </c>
      <c r="E150" s="215" t="s">
        <v>234</v>
      </c>
      <c r="I150" s="106">
        <v>145</v>
      </c>
      <c r="J150" s="84">
        <f t="shared" si="104"/>
        <v>0</v>
      </c>
      <c r="K150" s="84">
        <f t="shared" si="105"/>
        <v>0</v>
      </c>
      <c r="L150" s="84">
        <f t="shared" si="106"/>
        <v>0</v>
      </c>
      <c r="M150" s="84">
        <f t="shared" si="107"/>
        <v>0</v>
      </c>
      <c r="N150" s="84">
        <f t="shared" si="87"/>
        <v>0</v>
      </c>
      <c r="O150" s="85">
        <f t="shared" si="88"/>
        <v>0</v>
      </c>
      <c r="P150" s="106">
        <v>145</v>
      </c>
      <c r="Q150" s="84">
        <f t="shared" si="102"/>
        <v>0</v>
      </c>
      <c r="R150" s="84">
        <f t="shared" si="108"/>
        <v>0</v>
      </c>
      <c r="S150" s="84">
        <f t="shared" si="109"/>
        <v>0</v>
      </c>
      <c r="T150" s="84">
        <f t="shared" si="89"/>
        <v>0</v>
      </c>
      <c r="U150" s="84">
        <f t="shared" si="103"/>
        <v>0</v>
      </c>
      <c r="V150" s="84">
        <f t="shared" si="90"/>
        <v>0</v>
      </c>
      <c r="W150" s="84">
        <v>0</v>
      </c>
      <c r="X150" s="84">
        <f t="shared" si="91"/>
        <v>0</v>
      </c>
      <c r="Y150" s="89">
        <f t="shared" si="92"/>
        <v>0</v>
      </c>
      <c r="AA150" s="122">
        <v>145</v>
      </c>
      <c r="AB150" s="84">
        <f t="shared" si="93"/>
        <v>0</v>
      </c>
      <c r="AC150" s="332">
        <f t="shared" si="94"/>
        <v>0</v>
      </c>
      <c r="AD150" s="152">
        <f t="shared" si="95"/>
        <v>0</v>
      </c>
      <c r="AE150" s="152">
        <f t="shared" si="96"/>
        <v>0</v>
      </c>
      <c r="AF150" s="221">
        <f t="shared" si="76"/>
        <v>0</v>
      </c>
      <c r="AG150" s="221">
        <f t="shared" si="77"/>
        <v>0</v>
      </c>
      <c r="AH150" s="221">
        <f t="shared" si="78"/>
        <v>0</v>
      </c>
      <c r="AI150" s="226">
        <f t="shared" si="79"/>
        <v>0</v>
      </c>
      <c r="AK150" s="122">
        <v>145</v>
      </c>
      <c r="AL150" s="84">
        <f t="shared" si="97"/>
        <v>0</v>
      </c>
      <c r="AM150" s="84">
        <f t="shared" si="98"/>
        <v>0</v>
      </c>
      <c r="AN150" s="84">
        <f t="shared" si="99"/>
        <v>0</v>
      </c>
      <c r="AO150" s="84">
        <f t="shared" si="100"/>
        <v>0</v>
      </c>
      <c r="AP150" s="84">
        <f t="shared" si="101"/>
        <v>0</v>
      </c>
      <c r="AQ150" s="221">
        <f t="shared" si="83"/>
        <v>0</v>
      </c>
      <c r="AR150" s="221">
        <f t="shared" si="84"/>
        <v>0</v>
      </c>
      <c r="AS150" s="221">
        <f t="shared" si="85"/>
        <v>0</v>
      </c>
      <c r="AT150" s="221">
        <f t="shared" si="86"/>
        <v>0</v>
      </c>
      <c r="AU150" s="84"/>
      <c r="AV150" s="84"/>
      <c r="AW150" s="84"/>
      <c r="AX150" s="84"/>
      <c r="AY150" s="127"/>
    </row>
    <row r="151" spans="3:51">
      <c r="C151" s="192" t="s">
        <v>26</v>
      </c>
      <c r="D151" s="4">
        <v>0.6</v>
      </c>
      <c r="E151" s="215" t="s">
        <v>233</v>
      </c>
      <c r="I151" s="106">
        <v>146</v>
      </c>
      <c r="J151" s="84">
        <f t="shared" si="104"/>
        <v>0</v>
      </c>
      <c r="K151" s="84">
        <f t="shared" si="105"/>
        <v>0</v>
      </c>
      <c r="L151" s="84">
        <f t="shared" si="106"/>
        <v>0</v>
      </c>
      <c r="M151" s="84">
        <f t="shared" si="107"/>
        <v>0</v>
      </c>
      <c r="N151" s="84">
        <f t="shared" si="87"/>
        <v>0</v>
      </c>
      <c r="O151" s="85">
        <f t="shared" si="88"/>
        <v>0</v>
      </c>
      <c r="P151" s="106">
        <v>146</v>
      </c>
      <c r="Q151" s="84">
        <f t="shared" si="102"/>
        <v>0</v>
      </c>
      <c r="R151" s="84">
        <f t="shared" si="108"/>
        <v>0</v>
      </c>
      <c r="S151" s="84">
        <f t="shared" si="109"/>
        <v>0</v>
      </c>
      <c r="T151" s="84">
        <f t="shared" si="89"/>
        <v>0</v>
      </c>
      <c r="U151" s="84">
        <f t="shared" si="103"/>
        <v>0</v>
      </c>
      <c r="V151" s="84">
        <f t="shared" si="90"/>
        <v>0</v>
      </c>
      <c r="W151" s="84">
        <v>0</v>
      </c>
      <c r="X151" s="84">
        <f t="shared" si="91"/>
        <v>0</v>
      </c>
      <c r="Y151" s="89">
        <f t="shared" si="92"/>
        <v>0</v>
      </c>
      <c r="AA151" s="122">
        <v>146</v>
      </c>
      <c r="AB151" s="84">
        <f t="shared" si="93"/>
        <v>0</v>
      </c>
      <c r="AC151" s="332">
        <f t="shared" si="94"/>
        <v>0</v>
      </c>
      <c r="AD151" s="152">
        <f t="shared" si="95"/>
        <v>0</v>
      </c>
      <c r="AE151" s="152">
        <f t="shared" si="96"/>
        <v>0</v>
      </c>
      <c r="AF151" s="221">
        <f t="shared" si="76"/>
        <v>0</v>
      </c>
      <c r="AG151" s="221">
        <f t="shared" si="77"/>
        <v>0</v>
      </c>
      <c r="AH151" s="221">
        <f t="shared" si="78"/>
        <v>0</v>
      </c>
      <c r="AI151" s="226">
        <f t="shared" si="79"/>
        <v>0</v>
      </c>
      <c r="AK151" s="122">
        <v>146</v>
      </c>
      <c r="AL151" s="84">
        <f t="shared" si="97"/>
        <v>0</v>
      </c>
      <c r="AM151" s="84">
        <f t="shared" si="98"/>
        <v>0</v>
      </c>
      <c r="AN151" s="84">
        <f t="shared" si="99"/>
        <v>0</v>
      </c>
      <c r="AO151" s="84">
        <f t="shared" si="100"/>
        <v>0</v>
      </c>
      <c r="AP151" s="84">
        <f t="shared" si="101"/>
        <v>0</v>
      </c>
      <c r="AQ151" s="221">
        <f t="shared" si="83"/>
        <v>0</v>
      </c>
      <c r="AR151" s="221">
        <f t="shared" si="84"/>
        <v>0</v>
      </c>
      <c r="AS151" s="221">
        <f t="shared" si="85"/>
        <v>0</v>
      </c>
      <c r="AT151" s="221">
        <f t="shared" si="86"/>
        <v>0</v>
      </c>
      <c r="AU151" s="84"/>
      <c r="AV151" s="84"/>
      <c r="AW151" s="84"/>
      <c r="AX151" s="84"/>
      <c r="AY151" s="127"/>
    </row>
    <row r="152" spans="3:51">
      <c r="C152" s="192" t="s">
        <v>27</v>
      </c>
      <c r="D152" s="4">
        <v>0.43</v>
      </c>
      <c r="E152" s="215" t="s">
        <v>234</v>
      </c>
      <c r="I152" s="106">
        <v>147</v>
      </c>
      <c r="J152" s="84">
        <f t="shared" si="104"/>
        <v>0</v>
      </c>
      <c r="K152" s="84">
        <f t="shared" si="105"/>
        <v>0</v>
      </c>
      <c r="L152" s="84">
        <f t="shared" si="106"/>
        <v>0</v>
      </c>
      <c r="M152" s="84">
        <f t="shared" si="107"/>
        <v>0</v>
      </c>
      <c r="N152" s="84">
        <f t="shared" si="87"/>
        <v>0</v>
      </c>
      <c r="O152" s="85">
        <f t="shared" si="88"/>
        <v>0</v>
      </c>
      <c r="P152" s="106">
        <v>147</v>
      </c>
      <c r="Q152" s="84">
        <f t="shared" si="102"/>
        <v>0</v>
      </c>
      <c r="R152" s="84">
        <f t="shared" si="108"/>
        <v>0</v>
      </c>
      <c r="S152" s="84">
        <f t="shared" si="109"/>
        <v>0</v>
      </c>
      <c r="T152" s="84">
        <f t="shared" si="89"/>
        <v>0</v>
      </c>
      <c r="U152" s="84">
        <f t="shared" si="103"/>
        <v>0</v>
      </c>
      <c r="V152" s="84">
        <f t="shared" si="90"/>
        <v>0</v>
      </c>
      <c r="W152" s="84">
        <v>0</v>
      </c>
      <c r="X152" s="84">
        <f t="shared" si="91"/>
        <v>0</v>
      </c>
      <c r="Y152" s="89">
        <f t="shared" si="92"/>
        <v>0</v>
      </c>
      <c r="AA152" s="122">
        <v>147</v>
      </c>
      <c r="AB152" s="84">
        <f t="shared" si="93"/>
        <v>0</v>
      </c>
      <c r="AC152" s="332">
        <f t="shared" si="94"/>
        <v>0</v>
      </c>
      <c r="AD152" s="152">
        <f t="shared" si="95"/>
        <v>0</v>
      </c>
      <c r="AE152" s="152">
        <f t="shared" si="96"/>
        <v>0</v>
      </c>
      <c r="AF152" s="221">
        <f t="shared" si="76"/>
        <v>0</v>
      </c>
      <c r="AG152" s="221">
        <f t="shared" si="77"/>
        <v>0</v>
      </c>
      <c r="AH152" s="221">
        <f t="shared" si="78"/>
        <v>0</v>
      </c>
      <c r="AI152" s="226">
        <f t="shared" si="79"/>
        <v>0</v>
      </c>
      <c r="AK152" s="122">
        <v>147</v>
      </c>
      <c r="AL152" s="84">
        <f t="shared" si="97"/>
        <v>0</v>
      </c>
      <c r="AM152" s="84">
        <f t="shared" si="98"/>
        <v>0</v>
      </c>
      <c r="AN152" s="84">
        <f t="shared" si="99"/>
        <v>0</v>
      </c>
      <c r="AO152" s="84">
        <f t="shared" si="100"/>
        <v>0</v>
      </c>
      <c r="AP152" s="84">
        <f t="shared" si="101"/>
        <v>0</v>
      </c>
      <c r="AQ152" s="221">
        <f t="shared" si="83"/>
        <v>0</v>
      </c>
      <c r="AR152" s="221">
        <f t="shared" si="84"/>
        <v>0</v>
      </c>
      <c r="AS152" s="221">
        <f t="shared" si="85"/>
        <v>0</v>
      </c>
      <c r="AT152" s="221">
        <f t="shared" si="86"/>
        <v>0</v>
      </c>
      <c r="AU152" s="84"/>
      <c r="AV152" s="84"/>
      <c r="AW152" s="84"/>
      <c r="AX152" s="84"/>
      <c r="AY152" s="127"/>
    </row>
    <row r="153" spans="3:51">
      <c r="C153" s="192" t="s">
        <v>28</v>
      </c>
      <c r="D153" s="4">
        <v>0.37</v>
      </c>
      <c r="E153" s="215" t="s">
        <v>234</v>
      </c>
      <c r="I153" s="106">
        <v>148</v>
      </c>
      <c r="J153" s="84">
        <f t="shared" si="104"/>
        <v>0</v>
      </c>
      <c r="K153" s="84">
        <f t="shared" si="105"/>
        <v>0</v>
      </c>
      <c r="L153" s="84">
        <f t="shared" si="106"/>
        <v>0</v>
      </c>
      <c r="M153" s="84">
        <f t="shared" si="107"/>
        <v>0</v>
      </c>
      <c r="N153" s="84">
        <f t="shared" si="87"/>
        <v>0</v>
      </c>
      <c r="O153" s="85">
        <f t="shared" si="88"/>
        <v>0</v>
      </c>
      <c r="P153" s="106">
        <v>148</v>
      </c>
      <c r="Q153" s="84">
        <f t="shared" si="102"/>
        <v>0</v>
      </c>
      <c r="R153" s="84">
        <f t="shared" si="108"/>
        <v>0</v>
      </c>
      <c r="S153" s="84">
        <f t="shared" si="109"/>
        <v>0</v>
      </c>
      <c r="T153" s="84">
        <f t="shared" si="89"/>
        <v>0</v>
      </c>
      <c r="U153" s="84">
        <f t="shared" si="103"/>
        <v>0</v>
      </c>
      <c r="V153" s="84">
        <f t="shared" si="90"/>
        <v>0</v>
      </c>
      <c r="W153" s="84">
        <v>0</v>
      </c>
      <c r="X153" s="84">
        <f t="shared" si="91"/>
        <v>0</v>
      </c>
      <c r="Y153" s="89">
        <f t="shared" si="92"/>
        <v>0</v>
      </c>
      <c r="AA153" s="122">
        <v>148</v>
      </c>
      <c r="AB153" s="84">
        <f t="shared" si="93"/>
        <v>0</v>
      </c>
      <c r="AC153" s="332">
        <f t="shared" si="94"/>
        <v>0</v>
      </c>
      <c r="AD153" s="152">
        <f t="shared" si="95"/>
        <v>0</v>
      </c>
      <c r="AE153" s="152">
        <f t="shared" si="96"/>
        <v>0</v>
      </c>
      <c r="AF153" s="221">
        <f t="shared" si="76"/>
        <v>0</v>
      </c>
      <c r="AG153" s="221">
        <f t="shared" si="77"/>
        <v>0</v>
      </c>
      <c r="AH153" s="221">
        <f t="shared" si="78"/>
        <v>0</v>
      </c>
      <c r="AI153" s="226">
        <f t="shared" si="79"/>
        <v>0</v>
      </c>
      <c r="AK153" s="122">
        <v>148</v>
      </c>
      <c r="AL153" s="84">
        <f t="shared" si="97"/>
        <v>0</v>
      </c>
      <c r="AM153" s="84">
        <f t="shared" si="98"/>
        <v>0</v>
      </c>
      <c r="AN153" s="84">
        <f t="shared" si="99"/>
        <v>0</v>
      </c>
      <c r="AO153" s="84">
        <f t="shared" si="100"/>
        <v>0</v>
      </c>
      <c r="AP153" s="84">
        <f t="shared" si="101"/>
        <v>0</v>
      </c>
      <c r="AQ153" s="221">
        <f t="shared" si="83"/>
        <v>0</v>
      </c>
      <c r="AR153" s="221">
        <f t="shared" si="84"/>
        <v>0</v>
      </c>
      <c r="AS153" s="221">
        <f t="shared" si="85"/>
        <v>0</v>
      </c>
      <c r="AT153" s="221">
        <f t="shared" si="86"/>
        <v>0</v>
      </c>
      <c r="AU153" s="84"/>
      <c r="AV153" s="84"/>
      <c r="AW153" s="84"/>
      <c r="AX153" s="84"/>
      <c r="AY153" s="127"/>
    </row>
    <row r="154" spans="3:51">
      <c r="C154" s="192" t="s">
        <v>29</v>
      </c>
      <c r="D154" s="4">
        <v>0.36</v>
      </c>
      <c r="E154" s="215" t="s">
        <v>234</v>
      </c>
      <c r="I154" s="106">
        <v>149</v>
      </c>
      <c r="J154" s="84">
        <f t="shared" si="104"/>
        <v>0</v>
      </c>
      <c r="K154" s="84">
        <f t="shared" si="105"/>
        <v>0</v>
      </c>
      <c r="L154" s="84">
        <f t="shared" si="106"/>
        <v>0</v>
      </c>
      <c r="M154" s="84">
        <f t="shared" si="107"/>
        <v>0</v>
      </c>
      <c r="N154" s="84">
        <f t="shared" si="87"/>
        <v>0</v>
      </c>
      <c r="O154" s="85">
        <f t="shared" si="88"/>
        <v>0</v>
      </c>
      <c r="P154" s="106">
        <v>149</v>
      </c>
      <c r="Q154" s="84">
        <f t="shared" si="102"/>
        <v>0</v>
      </c>
      <c r="R154" s="84">
        <f t="shared" si="108"/>
        <v>0</v>
      </c>
      <c r="S154" s="84">
        <f t="shared" si="109"/>
        <v>0</v>
      </c>
      <c r="T154" s="84">
        <f t="shared" si="89"/>
        <v>0</v>
      </c>
      <c r="U154" s="84">
        <f t="shared" si="103"/>
        <v>0</v>
      </c>
      <c r="V154" s="84">
        <f t="shared" si="90"/>
        <v>0</v>
      </c>
      <c r="W154" s="84">
        <v>0</v>
      </c>
      <c r="X154" s="84">
        <f t="shared" si="91"/>
        <v>0</v>
      </c>
      <c r="Y154" s="89">
        <f t="shared" si="92"/>
        <v>0</v>
      </c>
      <c r="AA154" s="122">
        <v>149</v>
      </c>
      <c r="AB154" s="84">
        <f t="shared" si="93"/>
        <v>0</v>
      </c>
      <c r="AC154" s="332">
        <f t="shared" si="94"/>
        <v>0</v>
      </c>
      <c r="AD154" s="152">
        <f t="shared" si="95"/>
        <v>0</v>
      </c>
      <c r="AE154" s="152">
        <f t="shared" si="96"/>
        <v>0</v>
      </c>
      <c r="AF154" s="221">
        <f t="shared" si="76"/>
        <v>0</v>
      </c>
      <c r="AG154" s="221">
        <f t="shared" si="77"/>
        <v>0</v>
      </c>
      <c r="AH154" s="221">
        <f t="shared" si="78"/>
        <v>0</v>
      </c>
      <c r="AI154" s="226">
        <f t="shared" si="79"/>
        <v>0</v>
      </c>
      <c r="AK154" s="122">
        <v>149</v>
      </c>
      <c r="AL154" s="84">
        <f t="shared" si="97"/>
        <v>0</v>
      </c>
      <c r="AM154" s="84">
        <f t="shared" si="98"/>
        <v>0</v>
      </c>
      <c r="AN154" s="84">
        <f t="shared" si="99"/>
        <v>0</v>
      </c>
      <c r="AO154" s="84">
        <f t="shared" si="100"/>
        <v>0</v>
      </c>
      <c r="AP154" s="84">
        <f t="shared" si="101"/>
        <v>0</v>
      </c>
      <c r="AQ154" s="221">
        <f t="shared" si="83"/>
        <v>0</v>
      </c>
      <c r="AR154" s="221">
        <f t="shared" si="84"/>
        <v>0</v>
      </c>
      <c r="AS154" s="221">
        <f t="shared" si="85"/>
        <v>0</v>
      </c>
      <c r="AT154" s="221">
        <f t="shared" si="86"/>
        <v>0</v>
      </c>
      <c r="AU154" s="84"/>
      <c r="AV154" s="84"/>
      <c r="AW154" s="84"/>
      <c r="AX154" s="84"/>
      <c r="AY154" s="127"/>
    </row>
    <row r="155" spans="3:51">
      <c r="C155" s="192" t="s">
        <v>30</v>
      </c>
      <c r="D155" s="4">
        <v>0.51</v>
      </c>
      <c r="E155" s="215" t="s">
        <v>233</v>
      </c>
      <c r="I155" s="106">
        <v>150</v>
      </c>
      <c r="J155" s="84">
        <f t="shared" si="104"/>
        <v>0</v>
      </c>
      <c r="K155" s="84">
        <f t="shared" si="105"/>
        <v>0</v>
      </c>
      <c r="L155" s="84">
        <f t="shared" si="106"/>
        <v>0</v>
      </c>
      <c r="M155" s="84">
        <f t="shared" si="107"/>
        <v>0</v>
      </c>
      <c r="N155" s="84">
        <f t="shared" si="87"/>
        <v>0</v>
      </c>
      <c r="O155" s="85">
        <f t="shared" si="88"/>
        <v>0</v>
      </c>
      <c r="P155" s="106">
        <v>150</v>
      </c>
      <c r="Q155" s="84">
        <f t="shared" si="102"/>
        <v>0</v>
      </c>
      <c r="R155" s="84">
        <f t="shared" si="108"/>
        <v>0</v>
      </c>
      <c r="S155" s="84">
        <f t="shared" si="109"/>
        <v>0</v>
      </c>
      <c r="T155" s="84">
        <f t="shared" si="89"/>
        <v>0</v>
      </c>
      <c r="U155" s="84">
        <f t="shared" si="103"/>
        <v>0</v>
      </c>
      <c r="V155" s="84">
        <f t="shared" si="90"/>
        <v>0</v>
      </c>
      <c r="W155" s="84">
        <v>0</v>
      </c>
      <c r="X155" s="84">
        <f t="shared" si="91"/>
        <v>0</v>
      </c>
      <c r="Y155" s="89">
        <f t="shared" si="92"/>
        <v>0</v>
      </c>
      <c r="AA155" s="122">
        <v>150</v>
      </c>
      <c r="AB155" s="84">
        <f t="shared" si="93"/>
        <v>0</v>
      </c>
      <c r="AC155" s="332">
        <f t="shared" si="94"/>
        <v>0</v>
      </c>
      <c r="AD155" s="152">
        <f t="shared" si="95"/>
        <v>0</v>
      </c>
      <c r="AE155" s="152">
        <f t="shared" si="96"/>
        <v>0</v>
      </c>
      <c r="AF155" s="221">
        <f t="shared" ref="AF155:AF205" si="110">IF(OR(AA155&lt;=$F$18,AA155&lt;=30),EXP(-LN(2)/$D$104)*AF154+((1-EXP(-LN(2)/$D$104))/(LN(2)/$D$104))*$AB155*AC155*0.475*$F$19*44/12,)</f>
        <v>0</v>
      </c>
      <c r="AG155" s="221">
        <f t="shared" ref="AG155:AG205" si="111">IF(OR(AA155&lt;=$F$18,AA155&lt;=30),EXP(-LN(2)/$D$106)*AG154+((1-EXP(-LN(2)/$D$106))/(LN(2)/$D$106))*$AB155*AD155*0.475*$F$19*44/12,)</f>
        <v>0</v>
      </c>
      <c r="AH155" s="221">
        <f t="shared" ref="AH155:AH205" si="112">IF(OR(AA155&lt;=$F$18,AA155&lt;=30),EXP(-LN(2)/$D$105)*AH154+((1-EXP(-LN(2)/$D$105))/(LN(2)/$D$105))*$AB155*AE155*0.475*$F$19*44/12,)</f>
        <v>0</v>
      </c>
      <c r="AI155" s="226">
        <f t="shared" ref="AI155:AI205" si="113">IF(OR(AA155&lt;=$F$18,AA155&lt;=30),SUM(AF155:AH155),)</f>
        <v>0</v>
      </c>
      <c r="AK155" s="122">
        <v>150</v>
      </c>
      <c r="AL155" s="84">
        <f t="shared" si="97"/>
        <v>0</v>
      </c>
      <c r="AM155" s="84">
        <f t="shared" si="98"/>
        <v>0</v>
      </c>
      <c r="AN155" s="84">
        <f t="shared" si="99"/>
        <v>0</v>
      </c>
      <c r="AO155" s="84">
        <f t="shared" si="100"/>
        <v>0</v>
      </c>
      <c r="AP155" s="84">
        <f t="shared" si="101"/>
        <v>0</v>
      </c>
      <c r="AQ155" s="221">
        <f t="shared" si="83"/>
        <v>0</v>
      </c>
      <c r="AR155" s="221">
        <f t="shared" si="84"/>
        <v>0</v>
      </c>
      <c r="AS155" s="221">
        <f t="shared" si="85"/>
        <v>0</v>
      </c>
      <c r="AT155" s="221">
        <f t="shared" si="86"/>
        <v>0</v>
      </c>
      <c r="AU155" s="84"/>
      <c r="AV155" s="84"/>
      <c r="AW155" s="84"/>
      <c r="AX155" s="84"/>
      <c r="AY155" s="127"/>
    </row>
    <row r="156" spans="3:51">
      <c r="C156" s="192" t="s">
        <v>31</v>
      </c>
      <c r="D156" s="4">
        <v>0.56000000000000005</v>
      </c>
      <c r="E156" s="215" t="s">
        <v>233</v>
      </c>
      <c r="I156" s="106">
        <v>151</v>
      </c>
      <c r="J156" s="84">
        <f t="shared" si="104"/>
        <v>0</v>
      </c>
      <c r="K156" s="84">
        <f t="shared" si="105"/>
        <v>0</v>
      </c>
      <c r="L156" s="84">
        <f t="shared" si="106"/>
        <v>0</v>
      </c>
      <c r="M156" s="84">
        <f t="shared" si="107"/>
        <v>0</v>
      </c>
      <c r="N156" s="84">
        <f t="shared" si="87"/>
        <v>0</v>
      </c>
      <c r="O156" s="85">
        <f t="shared" si="88"/>
        <v>0</v>
      </c>
      <c r="P156" s="106">
        <v>151</v>
      </c>
      <c r="Q156" s="84">
        <f t="shared" si="102"/>
        <v>0</v>
      </c>
      <c r="R156" s="84">
        <f t="shared" si="108"/>
        <v>0</v>
      </c>
      <c r="S156" s="84">
        <f t="shared" si="109"/>
        <v>0</v>
      </c>
      <c r="T156" s="84">
        <f t="shared" si="89"/>
        <v>0</v>
      </c>
      <c r="U156" s="84">
        <f t="shared" si="103"/>
        <v>0</v>
      </c>
      <c r="V156" s="84">
        <f t="shared" si="90"/>
        <v>0</v>
      </c>
      <c r="W156" s="84">
        <v>0</v>
      </c>
      <c r="X156" s="84">
        <f t="shared" si="91"/>
        <v>0</v>
      </c>
      <c r="Y156" s="89">
        <f t="shared" si="92"/>
        <v>0</v>
      </c>
      <c r="AA156" s="122">
        <v>151</v>
      </c>
      <c r="AB156" s="84">
        <f t="shared" si="93"/>
        <v>0</v>
      </c>
      <c r="AC156" s="332">
        <f t="shared" si="94"/>
        <v>0</v>
      </c>
      <c r="AD156" s="152">
        <f t="shared" si="95"/>
        <v>0</v>
      </c>
      <c r="AE156" s="152">
        <f t="shared" si="96"/>
        <v>0</v>
      </c>
      <c r="AF156" s="221">
        <f t="shared" si="110"/>
        <v>0</v>
      </c>
      <c r="AG156" s="221">
        <f t="shared" si="111"/>
        <v>0</v>
      </c>
      <c r="AH156" s="221">
        <f t="shared" si="112"/>
        <v>0</v>
      </c>
      <c r="AI156" s="226">
        <f t="shared" si="113"/>
        <v>0</v>
      </c>
      <c r="AK156" s="122">
        <v>151</v>
      </c>
      <c r="AL156" s="84">
        <f t="shared" si="97"/>
        <v>0</v>
      </c>
      <c r="AM156" s="84">
        <f t="shared" si="98"/>
        <v>0</v>
      </c>
      <c r="AN156" s="84">
        <f t="shared" si="99"/>
        <v>0</v>
      </c>
      <c r="AO156" s="84">
        <f t="shared" si="100"/>
        <v>0</v>
      </c>
      <c r="AP156" s="84">
        <f t="shared" si="101"/>
        <v>0</v>
      </c>
      <c r="AQ156" s="221">
        <f t="shared" si="83"/>
        <v>0</v>
      </c>
      <c r="AR156" s="221">
        <f t="shared" si="84"/>
        <v>0</v>
      </c>
      <c r="AS156" s="221">
        <f t="shared" si="85"/>
        <v>0</v>
      </c>
      <c r="AT156" s="221">
        <f t="shared" si="86"/>
        <v>0</v>
      </c>
      <c r="AU156" s="84"/>
      <c r="AV156" s="84"/>
      <c r="AW156" s="84"/>
      <c r="AX156" s="84"/>
      <c r="AY156" s="127"/>
    </row>
    <row r="157" spans="3:51">
      <c r="C157" s="192" t="s">
        <v>32</v>
      </c>
      <c r="D157" s="4">
        <v>0.56000000000000005</v>
      </c>
      <c r="E157" s="215" t="s">
        <v>233</v>
      </c>
      <c r="I157" s="106">
        <v>152</v>
      </c>
      <c r="J157" s="84">
        <f t="shared" si="104"/>
        <v>0</v>
      </c>
      <c r="K157" s="84">
        <f t="shared" si="105"/>
        <v>0</v>
      </c>
      <c r="L157" s="84">
        <f t="shared" si="106"/>
        <v>0</v>
      </c>
      <c r="M157" s="84">
        <f t="shared" si="107"/>
        <v>0</v>
      </c>
      <c r="N157" s="84">
        <f t="shared" si="87"/>
        <v>0</v>
      </c>
      <c r="O157" s="85">
        <f t="shared" si="88"/>
        <v>0</v>
      </c>
      <c r="P157" s="106">
        <v>152</v>
      </c>
      <c r="Q157" s="84">
        <f t="shared" si="102"/>
        <v>0</v>
      </c>
      <c r="R157" s="84">
        <f t="shared" si="108"/>
        <v>0</v>
      </c>
      <c r="S157" s="84">
        <f t="shared" si="109"/>
        <v>0</v>
      </c>
      <c r="T157" s="84">
        <f t="shared" si="89"/>
        <v>0</v>
      </c>
      <c r="U157" s="84">
        <f t="shared" si="103"/>
        <v>0</v>
      </c>
      <c r="V157" s="84">
        <f t="shared" si="90"/>
        <v>0</v>
      </c>
      <c r="W157" s="84">
        <v>0</v>
      </c>
      <c r="X157" s="84">
        <f t="shared" si="91"/>
        <v>0</v>
      </c>
      <c r="Y157" s="89">
        <f t="shared" si="92"/>
        <v>0</v>
      </c>
      <c r="AA157" s="122">
        <v>152</v>
      </c>
      <c r="AB157" s="84">
        <f t="shared" si="93"/>
        <v>0</v>
      </c>
      <c r="AC157" s="332">
        <f t="shared" si="94"/>
        <v>0</v>
      </c>
      <c r="AD157" s="152">
        <f t="shared" si="95"/>
        <v>0</v>
      </c>
      <c r="AE157" s="152">
        <f t="shared" si="96"/>
        <v>0</v>
      </c>
      <c r="AF157" s="221">
        <f t="shared" si="110"/>
        <v>0</v>
      </c>
      <c r="AG157" s="221">
        <f t="shared" si="111"/>
        <v>0</v>
      </c>
      <c r="AH157" s="221">
        <f t="shared" si="112"/>
        <v>0</v>
      </c>
      <c r="AI157" s="226">
        <f t="shared" si="113"/>
        <v>0</v>
      </c>
      <c r="AK157" s="122">
        <v>152</v>
      </c>
      <c r="AL157" s="84">
        <f t="shared" si="97"/>
        <v>0</v>
      </c>
      <c r="AM157" s="84">
        <f t="shared" si="98"/>
        <v>0</v>
      </c>
      <c r="AN157" s="84">
        <f t="shared" si="99"/>
        <v>0</v>
      </c>
      <c r="AO157" s="84">
        <f t="shared" si="100"/>
        <v>0</v>
      </c>
      <c r="AP157" s="84">
        <f t="shared" si="101"/>
        <v>0</v>
      </c>
      <c r="AQ157" s="221">
        <f t="shared" si="83"/>
        <v>0</v>
      </c>
      <c r="AR157" s="221">
        <f t="shared" si="84"/>
        <v>0</v>
      </c>
      <c r="AS157" s="221">
        <f t="shared" si="85"/>
        <v>0</v>
      </c>
      <c r="AT157" s="221">
        <f t="shared" si="86"/>
        <v>0</v>
      </c>
      <c r="AU157" s="84"/>
      <c r="AV157" s="84"/>
      <c r="AW157" s="84"/>
      <c r="AX157" s="84"/>
      <c r="AY157" s="127"/>
    </row>
    <row r="158" spans="3:51">
      <c r="C158" s="192" t="s">
        <v>33</v>
      </c>
      <c r="D158" s="4">
        <v>0.48</v>
      </c>
      <c r="E158" s="215" t="s">
        <v>233</v>
      </c>
      <c r="I158" s="106">
        <v>153</v>
      </c>
      <c r="J158" s="84">
        <f t="shared" si="104"/>
        <v>0</v>
      </c>
      <c r="K158" s="84">
        <f t="shared" si="105"/>
        <v>0</v>
      </c>
      <c r="L158" s="84">
        <f t="shared" si="106"/>
        <v>0</v>
      </c>
      <c r="M158" s="84">
        <f t="shared" si="107"/>
        <v>0</v>
      </c>
      <c r="N158" s="84">
        <f t="shared" si="87"/>
        <v>0</v>
      </c>
      <c r="O158" s="85">
        <f t="shared" si="88"/>
        <v>0</v>
      </c>
      <c r="P158" s="106">
        <v>153</v>
      </c>
      <c r="Q158" s="84">
        <f t="shared" si="102"/>
        <v>0</v>
      </c>
      <c r="R158" s="84">
        <f t="shared" si="108"/>
        <v>0</v>
      </c>
      <c r="S158" s="84">
        <f t="shared" si="109"/>
        <v>0</v>
      </c>
      <c r="T158" s="84">
        <f t="shared" si="89"/>
        <v>0</v>
      </c>
      <c r="U158" s="84">
        <f t="shared" si="103"/>
        <v>0</v>
      </c>
      <c r="V158" s="84">
        <f t="shared" si="90"/>
        <v>0</v>
      </c>
      <c r="W158" s="84">
        <v>0</v>
      </c>
      <c r="X158" s="84">
        <f t="shared" si="91"/>
        <v>0</v>
      </c>
      <c r="Y158" s="89">
        <f t="shared" si="92"/>
        <v>0</v>
      </c>
      <c r="AA158" s="122">
        <v>153</v>
      </c>
      <c r="AB158" s="84">
        <f t="shared" si="93"/>
        <v>0</v>
      </c>
      <c r="AC158" s="332">
        <f t="shared" si="94"/>
        <v>0</v>
      </c>
      <c r="AD158" s="152">
        <f t="shared" si="95"/>
        <v>0</v>
      </c>
      <c r="AE158" s="152">
        <f t="shared" si="96"/>
        <v>0</v>
      </c>
      <c r="AF158" s="221">
        <f t="shared" si="110"/>
        <v>0</v>
      </c>
      <c r="AG158" s="221">
        <f t="shared" si="111"/>
        <v>0</v>
      </c>
      <c r="AH158" s="221">
        <f t="shared" si="112"/>
        <v>0</v>
      </c>
      <c r="AI158" s="226">
        <f t="shared" si="113"/>
        <v>0</v>
      </c>
      <c r="AK158" s="122">
        <v>153</v>
      </c>
      <c r="AL158" s="84">
        <f t="shared" si="97"/>
        <v>0</v>
      </c>
      <c r="AM158" s="84">
        <f t="shared" si="98"/>
        <v>0</v>
      </c>
      <c r="AN158" s="84">
        <f t="shared" si="99"/>
        <v>0</v>
      </c>
      <c r="AO158" s="84">
        <f t="shared" si="100"/>
        <v>0</v>
      </c>
      <c r="AP158" s="84">
        <f t="shared" si="101"/>
        <v>0</v>
      </c>
      <c r="AQ158" s="221">
        <f t="shared" si="83"/>
        <v>0</v>
      </c>
      <c r="AR158" s="221">
        <f t="shared" si="84"/>
        <v>0</v>
      </c>
      <c r="AS158" s="221">
        <f t="shared" si="85"/>
        <v>0</v>
      </c>
      <c r="AT158" s="221">
        <f t="shared" si="86"/>
        <v>0</v>
      </c>
      <c r="AU158" s="84"/>
      <c r="AV158" s="84"/>
      <c r="AW158" s="84"/>
      <c r="AX158" s="84"/>
      <c r="AY158" s="127"/>
    </row>
    <row r="159" spans="3:51">
      <c r="C159" s="192" t="s">
        <v>34</v>
      </c>
      <c r="D159" s="4">
        <v>0.55000000000000004</v>
      </c>
      <c r="E159" s="215" t="s">
        <v>233</v>
      </c>
      <c r="I159" s="106">
        <v>154</v>
      </c>
      <c r="J159" s="84">
        <f t="shared" si="104"/>
        <v>0</v>
      </c>
      <c r="K159" s="84">
        <f t="shared" si="105"/>
        <v>0</v>
      </c>
      <c r="L159" s="84">
        <f t="shared" si="106"/>
        <v>0</v>
      </c>
      <c r="M159" s="84">
        <f t="shared" si="107"/>
        <v>0</v>
      </c>
      <c r="N159" s="84">
        <f t="shared" si="87"/>
        <v>0</v>
      </c>
      <c r="O159" s="85">
        <f t="shared" si="88"/>
        <v>0</v>
      </c>
      <c r="P159" s="106">
        <v>154</v>
      </c>
      <c r="Q159" s="84">
        <f t="shared" si="102"/>
        <v>0</v>
      </c>
      <c r="R159" s="84">
        <f t="shared" si="108"/>
        <v>0</v>
      </c>
      <c r="S159" s="84">
        <f t="shared" si="109"/>
        <v>0</v>
      </c>
      <c r="T159" s="84">
        <f t="shared" si="89"/>
        <v>0</v>
      </c>
      <c r="U159" s="84">
        <f t="shared" si="103"/>
        <v>0</v>
      </c>
      <c r="V159" s="84">
        <f t="shared" si="90"/>
        <v>0</v>
      </c>
      <c r="W159" s="84">
        <v>0</v>
      </c>
      <c r="X159" s="84">
        <f t="shared" si="91"/>
        <v>0</v>
      </c>
      <c r="Y159" s="89">
        <f t="shared" si="92"/>
        <v>0</v>
      </c>
      <c r="AA159" s="122">
        <v>154</v>
      </c>
      <c r="AB159" s="84">
        <f t="shared" si="93"/>
        <v>0</v>
      </c>
      <c r="AC159" s="332">
        <f t="shared" si="94"/>
        <v>0</v>
      </c>
      <c r="AD159" s="152">
        <f t="shared" si="95"/>
        <v>0</v>
      </c>
      <c r="AE159" s="152">
        <f t="shared" si="96"/>
        <v>0</v>
      </c>
      <c r="AF159" s="221">
        <f t="shared" si="110"/>
        <v>0</v>
      </c>
      <c r="AG159" s="221">
        <f t="shared" si="111"/>
        <v>0</v>
      </c>
      <c r="AH159" s="221">
        <f t="shared" si="112"/>
        <v>0</v>
      </c>
      <c r="AI159" s="226">
        <f t="shared" si="113"/>
        <v>0</v>
      </c>
      <c r="AK159" s="122">
        <v>154</v>
      </c>
      <c r="AL159" s="84">
        <f t="shared" si="97"/>
        <v>0</v>
      </c>
      <c r="AM159" s="84">
        <f t="shared" si="98"/>
        <v>0</v>
      </c>
      <c r="AN159" s="84">
        <f t="shared" si="99"/>
        <v>0</v>
      </c>
      <c r="AO159" s="84">
        <f t="shared" si="100"/>
        <v>0</v>
      </c>
      <c r="AP159" s="84">
        <f t="shared" si="101"/>
        <v>0</v>
      </c>
      <c r="AQ159" s="221">
        <f t="shared" si="83"/>
        <v>0</v>
      </c>
      <c r="AR159" s="221">
        <f t="shared" si="84"/>
        <v>0</v>
      </c>
      <c r="AS159" s="221">
        <f t="shared" si="85"/>
        <v>0</v>
      </c>
      <c r="AT159" s="221">
        <f t="shared" si="86"/>
        <v>0</v>
      </c>
      <c r="AU159" s="84"/>
      <c r="AV159" s="84"/>
      <c r="AW159" s="84"/>
      <c r="AX159" s="84"/>
      <c r="AY159" s="127"/>
    </row>
    <row r="160" spans="3:51">
      <c r="C160" s="192" t="s">
        <v>35</v>
      </c>
      <c r="D160" s="4">
        <v>0.56000000000000005</v>
      </c>
      <c r="E160" s="215" t="s">
        <v>233</v>
      </c>
      <c r="I160" s="106">
        <v>155</v>
      </c>
      <c r="J160" s="84">
        <f t="shared" si="104"/>
        <v>0</v>
      </c>
      <c r="K160" s="84">
        <f t="shared" si="105"/>
        <v>0</v>
      </c>
      <c r="L160" s="84">
        <f t="shared" si="106"/>
        <v>0</v>
      </c>
      <c r="M160" s="84">
        <f t="shared" si="107"/>
        <v>0</v>
      </c>
      <c r="N160" s="84">
        <f t="shared" si="87"/>
        <v>0</v>
      </c>
      <c r="O160" s="85">
        <f t="shared" si="88"/>
        <v>0</v>
      </c>
      <c r="P160" s="106">
        <v>155</v>
      </c>
      <c r="Q160" s="84">
        <f t="shared" si="102"/>
        <v>0</v>
      </c>
      <c r="R160" s="84">
        <f t="shared" si="108"/>
        <v>0</v>
      </c>
      <c r="S160" s="84">
        <f t="shared" si="109"/>
        <v>0</v>
      </c>
      <c r="T160" s="84">
        <f t="shared" si="89"/>
        <v>0</v>
      </c>
      <c r="U160" s="84">
        <f t="shared" si="103"/>
        <v>0</v>
      </c>
      <c r="V160" s="84">
        <f t="shared" si="90"/>
        <v>0</v>
      </c>
      <c r="W160" s="84">
        <v>0</v>
      </c>
      <c r="X160" s="84">
        <f t="shared" si="91"/>
        <v>0</v>
      </c>
      <c r="Y160" s="89">
        <f t="shared" si="92"/>
        <v>0</v>
      </c>
      <c r="AA160" s="122">
        <v>155</v>
      </c>
      <c r="AB160" s="84">
        <f t="shared" si="93"/>
        <v>0</v>
      </c>
      <c r="AC160" s="332">
        <f t="shared" si="94"/>
        <v>0</v>
      </c>
      <c r="AD160" s="152">
        <f t="shared" si="95"/>
        <v>0</v>
      </c>
      <c r="AE160" s="152">
        <f t="shared" si="96"/>
        <v>0</v>
      </c>
      <c r="AF160" s="221">
        <f t="shared" si="110"/>
        <v>0</v>
      </c>
      <c r="AG160" s="221">
        <f t="shared" si="111"/>
        <v>0</v>
      </c>
      <c r="AH160" s="221">
        <f t="shared" si="112"/>
        <v>0</v>
      </c>
      <c r="AI160" s="226">
        <f t="shared" si="113"/>
        <v>0</v>
      </c>
      <c r="AK160" s="122">
        <v>155</v>
      </c>
      <c r="AL160" s="84">
        <f t="shared" si="97"/>
        <v>0</v>
      </c>
      <c r="AM160" s="84">
        <f t="shared" si="98"/>
        <v>0</v>
      </c>
      <c r="AN160" s="84">
        <f t="shared" si="99"/>
        <v>0</v>
      </c>
      <c r="AO160" s="84">
        <f t="shared" si="100"/>
        <v>0</v>
      </c>
      <c r="AP160" s="84">
        <f t="shared" si="101"/>
        <v>0</v>
      </c>
      <c r="AQ160" s="221">
        <f t="shared" si="83"/>
        <v>0</v>
      </c>
      <c r="AR160" s="221">
        <f t="shared" si="84"/>
        <v>0</v>
      </c>
      <c r="AS160" s="221">
        <f t="shared" si="85"/>
        <v>0</v>
      </c>
      <c r="AT160" s="221">
        <f t="shared" si="86"/>
        <v>0</v>
      </c>
      <c r="AU160" s="84"/>
      <c r="AV160" s="84"/>
      <c r="AW160" s="84"/>
      <c r="AX160" s="84"/>
      <c r="AY160" s="127"/>
    </row>
    <row r="161" spans="3:51">
      <c r="C161" s="192" t="s">
        <v>36</v>
      </c>
      <c r="D161" s="4">
        <v>0.57999999999999996</v>
      </c>
      <c r="E161" s="215" t="s">
        <v>233</v>
      </c>
      <c r="I161" s="106">
        <v>156</v>
      </c>
      <c r="J161" s="84">
        <f t="shared" si="104"/>
        <v>0</v>
      </c>
      <c r="K161" s="84">
        <f t="shared" si="105"/>
        <v>0</v>
      </c>
      <c r="L161" s="84">
        <f t="shared" si="106"/>
        <v>0</v>
      </c>
      <c r="M161" s="84">
        <f t="shared" si="107"/>
        <v>0</v>
      </c>
      <c r="N161" s="84">
        <f t="shared" si="87"/>
        <v>0</v>
      </c>
      <c r="O161" s="85">
        <f t="shared" si="88"/>
        <v>0</v>
      </c>
      <c r="P161" s="106">
        <v>156</v>
      </c>
      <c r="Q161" s="84">
        <f t="shared" si="102"/>
        <v>0</v>
      </c>
      <c r="R161" s="84">
        <f t="shared" si="108"/>
        <v>0</v>
      </c>
      <c r="S161" s="84">
        <f t="shared" si="109"/>
        <v>0</v>
      </c>
      <c r="T161" s="84">
        <f t="shared" si="89"/>
        <v>0</v>
      </c>
      <c r="U161" s="84">
        <f t="shared" si="103"/>
        <v>0</v>
      </c>
      <c r="V161" s="84">
        <f t="shared" si="90"/>
        <v>0</v>
      </c>
      <c r="W161" s="84">
        <v>0</v>
      </c>
      <c r="X161" s="84">
        <f t="shared" si="91"/>
        <v>0</v>
      </c>
      <c r="Y161" s="89">
        <f t="shared" si="92"/>
        <v>0</v>
      </c>
      <c r="AA161" s="122">
        <v>156</v>
      </c>
      <c r="AB161" s="84">
        <f t="shared" si="93"/>
        <v>0</v>
      </c>
      <c r="AC161" s="332">
        <f t="shared" si="94"/>
        <v>0</v>
      </c>
      <c r="AD161" s="152">
        <f t="shared" si="95"/>
        <v>0</v>
      </c>
      <c r="AE161" s="152">
        <f t="shared" si="96"/>
        <v>0</v>
      </c>
      <c r="AF161" s="221">
        <f t="shared" si="110"/>
        <v>0</v>
      </c>
      <c r="AG161" s="221">
        <f t="shared" si="111"/>
        <v>0</v>
      </c>
      <c r="AH161" s="221">
        <f t="shared" si="112"/>
        <v>0</v>
      </c>
      <c r="AI161" s="226">
        <f t="shared" si="113"/>
        <v>0</v>
      </c>
      <c r="AK161" s="122">
        <v>156</v>
      </c>
      <c r="AL161" s="84">
        <f t="shared" si="97"/>
        <v>0</v>
      </c>
      <c r="AM161" s="84">
        <f t="shared" si="98"/>
        <v>0</v>
      </c>
      <c r="AN161" s="84">
        <f t="shared" si="99"/>
        <v>0</v>
      </c>
      <c r="AO161" s="84">
        <f t="shared" si="100"/>
        <v>0</v>
      </c>
      <c r="AP161" s="84">
        <f t="shared" si="101"/>
        <v>0</v>
      </c>
      <c r="AQ161" s="221">
        <f t="shared" si="83"/>
        <v>0</v>
      </c>
      <c r="AR161" s="221">
        <f t="shared" si="84"/>
        <v>0</v>
      </c>
      <c r="AS161" s="221">
        <f t="shared" si="85"/>
        <v>0</v>
      </c>
      <c r="AT161" s="221">
        <f t="shared" si="86"/>
        <v>0</v>
      </c>
      <c r="AU161" s="84"/>
      <c r="AV161" s="84"/>
      <c r="AW161" s="84"/>
      <c r="AX161" s="84"/>
      <c r="AY161" s="127"/>
    </row>
    <row r="162" spans="3:51">
      <c r="C162" s="192" t="s">
        <v>37</v>
      </c>
      <c r="D162" s="4">
        <v>0.57999999999999996</v>
      </c>
      <c r="E162" s="215" t="s">
        <v>234</v>
      </c>
      <c r="I162" s="106">
        <v>157</v>
      </c>
      <c r="J162" s="84">
        <f t="shared" si="104"/>
        <v>0</v>
      </c>
      <c r="K162" s="84">
        <f t="shared" si="105"/>
        <v>0</v>
      </c>
      <c r="L162" s="84">
        <f t="shared" si="106"/>
        <v>0</v>
      </c>
      <c r="M162" s="84">
        <f t="shared" si="107"/>
        <v>0</v>
      </c>
      <c r="N162" s="84">
        <f t="shared" si="87"/>
        <v>0</v>
      </c>
      <c r="O162" s="85">
        <f t="shared" si="88"/>
        <v>0</v>
      </c>
      <c r="P162" s="106">
        <v>157</v>
      </c>
      <c r="Q162" s="84">
        <f t="shared" si="102"/>
        <v>0</v>
      </c>
      <c r="R162" s="84">
        <f t="shared" si="108"/>
        <v>0</v>
      </c>
      <c r="S162" s="84">
        <f t="shared" si="109"/>
        <v>0</v>
      </c>
      <c r="T162" s="84">
        <f t="shared" si="89"/>
        <v>0</v>
      </c>
      <c r="U162" s="84">
        <f t="shared" si="103"/>
        <v>0</v>
      </c>
      <c r="V162" s="84">
        <f t="shared" si="90"/>
        <v>0</v>
      </c>
      <c r="W162" s="84">
        <v>0</v>
      </c>
      <c r="X162" s="84">
        <f t="shared" si="91"/>
        <v>0</v>
      </c>
      <c r="Y162" s="89">
        <f t="shared" si="92"/>
        <v>0</v>
      </c>
      <c r="AA162" s="122">
        <v>157</v>
      </c>
      <c r="AB162" s="84">
        <f t="shared" si="93"/>
        <v>0</v>
      </c>
      <c r="AC162" s="332">
        <f t="shared" si="94"/>
        <v>0</v>
      </c>
      <c r="AD162" s="152">
        <f t="shared" si="95"/>
        <v>0</v>
      </c>
      <c r="AE162" s="152">
        <f t="shared" si="96"/>
        <v>0</v>
      </c>
      <c r="AF162" s="221">
        <f t="shared" si="110"/>
        <v>0</v>
      </c>
      <c r="AG162" s="221">
        <f t="shared" si="111"/>
        <v>0</v>
      </c>
      <c r="AH162" s="221">
        <f t="shared" si="112"/>
        <v>0</v>
      </c>
      <c r="AI162" s="226">
        <f t="shared" si="113"/>
        <v>0</v>
      </c>
      <c r="AK162" s="122">
        <v>157</v>
      </c>
      <c r="AL162" s="84">
        <f t="shared" si="97"/>
        <v>0</v>
      </c>
      <c r="AM162" s="84">
        <f t="shared" si="98"/>
        <v>0</v>
      </c>
      <c r="AN162" s="84">
        <f t="shared" si="99"/>
        <v>0</v>
      </c>
      <c r="AO162" s="84">
        <f t="shared" si="100"/>
        <v>0</v>
      </c>
      <c r="AP162" s="84">
        <f t="shared" si="101"/>
        <v>0</v>
      </c>
      <c r="AQ162" s="221">
        <f t="shared" si="83"/>
        <v>0</v>
      </c>
      <c r="AR162" s="221">
        <f t="shared" si="84"/>
        <v>0</v>
      </c>
      <c r="AS162" s="221">
        <f t="shared" si="85"/>
        <v>0</v>
      </c>
      <c r="AT162" s="221">
        <f t="shared" si="86"/>
        <v>0</v>
      </c>
      <c r="AU162" s="84"/>
      <c r="AV162" s="84"/>
      <c r="AW162" s="84"/>
      <c r="AX162" s="84"/>
      <c r="AY162" s="127"/>
    </row>
    <row r="163" spans="3:51">
      <c r="C163" s="192" t="s">
        <v>38</v>
      </c>
      <c r="D163" s="4">
        <v>0.48</v>
      </c>
      <c r="E163" s="215" t="s">
        <v>234</v>
      </c>
      <c r="I163" s="106">
        <v>158</v>
      </c>
      <c r="J163" s="84">
        <f t="shared" si="104"/>
        <v>0</v>
      </c>
      <c r="K163" s="84">
        <f t="shared" si="105"/>
        <v>0</v>
      </c>
      <c r="L163" s="84">
        <f t="shared" si="106"/>
        <v>0</v>
      </c>
      <c r="M163" s="84">
        <f t="shared" si="107"/>
        <v>0</v>
      </c>
      <c r="N163" s="84">
        <f t="shared" si="87"/>
        <v>0</v>
      </c>
      <c r="O163" s="85">
        <f t="shared" si="88"/>
        <v>0</v>
      </c>
      <c r="P163" s="106">
        <v>158</v>
      </c>
      <c r="Q163" s="84">
        <f t="shared" si="102"/>
        <v>0</v>
      </c>
      <c r="R163" s="84">
        <f t="shared" si="108"/>
        <v>0</v>
      </c>
      <c r="S163" s="84">
        <f t="shared" si="109"/>
        <v>0</v>
      </c>
      <c r="T163" s="84">
        <f t="shared" si="89"/>
        <v>0</v>
      </c>
      <c r="U163" s="84">
        <f t="shared" si="103"/>
        <v>0</v>
      </c>
      <c r="V163" s="84">
        <f t="shared" si="90"/>
        <v>0</v>
      </c>
      <c r="W163" s="84">
        <v>0</v>
      </c>
      <c r="X163" s="84">
        <f t="shared" si="91"/>
        <v>0</v>
      </c>
      <c r="Y163" s="89">
        <f t="shared" si="92"/>
        <v>0</v>
      </c>
      <c r="AA163" s="122">
        <v>158</v>
      </c>
      <c r="AB163" s="84">
        <f t="shared" si="93"/>
        <v>0</v>
      </c>
      <c r="AC163" s="332">
        <f t="shared" si="94"/>
        <v>0</v>
      </c>
      <c r="AD163" s="152">
        <f t="shared" si="95"/>
        <v>0</v>
      </c>
      <c r="AE163" s="152">
        <f t="shared" si="96"/>
        <v>0</v>
      </c>
      <c r="AF163" s="221">
        <f t="shared" si="110"/>
        <v>0</v>
      </c>
      <c r="AG163" s="221">
        <f t="shared" si="111"/>
        <v>0</v>
      </c>
      <c r="AH163" s="221">
        <f t="shared" si="112"/>
        <v>0</v>
      </c>
      <c r="AI163" s="226">
        <f t="shared" si="113"/>
        <v>0</v>
      </c>
      <c r="AK163" s="122">
        <v>158</v>
      </c>
      <c r="AL163" s="84">
        <f t="shared" si="97"/>
        <v>0</v>
      </c>
      <c r="AM163" s="84">
        <f t="shared" si="98"/>
        <v>0</v>
      </c>
      <c r="AN163" s="84">
        <f t="shared" si="99"/>
        <v>0</v>
      </c>
      <c r="AO163" s="84">
        <f t="shared" si="100"/>
        <v>0</v>
      </c>
      <c r="AP163" s="84">
        <f t="shared" si="101"/>
        <v>0</v>
      </c>
      <c r="AQ163" s="221">
        <f t="shared" si="83"/>
        <v>0</v>
      </c>
      <c r="AR163" s="221">
        <f t="shared" si="84"/>
        <v>0</v>
      </c>
      <c r="AS163" s="221">
        <f t="shared" si="85"/>
        <v>0</v>
      </c>
      <c r="AT163" s="221">
        <f t="shared" si="86"/>
        <v>0</v>
      </c>
      <c r="AU163" s="84"/>
      <c r="AV163" s="84"/>
      <c r="AW163" s="84"/>
      <c r="AX163" s="84"/>
      <c r="AY163" s="127"/>
    </row>
    <row r="164" spans="3:51">
      <c r="C164" s="192" t="s">
        <v>39</v>
      </c>
      <c r="D164" s="4">
        <v>0.42</v>
      </c>
      <c r="E164" s="215" t="s">
        <v>234</v>
      </c>
      <c r="I164" s="106">
        <v>159</v>
      </c>
      <c r="J164" s="84">
        <f t="shared" si="104"/>
        <v>0</v>
      </c>
      <c r="K164" s="84">
        <f t="shared" si="105"/>
        <v>0</v>
      </c>
      <c r="L164" s="84">
        <f t="shared" si="106"/>
        <v>0</v>
      </c>
      <c r="M164" s="84">
        <f t="shared" si="107"/>
        <v>0</v>
      </c>
      <c r="N164" s="84">
        <f t="shared" si="87"/>
        <v>0</v>
      </c>
      <c r="O164" s="85">
        <f t="shared" si="88"/>
        <v>0</v>
      </c>
      <c r="P164" s="106">
        <v>159</v>
      </c>
      <c r="Q164" s="84">
        <f t="shared" si="102"/>
        <v>0</v>
      </c>
      <c r="R164" s="84">
        <f t="shared" si="108"/>
        <v>0</v>
      </c>
      <c r="S164" s="84">
        <f t="shared" si="109"/>
        <v>0</v>
      </c>
      <c r="T164" s="84">
        <f t="shared" si="89"/>
        <v>0</v>
      </c>
      <c r="U164" s="84">
        <f t="shared" si="103"/>
        <v>0</v>
      </c>
      <c r="V164" s="84">
        <f t="shared" si="90"/>
        <v>0</v>
      </c>
      <c r="W164" s="84">
        <v>0</v>
      </c>
      <c r="X164" s="84">
        <f t="shared" si="91"/>
        <v>0</v>
      </c>
      <c r="Y164" s="89">
        <f t="shared" si="92"/>
        <v>0</v>
      </c>
      <c r="AA164" s="122">
        <v>159</v>
      </c>
      <c r="AB164" s="84">
        <f t="shared" si="93"/>
        <v>0</v>
      </c>
      <c r="AC164" s="332">
        <f t="shared" si="94"/>
        <v>0</v>
      </c>
      <c r="AD164" s="152">
        <f t="shared" si="95"/>
        <v>0</v>
      </c>
      <c r="AE164" s="152">
        <f t="shared" si="96"/>
        <v>0</v>
      </c>
      <c r="AF164" s="221">
        <f t="shared" si="110"/>
        <v>0</v>
      </c>
      <c r="AG164" s="221">
        <f t="shared" si="111"/>
        <v>0</v>
      </c>
      <c r="AH164" s="221">
        <f t="shared" si="112"/>
        <v>0</v>
      </c>
      <c r="AI164" s="226">
        <f t="shared" si="113"/>
        <v>0</v>
      </c>
      <c r="AK164" s="122">
        <v>159</v>
      </c>
      <c r="AL164" s="84">
        <f t="shared" si="97"/>
        <v>0</v>
      </c>
      <c r="AM164" s="84">
        <f t="shared" si="98"/>
        <v>0</v>
      </c>
      <c r="AN164" s="84">
        <f t="shared" si="99"/>
        <v>0</v>
      </c>
      <c r="AO164" s="84">
        <f t="shared" si="100"/>
        <v>0</v>
      </c>
      <c r="AP164" s="84">
        <f t="shared" si="101"/>
        <v>0</v>
      </c>
      <c r="AQ164" s="221">
        <f t="shared" ref="AQ164:AQ205" si="114">IF($AK164&lt;=$F$18,$AL164*AM164,)</f>
        <v>0</v>
      </c>
      <c r="AR164" s="221">
        <f t="shared" ref="AR164:AR205" si="115">IF($AK164&lt;=$F$18,$AL164*AN164,)</f>
        <v>0</v>
      </c>
      <c r="AS164" s="221">
        <f t="shared" ref="AS164:AS205" si="116">IF($AK164&lt;=$F$18,$AL164*AO164,)</f>
        <v>0</v>
      </c>
      <c r="AT164" s="221">
        <f t="shared" ref="AT164:AT205" si="117">IF($AK164&lt;=$F$18,$AL164*AP164,)</f>
        <v>0</v>
      </c>
      <c r="AU164" s="84"/>
      <c r="AV164" s="84"/>
      <c r="AW164" s="84"/>
      <c r="AX164" s="84"/>
      <c r="AY164" s="127"/>
    </row>
    <row r="165" spans="3:51">
      <c r="C165" s="192" t="s">
        <v>40</v>
      </c>
      <c r="D165" s="4">
        <v>0.5</v>
      </c>
      <c r="E165" s="215" t="s">
        <v>233</v>
      </c>
      <c r="I165" s="106">
        <v>160</v>
      </c>
      <c r="J165" s="84">
        <f t="shared" si="104"/>
        <v>0</v>
      </c>
      <c r="K165" s="84">
        <f t="shared" si="105"/>
        <v>0</v>
      </c>
      <c r="L165" s="84">
        <f t="shared" si="106"/>
        <v>0</v>
      </c>
      <c r="M165" s="84">
        <f t="shared" si="107"/>
        <v>0</v>
      </c>
      <c r="N165" s="84">
        <f t="shared" si="87"/>
        <v>0</v>
      </c>
      <c r="O165" s="85">
        <f t="shared" si="88"/>
        <v>0</v>
      </c>
      <c r="P165" s="106">
        <v>160</v>
      </c>
      <c r="Q165" s="84">
        <f t="shared" si="102"/>
        <v>0</v>
      </c>
      <c r="R165" s="84">
        <f t="shared" si="108"/>
        <v>0</v>
      </c>
      <c r="S165" s="84">
        <f t="shared" si="109"/>
        <v>0</v>
      </c>
      <c r="T165" s="84">
        <f t="shared" si="89"/>
        <v>0</v>
      </c>
      <c r="U165" s="84">
        <f t="shared" si="103"/>
        <v>0</v>
      </c>
      <c r="V165" s="84">
        <f t="shared" si="90"/>
        <v>0</v>
      </c>
      <c r="W165" s="84">
        <v>0</v>
      </c>
      <c r="X165" s="84">
        <f t="shared" si="91"/>
        <v>0</v>
      </c>
      <c r="Y165" s="89">
        <f t="shared" si="92"/>
        <v>0</v>
      </c>
      <c r="AA165" s="122">
        <v>160</v>
      </c>
      <c r="AB165" s="84">
        <f t="shared" si="93"/>
        <v>0</v>
      </c>
      <c r="AC165" s="332">
        <f t="shared" si="94"/>
        <v>0</v>
      </c>
      <c r="AD165" s="152">
        <f t="shared" si="95"/>
        <v>0</v>
      </c>
      <c r="AE165" s="152">
        <f t="shared" si="96"/>
        <v>0</v>
      </c>
      <c r="AF165" s="221">
        <f t="shared" si="110"/>
        <v>0</v>
      </c>
      <c r="AG165" s="221">
        <f t="shared" si="111"/>
        <v>0</v>
      </c>
      <c r="AH165" s="221">
        <f t="shared" si="112"/>
        <v>0</v>
      </c>
      <c r="AI165" s="226">
        <f t="shared" si="113"/>
        <v>0</v>
      </c>
      <c r="AK165" s="122">
        <v>160</v>
      </c>
      <c r="AL165" s="84">
        <f t="shared" si="97"/>
        <v>0</v>
      </c>
      <c r="AM165" s="84">
        <f t="shared" si="98"/>
        <v>0</v>
      </c>
      <c r="AN165" s="84">
        <f t="shared" si="99"/>
        <v>0</v>
      </c>
      <c r="AO165" s="84">
        <f t="shared" si="100"/>
        <v>0</v>
      </c>
      <c r="AP165" s="84">
        <f t="shared" si="101"/>
        <v>0</v>
      </c>
      <c r="AQ165" s="221">
        <f t="shared" si="114"/>
        <v>0</v>
      </c>
      <c r="AR165" s="221">
        <f t="shared" si="115"/>
        <v>0</v>
      </c>
      <c r="AS165" s="221">
        <f t="shared" si="116"/>
        <v>0</v>
      </c>
      <c r="AT165" s="221">
        <f t="shared" si="117"/>
        <v>0</v>
      </c>
      <c r="AU165" s="84"/>
      <c r="AV165" s="84"/>
      <c r="AW165" s="84"/>
      <c r="AX165" s="84"/>
      <c r="AY165" s="127"/>
    </row>
    <row r="166" spans="3:51">
      <c r="C166" s="192" t="s">
        <v>41</v>
      </c>
      <c r="D166" s="4">
        <v>0.55000000000000004</v>
      </c>
      <c r="E166" s="215" t="s">
        <v>233</v>
      </c>
      <c r="I166" s="106">
        <v>161</v>
      </c>
      <c r="J166" s="84">
        <f t="shared" si="104"/>
        <v>0</v>
      </c>
      <c r="K166" s="84">
        <f t="shared" si="105"/>
        <v>0</v>
      </c>
      <c r="L166" s="84">
        <f t="shared" si="106"/>
        <v>0</v>
      </c>
      <c r="M166" s="84">
        <f t="shared" si="107"/>
        <v>0</v>
      </c>
      <c r="N166" s="84">
        <f t="shared" si="87"/>
        <v>0</v>
      </c>
      <c r="O166" s="85">
        <f t="shared" si="88"/>
        <v>0</v>
      </c>
      <c r="P166" s="106">
        <v>161</v>
      </c>
      <c r="Q166" s="84">
        <f t="shared" si="102"/>
        <v>0</v>
      </c>
      <c r="R166" s="84">
        <f t="shared" si="108"/>
        <v>0</v>
      </c>
      <c r="S166" s="84">
        <f t="shared" si="109"/>
        <v>0</v>
      </c>
      <c r="T166" s="84">
        <f t="shared" si="89"/>
        <v>0</v>
      </c>
      <c r="U166" s="84">
        <f t="shared" si="103"/>
        <v>0</v>
      </c>
      <c r="V166" s="84">
        <f t="shared" si="90"/>
        <v>0</v>
      </c>
      <c r="W166" s="84">
        <v>0</v>
      </c>
      <c r="X166" s="84">
        <f t="shared" si="91"/>
        <v>0</v>
      </c>
      <c r="Y166" s="89">
        <f t="shared" si="92"/>
        <v>0</v>
      </c>
      <c r="AA166" s="122">
        <v>161</v>
      </c>
      <c r="AB166" s="84">
        <f t="shared" si="93"/>
        <v>0</v>
      </c>
      <c r="AC166" s="332">
        <f t="shared" si="94"/>
        <v>0</v>
      </c>
      <c r="AD166" s="152">
        <f t="shared" si="95"/>
        <v>0</v>
      </c>
      <c r="AE166" s="152">
        <f t="shared" si="96"/>
        <v>0</v>
      </c>
      <c r="AF166" s="221">
        <f t="shared" si="110"/>
        <v>0</v>
      </c>
      <c r="AG166" s="221">
        <f t="shared" si="111"/>
        <v>0</v>
      </c>
      <c r="AH166" s="221">
        <f t="shared" si="112"/>
        <v>0</v>
      </c>
      <c r="AI166" s="226">
        <f t="shared" si="113"/>
        <v>0</v>
      </c>
      <c r="AK166" s="122">
        <v>161</v>
      </c>
      <c r="AL166" s="84">
        <f t="shared" si="97"/>
        <v>0</v>
      </c>
      <c r="AM166" s="84">
        <f t="shared" si="98"/>
        <v>0</v>
      </c>
      <c r="AN166" s="84">
        <f t="shared" si="99"/>
        <v>0</v>
      </c>
      <c r="AO166" s="84">
        <f t="shared" si="100"/>
        <v>0</v>
      </c>
      <c r="AP166" s="84">
        <f t="shared" si="101"/>
        <v>0</v>
      </c>
      <c r="AQ166" s="221">
        <f t="shared" si="114"/>
        <v>0</v>
      </c>
      <c r="AR166" s="221">
        <f t="shared" si="115"/>
        <v>0</v>
      </c>
      <c r="AS166" s="221">
        <f t="shared" si="116"/>
        <v>0</v>
      </c>
      <c r="AT166" s="221">
        <f t="shared" si="117"/>
        <v>0</v>
      </c>
      <c r="AU166" s="84"/>
      <c r="AV166" s="84"/>
      <c r="AW166" s="84"/>
      <c r="AX166" s="84"/>
      <c r="AY166" s="127"/>
    </row>
    <row r="167" spans="3:51">
      <c r="C167" s="192" t="s">
        <v>42</v>
      </c>
      <c r="D167" s="4">
        <v>0.53</v>
      </c>
      <c r="E167" s="215" t="s">
        <v>233</v>
      </c>
      <c r="I167" s="106">
        <v>162</v>
      </c>
      <c r="J167" s="84">
        <f t="shared" si="104"/>
        <v>0</v>
      </c>
      <c r="K167" s="84">
        <f t="shared" si="105"/>
        <v>0</v>
      </c>
      <c r="L167" s="84">
        <f t="shared" si="106"/>
        <v>0</v>
      </c>
      <c r="M167" s="84">
        <f t="shared" si="107"/>
        <v>0</v>
      </c>
      <c r="N167" s="84">
        <f t="shared" si="87"/>
        <v>0</v>
      </c>
      <c r="O167" s="85">
        <f t="shared" si="88"/>
        <v>0</v>
      </c>
      <c r="P167" s="106">
        <v>162</v>
      </c>
      <c r="Q167" s="84">
        <f t="shared" si="102"/>
        <v>0</v>
      </c>
      <c r="R167" s="84">
        <f t="shared" si="108"/>
        <v>0</v>
      </c>
      <c r="S167" s="84">
        <f t="shared" si="109"/>
        <v>0</v>
      </c>
      <c r="T167" s="84">
        <f t="shared" si="89"/>
        <v>0</v>
      </c>
      <c r="U167" s="84">
        <f t="shared" si="103"/>
        <v>0</v>
      </c>
      <c r="V167" s="84">
        <f t="shared" si="90"/>
        <v>0</v>
      </c>
      <c r="W167" s="84">
        <v>0</v>
      </c>
      <c r="X167" s="84">
        <f t="shared" si="91"/>
        <v>0</v>
      </c>
      <c r="Y167" s="89">
        <f t="shared" si="92"/>
        <v>0</v>
      </c>
      <c r="AA167" s="122">
        <v>162</v>
      </c>
      <c r="AB167" s="84">
        <f t="shared" si="93"/>
        <v>0</v>
      </c>
      <c r="AC167" s="332">
        <f t="shared" si="94"/>
        <v>0</v>
      </c>
      <c r="AD167" s="152">
        <f t="shared" si="95"/>
        <v>0</v>
      </c>
      <c r="AE167" s="152">
        <f t="shared" si="96"/>
        <v>0</v>
      </c>
      <c r="AF167" s="221">
        <f t="shared" si="110"/>
        <v>0</v>
      </c>
      <c r="AG167" s="221">
        <f t="shared" si="111"/>
        <v>0</v>
      </c>
      <c r="AH167" s="221">
        <f t="shared" si="112"/>
        <v>0</v>
      </c>
      <c r="AI167" s="226">
        <f t="shared" si="113"/>
        <v>0</v>
      </c>
      <c r="AK167" s="122">
        <v>162</v>
      </c>
      <c r="AL167" s="84">
        <f t="shared" si="97"/>
        <v>0</v>
      </c>
      <c r="AM167" s="84">
        <f t="shared" si="98"/>
        <v>0</v>
      </c>
      <c r="AN167" s="84">
        <f t="shared" si="99"/>
        <v>0</v>
      </c>
      <c r="AO167" s="84">
        <f t="shared" si="100"/>
        <v>0</v>
      </c>
      <c r="AP167" s="84">
        <f t="shared" si="101"/>
        <v>0</v>
      </c>
      <c r="AQ167" s="221">
        <f t="shared" si="114"/>
        <v>0</v>
      </c>
      <c r="AR167" s="221">
        <f t="shared" si="115"/>
        <v>0</v>
      </c>
      <c r="AS167" s="221">
        <f t="shared" si="116"/>
        <v>0</v>
      </c>
      <c r="AT167" s="221">
        <f t="shared" si="117"/>
        <v>0</v>
      </c>
      <c r="AU167" s="84"/>
      <c r="AV167" s="84"/>
      <c r="AW167" s="84"/>
      <c r="AX167" s="84"/>
      <c r="AY167" s="127"/>
    </row>
    <row r="168" spans="3:51">
      <c r="C168" s="192" t="s">
        <v>43</v>
      </c>
      <c r="D168" s="4">
        <v>0.52</v>
      </c>
      <c r="E168" s="215" t="s">
        <v>233</v>
      </c>
      <c r="I168" s="106">
        <v>163</v>
      </c>
      <c r="J168" s="84">
        <f t="shared" si="104"/>
        <v>0</v>
      </c>
      <c r="K168" s="84">
        <f t="shared" si="105"/>
        <v>0</v>
      </c>
      <c r="L168" s="84">
        <f t="shared" si="106"/>
        <v>0</v>
      </c>
      <c r="M168" s="84">
        <f t="shared" si="107"/>
        <v>0</v>
      </c>
      <c r="N168" s="84">
        <f t="shared" si="87"/>
        <v>0</v>
      </c>
      <c r="O168" s="85">
        <f t="shared" si="88"/>
        <v>0</v>
      </c>
      <c r="P168" s="106">
        <v>163</v>
      </c>
      <c r="Q168" s="84">
        <f t="shared" si="102"/>
        <v>0</v>
      </c>
      <c r="R168" s="84">
        <f t="shared" si="108"/>
        <v>0</v>
      </c>
      <c r="S168" s="84">
        <f t="shared" si="109"/>
        <v>0</v>
      </c>
      <c r="T168" s="84">
        <f t="shared" si="89"/>
        <v>0</v>
      </c>
      <c r="U168" s="84">
        <f t="shared" si="103"/>
        <v>0</v>
      </c>
      <c r="V168" s="84">
        <f t="shared" si="90"/>
        <v>0</v>
      </c>
      <c r="W168" s="84">
        <v>0</v>
      </c>
      <c r="X168" s="84">
        <f t="shared" si="91"/>
        <v>0</v>
      </c>
      <c r="Y168" s="89">
        <f t="shared" si="92"/>
        <v>0</v>
      </c>
      <c r="AA168" s="122">
        <v>163</v>
      </c>
      <c r="AB168" s="84">
        <f t="shared" si="93"/>
        <v>0</v>
      </c>
      <c r="AC168" s="332">
        <f t="shared" si="94"/>
        <v>0</v>
      </c>
      <c r="AD168" s="152">
        <f t="shared" si="95"/>
        <v>0</v>
      </c>
      <c r="AE168" s="152">
        <f t="shared" si="96"/>
        <v>0</v>
      </c>
      <c r="AF168" s="221">
        <f t="shared" si="110"/>
        <v>0</v>
      </c>
      <c r="AG168" s="221">
        <f t="shared" si="111"/>
        <v>0</v>
      </c>
      <c r="AH168" s="221">
        <f t="shared" si="112"/>
        <v>0</v>
      </c>
      <c r="AI168" s="226">
        <f t="shared" si="113"/>
        <v>0</v>
      </c>
      <c r="AK168" s="122">
        <v>163</v>
      </c>
      <c r="AL168" s="84">
        <f t="shared" si="97"/>
        <v>0</v>
      </c>
      <c r="AM168" s="84">
        <f t="shared" si="98"/>
        <v>0</v>
      </c>
      <c r="AN168" s="84">
        <f t="shared" si="99"/>
        <v>0</v>
      </c>
      <c r="AO168" s="84">
        <f t="shared" si="100"/>
        <v>0</v>
      </c>
      <c r="AP168" s="84">
        <f t="shared" si="101"/>
        <v>0</v>
      </c>
      <c r="AQ168" s="221">
        <f t="shared" si="114"/>
        <v>0</v>
      </c>
      <c r="AR168" s="221">
        <f t="shared" si="115"/>
        <v>0</v>
      </c>
      <c r="AS168" s="221">
        <f t="shared" si="116"/>
        <v>0</v>
      </c>
      <c r="AT168" s="221">
        <f t="shared" si="117"/>
        <v>0</v>
      </c>
      <c r="AU168" s="84"/>
      <c r="AV168" s="84"/>
      <c r="AW168" s="84"/>
      <c r="AX168" s="84"/>
      <c r="AY168" s="127"/>
    </row>
    <row r="169" spans="3:51">
      <c r="C169" s="192" t="s">
        <v>44</v>
      </c>
      <c r="D169" s="4">
        <v>0.52</v>
      </c>
      <c r="E169" s="215" t="s">
        <v>233</v>
      </c>
      <c r="I169" s="106">
        <v>164</v>
      </c>
      <c r="J169" s="84">
        <f t="shared" si="104"/>
        <v>0</v>
      </c>
      <c r="K169" s="84">
        <f t="shared" si="105"/>
        <v>0</v>
      </c>
      <c r="L169" s="84">
        <f t="shared" si="106"/>
        <v>0</v>
      </c>
      <c r="M169" s="84">
        <f t="shared" si="107"/>
        <v>0</v>
      </c>
      <c r="N169" s="84">
        <f t="shared" si="87"/>
        <v>0</v>
      </c>
      <c r="O169" s="85">
        <f t="shared" si="88"/>
        <v>0</v>
      </c>
      <c r="P169" s="106">
        <v>164</v>
      </c>
      <c r="Q169" s="84">
        <f t="shared" si="102"/>
        <v>0</v>
      </c>
      <c r="R169" s="84">
        <f t="shared" si="108"/>
        <v>0</v>
      </c>
      <c r="S169" s="84">
        <f t="shared" si="109"/>
        <v>0</v>
      </c>
      <c r="T169" s="84">
        <f t="shared" si="89"/>
        <v>0</v>
      </c>
      <c r="U169" s="84">
        <f t="shared" si="103"/>
        <v>0</v>
      </c>
      <c r="V169" s="84">
        <f t="shared" si="90"/>
        <v>0</v>
      </c>
      <c r="W169" s="84">
        <v>0</v>
      </c>
      <c r="X169" s="84">
        <f t="shared" si="91"/>
        <v>0</v>
      </c>
      <c r="Y169" s="89">
        <f t="shared" si="92"/>
        <v>0</v>
      </c>
      <c r="AA169" s="122">
        <v>164</v>
      </c>
      <c r="AB169" s="84">
        <f t="shared" si="93"/>
        <v>0</v>
      </c>
      <c r="AC169" s="332">
        <f t="shared" si="94"/>
        <v>0</v>
      </c>
      <c r="AD169" s="152">
        <f t="shared" si="95"/>
        <v>0</v>
      </c>
      <c r="AE169" s="152">
        <f t="shared" si="96"/>
        <v>0</v>
      </c>
      <c r="AF169" s="221">
        <f t="shared" si="110"/>
        <v>0</v>
      </c>
      <c r="AG169" s="221">
        <f t="shared" si="111"/>
        <v>0</v>
      </c>
      <c r="AH169" s="221">
        <f t="shared" si="112"/>
        <v>0</v>
      </c>
      <c r="AI169" s="226">
        <f t="shared" si="113"/>
        <v>0</v>
      </c>
      <c r="AK169" s="122">
        <v>164</v>
      </c>
      <c r="AL169" s="84">
        <f t="shared" si="97"/>
        <v>0</v>
      </c>
      <c r="AM169" s="84">
        <f t="shared" si="98"/>
        <v>0</v>
      </c>
      <c r="AN169" s="84">
        <f t="shared" si="99"/>
        <v>0</v>
      </c>
      <c r="AO169" s="84">
        <f t="shared" si="100"/>
        <v>0</v>
      </c>
      <c r="AP169" s="84">
        <f t="shared" si="101"/>
        <v>0</v>
      </c>
      <c r="AQ169" s="221">
        <f t="shared" si="114"/>
        <v>0</v>
      </c>
      <c r="AR169" s="221">
        <f t="shared" si="115"/>
        <v>0</v>
      </c>
      <c r="AS169" s="221">
        <f t="shared" si="116"/>
        <v>0</v>
      </c>
      <c r="AT169" s="221">
        <f t="shared" si="117"/>
        <v>0</v>
      </c>
      <c r="AU169" s="84"/>
      <c r="AV169" s="84"/>
      <c r="AW169" s="84"/>
      <c r="AX169" s="84"/>
      <c r="AY169" s="127"/>
    </row>
    <row r="170" spans="3:51">
      <c r="C170" s="192" t="s">
        <v>45</v>
      </c>
      <c r="D170" s="4">
        <v>0.75</v>
      </c>
      <c r="E170" s="215" t="s">
        <v>233</v>
      </c>
      <c r="I170" s="106">
        <v>165</v>
      </c>
      <c r="J170" s="84">
        <f t="shared" si="104"/>
        <v>0</v>
      </c>
      <c r="K170" s="84">
        <f t="shared" si="105"/>
        <v>0</v>
      </c>
      <c r="L170" s="84">
        <f t="shared" si="106"/>
        <v>0</v>
      </c>
      <c r="M170" s="84">
        <f t="shared" si="107"/>
        <v>0</v>
      </c>
      <c r="N170" s="84">
        <f t="shared" si="87"/>
        <v>0</v>
      </c>
      <c r="O170" s="85">
        <f t="shared" si="88"/>
        <v>0</v>
      </c>
      <c r="P170" s="106">
        <v>165</v>
      </c>
      <c r="Q170" s="84">
        <f t="shared" si="102"/>
        <v>0</v>
      </c>
      <c r="R170" s="84">
        <f t="shared" si="108"/>
        <v>0</v>
      </c>
      <c r="S170" s="84">
        <f t="shared" si="109"/>
        <v>0</v>
      </c>
      <c r="T170" s="84">
        <f t="shared" si="89"/>
        <v>0</v>
      </c>
      <c r="U170" s="84">
        <f t="shared" si="103"/>
        <v>0</v>
      </c>
      <c r="V170" s="84">
        <f t="shared" si="90"/>
        <v>0</v>
      </c>
      <c r="W170" s="84">
        <v>0</v>
      </c>
      <c r="X170" s="84">
        <f t="shared" si="91"/>
        <v>0</v>
      </c>
      <c r="Y170" s="89">
        <f t="shared" si="92"/>
        <v>0</v>
      </c>
      <c r="AA170" s="122">
        <v>165</v>
      </c>
      <c r="AB170" s="84">
        <f t="shared" si="93"/>
        <v>0</v>
      </c>
      <c r="AC170" s="332">
        <f t="shared" si="94"/>
        <v>0</v>
      </c>
      <c r="AD170" s="152">
        <f t="shared" si="95"/>
        <v>0</v>
      </c>
      <c r="AE170" s="152">
        <f t="shared" si="96"/>
        <v>0</v>
      </c>
      <c r="AF170" s="221">
        <f t="shared" si="110"/>
        <v>0</v>
      </c>
      <c r="AG170" s="221">
        <f t="shared" si="111"/>
        <v>0</v>
      </c>
      <c r="AH170" s="221">
        <f t="shared" si="112"/>
        <v>0</v>
      </c>
      <c r="AI170" s="226">
        <f t="shared" si="113"/>
        <v>0</v>
      </c>
      <c r="AK170" s="122">
        <v>165</v>
      </c>
      <c r="AL170" s="84">
        <f t="shared" si="97"/>
        <v>0</v>
      </c>
      <c r="AM170" s="84">
        <f t="shared" si="98"/>
        <v>0</v>
      </c>
      <c r="AN170" s="84">
        <f t="shared" si="99"/>
        <v>0</v>
      </c>
      <c r="AO170" s="84">
        <f t="shared" si="100"/>
        <v>0</v>
      </c>
      <c r="AP170" s="84">
        <f t="shared" si="101"/>
        <v>0</v>
      </c>
      <c r="AQ170" s="221">
        <f t="shared" si="114"/>
        <v>0</v>
      </c>
      <c r="AR170" s="221">
        <f t="shared" si="115"/>
        <v>0</v>
      </c>
      <c r="AS170" s="221">
        <f t="shared" si="116"/>
        <v>0</v>
      </c>
      <c r="AT170" s="221">
        <f t="shared" si="117"/>
        <v>0</v>
      </c>
      <c r="AU170" s="84"/>
      <c r="AV170" s="84"/>
      <c r="AW170" s="84"/>
      <c r="AX170" s="84"/>
      <c r="AY170" s="127"/>
    </row>
    <row r="171" spans="3:51">
      <c r="C171" s="192" t="s">
        <v>46</v>
      </c>
      <c r="D171" s="4">
        <v>0.52</v>
      </c>
      <c r="E171" s="215" t="s">
        <v>233</v>
      </c>
      <c r="I171" s="106">
        <v>166</v>
      </c>
      <c r="J171" s="84">
        <f t="shared" si="104"/>
        <v>0</v>
      </c>
      <c r="K171" s="84">
        <f t="shared" si="105"/>
        <v>0</v>
      </c>
      <c r="L171" s="84">
        <f t="shared" si="106"/>
        <v>0</v>
      </c>
      <c r="M171" s="84">
        <f t="shared" si="107"/>
        <v>0</v>
      </c>
      <c r="N171" s="84">
        <f t="shared" si="87"/>
        <v>0</v>
      </c>
      <c r="O171" s="85">
        <f t="shared" si="88"/>
        <v>0</v>
      </c>
      <c r="P171" s="106">
        <v>166</v>
      </c>
      <c r="Q171" s="84">
        <f t="shared" si="102"/>
        <v>0</v>
      </c>
      <c r="R171" s="84">
        <f t="shared" si="108"/>
        <v>0</v>
      </c>
      <c r="S171" s="84">
        <f t="shared" si="109"/>
        <v>0</v>
      </c>
      <c r="T171" s="84">
        <f t="shared" si="89"/>
        <v>0</v>
      </c>
      <c r="U171" s="84">
        <f t="shared" si="103"/>
        <v>0</v>
      </c>
      <c r="V171" s="84">
        <f t="shared" si="90"/>
        <v>0</v>
      </c>
      <c r="W171" s="84">
        <v>0</v>
      </c>
      <c r="X171" s="84">
        <f t="shared" si="91"/>
        <v>0</v>
      </c>
      <c r="Y171" s="89">
        <f t="shared" si="92"/>
        <v>0</v>
      </c>
      <c r="AA171" s="122">
        <v>166</v>
      </c>
      <c r="AB171" s="84">
        <f t="shared" si="93"/>
        <v>0</v>
      </c>
      <c r="AC171" s="332">
        <f t="shared" si="94"/>
        <v>0</v>
      </c>
      <c r="AD171" s="152">
        <f t="shared" si="95"/>
        <v>0</v>
      </c>
      <c r="AE171" s="152">
        <f t="shared" si="96"/>
        <v>0</v>
      </c>
      <c r="AF171" s="221">
        <f t="shared" si="110"/>
        <v>0</v>
      </c>
      <c r="AG171" s="221">
        <f t="shared" si="111"/>
        <v>0</v>
      </c>
      <c r="AH171" s="221">
        <f t="shared" si="112"/>
        <v>0</v>
      </c>
      <c r="AI171" s="226">
        <f t="shared" si="113"/>
        <v>0</v>
      </c>
      <c r="AK171" s="122">
        <v>166</v>
      </c>
      <c r="AL171" s="84">
        <f t="shared" si="97"/>
        <v>0</v>
      </c>
      <c r="AM171" s="84">
        <f t="shared" si="98"/>
        <v>0</v>
      </c>
      <c r="AN171" s="84">
        <f t="shared" si="99"/>
        <v>0</v>
      </c>
      <c r="AO171" s="84">
        <f t="shared" si="100"/>
        <v>0</v>
      </c>
      <c r="AP171" s="84">
        <f t="shared" si="101"/>
        <v>0</v>
      </c>
      <c r="AQ171" s="221">
        <f t="shared" si="114"/>
        <v>0</v>
      </c>
      <c r="AR171" s="221">
        <f t="shared" si="115"/>
        <v>0</v>
      </c>
      <c r="AS171" s="221">
        <f t="shared" si="116"/>
        <v>0</v>
      </c>
      <c r="AT171" s="221">
        <f t="shared" si="117"/>
        <v>0</v>
      </c>
      <c r="AU171" s="84"/>
      <c r="AV171" s="84"/>
      <c r="AW171" s="84"/>
      <c r="AX171" s="84"/>
      <c r="AY171" s="127"/>
    </row>
    <row r="172" spans="3:51">
      <c r="C172" s="192" t="s">
        <v>47</v>
      </c>
      <c r="D172" s="4">
        <v>0.35</v>
      </c>
      <c r="E172" s="215" t="s">
        <v>235</v>
      </c>
      <c r="I172" s="106">
        <v>167</v>
      </c>
      <c r="J172" s="84">
        <f t="shared" si="104"/>
        <v>0</v>
      </c>
      <c r="K172" s="84">
        <f t="shared" si="105"/>
        <v>0</v>
      </c>
      <c r="L172" s="84">
        <f t="shared" si="106"/>
        <v>0</v>
      </c>
      <c r="M172" s="84">
        <f t="shared" si="107"/>
        <v>0</v>
      </c>
      <c r="N172" s="84">
        <f t="shared" si="87"/>
        <v>0</v>
      </c>
      <c r="O172" s="85">
        <f t="shared" si="88"/>
        <v>0</v>
      </c>
      <c r="P172" s="106">
        <v>167</v>
      </c>
      <c r="Q172" s="84">
        <f t="shared" si="102"/>
        <v>0</v>
      </c>
      <c r="R172" s="84">
        <f t="shared" si="108"/>
        <v>0</v>
      </c>
      <c r="S172" s="84">
        <f t="shared" si="109"/>
        <v>0</v>
      </c>
      <c r="T172" s="84">
        <f t="shared" si="89"/>
        <v>0</v>
      </c>
      <c r="U172" s="84">
        <f t="shared" si="103"/>
        <v>0</v>
      </c>
      <c r="V172" s="84">
        <f t="shared" si="90"/>
        <v>0</v>
      </c>
      <c r="W172" s="84">
        <v>0</v>
      </c>
      <c r="X172" s="84">
        <f t="shared" si="91"/>
        <v>0</v>
      </c>
      <c r="Y172" s="89">
        <f t="shared" si="92"/>
        <v>0</v>
      </c>
      <c r="AA172" s="122">
        <v>167</v>
      </c>
      <c r="AB172" s="84">
        <f t="shared" si="93"/>
        <v>0</v>
      </c>
      <c r="AC172" s="332">
        <f t="shared" si="94"/>
        <v>0</v>
      </c>
      <c r="AD172" s="152">
        <f t="shared" si="95"/>
        <v>0</v>
      </c>
      <c r="AE172" s="152">
        <f t="shared" si="96"/>
        <v>0</v>
      </c>
      <c r="AF172" s="221">
        <f t="shared" si="110"/>
        <v>0</v>
      </c>
      <c r="AG172" s="221">
        <f t="shared" si="111"/>
        <v>0</v>
      </c>
      <c r="AH172" s="221">
        <f t="shared" si="112"/>
        <v>0</v>
      </c>
      <c r="AI172" s="226">
        <f t="shared" si="113"/>
        <v>0</v>
      </c>
      <c r="AK172" s="122">
        <v>167</v>
      </c>
      <c r="AL172" s="84">
        <f t="shared" si="97"/>
        <v>0</v>
      </c>
      <c r="AM172" s="84">
        <f t="shared" si="98"/>
        <v>0</v>
      </c>
      <c r="AN172" s="84">
        <f t="shared" si="99"/>
        <v>0</v>
      </c>
      <c r="AO172" s="84">
        <f t="shared" si="100"/>
        <v>0</v>
      </c>
      <c r="AP172" s="84">
        <f t="shared" si="101"/>
        <v>0</v>
      </c>
      <c r="AQ172" s="221">
        <f t="shared" si="114"/>
        <v>0</v>
      </c>
      <c r="AR172" s="221">
        <f t="shared" si="115"/>
        <v>0</v>
      </c>
      <c r="AS172" s="221">
        <f t="shared" si="116"/>
        <v>0</v>
      </c>
      <c r="AT172" s="221">
        <f t="shared" si="117"/>
        <v>0</v>
      </c>
      <c r="AU172" s="84"/>
      <c r="AV172" s="84"/>
      <c r="AW172" s="84"/>
      <c r="AX172" s="84"/>
      <c r="AY172" s="127"/>
    </row>
    <row r="173" spans="3:51">
      <c r="C173" s="192" t="s">
        <v>48</v>
      </c>
      <c r="D173" s="4">
        <v>0.37</v>
      </c>
      <c r="E173" s="215" t="s">
        <v>233</v>
      </c>
      <c r="I173" s="106">
        <v>168</v>
      </c>
      <c r="J173" s="84">
        <f t="shared" si="104"/>
        <v>0</v>
      </c>
      <c r="K173" s="84">
        <f t="shared" si="105"/>
        <v>0</v>
      </c>
      <c r="L173" s="84">
        <f t="shared" si="106"/>
        <v>0</v>
      </c>
      <c r="M173" s="84">
        <f t="shared" si="107"/>
        <v>0</v>
      </c>
      <c r="N173" s="84">
        <f t="shared" si="87"/>
        <v>0</v>
      </c>
      <c r="O173" s="85">
        <f t="shared" si="88"/>
        <v>0</v>
      </c>
      <c r="P173" s="106">
        <v>168</v>
      </c>
      <c r="Q173" s="84">
        <f t="shared" si="102"/>
        <v>0</v>
      </c>
      <c r="R173" s="84">
        <f t="shared" si="108"/>
        <v>0</v>
      </c>
      <c r="S173" s="84">
        <f t="shared" si="109"/>
        <v>0</v>
      </c>
      <c r="T173" s="84">
        <f t="shared" si="89"/>
        <v>0</v>
      </c>
      <c r="U173" s="84">
        <f t="shared" si="103"/>
        <v>0</v>
      </c>
      <c r="V173" s="84">
        <f t="shared" si="90"/>
        <v>0</v>
      </c>
      <c r="W173" s="84">
        <v>0</v>
      </c>
      <c r="X173" s="84">
        <f t="shared" si="91"/>
        <v>0</v>
      </c>
      <c r="Y173" s="89">
        <f t="shared" si="92"/>
        <v>0</v>
      </c>
      <c r="AA173" s="122">
        <v>168</v>
      </c>
      <c r="AB173" s="84">
        <f t="shared" si="93"/>
        <v>0</v>
      </c>
      <c r="AC173" s="332">
        <f t="shared" si="94"/>
        <v>0</v>
      </c>
      <c r="AD173" s="152">
        <f t="shared" si="95"/>
        <v>0</v>
      </c>
      <c r="AE173" s="152">
        <f t="shared" si="96"/>
        <v>0</v>
      </c>
      <c r="AF173" s="221">
        <f t="shared" si="110"/>
        <v>0</v>
      </c>
      <c r="AG173" s="221">
        <f t="shared" si="111"/>
        <v>0</v>
      </c>
      <c r="AH173" s="221">
        <f t="shared" si="112"/>
        <v>0</v>
      </c>
      <c r="AI173" s="226">
        <f t="shared" si="113"/>
        <v>0</v>
      </c>
      <c r="AK173" s="122">
        <v>168</v>
      </c>
      <c r="AL173" s="84">
        <f t="shared" si="97"/>
        <v>0</v>
      </c>
      <c r="AM173" s="84">
        <f t="shared" si="98"/>
        <v>0</v>
      </c>
      <c r="AN173" s="84">
        <f t="shared" si="99"/>
        <v>0</v>
      </c>
      <c r="AO173" s="84">
        <f t="shared" si="100"/>
        <v>0</v>
      </c>
      <c r="AP173" s="84">
        <f t="shared" si="101"/>
        <v>0</v>
      </c>
      <c r="AQ173" s="221">
        <f t="shared" si="114"/>
        <v>0</v>
      </c>
      <c r="AR173" s="221">
        <f t="shared" si="115"/>
        <v>0</v>
      </c>
      <c r="AS173" s="221">
        <f t="shared" si="116"/>
        <v>0</v>
      </c>
      <c r="AT173" s="221">
        <f t="shared" si="117"/>
        <v>0</v>
      </c>
      <c r="AU173" s="84"/>
      <c r="AV173" s="84"/>
      <c r="AW173" s="84"/>
      <c r="AX173" s="84"/>
      <c r="AY173" s="127"/>
    </row>
    <row r="174" spans="3:51">
      <c r="C174" s="192" t="s">
        <v>49</v>
      </c>
      <c r="D174" s="4">
        <v>0.45</v>
      </c>
      <c r="E174" s="215" t="s">
        <v>234</v>
      </c>
      <c r="I174" s="106">
        <v>169</v>
      </c>
      <c r="J174" s="84">
        <f t="shared" si="104"/>
        <v>0</v>
      </c>
      <c r="K174" s="84">
        <f t="shared" si="105"/>
        <v>0</v>
      </c>
      <c r="L174" s="84">
        <f t="shared" si="106"/>
        <v>0</v>
      </c>
      <c r="M174" s="84">
        <f t="shared" si="107"/>
        <v>0</v>
      </c>
      <c r="N174" s="84">
        <f t="shared" si="87"/>
        <v>0</v>
      </c>
      <c r="O174" s="85">
        <f t="shared" si="88"/>
        <v>0</v>
      </c>
      <c r="P174" s="106">
        <v>169</v>
      </c>
      <c r="Q174" s="84">
        <f t="shared" si="102"/>
        <v>0</v>
      </c>
      <c r="R174" s="84">
        <f t="shared" si="108"/>
        <v>0</v>
      </c>
      <c r="S174" s="84">
        <f t="shared" si="109"/>
        <v>0</v>
      </c>
      <c r="T174" s="84">
        <f t="shared" si="89"/>
        <v>0</v>
      </c>
      <c r="U174" s="84">
        <f t="shared" si="103"/>
        <v>0</v>
      </c>
      <c r="V174" s="84">
        <f t="shared" si="90"/>
        <v>0</v>
      </c>
      <c r="W174" s="84">
        <v>0</v>
      </c>
      <c r="X174" s="84">
        <f t="shared" si="91"/>
        <v>0</v>
      </c>
      <c r="Y174" s="89">
        <f t="shared" si="92"/>
        <v>0</v>
      </c>
      <c r="AA174" s="122">
        <v>169</v>
      </c>
      <c r="AB174" s="84">
        <f t="shared" si="93"/>
        <v>0</v>
      </c>
      <c r="AC174" s="332">
        <f t="shared" si="94"/>
        <v>0</v>
      </c>
      <c r="AD174" s="152">
        <f t="shared" si="95"/>
        <v>0</v>
      </c>
      <c r="AE174" s="152">
        <f t="shared" si="96"/>
        <v>0</v>
      </c>
      <c r="AF174" s="221">
        <f t="shared" si="110"/>
        <v>0</v>
      </c>
      <c r="AG174" s="221">
        <f t="shared" si="111"/>
        <v>0</v>
      </c>
      <c r="AH174" s="221">
        <f t="shared" si="112"/>
        <v>0</v>
      </c>
      <c r="AI174" s="226">
        <f t="shared" si="113"/>
        <v>0</v>
      </c>
      <c r="AK174" s="122">
        <v>169</v>
      </c>
      <c r="AL174" s="84">
        <f t="shared" si="97"/>
        <v>0</v>
      </c>
      <c r="AM174" s="84">
        <f t="shared" si="98"/>
        <v>0</v>
      </c>
      <c r="AN174" s="84">
        <f t="shared" si="99"/>
        <v>0</v>
      </c>
      <c r="AO174" s="84">
        <f t="shared" si="100"/>
        <v>0</v>
      </c>
      <c r="AP174" s="84">
        <f t="shared" si="101"/>
        <v>0</v>
      </c>
      <c r="AQ174" s="221">
        <f t="shared" si="114"/>
        <v>0</v>
      </c>
      <c r="AR174" s="221">
        <f t="shared" si="115"/>
        <v>0</v>
      </c>
      <c r="AS174" s="221">
        <f t="shared" si="116"/>
        <v>0</v>
      </c>
      <c r="AT174" s="221">
        <f t="shared" si="117"/>
        <v>0</v>
      </c>
      <c r="AU174" s="84"/>
      <c r="AV174" s="84"/>
      <c r="AW174" s="84"/>
      <c r="AX174" s="84"/>
      <c r="AY174" s="127"/>
    </row>
    <row r="175" spans="3:51">
      <c r="C175" s="192" t="s">
        <v>50</v>
      </c>
      <c r="D175" s="4">
        <v>0.39</v>
      </c>
      <c r="E175" s="215" t="s">
        <v>234</v>
      </c>
      <c r="I175" s="106">
        <v>170</v>
      </c>
      <c r="J175" s="84">
        <f t="shared" si="104"/>
        <v>0</v>
      </c>
      <c r="K175" s="84">
        <f t="shared" si="105"/>
        <v>0</v>
      </c>
      <c r="L175" s="84">
        <f t="shared" si="106"/>
        <v>0</v>
      </c>
      <c r="M175" s="84">
        <f t="shared" si="107"/>
        <v>0</v>
      </c>
      <c r="N175" s="84">
        <f t="shared" si="87"/>
        <v>0</v>
      </c>
      <c r="O175" s="85">
        <f t="shared" si="88"/>
        <v>0</v>
      </c>
      <c r="P175" s="106">
        <v>170</v>
      </c>
      <c r="Q175" s="84">
        <f t="shared" si="102"/>
        <v>0</v>
      </c>
      <c r="R175" s="84">
        <f t="shared" si="108"/>
        <v>0</v>
      </c>
      <c r="S175" s="84">
        <f t="shared" si="109"/>
        <v>0</v>
      </c>
      <c r="T175" s="84">
        <f t="shared" si="89"/>
        <v>0</v>
      </c>
      <c r="U175" s="84">
        <f t="shared" si="103"/>
        <v>0</v>
      </c>
      <c r="V175" s="84">
        <f t="shared" si="90"/>
        <v>0</v>
      </c>
      <c r="W175" s="84">
        <v>0</v>
      </c>
      <c r="X175" s="84">
        <f t="shared" si="91"/>
        <v>0</v>
      </c>
      <c r="Y175" s="89">
        <f t="shared" si="92"/>
        <v>0</v>
      </c>
      <c r="AA175" s="122">
        <v>170</v>
      </c>
      <c r="AB175" s="84">
        <f t="shared" si="93"/>
        <v>0</v>
      </c>
      <c r="AC175" s="332">
        <f t="shared" si="94"/>
        <v>0</v>
      </c>
      <c r="AD175" s="152">
        <f t="shared" si="95"/>
        <v>0</v>
      </c>
      <c r="AE175" s="152">
        <f t="shared" si="96"/>
        <v>0</v>
      </c>
      <c r="AF175" s="221">
        <f t="shared" si="110"/>
        <v>0</v>
      </c>
      <c r="AG175" s="221">
        <f t="shared" si="111"/>
        <v>0</v>
      </c>
      <c r="AH175" s="221">
        <f t="shared" si="112"/>
        <v>0</v>
      </c>
      <c r="AI175" s="226">
        <f t="shared" si="113"/>
        <v>0</v>
      </c>
      <c r="AK175" s="122">
        <v>170</v>
      </c>
      <c r="AL175" s="84">
        <f t="shared" si="97"/>
        <v>0</v>
      </c>
      <c r="AM175" s="84">
        <f t="shared" si="98"/>
        <v>0</v>
      </c>
      <c r="AN175" s="84">
        <f t="shared" si="99"/>
        <v>0</v>
      </c>
      <c r="AO175" s="84">
        <f t="shared" si="100"/>
        <v>0</v>
      </c>
      <c r="AP175" s="84">
        <f t="shared" si="101"/>
        <v>0</v>
      </c>
      <c r="AQ175" s="221">
        <f t="shared" si="114"/>
        <v>0</v>
      </c>
      <c r="AR175" s="221">
        <f t="shared" si="115"/>
        <v>0</v>
      </c>
      <c r="AS175" s="221">
        <f t="shared" si="116"/>
        <v>0</v>
      </c>
      <c r="AT175" s="221">
        <f t="shared" si="117"/>
        <v>0</v>
      </c>
      <c r="AU175" s="84"/>
      <c r="AV175" s="84"/>
      <c r="AW175" s="84"/>
      <c r="AX175" s="84"/>
      <c r="AY175" s="127"/>
    </row>
    <row r="176" spans="3:51">
      <c r="C176" s="192" t="s">
        <v>51</v>
      </c>
      <c r="D176" s="4">
        <v>0.44</v>
      </c>
      <c r="E176" s="215" t="s">
        <v>234</v>
      </c>
      <c r="I176" s="106">
        <v>171</v>
      </c>
      <c r="J176" s="84">
        <f t="shared" si="104"/>
        <v>0</v>
      </c>
      <c r="K176" s="84">
        <f t="shared" si="105"/>
        <v>0</v>
      </c>
      <c r="L176" s="84">
        <f t="shared" si="106"/>
        <v>0</v>
      </c>
      <c r="M176" s="84">
        <f t="shared" si="107"/>
        <v>0</v>
      </c>
      <c r="N176" s="84">
        <f t="shared" si="87"/>
        <v>0</v>
      </c>
      <c r="O176" s="85">
        <f t="shared" si="88"/>
        <v>0</v>
      </c>
      <c r="P176" s="106">
        <v>171</v>
      </c>
      <c r="Q176" s="84">
        <f t="shared" si="102"/>
        <v>0</v>
      </c>
      <c r="R176" s="84">
        <f t="shared" si="108"/>
        <v>0</v>
      </c>
      <c r="S176" s="84">
        <f t="shared" si="109"/>
        <v>0</v>
      </c>
      <c r="T176" s="84">
        <f t="shared" si="89"/>
        <v>0</v>
      </c>
      <c r="U176" s="84">
        <f t="shared" si="103"/>
        <v>0</v>
      </c>
      <c r="V176" s="84">
        <f t="shared" si="90"/>
        <v>0</v>
      </c>
      <c r="W176" s="84">
        <v>0</v>
      </c>
      <c r="X176" s="84">
        <f t="shared" si="91"/>
        <v>0</v>
      </c>
      <c r="Y176" s="89">
        <f t="shared" si="92"/>
        <v>0</v>
      </c>
      <c r="AA176" s="122">
        <v>171</v>
      </c>
      <c r="AB176" s="84">
        <f t="shared" si="93"/>
        <v>0</v>
      </c>
      <c r="AC176" s="332">
        <f t="shared" si="94"/>
        <v>0</v>
      </c>
      <c r="AD176" s="152">
        <f t="shared" si="95"/>
        <v>0</v>
      </c>
      <c r="AE176" s="152">
        <f t="shared" si="96"/>
        <v>0</v>
      </c>
      <c r="AF176" s="221">
        <f t="shared" si="110"/>
        <v>0</v>
      </c>
      <c r="AG176" s="221">
        <f t="shared" si="111"/>
        <v>0</v>
      </c>
      <c r="AH176" s="221">
        <f t="shared" si="112"/>
        <v>0</v>
      </c>
      <c r="AI176" s="226">
        <f t="shared" si="113"/>
        <v>0</v>
      </c>
      <c r="AK176" s="122">
        <v>171</v>
      </c>
      <c r="AL176" s="84">
        <f t="shared" si="97"/>
        <v>0</v>
      </c>
      <c r="AM176" s="84">
        <f t="shared" si="98"/>
        <v>0</v>
      </c>
      <c r="AN176" s="84">
        <f t="shared" si="99"/>
        <v>0</v>
      </c>
      <c r="AO176" s="84">
        <f t="shared" si="100"/>
        <v>0</v>
      </c>
      <c r="AP176" s="84">
        <f t="shared" si="101"/>
        <v>0</v>
      </c>
      <c r="AQ176" s="221">
        <f t="shared" si="114"/>
        <v>0</v>
      </c>
      <c r="AR176" s="221">
        <f t="shared" si="115"/>
        <v>0</v>
      </c>
      <c r="AS176" s="221">
        <f t="shared" si="116"/>
        <v>0</v>
      </c>
      <c r="AT176" s="221">
        <f t="shared" si="117"/>
        <v>0</v>
      </c>
      <c r="AU176" s="84"/>
      <c r="AV176" s="84"/>
      <c r="AW176" s="84"/>
      <c r="AX176" s="84"/>
      <c r="AY176" s="127"/>
    </row>
    <row r="177" spans="3:51">
      <c r="C177" s="192" t="s">
        <v>52</v>
      </c>
      <c r="D177" s="4">
        <v>0.46</v>
      </c>
      <c r="E177" s="215" t="s">
        <v>234</v>
      </c>
      <c r="I177" s="106">
        <v>172</v>
      </c>
      <c r="J177" s="84">
        <f t="shared" si="104"/>
        <v>0</v>
      </c>
      <c r="K177" s="84">
        <f t="shared" si="105"/>
        <v>0</v>
      </c>
      <c r="L177" s="84">
        <f t="shared" si="106"/>
        <v>0</v>
      </c>
      <c r="M177" s="84">
        <f t="shared" si="107"/>
        <v>0</v>
      </c>
      <c r="N177" s="84">
        <f t="shared" si="87"/>
        <v>0</v>
      </c>
      <c r="O177" s="85">
        <f t="shared" si="88"/>
        <v>0</v>
      </c>
      <c r="P177" s="106">
        <v>172</v>
      </c>
      <c r="Q177" s="84">
        <f t="shared" si="102"/>
        <v>0</v>
      </c>
      <c r="R177" s="84">
        <f t="shared" si="108"/>
        <v>0</v>
      </c>
      <c r="S177" s="84">
        <f t="shared" si="109"/>
        <v>0</v>
      </c>
      <c r="T177" s="84">
        <f t="shared" si="89"/>
        <v>0</v>
      </c>
      <c r="U177" s="84">
        <f t="shared" si="103"/>
        <v>0</v>
      </c>
      <c r="V177" s="84">
        <f t="shared" si="90"/>
        <v>0</v>
      </c>
      <c r="W177" s="84">
        <v>0</v>
      </c>
      <c r="X177" s="84">
        <f t="shared" si="91"/>
        <v>0</v>
      </c>
      <c r="Y177" s="89">
        <f t="shared" si="92"/>
        <v>0</v>
      </c>
      <c r="AA177" s="122">
        <v>172</v>
      </c>
      <c r="AB177" s="84">
        <f t="shared" si="93"/>
        <v>0</v>
      </c>
      <c r="AC177" s="332">
        <f t="shared" si="94"/>
        <v>0</v>
      </c>
      <c r="AD177" s="152">
        <f t="shared" si="95"/>
        <v>0</v>
      </c>
      <c r="AE177" s="152">
        <f t="shared" si="96"/>
        <v>0</v>
      </c>
      <c r="AF177" s="221">
        <f t="shared" si="110"/>
        <v>0</v>
      </c>
      <c r="AG177" s="221">
        <f t="shared" si="111"/>
        <v>0</v>
      </c>
      <c r="AH177" s="221">
        <f t="shared" si="112"/>
        <v>0</v>
      </c>
      <c r="AI177" s="226">
        <f t="shared" si="113"/>
        <v>0</v>
      </c>
      <c r="AK177" s="122">
        <v>172</v>
      </c>
      <c r="AL177" s="84">
        <f t="shared" si="97"/>
        <v>0</v>
      </c>
      <c r="AM177" s="84">
        <f t="shared" si="98"/>
        <v>0</v>
      </c>
      <c r="AN177" s="84">
        <f t="shared" si="99"/>
        <v>0</v>
      </c>
      <c r="AO177" s="84">
        <f t="shared" si="100"/>
        <v>0</v>
      </c>
      <c r="AP177" s="84">
        <f t="shared" si="101"/>
        <v>0</v>
      </c>
      <c r="AQ177" s="221">
        <f t="shared" si="114"/>
        <v>0</v>
      </c>
      <c r="AR177" s="221">
        <f t="shared" si="115"/>
        <v>0</v>
      </c>
      <c r="AS177" s="221">
        <f t="shared" si="116"/>
        <v>0</v>
      </c>
      <c r="AT177" s="221">
        <f t="shared" si="117"/>
        <v>0</v>
      </c>
      <c r="AU177" s="84"/>
      <c r="AV177" s="84"/>
      <c r="AW177" s="84"/>
      <c r="AX177" s="84"/>
      <c r="AY177" s="127"/>
    </row>
    <row r="178" spans="3:51" ht="30">
      <c r="C178" s="192" t="s">
        <v>53</v>
      </c>
      <c r="D178" s="4">
        <v>0.46</v>
      </c>
      <c r="E178" s="215" t="s">
        <v>236</v>
      </c>
      <c r="I178" s="106">
        <v>173</v>
      </c>
      <c r="J178" s="84">
        <f t="shared" si="104"/>
        <v>0</v>
      </c>
      <c r="K178" s="84">
        <f t="shared" si="105"/>
        <v>0</v>
      </c>
      <c r="L178" s="84">
        <f t="shared" si="106"/>
        <v>0</v>
      </c>
      <c r="M178" s="84">
        <f t="shared" si="107"/>
        <v>0</v>
      </c>
      <c r="N178" s="84">
        <f t="shared" si="87"/>
        <v>0</v>
      </c>
      <c r="O178" s="85">
        <f t="shared" si="88"/>
        <v>0</v>
      </c>
      <c r="P178" s="106">
        <v>173</v>
      </c>
      <c r="Q178" s="84">
        <f t="shared" si="102"/>
        <v>0</v>
      </c>
      <c r="R178" s="84">
        <f t="shared" si="108"/>
        <v>0</v>
      </c>
      <c r="S178" s="84">
        <f t="shared" si="109"/>
        <v>0</v>
      </c>
      <c r="T178" s="84">
        <f t="shared" si="89"/>
        <v>0</v>
      </c>
      <c r="U178" s="84">
        <f t="shared" si="103"/>
        <v>0</v>
      </c>
      <c r="V178" s="84">
        <f t="shared" si="90"/>
        <v>0</v>
      </c>
      <c r="W178" s="84">
        <v>0</v>
      </c>
      <c r="X178" s="84">
        <f t="shared" si="91"/>
        <v>0</v>
      </c>
      <c r="Y178" s="89">
        <f t="shared" si="92"/>
        <v>0</v>
      </c>
      <c r="AA178" s="122">
        <v>173</v>
      </c>
      <c r="AB178" s="84">
        <f t="shared" si="93"/>
        <v>0</v>
      </c>
      <c r="AC178" s="332">
        <f t="shared" si="94"/>
        <v>0</v>
      </c>
      <c r="AD178" s="152">
        <f t="shared" si="95"/>
        <v>0</v>
      </c>
      <c r="AE178" s="152">
        <f t="shared" si="96"/>
        <v>0</v>
      </c>
      <c r="AF178" s="221">
        <f t="shared" si="110"/>
        <v>0</v>
      </c>
      <c r="AG178" s="221">
        <f t="shared" si="111"/>
        <v>0</v>
      </c>
      <c r="AH178" s="221">
        <f t="shared" si="112"/>
        <v>0</v>
      </c>
      <c r="AI178" s="226">
        <f t="shared" si="113"/>
        <v>0</v>
      </c>
      <c r="AK178" s="122">
        <v>173</v>
      </c>
      <c r="AL178" s="84">
        <f t="shared" si="97"/>
        <v>0</v>
      </c>
      <c r="AM178" s="84">
        <f t="shared" si="98"/>
        <v>0</v>
      </c>
      <c r="AN178" s="84">
        <f t="shared" si="99"/>
        <v>0</v>
      </c>
      <c r="AO178" s="84">
        <f t="shared" si="100"/>
        <v>0</v>
      </c>
      <c r="AP178" s="84">
        <f t="shared" si="101"/>
        <v>0</v>
      </c>
      <c r="AQ178" s="221">
        <f t="shared" si="114"/>
        <v>0</v>
      </c>
      <c r="AR178" s="221">
        <f t="shared" si="115"/>
        <v>0</v>
      </c>
      <c r="AS178" s="221">
        <f t="shared" si="116"/>
        <v>0</v>
      </c>
      <c r="AT178" s="221">
        <f t="shared" si="117"/>
        <v>0</v>
      </c>
      <c r="AU178" s="84"/>
      <c r="AV178" s="84"/>
      <c r="AW178" s="84"/>
      <c r="AX178" s="84"/>
      <c r="AY178" s="127"/>
    </row>
    <row r="179" spans="3:51">
      <c r="C179" s="192" t="s">
        <v>54</v>
      </c>
      <c r="D179" s="4">
        <v>0.44</v>
      </c>
      <c r="E179" s="215" t="s">
        <v>234</v>
      </c>
      <c r="I179" s="106">
        <v>174</v>
      </c>
      <c r="J179" s="84">
        <f t="shared" si="104"/>
        <v>0</v>
      </c>
      <c r="K179" s="84">
        <f t="shared" si="105"/>
        <v>0</v>
      </c>
      <c r="L179" s="84">
        <f t="shared" si="106"/>
        <v>0</v>
      </c>
      <c r="M179" s="84">
        <f t="shared" si="107"/>
        <v>0</v>
      </c>
      <c r="N179" s="84">
        <f t="shared" si="87"/>
        <v>0</v>
      </c>
      <c r="O179" s="85">
        <f t="shared" si="88"/>
        <v>0</v>
      </c>
      <c r="P179" s="106">
        <v>174</v>
      </c>
      <c r="Q179" s="84">
        <f t="shared" si="102"/>
        <v>0</v>
      </c>
      <c r="R179" s="84">
        <f t="shared" si="108"/>
        <v>0</v>
      </c>
      <c r="S179" s="84">
        <f t="shared" si="109"/>
        <v>0</v>
      </c>
      <c r="T179" s="84">
        <f t="shared" si="89"/>
        <v>0</v>
      </c>
      <c r="U179" s="84">
        <f t="shared" si="103"/>
        <v>0</v>
      </c>
      <c r="V179" s="84">
        <f t="shared" si="90"/>
        <v>0</v>
      </c>
      <c r="W179" s="84">
        <v>0</v>
      </c>
      <c r="X179" s="84">
        <f t="shared" si="91"/>
        <v>0</v>
      </c>
      <c r="Y179" s="89">
        <f t="shared" si="92"/>
        <v>0</v>
      </c>
      <c r="AA179" s="122">
        <v>174</v>
      </c>
      <c r="AB179" s="84">
        <f t="shared" si="93"/>
        <v>0</v>
      </c>
      <c r="AC179" s="332">
        <f t="shared" si="94"/>
        <v>0</v>
      </c>
      <c r="AD179" s="152">
        <f t="shared" si="95"/>
        <v>0</v>
      </c>
      <c r="AE179" s="152">
        <f t="shared" si="96"/>
        <v>0</v>
      </c>
      <c r="AF179" s="221">
        <f t="shared" si="110"/>
        <v>0</v>
      </c>
      <c r="AG179" s="221">
        <f t="shared" si="111"/>
        <v>0</v>
      </c>
      <c r="AH179" s="221">
        <f t="shared" si="112"/>
        <v>0</v>
      </c>
      <c r="AI179" s="226">
        <f t="shared" si="113"/>
        <v>0</v>
      </c>
      <c r="AK179" s="122">
        <v>174</v>
      </c>
      <c r="AL179" s="84">
        <f t="shared" si="97"/>
        <v>0</v>
      </c>
      <c r="AM179" s="84">
        <f t="shared" si="98"/>
        <v>0</v>
      </c>
      <c r="AN179" s="84">
        <f t="shared" si="99"/>
        <v>0</v>
      </c>
      <c r="AO179" s="84">
        <f t="shared" si="100"/>
        <v>0</v>
      </c>
      <c r="AP179" s="84">
        <f t="shared" si="101"/>
        <v>0</v>
      </c>
      <c r="AQ179" s="221">
        <f t="shared" si="114"/>
        <v>0</v>
      </c>
      <c r="AR179" s="221">
        <f t="shared" si="115"/>
        <v>0</v>
      </c>
      <c r="AS179" s="221">
        <f t="shared" si="116"/>
        <v>0</v>
      </c>
      <c r="AT179" s="221">
        <f t="shared" si="117"/>
        <v>0</v>
      </c>
      <c r="AU179" s="84"/>
      <c r="AV179" s="84"/>
      <c r="AW179" s="84"/>
      <c r="AX179" s="84"/>
      <c r="AY179" s="127"/>
    </row>
    <row r="180" spans="3:51">
      <c r="C180" s="192" t="s">
        <v>55</v>
      </c>
      <c r="D180" s="4">
        <v>0.46</v>
      </c>
      <c r="E180" s="215" t="s">
        <v>234</v>
      </c>
      <c r="I180" s="106">
        <v>175</v>
      </c>
      <c r="J180" s="84">
        <f t="shared" si="104"/>
        <v>0</v>
      </c>
      <c r="K180" s="84">
        <f t="shared" si="105"/>
        <v>0</v>
      </c>
      <c r="L180" s="84">
        <f t="shared" si="106"/>
        <v>0</v>
      </c>
      <c r="M180" s="84">
        <f t="shared" si="107"/>
        <v>0</v>
      </c>
      <c r="N180" s="84">
        <f t="shared" si="87"/>
        <v>0</v>
      </c>
      <c r="O180" s="85">
        <f t="shared" si="88"/>
        <v>0</v>
      </c>
      <c r="P180" s="106">
        <v>175</v>
      </c>
      <c r="Q180" s="84">
        <f t="shared" si="102"/>
        <v>0</v>
      </c>
      <c r="R180" s="84">
        <f t="shared" si="108"/>
        <v>0</v>
      </c>
      <c r="S180" s="84">
        <f t="shared" si="109"/>
        <v>0</v>
      </c>
      <c r="T180" s="84">
        <f t="shared" si="89"/>
        <v>0</v>
      </c>
      <c r="U180" s="84">
        <f t="shared" si="103"/>
        <v>0</v>
      </c>
      <c r="V180" s="84">
        <f t="shared" si="90"/>
        <v>0</v>
      </c>
      <c r="W180" s="84">
        <v>0</v>
      </c>
      <c r="X180" s="84">
        <f t="shared" si="91"/>
        <v>0</v>
      </c>
      <c r="Y180" s="89">
        <f t="shared" si="92"/>
        <v>0</v>
      </c>
      <c r="AA180" s="122">
        <v>175</v>
      </c>
      <c r="AB180" s="84">
        <f t="shared" si="93"/>
        <v>0</v>
      </c>
      <c r="AC180" s="332">
        <f t="shared" si="94"/>
        <v>0</v>
      </c>
      <c r="AD180" s="152">
        <f t="shared" si="95"/>
        <v>0</v>
      </c>
      <c r="AE180" s="152">
        <f t="shared" si="96"/>
        <v>0</v>
      </c>
      <c r="AF180" s="221">
        <f t="shared" si="110"/>
        <v>0</v>
      </c>
      <c r="AG180" s="221">
        <f t="shared" si="111"/>
        <v>0</v>
      </c>
      <c r="AH180" s="221">
        <f t="shared" si="112"/>
        <v>0</v>
      </c>
      <c r="AI180" s="226">
        <f t="shared" si="113"/>
        <v>0</v>
      </c>
      <c r="AK180" s="122">
        <v>175</v>
      </c>
      <c r="AL180" s="84">
        <f t="shared" si="97"/>
        <v>0</v>
      </c>
      <c r="AM180" s="84">
        <f t="shared" si="98"/>
        <v>0</v>
      </c>
      <c r="AN180" s="84">
        <f t="shared" si="99"/>
        <v>0</v>
      </c>
      <c r="AO180" s="84">
        <f t="shared" si="100"/>
        <v>0</v>
      </c>
      <c r="AP180" s="84">
        <f t="shared" si="101"/>
        <v>0</v>
      </c>
      <c r="AQ180" s="221">
        <f t="shared" si="114"/>
        <v>0</v>
      </c>
      <c r="AR180" s="221">
        <f t="shared" si="115"/>
        <v>0</v>
      </c>
      <c r="AS180" s="221">
        <f t="shared" si="116"/>
        <v>0</v>
      </c>
      <c r="AT180" s="221">
        <f t="shared" si="117"/>
        <v>0</v>
      </c>
      <c r="AU180" s="84"/>
      <c r="AV180" s="84"/>
      <c r="AW180" s="84"/>
      <c r="AX180" s="84"/>
      <c r="AY180" s="127"/>
    </row>
    <row r="181" spans="3:51">
      <c r="C181" s="192" t="s">
        <v>56</v>
      </c>
      <c r="D181" s="4">
        <v>0.48</v>
      </c>
      <c r="E181" s="215" t="s">
        <v>234</v>
      </c>
      <c r="I181" s="106">
        <v>176</v>
      </c>
      <c r="J181" s="84">
        <f t="shared" si="104"/>
        <v>0</v>
      </c>
      <c r="K181" s="84">
        <f t="shared" si="105"/>
        <v>0</v>
      </c>
      <c r="L181" s="84">
        <f t="shared" si="106"/>
        <v>0</v>
      </c>
      <c r="M181" s="84">
        <f t="shared" si="107"/>
        <v>0</v>
      </c>
      <c r="N181" s="84">
        <f t="shared" si="87"/>
        <v>0</v>
      </c>
      <c r="O181" s="85">
        <f t="shared" si="88"/>
        <v>0</v>
      </c>
      <c r="P181" s="106">
        <v>176</v>
      </c>
      <c r="Q181" s="84">
        <f t="shared" si="102"/>
        <v>0</v>
      </c>
      <c r="R181" s="84">
        <f t="shared" si="108"/>
        <v>0</v>
      </c>
      <c r="S181" s="84">
        <f t="shared" si="109"/>
        <v>0</v>
      </c>
      <c r="T181" s="84">
        <f t="shared" si="89"/>
        <v>0</v>
      </c>
      <c r="U181" s="84">
        <f t="shared" si="103"/>
        <v>0</v>
      </c>
      <c r="V181" s="84">
        <f t="shared" si="90"/>
        <v>0</v>
      </c>
      <c r="W181" s="84">
        <v>0</v>
      </c>
      <c r="X181" s="84">
        <f t="shared" si="91"/>
        <v>0</v>
      </c>
      <c r="Y181" s="89">
        <f t="shared" si="92"/>
        <v>0</v>
      </c>
      <c r="AA181" s="122">
        <v>176</v>
      </c>
      <c r="AB181" s="84">
        <f t="shared" si="93"/>
        <v>0</v>
      </c>
      <c r="AC181" s="332">
        <f t="shared" si="94"/>
        <v>0</v>
      </c>
      <c r="AD181" s="152">
        <f t="shared" si="95"/>
        <v>0</v>
      </c>
      <c r="AE181" s="152">
        <f t="shared" si="96"/>
        <v>0</v>
      </c>
      <c r="AF181" s="221">
        <f t="shared" si="110"/>
        <v>0</v>
      </c>
      <c r="AG181" s="221">
        <f t="shared" si="111"/>
        <v>0</v>
      </c>
      <c r="AH181" s="221">
        <f t="shared" si="112"/>
        <v>0</v>
      </c>
      <c r="AI181" s="226">
        <f t="shared" si="113"/>
        <v>0</v>
      </c>
      <c r="AK181" s="122">
        <v>176</v>
      </c>
      <c r="AL181" s="84">
        <f t="shared" si="97"/>
        <v>0</v>
      </c>
      <c r="AM181" s="84">
        <f t="shared" si="98"/>
        <v>0</v>
      </c>
      <c r="AN181" s="84">
        <f t="shared" si="99"/>
        <v>0</v>
      </c>
      <c r="AO181" s="84">
        <f t="shared" si="100"/>
        <v>0</v>
      </c>
      <c r="AP181" s="84">
        <f t="shared" si="101"/>
        <v>0</v>
      </c>
      <c r="AQ181" s="221">
        <f t="shared" si="114"/>
        <v>0</v>
      </c>
      <c r="AR181" s="221">
        <f t="shared" si="115"/>
        <v>0</v>
      </c>
      <c r="AS181" s="221">
        <f t="shared" si="116"/>
        <v>0</v>
      </c>
      <c r="AT181" s="221">
        <f t="shared" si="117"/>
        <v>0</v>
      </c>
      <c r="AU181" s="84"/>
      <c r="AV181" s="84"/>
      <c r="AW181" s="84"/>
      <c r="AX181" s="84"/>
      <c r="AY181" s="127"/>
    </row>
    <row r="182" spans="3:51">
      <c r="C182" s="192" t="s">
        <v>57</v>
      </c>
      <c r="D182" s="4">
        <v>0.44</v>
      </c>
      <c r="E182" s="215" t="s">
        <v>234</v>
      </c>
      <c r="I182" s="106">
        <v>177</v>
      </c>
      <c r="J182" s="84">
        <f t="shared" si="104"/>
        <v>0</v>
      </c>
      <c r="K182" s="84">
        <f t="shared" si="105"/>
        <v>0</v>
      </c>
      <c r="L182" s="84">
        <f t="shared" si="106"/>
        <v>0</v>
      </c>
      <c r="M182" s="84">
        <f t="shared" si="107"/>
        <v>0</v>
      </c>
      <c r="N182" s="84">
        <f t="shared" si="87"/>
        <v>0</v>
      </c>
      <c r="O182" s="85">
        <f t="shared" si="88"/>
        <v>0</v>
      </c>
      <c r="P182" s="106">
        <v>177</v>
      </c>
      <c r="Q182" s="84">
        <f t="shared" si="102"/>
        <v>0</v>
      </c>
      <c r="R182" s="84">
        <f t="shared" si="108"/>
        <v>0</v>
      </c>
      <c r="S182" s="84">
        <f t="shared" si="109"/>
        <v>0</v>
      </c>
      <c r="T182" s="84">
        <f t="shared" si="89"/>
        <v>0</v>
      </c>
      <c r="U182" s="84">
        <f t="shared" si="103"/>
        <v>0</v>
      </c>
      <c r="V182" s="84">
        <f t="shared" si="90"/>
        <v>0</v>
      </c>
      <c r="W182" s="84">
        <v>0</v>
      </c>
      <c r="X182" s="84">
        <f t="shared" si="91"/>
        <v>0</v>
      </c>
      <c r="Y182" s="89">
        <f t="shared" si="92"/>
        <v>0</v>
      </c>
      <c r="AA182" s="122">
        <v>177</v>
      </c>
      <c r="AB182" s="84">
        <f t="shared" si="93"/>
        <v>0</v>
      </c>
      <c r="AC182" s="332">
        <f t="shared" si="94"/>
        <v>0</v>
      </c>
      <c r="AD182" s="152">
        <f t="shared" si="95"/>
        <v>0</v>
      </c>
      <c r="AE182" s="152">
        <f t="shared" si="96"/>
        <v>0</v>
      </c>
      <c r="AF182" s="221">
        <f t="shared" si="110"/>
        <v>0</v>
      </c>
      <c r="AG182" s="221">
        <f t="shared" si="111"/>
        <v>0</v>
      </c>
      <c r="AH182" s="221">
        <f t="shared" si="112"/>
        <v>0</v>
      </c>
      <c r="AI182" s="226">
        <f t="shared" si="113"/>
        <v>0</v>
      </c>
      <c r="AK182" s="122">
        <v>177</v>
      </c>
      <c r="AL182" s="84">
        <f t="shared" si="97"/>
        <v>0</v>
      </c>
      <c r="AM182" s="84">
        <f t="shared" si="98"/>
        <v>0</v>
      </c>
      <c r="AN182" s="84">
        <f t="shared" si="99"/>
        <v>0</v>
      </c>
      <c r="AO182" s="84">
        <f t="shared" si="100"/>
        <v>0</v>
      </c>
      <c r="AP182" s="84">
        <f t="shared" si="101"/>
        <v>0</v>
      </c>
      <c r="AQ182" s="221">
        <f t="shared" si="114"/>
        <v>0</v>
      </c>
      <c r="AR182" s="221">
        <f t="shared" si="115"/>
        <v>0</v>
      </c>
      <c r="AS182" s="221">
        <f t="shared" si="116"/>
        <v>0</v>
      </c>
      <c r="AT182" s="221">
        <f t="shared" si="117"/>
        <v>0</v>
      </c>
      <c r="AU182" s="84"/>
      <c r="AV182" s="84"/>
      <c r="AW182" s="84"/>
      <c r="AX182" s="84"/>
      <c r="AY182" s="127"/>
    </row>
    <row r="183" spans="3:51">
      <c r="C183" s="192" t="s">
        <v>58</v>
      </c>
      <c r="D183" s="4">
        <v>0.34</v>
      </c>
      <c r="E183" s="215" t="s">
        <v>234</v>
      </c>
      <c r="I183" s="106">
        <v>178</v>
      </c>
      <c r="J183" s="84">
        <f t="shared" si="104"/>
        <v>0</v>
      </c>
      <c r="K183" s="84">
        <f t="shared" si="105"/>
        <v>0</v>
      </c>
      <c r="L183" s="84">
        <f t="shared" si="106"/>
        <v>0</v>
      </c>
      <c r="M183" s="84">
        <f t="shared" si="107"/>
        <v>0</v>
      </c>
      <c r="N183" s="84">
        <f t="shared" si="87"/>
        <v>0</v>
      </c>
      <c r="O183" s="85">
        <f t="shared" si="88"/>
        <v>0</v>
      </c>
      <c r="P183" s="106">
        <v>178</v>
      </c>
      <c r="Q183" s="84">
        <f t="shared" si="102"/>
        <v>0</v>
      </c>
      <c r="R183" s="84">
        <f t="shared" si="108"/>
        <v>0</v>
      </c>
      <c r="S183" s="84">
        <f t="shared" si="109"/>
        <v>0</v>
      </c>
      <c r="T183" s="84">
        <f t="shared" si="89"/>
        <v>0</v>
      </c>
      <c r="U183" s="84">
        <f t="shared" si="103"/>
        <v>0</v>
      </c>
      <c r="V183" s="84">
        <f t="shared" si="90"/>
        <v>0</v>
      </c>
      <c r="W183" s="84">
        <v>0</v>
      </c>
      <c r="X183" s="84">
        <f t="shared" si="91"/>
        <v>0</v>
      </c>
      <c r="Y183" s="89">
        <f t="shared" si="92"/>
        <v>0</v>
      </c>
      <c r="AA183" s="122">
        <v>178</v>
      </c>
      <c r="AB183" s="84">
        <f t="shared" si="93"/>
        <v>0</v>
      </c>
      <c r="AC183" s="332">
        <f t="shared" si="94"/>
        <v>0</v>
      </c>
      <c r="AD183" s="152">
        <f t="shared" si="95"/>
        <v>0</v>
      </c>
      <c r="AE183" s="152">
        <f t="shared" si="96"/>
        <v>0</v>
      </c>
      <c r="AF183" s="221">
        <f t="shared" si="110"/>
        <v>0</v>
      </c>
      <c r="AG183" s="221">
        <f t="shared" si="111"/>
        <v>0</v>
      </c>
      <c r="AH183" s="221">
        <f t="shared" si="112"/>
        <v>0</v>
      </c>
      <c r="AI183" s="226">
        <f t="shared" si="113"/>
        <v>0</v>
      </c>
      <c r="AK183" s="122">
        <v>178</v>
      </c>
      <c r="AL183" s="84">
        <f t="shared" si="97"/>
        <v>0</v>
      </c>
      <c r="AM183" s="84">
        <f t="shared" si="98"/>
        <v>0</v>
      </c>
      <c r="AN183" s="84">
        <f t="shared" si="99"/>
        <v>0</v>
      </c>
      <c r="AO183" s="84">
        <f t="shared" si="100"/>
        <v>0</v>
      </c>
      <c r="AP183" s="84">
        <f t="shared" si="101"/>
        <v>0</v>
      </c>
      <c r="AQ183" s="221">
        <f t="shared" si="114"/>
        <v>0</v>
      </c>
      <c r="AR183" s="221">
        <f t="shared" si="115"/>
        <v>0</v>
      </c>
      <c r="AS183" s="221">
        <f t="shared" si="116"/>
        <v>0</v>
      </c>
      <c r="AT183" s="221">
        <f t="shared" si="117"/>
        <v>0</v>
      </c>
      <c r="AU183" s="84"/>
      <c r="AV183" s="84"/>
      <c r="AW183" s="84"/>
      <c r="AX183" s="84"/>
      <c r="AY183" s="127"/>
    </row>
    <row r="184" spans="3:51">
      <c r="C184" s="192" t="s">
        <v>59</v>
      </c>
      <c r="D184" s="4">
        <v>0.5</v>
      </c>
      <c r="E184" s="215" t="s">
        <v>233</v>
      </c>
      <c r="I184" s="106">
        <v>179</v>
      </c>
      <c r="J184" s="84">
        <f t="shared" si="104"/>
        <v>0</v>
      </c>
      <c r="K184" s="84">
        <f t="shared" si="105"/>
        <v>0</v>
      </c>
      <c r="L184" s="84">
        <f t="shared" si="106"/>
        <v>0</v>
      </c>
      <c r="M184" s="84">
        <f t="shared" si="107"/>
        <v>0</v>
      </c>
      <c r="N184" s="84">
        <f t="shared" si="87"/>
        <v>0</v>
      </c>
      <c r="O184" s="85">
        <f t="shared" si="88"/>
        <v>0</v>
      </c>
      <c r="P184" s="106">
        <v>179</v>
      </c>
      <c r="Q184" s="84">
        <f t="shared" si="102"/>
        <v>0</v>
      </c>
      <c r="R184" s="84">
        <f t="shared" si="108"/>
        <v>0</v>
      </c>
      <c r="S184" s="84">
        <f t="shared" si="109"/>
        <v>0</v>
      </c>
      <c r="T184" s="84">
        <f t="shared" si="89"/>
        <v>0</v>
      </c>
      <c r="U184" s="84">
        <f t="shared" si="103"/>
        <v>0</v>
      </c>
      <c r="V184" s="84">
        <f t="shared" si="90"/>
        <v>0</v>
      </c>
      <c r="W184" s="84">
        <v>0</v>
      </c>
      <c r="X184" s="84">
        <f t="shared" si="91"/>
        <v>0</v>
      </c>
      <c r="Y184" s="89">
        <f t="shared" si="92"/>
        <v>0</v>
      </c>
      <c r="AA184" s="122">
        <v>179</v>
      </c>
      <c r="AB184" s="84">
        <f t="shared" si="93"/>
        <v>0</v>
      </c>
      <c r="AC184" s="332">
        <f t="shared" si="94"/>
        <v>0</v>
      </c>
      <c r="AD184" s="152">
        <f t="shared" si="95"/>
        <v>0</v>
      </c>
      <c r="AE184" s="152">
        <f t="shared" si="96"/>
        <v>0</v>
      </c>
      <c r="AF184" s="221">
        <f t="shared" si="110"/>
        <v>0</v>
      </c>
      <c r="AG184" s="221">
        <f t="shared" si="111"/>
        <v>0</v>
      </c>
      <c r="AH184" s="221">
        <f t="shared" si="112"/>
        <v>0</v>
      </c>
      <c r="AI184" s="226">
        <f t="shared" si="113"/>
        <v>0</v>
      </c>
      <c r="AK184" s="122">
        <v>179</v>
      </c>
      <c r="AL184" s="84">
        <f t="shared" si="97"/>
        <v>0</v>
      </c>
      <c r="AM184" s="84">
        <f t="shared" si="98"/>
        <v>0</v>
      </c>
      <c r="AN184" s="84">
        <f t="shared" si="99"/>
        <v>0</v>
      </c>
      <c r="AO184" s="84">
        <f t="shared" si="100"/>
        <v>0</v>
      </c>
      <c r="AP184" s="84">
        <f t="shared" si="101"/>
        <v>0</v>
      </c>
      <c r="AQ184" s="221">
        <f t="shared" si="114"/>
        <v>0</v>
      </c>
      <c r="AR184" s="221">
        <f t="shared" si="115"/>
        <v>0</v>
      </c>
      <c r="AS184" s="221">
        <f t="shared" si="116"/>
        <v>0</v>
      </c>
      <c r="AT184" s="221">
        <f t="shared" si="117"/>
        <v>0</v>
      </c>
      <c r="AU184" s="84"/>
      <c r="AV184" s="84"/>
      <c r="AW184" s="84"/>
      <c r="AX184" s="84"/>
      <c r="AY184" s="127"/>
    </row>
    <row r="185" spans="3:51">
      <c r="C185" s="192" t="s">
        <v>60</v>
      </c>
      <c r="D185" s="4">
        <v>0.57999999999999996</v>
      </c>
      <c r="E185" s="215" t="s">
        <v>233</v>
      </c>
      <c r="I185" s="106">
        <v>180</v>
      </c>
      <c r="J185" s="84">
        <f t="shared" si="104"/>
        <v>0</v>
      </c>
      <c r="K185" s="84">
        <f t="shared" si="105"/>
        <v>0</v>
      </c>
      <c r="L185" s="84">
        <f t="shared" si="106"/>
        <v>0</v>
      </c>
      <c r="M185" s="84">
        <f t="shared" si="107"/>
        <v>0</v>
      </c>
      <c r="N185" s="84">
        <f t="shared" si="87"/>
        <v>0</v>
      </c>
      <c r="O185" s="85">
        <f t="shared" si="88"/>
        <v>0</v>
      </c>
      <c r="P185" s="106">
        <v>180</v>
      </c>
      <c r="Q185" s="84">
        <f t="shared" si="102"/>
        <v>0</v>
      </c>
      <c r="R185" s="84">
        <f t="shared" si="108"/>
        <v>0</v>
      </c>
      <c r="S185" s="84">
        <f t="shared" si="109"/>
        <v>0</v>
      </c>
      <c r="T185" s="84">
        <f t="shared" si="89"/>
        <v>0</v>
      </c>
      <c r="U185" s="84">
        <f t="shared" si="103"/>
        <v>0</v>
      </c>
      <c r="V185" s="84">
        <f t="shared" si="90"/>
        <v>0</v>
      </c>
      <c r="W185" s="84">
        <v>0</v>
      </c>
      <c r="X185" s="84">
        <f t="shared" si="91"/>
        <v>0</v>
      </c>
      <c r="Y185" s="89">
        <f t="shared" si="92"/>
        <v>0</v>
      </c>
      <c r="AA185" s="122">
        <v>180</v>
      </c>
      <c r="AB185" s="84">
        <f t="shared" si="93"/>
        <v>0</v>
      </c>
      <c r="AC185" s="332">
        <f t="shared" si="94"/>
        <v>0</v>
      </c>
      <c r="AD185" s="152">
        <f t="shared" si="95"/>
        <v>0</v>
      </c>
      <c r="AE185" s="152">
        <f t="shared" si="96"/>
        <v>0</v>
      </c>
      <c r="AF185" s="221">
        <f t="shared" si="110"/>
        <v>0</v>
      </c>
      <c r="AG185" s="221">
        <f t="shared" si="111"/>
        <v>0</v>
      </c>
      <c r="AH185" s="221">
        <f t="shared" si="112"/>
        <v>0</v>
      </c>
      <c r="AI185" s="226">
        <f t="shared" si="113"/>
        <v>0</v>
      </c>
      <c r="AK185" s="122">
        <v>180</v>
      </c>
      <c r="AL185" s="84">
        <f t="shared" si="97"/>
        <v>0</v>
      </c>
      <c r="AM185" s="84">
        <f t="shared" si="98"/>
        <v>0</v>
      </c>
      <c r="AN185" s="84">
        <f t="shared" si="99"/>
        <v>0</v>
      </c>
      <c r="AO185" s="84">
        <f t="shared" si="100"/>
        <v>0</v>
      </c>
      <c r="AP185" s="84">
        <f t="shared" si="101"/>
        <v>0</v>
      </c>
      <c r="AQ185" s="221">
        <f t="shared" si="114"/>
        <v>0</v>
      </c>
      <c r="AR185" s="221">
        <f t="shared" si="115"/>
        <v>0</v>
      </c>
      <c r="AS185" s="221">
        <f t="shared" si="116"/>
        <v>0</v>
      </c>
      <c r="AT185" s="221">
        <f t="shared" si="117"/>
        <v>0</v>
      </c>
      <c r="AU185" s="84"/>
      <c r="AV185" s="84"/>
      <c r="AW185" s="84"/>
      <c r="AX185" s="84"/>
      <c r="AY185" s="127"/>
    </row>
    <row r="186" spans="3:51">
      <c r="C186" s="192" t="s">
        <v>61</v>
      </c>
      <c r="D186" s="4">
        <v>0.37</v>
      </c>
      <c r="E186" s="215" t="s">
        <v>234</v>
      </c>
      <c r="I186" s="106">
        <v>181</v>
      </c>
      <c r="J186" s="84">
        <f t="shared" si="104"/>
        <v>0</v>
      </c>
      <c r="K186" s="84">
        <f t="shared" si="105"/>
        <v>0</v>
      </c>
      <c r="L186" s="84">
        <f t="shared" si="106"/>
        <v>0</v>
      </c>
      <c r="M186" s="84">
        <f t="shared" si="107"/>
        <v>0</v>
      </c>
      <c r="N186" s="84">
        <f t="shared" si="87"/>
        <v>0</v>
      </c>
      <c r="O186" s="85">
        <f t="shared" si="88"/>
        <v>0</v>
      </c>
      <c r="P186" s="106">
        <v>181</v>
      </c>
      <c r="Q186" s="84">
        <f t="shared" si="102"/>
        <v>0</v>
      </c>
      <c r="R186" s="84">
        <f t="shared" si="108"/>
        <v>0</v>
      </c>
      <c r="S186" s="84">
        <f t="shared" si="109"/>
        <v>0</v>
      </c>
      <c r="T186" s="84">
        <f t="shared" si="89"/>
        <v>0</v>
      </c>
      <c r="U186" s="84">
        <f t="shared" si="103"/>
        <v>0</v>
      </c>
      <c r="V186" s="84">
        <f t="shared" si="90"/>
        <v>0</v>
      </c>
      <c r="W186" s="84">
        <v>0</v>
      </c>
      <c r="X186" s="84">
        <f t="shared" si="91"/>
        <v>0</v>
      </c>
      <c r="Y186" s="89">
        <f t="shared" si="92"/>
        <v>0</v>
      </c>
      <c r="AA186" s="122">
        <v>181</v>
      </c>
      <c r="AB186" s="84">
        <f t="shared" si="93"/>
        <v>0</v>
      </c>
      <c r="AC186" s="332">
        <f t="shared" si="94"/>
        <v>0</v>
      </c>
      <c r="AD186" s="152">
        <f t="shared" si="95"/>
        <v>0</v>
      </c>
      <c r="AE186" s="152">
        <f t="shared" si="96"/>
        <v>0</v>
      </c>
      <c r="AF186" s="221">
        <f t="shared" si="110"/>
        <v>0</v>
      </c>
      <c r="AG186" s="221">
        <f t="shared" si="111"/>
        <v>0</v>
      </c>
      <c r="AH186" s="221">
        <f t="shared" si="112"/>
        <v>0</v>
      </c>
      <c r="AI186" s="226">
        <f t="shared" si="113"/>
        <v>0</v>
      </c>
      <c r="AK186" s="122">
        <v>181</v>
      </c>
      <c r="AL186" s="84">
        <f t="shared" si="97"/>
        <v>0</v>
      </c>
      <c r="AM186" s="84">
        <f t="shared" si="98"/>
        <v>0</v>
      </c>
      <c r="AN186" s="84">
        <f t="shared" si="99"/>
        <v>0</v>
      </c>
      <c r="AO186" s="84">
        <f t="shared" si="100"/>
        <v>0</v>
      </c>
      <c r="AP186" s="84">
        <f t="shared" si="101"/>
        <v>0</v>
      </c>
      <c r="AQ186" s="221">
        <f t="shared" si="114"/>
        <v>0</v>
      </c>
      <c r="AR186" s="221">
        <f t="shared" si="115"/>
        <v>0</v>
      </c>
      <c r="AS186" s="221">
        <f t="shared" si="116"/>
        <v>0</v>
      </c>
      <c r="AT186" s="221">
        <f t="shared" si="117"/>
        <v>0</v>
      </c>
      <c r="AU186" s="84"/>
      <c r="AV186" s="84"/>
      <c r="AW186" s="84"/>
      <c r="AX186" s="84"/>
      <c r="AY186" s="127"/>
    </row>
    <row r="187" spans="3:51">
      <c r="C187" s="192" t="s">
        <v>62</v>
      </c>
      <c r="D187" s="4">
        <v>0.37</v>
      </c>
      <c r="E187" s="215" t="s">
        <v>234</v>
      </c>
      <c r="I187" s="106">
        <v>182</v>
      </c>
      <c r="J187" s="84">
        <f t="shared" si="104"/>
        <v>0</v>
      </c>
      <c r="K187" s="84">
        <f t="shared" si="105"/>
        <v>0</v>
      </c>
      <c r="L187" s="84">
        <f t="shared" si="106"/>
        <v>0</v>
      </c>
      <c r="M187" s="84">
        <f t="shared" si="107"/>
        <v>0</v>
      </c>
      <c r="N187" s="84">
        <f t="shared" si="87"/>
        <v>0</v>
      </c>
      <c r="O187" s="85">
        <f t="shared" si="88"/>
        <v>0</v>
      </c>
      <c r="P187" s="106">
        <v>182</v>
      </c>
      <c r="Q187" s="84">
        <f t="shared" si="102"/>
        <v>0</v>
      </c>
      <c r="R187" s="84">
        <f t="shared" si="108"/>
        <v>0</v>
      </c>
      <c r="S187" s="84">
        <f t="shared" si="109"/>
        <v>0</v>
      </c>
      <c r="T187" s="84">
        <f t="shared" si="89"/>
        <v>0</v>
      </c>
      <c r="U187" s="84">
        <f t="shared" si="103"/>
        <v>0</v>
      </c>
      <c r="V187" s="84">
        <f t="shared" si="90"/>
        <v>0</v>
      </c>
      <c r="W187" s="84">
        <v>0</v>
      </c>
      <c r="X187" s="84">
        <f t="shared" si="91"/>
        <v>0</v>
      </c>
      <c r="Y187" s="89">
        <f t="shared" si="92"/>
        <v>0</v>
      </c>
      <c r="AA187" s="122">
        <v>182</v>
      </c>
      <c r="AB187" s="84">
        <f t="shared" si="93"/>
        <v>0</v>
      </c>
      <c r="AC187" s="332">
        <f t="shared" si="94"/>
        <v>0</v>
      </c>
      <c r="AD187" s="152">
        <f t="shared" si="95"/>
        <v>0</v>
      </c>
      <c r="AE187" s="152">
        <f t="shared" si="96"/>
        <v>0</v>
      </c>
      <c r="AF187" s="221">
        <f t="shared" si="110"/>
        <v>0</v>
      </c>
      <c r="AG187" s="221">
        <f t="shared" si="111"/>
        <v>0</v>
      </c>
      <c r="AH187" s="221">
        <f t="shared" si="112"/>
        <v>0</v>
      </c>
      <c r="AI187" s="226">
        <f t="shared" si="113"/>
        <v>0</v>
      </c>
      <c r="AK187" s="122">
        <v>182</v>
      </c>
      <c r="AL187" s="84">
        <f t="shared" si="97"/>
        <v>0</v>
      </c>
      <c r="AM187" s="84">
        <f t="shared" si="98"/>
        <v>0</v>
      </c>
      <c r="AN187" s="84">
        <f t="shared" si="99"/>
        <v>0</v>
      </c>
      <c r="AO187" s="84">
        <f t="shared" si="100"/>
        <v>0</v>
      </c>
      <c r="AP187" s="84">
        <f t="shared" si="101"/>
        <v>0</v>
      </c>
      <c r="AQ187" s="221">
        <f t="shared" si="114"/>
        <v>0</v>
      </c>
      <c r="AR187" s="221">
        <f t="shared" si="115"/>
        <v>0</v>
      </c>
      <c r="AS187" s="221">
        <f t="shared" si="116"/>
        <v>0</v>
      </c>
      <c r="AT187" s="221">
        <f t="shared" si="117"/>
        <v>0</v>
      </c>
      <c r="AU187" s="84"/>
      <c r="AV187" s="84"/>
      <c r="AW187" s="84"/>
      <c r="AX187" s="84"/>
      <c r="AY187" s="127"/>
    </row>
    <row r="188" spans="3:51">
      <c r="C188" s="192" t="s">
        <v>63</v>
      </c>
      <c r="D188" s="4">
        <v>0.38</v>
      </c>
      <c r="E188" s="215" t="s">
        <v>234</v>
      </c>
      <c r="I188" s="106">
        <v>183</v>
      </c>
      <c r="J188" s="84">
        <f t="shared" si="104"/>
        <v>0</v>
      </c>
      <c r="K188" s="84">
        <f t="shared" si="105"/>
        <v>0</v>
      </c>
      <c r="L188" s="84">
        <f t="shared" si="106"/>
        <v>0</v>
      </c>
      <c r="M188" s="84">
        <f t="shared" si="107"/>
        <v>0</v>
      </c>
      <c r="N188" s="84">
        <f t="shared" si="87"/>
        <v>0</v>
      </c>
      <c r="O188" s="85">
        <f t="shared" si="88"/>
        <v>0</v>
      </c>
      <c r="P188" s="106">
        <v>183</v>
      </c>
      <c r="Q188" s="84">
        <f t="shared" si="102"/>
        <v>0</v>
      </c>
      <c r="R188" s="84">
        <f t="shared" si="108"/>
        <v>0</v>
      </c>
      <c r="S188" s="84">
        <f t="shared" si="109"/>
        <v>0</v>
      </c>
      <c r="T188" s="84">
        <f t="shared" si="89"/>
        <v>0</v>
      </c>
      <c r="U188" s="84">
        <f t="shared" si="103"/>
        <v>0</v>
      </c>
      <c r="V188" s="84">
        <f t="shared" si="90"/>
        <v>0</v>
      </c>
      <c r="W188" s="84">
        <v>0</v>
      </c>
      <c r="X188" s="84">
        <f t="shared" si="91"/>
        <v>0</v>
      </c>
      <c r="Y188" s="89">
        <f t="shared" si="92"/>
        <v>0</v>
      </c>
      <c r="AA188" s="122">
        <v>183</v>
      </c>
      <c r="AB188" s="84">
        <f t="shared" si="93"/>
        <v>0</v>
      </c>
      <c r="AC188" s="332">
        <f t="shared" si="94"/>
        <v>0</v>
      </c>
      <c r="AD188" s="152">
        <f t="shared" si="95"/>
        <v>0</v>
      </c>
      <c r="AE188" s="152">
        <f t="shared" si="96"/>
        <v>0</v>
      </c>
      <c r="AF188" s="221">
        <f t="shared" si="110"/>
        <v>0</v>
      </c>
      <c r="AG188" s="221">
        <f t="shared" si="111"/>
        <v>0</v>
      </c>
      <c r="AH188" s="221">
        <f t="shared" si="112"/>
        <v>0</v>
      </c>
      <c r="AI188" s="226">
        <f t="shared" si="113"/>
        <v>0</v>
      </c>
      <c r="AK188" s="122">
        <v>183</v>
      </c>
      <c r="AL188" s="84">
        <f t="shared" si="97"/>
        <v>0</v>
      </c>
      <c r="AM188" s="84">
        <f t="shared" si="98"/>
        <v>0</v>
      </c>
      <c r="AN188" s="84">
        <f t="shared" si="99"/>
        <v>0</v>
      </c>
      <c r="AO188" s="84">
        <f t="shared" si="100"/>
        <v>0</v>
      </c>
      <c r="AP188" s="84">
        <f t="shared" si="101"/>
        <v>0</v>
      </c>
      <c r="AQ188" s="221">
        <f t="shared" si="114"/>
        <v>0</v>
      </c>
      <c r="AR188" s="221">
        <f t="shared" si="115"/>
        <v>0</v>
      </c>
      <c r="AS188" s="221">
        <f t="shared" si="116"/>
        <v>0</v>
      </c>
      <c r="AT188" s="221">
        <f t="shared" si="117"/>
        <v>0</v>
      </c>
      <c r="AU188" s="84"/>
      <c r="AV188" s="84"/>
      <c r="AW188" s="84"/>
      <c r="AX188" s="84"/>
      <c r="AY188" s="127"/>
    </row>
    <row r="189" spans="3:51">
      <c r="C189" s="192" t="s">
        <v>64</v>
      </c>
      <c r="D189" s="4">
        <v>0.36</v>
      </c>
      <c r="E189" s="215" t="s">
        <v>234</v>
      </c>
      <c r="I189" s="106">
        <v>184</v>
      </c>
      <c r="J189" s="84">
        <f t="shared" si="104"/>
        <v>0</v>
      </c>
      <c r="K189" s="84">
        <f t="shared" si="105"/>
        <v>0</v>
      </c>
      <c r="L189" s="84">
        <f t="shared" si="106"/>
        <v>0</v>
      </c>
      <c r="M189" s="84">
        <f t="shared" si="107"/>
        <v>0</v>
      </c>
      <c r="N189" s="84">
        <f t="shared" si="87"/>
        <v>0</v>
      </c>
      <c r="O189" s="85">
        <f t="shared" si="88"/>
        <v>0</v>
      </c>
      <c r="P189" s="106">
        <v>184</v>
      </c>
      <c r="Q189" s="84">
        <f t="shared" si="102"/>
        <v>0</v>
      </c>
      <c r="R189" s="84">
        <f t="shared" si="108"/>
        <v>0</v>
      </c>
      <c r="S189" s="84">
        <f t="shared" si="109"/>
        <v>0</v>
      </c>
      <c r="T189" s="84">
        <f t="shared" si="89"/>
        <v>0</v>
      </c>
      <c r="U189" s="84">
        <f t="shared" si="103"/>
        <v>0</v>
      </c>
      <c r="V189" s="84">
        <f t="shared" si="90"/>
        <v>0</v>
      </c>
      <c r="W189" s="84">
        <v>0</v>
      </c>
      <c r="X189" s="84">
        <f t="shared" si="91"/>
        <v>0</v>
      </c>
      <c r="Y189" s="89">
        <f t="shared" si="92"/>
        <v>0</v>
      </c>
      <c r="AA189" s="122">
        <v>184</v>
      </c>
      <c r="AB189" s="84">
        <f t="shared" si="93"/>
        <v>0</v>
      </c>
      <c r="AC189" s="332">
        <f t="shared" si="94"/>
        <v>0</v>
      </c>
      <c r="AD189" s="152">
        <f t="shared" si="95"/>
        <v>0</v>
      </c>
      <c r="AE189" s="152">
        <f t="shared" si="96"/>
        <v>0</v>
      </c>
      <c r="AF189" s="221">
        <f t="shared" si="110"/>
        <v>0</v>
      </c>
      <c r="AG189" s="221">
        <f t="shared" si="111"/>
        <v>0</v>
      </c>
      <c r="AH189" s="221">
        <f t="shared" si="112"/>
        <v>0</v>
      </c>
      <c r="AI189" s="226">
        <f t="shared" si="113"/>
        <v>0</v>
      </c>
      <c r="AK189" s="122">
        <v>184</v>
      </c>
      <c r="AL189" s="84">
        <f t="shared" si="97"/>
        <v>0</v>
      </c>
      <c r="AM189" s="84">
        <f t="shared" si="98"/>
        <v>0</v>
      </c>
      <c r="AN189" s="84">
        <f t="shared" si="99"/>
        <v>0</v>
      </c>
      <c r="AO189" s="84">
        <f t="shared" si="100"/>
        <v>0</v>
      </c>
      <c r="AP189" s="84">
        <f t="shared" si="101"/>
        <v>0</v>
      </c>
      <c r="AQ189" s="221">
        <f t="shared" si="114"/>
        <v>0</v>
      </c>
      <c r="AR189" s="221">
        <f t="shared" si="115"/>
        <v>0</v>
      </c>
      <c r="AS189" s="221">
        <f t="shared" si="116"/>
        <v>0</v>
      </c>
      <c r="AT189" s="221">
        <f t="shared" si="117"/>
        <v>0</v>
      </c>
      <c r="AU189" s="84"/>
      <c r="AV189" s="84"/>
      <c r="AW189" s="84"/>
      <c r="AX189" s="84"/>
      <c r="AY189" s="127"/>
    </row>
    <row r="190" spans="3:51">
      <c r="C190" s="192" t="s">
        <v>65</v>
      </c>
      <c r="D190" s="4">
        <v>0.37</v>
      </c>
      <c r="E190" s="215" t="s">
        <v>233</v>
      </c>
      <c r="I190" s="106">
        <v>185</v>
      </c>
      <c r="J190" s="84">
        <f t="shared" si="104"/>
        <v>0</v>
      </c>
      <c r="K190" s="84">
        <f t="shared" si="105"/>
        <v>0</v>
      </c>
      <c r="L190" s="84">
        <f t="shared" si="106"/>
        <v>0</v>
      </c>
      <c r="M190" s="84">
        <f t="shared" si="107"/>
        <v>0</v>
      </c>
      <c r="N190" s="84">
        <f t="shared" si="87"/>
        <v>0</v>
      </c>
      <c r="O190" s="85">
        <f t="shared" si="88"/>
        <v>0</v>
      </c>
      <c r="P190" s="106">
        <v>185</v>
      </c>
      <c r="Q190" s="84">
        <f t="shared" si="102"/>
        <v>0</v>
      </c>
      <c r="R190" s="84">
        <f t="shared" si="108"/>
        <v>0</v>
      </c>
      <c r="S190" s="84">
        <f t="shared" si="109"/>
        <v>0</v>
      </c>
      <c r="T190" s="84">
        <f t="shared" si="89"/>
        <v>0</v>
      </c>
      <c r="U190" s="84">
        <f t="shared" si="103"/>
        <v>0</v>
      </c>
      <c r="V190" s="84">
        <f t="shared" si="90"/>
        <v>0</v>
      </c>
      <c r="W190" s="84">
        <v>0</v>
      </c>
      <c r="X190" s="84">
        <f t="shared" si="91"/>
        <v>0</v>
      </c>
      <c r="Y190" s="89">
        <f t="shared" si="92"/>
        <v>0</v>
      </c>
      <c r="AA190" s="122">
        <v>185</v>
      </c>
      <c r="AB190" s="84">
        <f t="shared" si="93"/>
        <v>0</v>
      </c>
      <c r="AC190" s="332">
        <f t="shared" si="94"/>
        <v>0</v>
      </c>
      <c r="AD190" s="152">
        <f t="shared" si="95"/>
        <v>0</v>
      </c>
      <c r="AE190" s="152">
        <f t="shared" si="96"/>
        <v>0</v>
      </c>
      <c r="AF190" s="221">
        <f t="shared" si="110"/>
        <v>0</v>
      </c>
      <c r="AG190" s="221">
        <f t="shared" si="111"/>
        <v>0</v>
      </c>
      <c r="AH190" s="221">
        <f t="shared" si="112"/>
        <v>0</v>
      </c>
      <c r="AI190" s="226">
        <f t="shared" si="113"/>
        <v>0</v>
      </c>
      <c r="AK190" s="122">
        <v>185</v>
      </c>
      <c r="AL190" s="84">
        <f t="shared" si="97"/>
        <v>0</v>
      </c>
      <c r="AM190" s="84">
        <f t="shared" si="98"/>
        <v>0</v>
      </c>
      <c r="AN190" s="84">
        <f t="shared" si="99"/>
        <v>0</v>
      </c>
      <c r="AO190" s="84">
        <f t="shared" si="100"/>
        <v>0</v>
      </c>
      <c r="AP190" s="84">
        <f t="shared" si="101"/>
        <v>0</v>
      </c>
      <c r="AQ190" s="221">
        <f t="shared" si="114"/>
        <v>0</v>
      </c>
      <c r="AR190" s="221">
        <f t="shared" si="115"/>
        <v>0</v>
      </c>
      <c r="AS190" s="221">
        <f t="shared" si="116"/>
        <v>0</v>
      </c>
      <c r="AT190" s="221">
        <f t="shared" si="117"/>
        <v>0</v>
      </c>
      <c r="AU190" s="84"/>
      <c r="AV190" s="84"/>
      <c r="AW190" s="84"/>
      <c r="AX190" s="84"/>
      <c r="AY190" s="127"/>
    </row>
    <row r="191" spans="3:51">
      <c r="C191" s="192" t="s">
        <v>66</v>
      </c>
      <c r="D191" s="4">
        <v>0.53</v>
      </c>
      <c r="E191" s="215" t="s">
        <v>233</v>
      </c>
      <c r="I191" s="106">
        <v>186</v>
      </c>
      <c r="J191" s="84">
        <f t="shared" si="104"/>
        <v>0</v>
      </c>
      <c r="K191" s="84">
        <f t="shared" si="105"/>
        <v>0</v>
      </c>
      <c r="L191" s="84">
        <f t="shared" si="106"/>
        <v>0</v>
      </c>
      <c r="M191" s="84">
        <f t="shared" si="107"/>
        <v>0</v>
      </c>
      <c r="N191" s="84">
        <f t="shared" si="87"/>
        <v>0</v>
      </c>
      <c r="O191" s="85">
        <f t="shared" si="88"/>
        <v>0</v>
      </c>
      <c r="P191" s="106">
        <v>186</v>
      </c>
      <c r="Q191" s="84">
        <f t="shared" si="102"/>
        <v>0</v>
      </c>
      <c r="R191" s="84">
        <f t="shared" si="108"/>
        <v>0</v>
      </c>
      <c r="S191" s="84">
        <f t="shared" si="109"/>
        <v>0</v>
      </c>
      <c r="T191" s="84">
        <f t="shared" si="89"/>
        <v>0</v>
      </c>
      <c r="U191" s="84">
        <f t="shared" si="103"/>
        <v>0</v>
      </c>
      <c r="V191" s="84">
        <f t="shared" si="90"/>
        <v>0</v>
      </c>
      <c r="W191" s="84">
        <v>0</v>
      </c>
      <c r="X191" s="84">
        <f t="shared" si="91"/>
        <v>0</v>
      </c>
      <c r="Y191" s="89">
        <f t="shared" si="92"/>
        <v>0</v>
      </c>
      <c r="AA191" s="122">
        <v>186</v>
      </c>
      <c r="AB191" s="84">
        <f t="shared" si="93"/>
        <v>0</v>
      </c>
      <c r="AC191" s="332">
        <f t="shared" si="94"/>
        <v>0</v>
      </c>
      <c r="AD191" s="152">
        <f t="shared" si="95"/>
        <v>0</v>
      </c>
      <c r="AE191" s="152">
        <f t="shared" si="96"/>
        <v>0</v>
      </c>
      <c r="AF191" s="221">
        <f t="shared" si="110"/>
        <v>0</v>
      </c>
      <c r="AG191" s="221">
        <f t="shared" si="111"/>
        <v>0</v>
      </c>
      <c r="AH191" s="221">
        <f t="shared" si="112"/>
        <v>0</v>
      </c>
      <c r="AI191" s="226">
        <f t="shared" si="113"/>
        <v>0</v>
      </c>
      <c r="AK191" s="122">
        <v>186</v>
      </c>
      <c r="AL191" s="84">
        <f t="shared" si="97"/>
        <v>0</v>
      </c>
      <c r="AM191" s="84">
        <f t="shared" si="98"/>
        <v>0</v>
      </c>
      <c r="AN191" s="84">
        <f t="shared" si="99"/>
        <v>0</v>
      </c>
      <c r="AO191" s="84">
        <f t="shared" si="100"/>
        <v>0</v>
      </c>
      <c r="AP191" s="84">
        <f t="shared" si="101"/>
        <v>0</v>
      </c>
      <c r="AQ191" s="221">
        <f t="shared" si="114"/>
        <v>0</v>
      </c>
      <c r="AR191" s="221">
        <f t="shared" si="115"/>
        <v>0</v>
      </c>
      <c r="AS191" s="221">
        <f t="shared" si="116"/>
        <v>0</v>
      </c>
      <c r="AT191" s="221">
        <f t="shared" si="117"/>
        <v>0</v>
      </c>
      <c r="AU191" s="84"/>
      <c r="AV191" s="84"/>
      <c r="AW191" s="84"/>
      <c r="AX191" s="84"/>
      <c r="AY191" s="127"/>
    </row>
    <row r="192" spans="3:51">
      <c r="C192" s="192" t="s">
        <v>67</v>
      </c>
      <c r="D192" s="4">
        <v>0.43</v>
      </c>
      <c r="E192" s="215" t="s">
        <v>233</v>
      </c>
      <c r="I192" s="106">
        <v>187</v>
      </c>
      <c r="J192" s="84">
        <f t="shared" si="104"/>
        <v>0</v>
      </c>
      <c r="K192" s="84">
        <f t="shared" si="105"/>
        <v>0</v>
      </c>
      <c r="L192" s="84">
        <f t="shared" si="106"/>
        <v>0</v>
      </c>
      <c r="M192" s="84">
        <f t="shared" si="107"/>
        <v>0</v>
      </c>
      <c r="N192" s="84">
        <f t="shared" si="87"/>
        <v>0</v>
      </c>
      <c r="O192" s="85">
        <f t="shared" si="88"/>
        <v>0</v>
      </c>
      <c r="P192" s="106">
        <v>187</v>
      </c>
      <c r="Q192" s="84">
        <f t="shared" si="102"/>
        <v>0</v>
      </c>
      <c r="R192" s="84">
        <f t="shared" si="108"/>
        <v>0</v>
      </c>
      <c r="S192" s="84">
        <f t="shared" si="109"/>
        <v>0</v>
      </c>
      <c r="T192" s="84">
        <f t="shared" si="89"/>
        <v>0</v>
      </c>
      <c r="U192" s="84">
        <f t="shared" si="103"/>
        <v>0</v>
      </c>
      <c r="V192" s="84">
        <f t="shared" si="90"/>
        <v>0</v>
      </c>
      <c r="W192" s="84">
        <v>0</v>
      </c>
      <c r="X192" s="84">
        <f t="shared" si="91"/>
        <v>0</v>
      </c>
      <c r="Y192" s="89">
        <f t="shared" si="92"/>
        <v>0</v>
      </c>
      <c r="AA192" s="122">
        <v>187</v>
      </c>
      <c r="AB192" s="84">
        <f t="shared" si="93"/>
        <v>0</v>
      </c>
      <c r="AC192" s="332">
        <f t="shared" si="94"/>
        <v>0</v>
      </c>
      <c r="AD192" s="152">
        <f t="shared" si="95"/>
        <v>0</v>
      </c>
      <c r="AE192" s="152">
        <f t="shared" si="96"/>
        <v>0</v>
      </c>
      <c r="AF192" s="221">
        <f t="shared" si="110"/>
        <v>0</v>
      </c>
      <c r="AG192" s="221">
        <f t="shared" si="111"/>
        <v>0</v>
      </c>
      <c r="AH192" s="221">
        <f t="shared" si="112"/>
        <v>0</v>
      </c>
      <c r="AI192" s="226">
        <f t="shared" si="113"/>
        <v>0</v>
      </c>
      <c r="AK192" s="122">
        <v>187</v>
      </c>
      <c r="AL192" s="84">
        <f t="shared" si="97"/>
        <v>0</v>
      </c>
      <c r="AM192" s="84">
        <f t="shared" si="98"/>
        <v>0</v>
      </c>
      <c r="AN192" s="84">
        <f t="shared" si="99"/>
        <v>0</v>
      </c>
      <c r="AO192" s="84">
        <f t="shared" si="100"/>
        <v>0</v>
      </c>
      <c r="AP192" s="84">
        <f t="shared" si="101"/>
        <v>0</v>
      </c>
      <c r="AQ192" s="221">
        <f t="shared" si="114"/>
        <v>0</v>
      </c>
      <c r="AR192" s="221">
        <f t="shared" si="115"/>
        <v>0</v>
      </c>
      <c r="AS192" s="221">
        <f t="shared" si="116"/>
        <v>0</v>
      </c>
      <c r="AT192" s="221">
        <f t="shared" si="117"/>
        <v>0</v>
      </c>
      <c r="AU192" s="84"/>
      <c r="AV192" s="84"/>
      <c r="AW192" s="84"/>
      <c r="AX192" s="84"/>
      <c r="AY192" s="127"/>
    </row>
    <row r="193" spans="3:51">
      <c r="C193" s="192" t="s">
        <v>68</v>
      </c>
      <c r="D193" s="4">
        <v>0.38</v>
      </c>
      <c r="E193" s="215" t="s">
        <v>233</v>
      </c>
      <c r="I193" s="106">
        <v>188</v>
      </c>
      <c r="J193" s="84">
        <f t="shared" si="104"/>
        <v>0</v>
      </c>
      <c r="K193" s="84">
        <f t="shared" si="105"/>
        <v>0</v>
      </c>
      <c r="L193" s="84">
        <f t="shared" si="106"/>
        <v>0</v>
      </c>
      <c r="M193" s="84">
        <f t="shared" si="107"/>
        <v>0</v>
      </c>
      <c r="N193" s="84">
        <f t="shared" si="87"/>
        <v>0</v>
      </c>
      <c r="O193" s="85">
        <f t="shared" si="88"/>
        <v>0</v>
      </c>
      <c r="P193" s="106">
        <v>188</v>
      </c>
      <c r="Q193" s="84">
        <f t="shared" si="102"/>
        <v>0</v>
      </c>
      <c r="R193" s="84">
        <f t="shared" si="108"/>
        <v>0</v>
      </c>
      <c r="S193" s="84">
        <f t="shared" si="109"/>
        <v>0</v>
      </c>
      <c r="T193" s="84">
        <f t="shared" si="89"/>
        <v>0</v>
      </c>
      <c r="U193" s="84">
        <f t="shared" si="103"/>
        <v>0</v>
      </c>
      <c r="V193" s="84">
        <f t="shared" si="90"/>
        <v>0</v>
      </c>
      <c r="W193" s="84">
        <v>0</v>
      </c>
      <c r="X193" s="84">
        <f t="shared" si="91"/>
        <v>0</v>
      </c>
      <c r="Y193" s="89">
        <f t="shared" si="92"/>
        <v>0</v>
      </c>
      <c r="AA193" s="122">
        <v>188</v>
      </c>
      <c r="AB193" s="84">
        <f t="shared" si="93"/>
        <v>0</v>
      </c>
      <c r="AC193" s="332">
        <f t="shared" si="94"/>
        <v>0</v>
      </c>
      <c r="AD193" s="152">
        <f t="shared" si="95"/>
        <v>0</v>
      </c>
      <c r="AE193" s="152">
        <f t="shared" si="96"/>
        <v>0</v>
      </c>
      <c r="AF193" s="221">
        <f t="shared" si="110"/>
        <v>0</v>
      </c>
      <c r="AG193" s="221">
        <f t="shared" si="111"/>
        <v>0</v>
      </c>
      <c r="AH193" s="221">
        <f t="shared" si="112"/>
        <v>0</v>
      </c>
      <c r="AI193" s="226">
        <f t="shared" si="113"/>
        <v>0</v>
      </c>
      <c r="AK193" s="122">
        <v>188</v>
      </c>
      <c r="AL193" s="84">
        <f t="shared" si="97"/>
        <v>0</v>
      </c>
      <c r="AM193" s="84">
        <f t="shared" si="98"/>
        <v>0</v>
      </c>
      <c r="AN193" s="84">
        <f t="shared" si="99"/>
        <v>0</v>
      </c>
      <c r="AO193" s="84">
        <f t="shared" si="100"/>
        <v>0</v>
      </c>
      <c r="AP193" s="84">
        <f t="shared" si="101"/>
        <v>0</v>
      </c>
      <c r="AQ193" s="221">
        <f t="shared" si="114"/>
        <v>0</v>
      </c>
      <c r="AR193" s="221">
        <f t="shared" si="115"/>
        <v>0</v>
      </c>
      <c r="AS193" s="221">
        <f t="shared" si="116"/>
        <v>0</v>
      </c>
      <c r="AT193" s="221">
        <f t="shared" si="117"/>
        <v>0</v>
      </c>
      <c r="AU193" s="84"/>
      <c r="AV193" s="84"/>
      <c r="AW193" s="84"/>
      <c r="AX193" s="84"/>
      <c r="AY193" s="127"/>
    </row>
    <row r="194" spans="3:51">
      <c r="C194" s="194" t="s">
        <v>69</v>
      </c>
      <c r="D194" s="3">
        <v>0.42</v>
      </c>
      <c r="E194" s="215" t="s">
        <v>234</v>
      </c>
      <c r="I194" s="106">
        <v>189</v>
      </c>
      <c r="J194" s="84">
        <f t="shared" si="104"/>
        <v>0</v>
      </c>
      <c r="K194" s="84">
        <f t="shared" si="105"/>
        <v>0</v>
      </c>
      <c r="L194" s="84">
        <f t="shared" si="106"/>
        <v>0</v>
      </c>
      <c r="M194" s="84">
        <f t="shared" si="107"/>
        <v>0</v>
      </c>
      <c r="N194" s="84">
        <f t="shared" si="87"/>
        <v>0</v>
      </c>
      <c r="O194" s="85">
        <f t="shared" si="88"/>
        <v>0</v>
      </c>
      <c r="P194" s="106">
        <v>189</v>
      </c>
      <c r="Q194" s="84">
        <f t="shared" si="102"/>
        <v>0</v>
      </c>
      <c r="R194" s="84">
        <f t="shared" si="108"/>
        <v>0</v>
      </c>
      <c r="S194" s="84">
        <f t="shared" si="109"/>
        <v>0</v>
      </c>
      <c r="T194" s="84">
        <f t="shared" si="89"/>
        <v>0</v>
      </c>
      <c r="U194" s="84">
        <f t="shared" si="103"/>
        <v>0</v>
      </c>
      <c r="V194" s="84">
        <f t="shared" si="90"/>
        <v>0</v>
      </c>
      <c r="W194" s="84">
        <v>0</v>
      </c>
      <c r="X194" s="84">
        <f t="shared" si="91"/>
        <v>0</v>
      </c>
      <c r="Y194" s="89">
        <f t="shared" si="92"/>
        <v>0</v>
      </c>
      <c r="AA194" s="122">
        <v>189</v>
      </c>
      <c r="AB194" s="84">
        <f t="shared" si="93"/>
        <v>0</v>
      </c>
      <c r="AC194" s="332">
        <f t="shared" si="94"/>
        <v>0</v>
      </c>
      <c r="AD194" s="152">
        <f t="shared" si="95"/>
        <v>0</v>
      </c>
      <c r="AE194" s="152">
        <f t="shared" si="96"/>
        <v>0</v>
      </c>
      <c r="AF194" s="221">
        <f t="shared" si="110"/>
        <v>0</v>
      </c>
      <c r="AG194" s="221">
        <f t="shared" si="111"/>
        <v>0</v>
      </c>
      <c r="AH194" s="221">
        <f t="shared" si="112"/>
        <v>0</v>
      </c>
      <c r="AI194" s="226">
        <f t="shared" si="113"/>
        <v>0</v>
      </c>
      <c r="AK194" s="122">
        <v>189</v>
      </c>
      <c r="AL194" s="84">
        <f t="shared" si="97"/>
        <v>0</v>
      </c>
      <c r="AM194" s="84">
        <f t="shared" si="98"/>
        <v>0</v>
      </c>
      <c r="AN194" s="84">
        <f t="shared" si="99"/>
        <v>0</v>
      </c>
      <c r="AO194" s="84">
        <f t="shared" si="100"/>
        <v>0</v>
      </c>
      <c r="AP194" s="84">
        <f t="shared" si="101"/>
        <v>0</v>
      </c>
      <c r="AQ194" s="221">
        <f t="shared" si="114"/>
        <v>0</v>
      </c>
      <c r="AR194" s="221">
        <f t="shared" si="115"/>
        <v>0</v>
      </c>
      <c r="AS194" s="221">
        <f t="shared" si="116"/>
        <v>0</v>
      </c>
      <c r="AT194" s="221">
        <f t="shared" si="117"/>
        <v>0</v>
      </c>
      <c r="AU194" s="84"/>
      <c r="AV194" s="84"/>
      <c r="AW194" s="84"/>
      <c r="AX194" s="84"/>
      <c r="AY194" s="127"/>
    </row>
    <row r="195" spans="3:51">
      <c r="C195" s="194" t="s">
        <v>70</v>
      </c>
      <c r="D195" s="3">
        <v>0.56999999999999995</v>
      </c>
      <c r="E195" s="215" t="s">
        <v>233</v>
      </c>
      <c r="I195" s="106">
        <v>190</v>
      </c>
      <c r="J195" s="84">
        <f t="shared" si="104"/>
        <v>0</v>
      </c>
      <c r="K195" s="84">
        <f t="shared" si="105"/>
        <v>0</v>
      </c>
      <c r="L195" s="84">
        <f t="shared" si="106"/>
        <v>0</v>
      </c>
      <c r="M195" s="84">
        <f t="shared" si="107"/>
        <v>0</v>
      </c>
      <c r="N195" s="84">
        <f t="shared" si="87"/>
        <v>0</v>
      </c>
      <c r="O195" s="85">
        <f t="shared" si="88"/>
        <v>0</v>
      </c>
      <c r="P195" s="106">
        <v>190</v>
      </c>
      <c r="Q195" s="84">
        <f t="shared" si="102"/>
        <v>0</v>
      </c>
      <c r="R195" s="84">
        <f t="shared" si="108"/>
        <v>0</v>
      </c>
      <c r="S195" s="84">
        <f t="shared" si="109"/>
        <v>0</v>
      </c>
      <c r="T195" s="84">
        <f t="shared" si="89"/>
        <v>0</v>
      </c>
      <c r="U195" s="84">
        <f t="shared" si="103"/>
        <v>0</v>
      </c>
      <c r="V195" s="84">
        <f t="shared" si="90"/>
        <v>0</v>
      </c>
      <c r="W195" s="84">
        <v>0</v>
      </c>
      <c r="X195" s="84">
        <f t="shared" si="91"/>
        <v>0</v>
      </c>
      <c r="Y195" s="89">
        <f t="shared" si="92"/>
        <v>0</v>
      </c>
      <c r="AA195" s="122">
        <v>190</v>
      </c>
      <c r="AB195" s="84">
        <f t="shared" si="93"/>
        <v>0</v>
      </c>
      <c r="AC195" s="332">
        <f t="shared" si="94"/>
        <v>0</v>
      </c>
      <c r="AD195" s="152">
        <f t="shared" si="95"/>
        <v>0</v>
      </c>
      <c r="AE195" s="152">
        <f t="shared" si="96"/>
        <v>0</v>
      </c>
      <c r="AF195" s="221">
        <f t="shared" si="110"/>
        <v>0</v>
      </c>
      <c r="AG195" s="221">
        <f t="shared" si="111"/>
        <v>0</v>
      </c>
      <c r="AH195" s="221">
        <f t="shared" si="112"/>
        <v>0</v>
      </c>
      <c r="AI195" s="226">
        <f t="shared" si="113"/>
        <v>0</v>
      </c>
      <c r="AK195" s="122">
        <v>190</v>
      </c>
      <c r="AL195" s="84">
        <f t="shared" si="97"/>
        <v>0</v>
      </c>
      <c r="AM195" s="84">
        <f t="shared" si="98"/>
        <v>0</v>
      </c>
      <c r="AN195" s="84">
        <f t="shared" si="99"/>
        <v>0</v>
      </c>
      <c r="AO195" s="84">
        <f t="shared" si="100"/>
        <v>0</v>
      </c>
      <c r="AP195" s="84">
        <f t="shared" si="101"/>
        <v>0</v>
      </c>
      <c r="AQ195" s="221">
        <f t="shared" si="114"/>
        <v>0</v>
      </c>
      <c r="AR195" s="221">
        <f t="shared" si="115"/>
        <v>0</v>
      </c>
      <c r="AS195" s="221">
        <f t="shared" si="116"/>
        <v>0</v>
      </c>
      <c r="AT195" s="221">
        <f t="shared" si="117"/>
        <v>0</v>
      </c>
      <c r="AU195" s="84"/>
      <c r="AV195" s="84"/>
      <c r="AW195" s="84"/>
      <c r="AX195" s="84"/>
      <c r="AY195" s="127"/>
    </row>
    <row r="196" spans="3:51">
      <c r="C196" s="194" t="s">
        <v>71</v>
      </c>
      <c r="D196" s="3">
        <v>0.54</v>
      </c>
      <c r="E196" s="215"/>
      <c r="I196" s="106">
        <v>191</v>
      </c>
      <c r="J196" s="84">
        <f t="shared" si="104"/>
        <v>0</v>
      </c>
      <c r="K196" s="84">
        <f t="shared" si="105"/>
        <v>0</v>
      </c>
      <c r="L196" s="84">
        <f t="shared" si="106"/>
        <v>0</v>
      </c>
      <c r="M196" s="84">
        <f t="shared" si="107"/>
        <v>0</v>
      </c>
      <c r="N196" s="84">
        <f t="shared" si="87"/>
        <v>0</v>
      </c>
      <c r="O196" s="85">
        <f t="shared" si="88"/>
        <v>0</v>
      </c>
      <c r="P196" s="106">
        <v>191</v>
      </c>
      <c r="Q196" s="84">
        <f t="shared" si="102"/>
        <v>0</v>
      </c>
      <c r="R196" s="84">
        <f t="shared" si="108"/>
        <v>0</v>
      </c>
      <c r="S196" s="84">
        <f t="shared" si="109"/>
        <v>0</v>
      </c>
      <c r="T196" s="84">
        <f t="shared" si="89"/>
        <v>0</v>
      </c>
      <c r="U196" s="84">
        <f t="shared" si="103"/>
        <v>0</v>
      </c>
      <c r="V196" s="84">
        <f t="shared" si="90"/>
        <v>0</v>
      </c>
      <c r="W196" s="84">
        <v>0</v>
      </c>
      <c r="X196" s="84">
        <f t="shared" si="91"/>
        <v>0</v>
      </c>
      <c r="Y196" s="89">
        <f t="shared" si="92"/>
        <v>0</v>
      </c>
      <c r="AA196" s="122">
        <v>191</v>
      </c>
      <c r="AB196" s="84">
        <f t="shared" si="93"/>
        <v>0</v>
      </c>
      <c r="AC196" s="332">
        <f t="shared" si="94"/>
        <v>0</v>
      </c>
      <c r="AD196" s="152">
        <f t="shared" si="95"/>
        <v>0</v>
      </c>
      <c r="AE196" s="152">
        <f t="shared" si="96"/>
        <v>0</v>
      </c>
      <c r="AF196" s="221">
        <f t="shared" si="110"/>
        <v>0</v>
      </c>
      <c r="AG196" s="221">
        <f t="shared" si="111"/>
        <v>0</v>
      </c>
      <c r="AH196" s="221">
        <f t="shared" si="112"/>
        <v>0</v>
      </c>
      <c r="AI196" s="226">
        <f t="shared" si="113"/>
        <v>0</v>
      </c>
      <c r="AK196" s="122">
        <v>191</v>
      </c>
      <c r="AL196" s="84">
        <f t="shared" si="97"/>
        <v>0</v>
      </c>
      <c r="AM196" s="84">
        <f t="shared" si="98"/>
        <v>0</v>
      </c>
      <c r="AN196" s="84">
        <f t="shared" si="99"/>
        <v>0</v>
      </c>
      <c r="AO196" s="84">
        <f t="shared" si="100"/>
        <v>0</v>
      </c>
      <c r="AP196" s="84">
        <f t="shared" si="101"/>
        <v>0</v>
      </c>
      <c r="AQ196" s="221">
        <f t="shared" si="114"/>
        <v>0</v>
      </c>
      <c r="AR196" s="221">
        <f t="shared" si="115"/>
        <v>0</v>
      </c>
      <c r="AS196" s="221">
        <f t="shared" si="116"/>
        <v>0</v>
      </c>
      <c r="AT196" s="221">
        <f t="shared" si="117"/>
        <v>0</v>
      </c>
      <c r="AU196" s="84"/>
      <c r="AV196" s="84"/>
      <c r="AW196" s="84"/>
      <c r="AX196" s="84"/>
      <c r="AY196" s="127"/>
    </row>
    <row r="197" spans="3:51">
      <c r="E197" s="70"/>
      <c r="I197" s="106">
        <v>192</v>
      </c>
      <c r="J197" s="84">
        <f t="shared" si="104"/>
        <v>0</v>
      </c>
      <c r="K197" s="84">
        <f t="shared" si="105"/>
        <v>0</v>
      </c>
      <c r="L197" s="84">
        <f t="shared" si="106"/>
        <v>0</v>
      </c>
      <c r="M197" s="84">
        <f t="shared" si="107"/>
        <v>0</v>
      </c>
      <c r="N197" s="84">
        <f t="shared" ref="N197:N204" si="118">IF(P198&lt;=$F$18,0,)</f>
        <v>0</v>
      </c>
      <c r="O197" s="85">
        <f t="shared" ref="O197:O205" si="119">((J197+K197)*0.475+L197+M197+N197)*44/12</f>
        <v>0</v>
      </c>
      <c r="P197" s="106">
        <v>192</v>
      </c>
      <c r="Q197" s="84">
        <f t="shared" si="102"/>
        <v>0</v>
      </c>
      <c r="R197" s="84">
        <f t="shared" si="108"/>
        <v>0</v>
      </c>
      <c r="S197" s="84">
        <f t="shared" si="109"/>
        <v>0</v>
      </c>
      <c r="T197" s="84">
        <f t="shared" ref="T197:T205" si="120">IF(S197=0,0,EXP(-1.0587+0.8836*LN(S197)+0.284))</f>
        <v>0</v>
      </c>
      <c r="U197" s="84">
        <f t="shared" si="103"/>
        <v>0</v>
      </c>
      <c r="V197" s="84">
        <f t="shared" ref="V197:V205" si="121">IF(P197&lt;=$F$18,IF(P197&lt;=30,P197*($F$16-$F$6)/30,$F$16-$F$6),)</f>
        <v>0</v>
      </c>
      <c r="W197" s="84">
        <v>0</v>
      </c>
      <c r="X197" s="84">
        <f t="shared" ref="X197:X205" si="122">((S197+T197)*0.475+U197+V197+W197)*44/12</f>
        <v>0</v>
      </c>
      <c r="Y197" s="89">
        <f t="shared" ref="Y197:Y205" si="123">IF(P197&lt;=$F$18,X197-O197,)</f>
        <v>0</v>
      </c>
      <c r="AA197" s="122">
        <v>192</v>
      </c>
      <c r="AB197" s="84">
        <f t="shared" ref="AB197:AB205" si="124">IF(AA197&lt;=$F$18,IFERROR(VLOOKUP($AA197,$B$82:$G$95,2,FALSE),0),)</f>
        <v>0</v>
      </c>
      <c r="AC197" s="332">
        <f t="shared" ref="AC197:AC205" si="125">IF(AA197&lt;=$F$18,IFERROR(VLOOKUP($AA197,$B$82:$G$95,3,FALSE),0),)*50%</f>
        <v>0</v>
      </c>
      <c r="AD197" s="152">
        <f t="shared" ref="AD197:AD205" si="126">IF(AA197&lt;=$F$18,IFERROR(VLOOKUP($AA197,$B$82:$G$95,4,FALSE),0),)</f>
        <v>0</v>
      </c>
      <c r="AE197" s="152">
        <f t="shared" ref="AE197:AE205" si="127">IF(AA197&lt;=$F$18,IFERROR(VLOOKUP($AA197,$B$82:$G$95,5,FALSE),0),)</f>
        <v>0</v>
      </c>
      <c r="AF197" s="221">
        <f t="shared" si="110"/>
        <v>0</v>
      </c>
      <c r="AG197" s="221">
        <f t="shared" si="111"/>
        <v>0</v>
      </c>
      <c r="AH197" s="221">
        <f t="shared" si="112"/>
        <v>0</v>
      </c>
      <c r="AI197" s="226">
        <f t="shared" si="113"/>
        <v>0</v>
      </c>
      <c r="AK197" s="122">
        <v>192</v>
      </c>
      <c r="AL197" s="84">
        <f t="shared" ref="AL197:AL205" si="128">IF(AK197&lt;=$F$18,IFERROR(VLOOKUP($AA197,$B$82:$G$95,2,FALSE),0),)</f>
        <v>0</v>
      </c>
      <c r="AM197" s="84">
        <f t="shared" ref="AM197:AM205" si="129">IF(AK197&lt;=$F$18,IFERROR(VLOOKUP($AA197,$B$82:$G$95,3,FALSE),0),)</f>
        <v>0</v>
      </c>
      <c r="AN197" s="84">
        <f t="shared" ref="AN197:AN205" si="130">IF(AK197&lt;=$F$18,IFERROR(VLOOKUP($AA197,$B$82:$G$95,4,FALSE),0),)</f>
        <v>0</v>
      </c>
      <c r="AO197" s="84">
        <f t="shared" ref="AO197:AO205" si="131">IF(AK197&lt;=$F$18,IFERROR(VLOOKUP($AA197,$B$82:$G$95,5,FALSE),0),)</f>
        <v>0</v>
      </c>
      <c r="AP197" s="84">
        <f t="shared" ref="AP197:AP205" si="132">IF(AK197&lt;=$F$18,IFERROR(VLOOKUP($AA197,$B$82:$G$95,6,FALSE),0),)</f>
        <v>0</v>
      </c>
      <c r="AQ197" s="221">
        <f t="shared" si="114"/>
        <v>0</v>
      </c>
      <c r="AR197" s="221">
        <f t="shared" si="115"/>
        <v>0</v>
      </c>
      <c r="AS197" s="221">
        <f t="shared" si="116"/>
        <v>0</v>
      </c>
      <c r="AT197" s="221">
        <f t="shared" si="117"/>
        <v>0</v>
      </c>
      <c r="AU197" s="84"/>
      <c r="AV197" s="84"/>
      <c r="AW197" s="84"/>
      <c r="AX197" s="84"/>
      <c r="AY197" s="127"/>
    </row>
    <row r="198" spans="3:51">
      <c r="E198" s="70"/>
      <c r="I198" s="106">
        <v>193</v>
      </c>
      <c r="J198" s="84">
        <f t="shared" si="104"/>
        <v>0</v>
      </c>
      <c r="K198" s="84">
        <f t="shared" si="105"/>
        <v>0</v>
      </c>
      <c r="L198" s="84">
        <f t="shared" si="106"/>
        <v>0</v>
      </c>
      <c r="M198" s="84">
        <f t="shared" si="107"/>
        <v>0</v>
      </c>
      <c r="N198" s="84">
        <f t="shared" si="118"/>
        <v>0</v>
      </c>
      <c r="O198" s="85">
        <f t="shared" si="119"/>
        <v>0</v>
      </c>
      <c r="P198" s="106">
        <v>193</v>
      </c>
      <c r="Q198" s="84">
        <f t="shared" ref="Q198:Q205" si="133">IF(P198&lt;=$F$18,LOOKUP(P198-1,$B$25:$B$78,$G$25:$G$78),)</f>
        <v>0</v>
      </c>
      <c r="R198" s="84">
        <f t="shared" si="108"/>
        <v>0</v>
      </c>
      <c r="S198" s="84">
        <f t="shared" si="109"/>
        <v>0</v>
      </c>
      <c r="T198" s="84">
        <f t="shared" si="120"/>
        <v>0</v>
      </c>
      <c r="U198" s="84">
        <f t="shared" ref="U198:U205" si="134">IF(P198&lt;=$F$18,$F$5+($F$15-$F$5)*(1-EXP(-0.0175*P198)),)</f>
        <v>0</v>
      </c>
      <c r="V198" s="84">
        <f t="shared" si="121"/>
        <v>0</v>
      </c>
      <c r="W198" s="84">
        <v>0</v>
      </c>
      <c r="X198" s="84">
        <f t="shared" si="122"/>
        <v>0</v>
      </c>
      <c r="Y198" s="89">
        <f t="shared" si="123"/>
        <v>0</v>
      </c>
      <c r="AA198" s="122">
        <v>193</v>
      </c>
      <c r="AB198" s="84">
        <f t="shared" si="124"/>
        <v>0</v>
      </c>
      <c r="AC198" s="332">
        <f t="shared" si="125"/>
        <v>0</v>
      </c>
      <c r="AD198" s="152">
        <f t="shared" si="126"/>
        <v>0</v>
      </c>
      <c r="AE198" s="152">
        <f t="shared" si="127"/>
        <v>0</v>
      </c>
      <c r="AF198" s="221">
        <f t="shared" si="110"/>
        <v>0</v>
      </c>
      <c r="AG198" s="221">
        <f t="shared" si="111"/>
        <v>0</v>
      </c>
      <c r="AH198" s="221">
        <f t="shared" si="112"/>
        <v>0</v>
      </c>
      <c r="AI198" s="226">
        <f t="shared" si="113"/>
        <v>0</v>
      </c>
      <c r="AK198" s="122">
        <v>193</v>
      </c>
      <c r="AL198" s="84">
        <f t="shared" si="128"/>
        <v>0</v>
      </c>
      <c r="AM198" s="84">
        <f t="shared" si="129"/>
        <v>0</v>
      </c>
      <c r="AN198" s="84">
        <f t="shared" si="130"/>
        <v>0</v>
      </c>
      <c r="AO198" s="84">
        <f t="shared" si="131"/>
        <v>0</v>
      </c>
      <c r="AP198" s="84">
        <f t="shared" si="132"/>
        <v>0</v>
      </c>
      <c r="AQ198" s="221">
        <f t="shared" si="114"/>
        <v>0</v>
      </c>
      <c r="AR198" s="221">
        <f t="shared" si="115"/>
        <v>0</v>
      </c>
      <c r="AS198" s="221">
        <f t="shared" si="116"/>
        <v>0</v>
      </c>
      <c r="AT198" s="221">
        <f t="shared" si="117"/>
        <v>0</v>
      </c>
      <c r="AU198" s="84"/>
      <c r="AV198" s="84"/>
      <c r="AW198" s="84"/>
      <c r="AX198" s="84"/>
      <c r="AY198" s="127"/>
    </row>
    <row r="199" spans="3:51">
      <c r="E199" s="70"/>
      <c r="I199" s="106">
        <v>194</v>
      </c>
      <c r="J199" s="84">
        <f t="shared" ref="J199:J205" si="135">IF($I199&lt;=$F$10,$F$11*$F$13+J198,)</f>
        <v>0</v>
      </c>
      <c r="K199" s="84">
        <f t="shared" ref="K199:K205" si="136">IF(J199=0,0,EXP(-1.0587+0.8836*LN(J199)+0.284))</f>
        <v>0</v>
      </c>
      <c r="L199" s="84">
        <f t="shared" ref="L199:L205" si="137">IF(I199&lt;=$F$10,$F$5+($F$8-$F$5)*(1-EXP(-0.0175*I199)),)</f>
        <v>0</v>
      </c>
      <c r="M199" s="84">
        <f t="shared" ref="M199:M205" si="138">IF(I199&lt;=$F$10,IF(I199&lt;=30,I199*($F$9-$F$6)/30,$F$9-$F$6),)</f>
        <v>0</v>
      </c>
      <c r="N199" s="84">
        <f t="shared" si="118"/>
        <v>0</v>
      </c>
      <c r="O199" s="85">
        <f t="shared" si="119"/>
        <v>0</v>
      </c>
      <c r="P199" s="106">
        <v>194</v>
      </c>
      <c r="Q199" s="84">
        <f t="shared" si="133"/>
        <v>0</v>
      </c>
      <c r="R199" s="84">
        <f t="shared" ref="R199:R205" si="139">IF(P199&lt;=$F$18,Q199+R198,)</f>
        <v>0</v>
      </c>
      <c r="S199" s="84">
        <f t="shared" ref="S199:S205" si="140">$F$19*R199</f>
        <v>0</v>
      </c>
      <c r="T199" s="84">
        <f t="shared" si="120"/>
        <v>0</v>
      </c>
      <c r="U199" s="84">
        <f t="shared" si="134"/>
        <v>0</v>
      </c>
      <c r="V199" s="84">
        <f t="shared" si="121"/>
        <v>0</v>
      </c>
      <c r="W199" s="84">
        <v>0</v>
      </c>
      <c r="X199" s="84">
        <f t="shared" si="122"/>
        <v>0</v>
      </c>
      <c r="Y199" s="89">
        <f t="shared" si="123"/>
        <v>0</v>
      </c>
      <c r="AA199" s="122">
        <v>194</v>
      </c>
      <c r="AB199" s="84">
        <f t="shared" si="124"/>
        <v>0</v>
      </c>
      <c r="AC199" s="332">
        <f t="shared" si="125"/>
        <v>0</v>
      </c>
      <c r="AD199" s="152">
        <f t="shared" si="126"/>
        <v>0</v>
      </c>
      <c r="AE199" s="152">
        <f t="shared" si="127"/>
        <v>0</v>
      </c>
      <c r="AF199" s="221">
        <f t="shared" si="110"/>
        <v>0</v>
      </c>
      <c r="AG199" s="221">
        <f t="shared" si="111"/>
        <v>0</v>
      </c>
      <c r="AH199" s="221">
        <f t="shared" si="112"/>
        <v>0</v>
      </c>
      <c r="AI199" s="226">
        <f t="shared" si="113"/>
        <v>0</v>
      </c>
      <c r="AK199" s="122">
        <v>194</v>
      </c>
      <c r="AL199" s="84">
        <f t="shared" si="128"/>
        <v>0</v>
      </c>
      <c r="AM199" s="84">
        <f t="shared" si="129"/>
        <v>0</v>
      </c>
      <c r="AN199" s="84">
        <f t="shared" si="130"/>
        <v>0</v>
      </c>
      <c r="AO199" s="84">
        <f t="shared" si="131"/>
        <v>0</v>
      </c>
      <c r="AP199" s="84">
        <f t="shared" si="132"/>
        <v>0</v>
      </c>
      <c r="AQ199" s="221">
        <f t="shared" si="114"/>
        <v>0</v>
      </c>
      <c r="AR199" s="221">
        <f t="shared" si="115"/>
        <v>0</v>
      </c>
      <c r="AS199" s="221">
        <f t="shared" si="116"/>
        <v>0</v>
      </c>
      <c r="AT199" s="221">
        <f t="shared" si="117"/>
        <v>0</v>
      </c>
      <c r="AU199" s="84"/>
      <c r="AV199" s="84"/>
      <c r="AW199" s="84"/>
      <c r="AX199" s="84"/>
      <c r="AY199" s="127"/>
    </row>
    <row r="200" spans="3:51">
      <c r="E200" s="70"/>
      <c r="I200" s="106">
        <v>195</v>
      </c>
      <c r="J200" s="84">
        <f t="shared" si="135"/>
        <v>0</v>
      </c>
      <c r="K200" s="84">
        <f t="shared" si="136"/>
        <v>0</v>
      </c>
      <c r="L200" s="84">
        <f t="shared" si="137"/>
        <v>0</v>
      </c>
      <c r="M200" s="84">
        <f t="shared" si="138"/>
        <v>0</v>
      </c>
      <c r="N200" s="84">
        <f t="shared" si="118"/>
        <v>0</v>
      </c>
      <c r="O200" s="85">
        <f t="shared" si="119"/>
        <v>0</v>
      </c>
      <c r="P200" s="106">
        <v>195</v>
      </c>
      <c r="Q200" s="84">
        <f t="shared" si="133"/>
        <v>0</v>
      </c>
      <c r="R200" s="84">
        <f t="shared" si="139"/>
        <v>0</v>
      </c>
      <c r="S200" s="84">
        <f t="shared" si="140"/>
        <v>0</v>
      </c>
      <c r="T200" s="84">
        <f t="shared" si="120"/>
        <v>0</v>
      </c>
      <c r="U200" s="84">
        <f t="shared" si="134"/>
        <v>0</v>
      </c>
      <c r="V200" s="84">
        <f t="shared" si="121"/>
        <v>0</v>
      </c>
      <c r="W200" s="84">
        <v>0</v>
      </c>
      <c r="X200" s="84">
        <f t="shared" si="122"/>
        <v>0</v>
      </c>
      <c r="Y200" s="89">
        <f t="shared" si="123"/>
        <v>0</v>
      </c>
      <c r="AA200" s="122">
        <v>195</v>
      </c>
      <c r="AB200" s="84">
        <f t="shared" si="124"/>
        <v>0</v>
      </c>
      <c r="AC200" s="332">
        <f t="shared" si="125"/>
        <v>0</v>
      </c>
      <c r="AD200" s="152">
        <f t="shared" si="126"/>
        <v>0</v>
      </c>
      <c r="AE200" s="152">
        <f t="shared" si="127"/>
        <v>0</v>
      </c>
      <c r="AF200" s="221">
        <f t="shared" si="110"/>
        <v>0</v>
      </c>
      <c r="AG200" s="221">
        <f t="shared" si="111"/>
        <v>0</v>
      </c>
      <c r="AH200" s="221">
        <f t="shared" si="112"/>
        <v>0</v>
      </c>
      <c r="AI200" s="226">
        <f t="shared" si="113"/>
        <v>0</v>
      </c>
      <c r="AK200" s="122">
        <v>195</v>
      </c>
      <c r="AL200" s="84">
        <f t="shared" si="128"/>
        <v>0</v>
      </c>
      <c r="AM200" s="84">
        <f t="shared" si="129"/>
        <v>0</v>
      </c>
      <c r="AN200" s="84">
        <f t="shared" si="130"/>
        <v>0</v>
      </c>
      <c r="AO200" s="84">
        <f t="shared" si="131"/>
        <v>0</v>
      </c>
      <c r="AP200" s="84">
        <f t="shared" si="132"/>
        <v>0</v>
      </c>
      <c r="AQ200" s="221">
        <f t="shared" si="114"/>
        <v>0</v>
      </c>
      <c r="AR200" s="221">
        <f t="shared" si="115"/>
        <v>0</v>
      </c>
      <c r="AS200" s="221">
        <f t="shared" si="116"/>
        <v>0</v>
      </c>
      <c r="AT200" s="221">
        <f t="shared" si="117"/>
        <v>0</v>
      </c>
      <c r="AU200" s="84"/>
      <c r="AV200" s="84"/>
      <c r="AW200" s="84"/>
      <c r="AX200" s="84"/>
      <c r="AY200" s="127"/>
    </row>
    <row r="201" spans="3:51">
      <c r="E201" s="70"/>
      <c r="I201" s="106">
        <v>196</v>
      </c>
      <c r="J201" s="84">
        <f t="shared" si="135"/>
        <v>0</v>
      </c>
      <c r="K201" s="84">
        <f t="shared" si="136"/>
        <v>0</v>
      </c>
      <c r="L201" s="84">
        <f t="shared" si="137"/>
        <v>0</v>
      </c>
      <c r="M201" s="84">
        <f t="shared" si="138"/>
        <v>0</v>
      </c>
      <c r="N201" s="84">
        <f t="shared" si="118"/>
        <v>0</v>
      </c>
      <c r="O201" s="85">
        <f t="shared" si="119"/>
        <v>0</v>
      </c>
      <c r="P201" s="106">
        <v>196</v>
      </c>
      <c r="Q201" s="84">
        <f t="shared" si="133"/>
        <v>0</v>
      </c>
      <c r="R201" s="84">
        <f t="shared" si="139"/>
        <v>0</v>
      </c>
      <c r="S201" s="84">
        <f t="shared" si="140"/>
        <v>0</v>
      </c>
      <c r="T201" s="84">
        <f t="shared" si="120"/>
        <v>0</v>
      </c>
      <c r="U201" s="84">
        <f t="shared" si="134"/>
        <v>0</v>
      </c>
      <c r="V201" s="84">
        <f t="shared" si="121"/>
        <v>0</v>
      </c>
      <c r="W201" s="84">
        <v>0</v>
      </c>
      <c r="X201" s="84">
        <f t="shared" si="122"/>
        <v>0</v>
      </c>
      <c r="Y201" s="89">
        <f t="shared" si="123"/>
        <v>0</v>
      </c>
      <c r="AA201" s="122">
        <v>196</v>
      </c>
      <c r="AB201" s="84">
        <f t="shared" si="124"/>
        <v>0</v>
      </c>
      <c r="AC201" s="332">
        <f t="shared" si="125"/>
        <v>0</v>
      </c>
      <c r="AD201" s="152">
        <f t="shared" si="126"/>
        <v>0</v>
      </c>
      <c r="AE201" s="152">
        <f t="shared" si="127"/>
        <v>0</v>
      </c>
      <c r="AF201" s="221">
        <f t="shared" si="110"/>
        <v>0</v>
      </c>
      <c r="AG201" s="221">
        <f t="shared" si="111"/>
        <v>0</v>
      </c>
      <c r="AH201" s="221">
        <f t="shared" si="112"/>
        <v>0</v>
      </c>
      <c r="AI201" s="226">
        <f t="shared" si="113"/>
        <v>0</v>
      </c>
      <c r="AK201" s="122">
        <v>196</v>
      </c>
      <c r="AL201" s="84">
        <f t="shared" si="128"/>
        <v>0</v>
      </c>
      <c r="AM201" s="84">
        <f t="shared" si="129"/>
        <v>0</v>
      </c>
      <c r="AN201" s="84">
        <f t="shared" si="130"/>
        <v>0</v>
      </c>
      <c r="AO201" s="84">
        <f t="shared" si="131"/>
        <v>0</v>
      </c>
      <c r="AP201" s="84">
        <f t="shared" si="132"/>
        <v>0</v>
      </c>
      <c r="AQ201" s="221">
        <f t="shared" si="114"/>
        <v>0</v>
      </c>
      <c r="AR201" s="221">
        <f t="shared" si="115"/>
        <v>0</v>
      </c>
      <c r="AS201" s="221">
        <f t="shared" si="116"/>
        <v>0</v>
      </c>
      <c r="AT201" s="221">
        <f t="shared" si="117"/>
        <v>0</v>
      </c>
      <c r="AU201" s="84"/>
      <c r="AV201" s="84"/>
      <c r="AW201" s="84"/>
      <c r="AX201" s="84"/>
      <c r="AY201" s="127"/>
    </row>
    <row r="202" spans="3:51">
      <c r="E202" s="70"/>
      <c r="I202" s="106">
        <v>197</v>
      </c>
      <c r="J202" s="84">
        <f t="shared" si="135"/>
        <v>0</v>
      </c>
      <c r="K202" s="84">
        <f t="shared" si="136"/>
        <v>0</v>
      </c>
      <c r="L202" s="84">
        <f t="shared" si="137"/>
        <v>0</v>
      </c>
      <c r="M202" s="84">
        <f t="shared" si="138"/>
        <v>0</v>
      </c>
      <c r="N202" s="84">
        <f t="shared" si="118"/>
        <v>0</v>
      </c>
      <c r="O202" s="85">
        <f t="shared" si="119"/>
        <v>0</v>
      </c>
      <c r="P202" s="106">
        <v>197</v>
      </c>
      <c r="Q202" s="84">
        <f t="shared" si="133"/>
        <v>0</v>
      </c>
      <c r="R202" s="84">
        <f t="shared" si="139"/>
        <v>0</v>
      </c>
      <c r="S202" s="84">
        <f t="shared" si="140"/>
        <v>0</v>
      </c>
      <c r="T202" s="84">
        <f t="shared" si="120"/>
        <v>0</v>
      </c>
      <c r="U202" s="84">
        <f t="shared" si="134"/>
        <v>0</v>
      </c>
      <c r="V202" s="84">
        <f t="shared" si="121"/>
        <v>0</v>
      </c>
      <c r="W202" s="84">
        <v>0</v>
      </c>
      <c r="X202" s="84">
        <f t="shared" si="122"/>
        <v>0</v>
      </c>
      <c r="Y202" s="89">
        <f t="shared" si="123"/>
        <v>0</v>
      </c>
      <c r="AA202" s="122">
        <v>197</v>
      </c>
      <c r="AB202" s="84">
        <f t="shared" si="124"/>
        <v>0</v>
      </c>
      <c r="AC202" s="332">
        <f t="shared" si="125"/>
        <v>0</v>
      </c>
      <c r="AD202" s="152">
        <f t="shared" si="126"/>
        <v>0</v>
      </c>
      <c r="AE202" s="152">
        <f t="shared" si="127"/>
        <v>0</v>
      </c>
      <c r="AF202" s="221">
        <f t="shared" si="110"/>
        <v>0</v>
      </c>
      <c r="AG202" s="221">
        <f t="shared" si="111"/>
        <v>0</v>
      </c>
      <c r="AH202" s="221">
        <f t="shared" si="112"/>
        <v>0</v>
      </c>
      <c r="AI202" s="226">
        <f t="shared" si="113"/>
        <v>0</v>
      </c>
      <c r="AK202" s="122">
        <v>197</v>
      </c>
      <c r="AL202" s="84">
        <f t="shared" si="128"/>
        <v>0</v>
      </c>
      <c r="AM202" s="84">
        <f t="shared" si="129"/>
        <v>0</v>
      </c>
      <c r="AN202" s="84">
        <f t="shared" si="130"/>
        <v>0</v>
      </c>
      <c r="AO202" s="84">
        <f t="shared" si="131"/>
        <v>0</v>
      </c>
      <c r="AP202" s="84">
        <f t="shared" si="132"/>
        <v>0</v>
      </c>
      <c r="AQ202" s="221">
        <f t="shared" si="114"/>
        <v>0</v>
      </c>
      <c r="AR202" s="221">
        <f t="shared" si="115"/>
        <v>0</v>
      </c>
      <c r="AS202" s="221">
        <f t="shared" si="116"/>
        <v>0</v>
      </c>
      <c r="AT202" s="221">
        <f t="shared" si="117"/>
        <v>0</v>
      </c>
      <c r="AU202" s="84"/>
      <c r="AV202" s="84"/>
      <c r="AW202" s="84"/>
      <c r="AX202" s="84"/>
      <c r="AY202" s="127"/>
    </row>
    <row r="203" spans="3:51">
      <c r="E203" s="70"/>
      <c r="I203" s="106">
        <v>198</v>
      </c>
      <c r="J203" s="84">
        <f t="shared" si="135"/>
        <v>0</v>
      </c>
      <c r="K203" s="84">
        <f t="shared" si="136"/>
        <v>0</v>
      </c>
      <c r="L203" s="84">
        <f t="shared" si="137"/>
        <v>0</v>
      </c>
      <c r="M203" s="84">
        <f t="shared" si="138"/>
        <v>0</v>
      </c>
      <c r="N203" s="84">
        <f t="shared" si="118"/>
        <v>0</v>
      </c>
      <c r="O203" s="85">
        <f t="shared" si="119"/>
        <v>0</v>
      </c>
      <c r="P203" s="106">
        <v>198</v>
      </c>
      <c r="Q203" s="84">
        <f t="shared" si="133"/>
        <v>0</v>
      </c>
      <c r="R203" s="84">
        <f t="shared" si="139"/>
        <v>0</v>
      </c>
      <c r="S203" s="84">
        <f t="shared" si="140"/>
        <v>0</v>
      </c>
      <c r="T203" s="84">
        <f t="shared" si="120"/>
        <v>0</v>
      </c>
      <c r="U203" s="84">
        <f t="shared" si="134"/>
        <v>0</v>
      </c>
      <c r="V203" s="84">
        <f t="shared" si="121"/>
        <v>0</v>
      </c>
      <c r="W203" s="84">
        <v>0</v>
      </c>
      <c r="X203" s="84">
        <f t="shared" si="122"/>
        <v>0</v>
      </c>
      <c r="Y203" s="89">
        <f t="shared" si="123"/>
        <v>0</v>
      </c>
      <c r="AA203" s="122">
        <v>198</v>
      </c>
      <c r="AB203" s="84">
        <f t="shared" si="124"/>
        <v>0</v>
      </c>
      <c r="AC203" s="332">
        <f t="shared" si="125"/>
        <v>0</v>
      </c>
      <c r="AD203" s="152">
        <f t="shared" si="126"/>
        <v>0</v>
      </c>
      <c r="AE203" s="152">
        <f t="shared" si="127"/>
        <v>0</v>
      </c>
      <c r="AF203" s="221">
        <f t="shared" si="110"/>
        <v>0</v>
      </c>
      <c r="AG203" s="221">
        <f t="shared" si="111"/>
        <v>0</v>
      </c>
      <c r="AH203" s="221">
        <f t="shared" si="112"/>
        <v>0</v>
      </c>
      <c r="AI203" s="226">
        <f t="shared" si="113"/>
        <v>0</v>
      </c>
      <c r="AK203" s="122">
        <v>198</v>
      </c>
      <c r="AL203" s="84">
        <f t="shared" si="128"/>
        <v>0</v>
      </c>
      <c r="AM203" s="84">
        <f t="shared" si="129"/>
        <v>0</v>
      </c>
      <c r="AN203" s="84">
        <f t="shared" si="130"/>
        <v>0</v>
      </c>
      <c r="AO203" s="84">
        <f t="shared" si="131"/>
        <v>0</v>
      </c>
      <c r="AP203" s="84">
        <f t="shared" si="132"/>
        <v>0</v>
      </c>
      <c r="AQ203" s="221">
        <f t="shared" si="114"/>
        <v>0</v>
      </c>
      <c r="AR203" s="221">
        <f t="shared" si="115"/>
        <v>0</v>
      </c>
      <c r="AS203" s="221">
        <f t="shared" si="116"/>
        <v>0</v>
      </c>
      <c r="AT203" s="221">
        <f t="shared" si="117"/>
        <v>0</v>
      </c>
      <c r="AU203" s="84"/>
      <c r="AV203" s="84"/>
      <c r="AW203" s="84"/>
      <c r="AX203" s="84"/>
      <c r="AY203" s="127"/>
    </row>
    <row r="204" spans="3:51">
      <c r="E204" s="70"/>
      <c r="I204" s="106">
        <v>199</v>
      </c>
      <c r="J204" s="84">
        <f t="shared" si="135"/>
        <v>0</v>
      </c>
      <c r="K204" s="84">
        <f t="shared" si="136"/>
        <v>0</v>
      </c>
      <c r="L204" s="84">
        <f t="shared" si="137"/>
        <v>0</v>
      </c>
      <c r="M204" s="84">
        <f t="shared" si="138"/>
        <v>0</v>
      </c>
      <c r="N204" s="84">
        <f t="shared" si="118"/>
        <v>0</v>
      </c>
      <c r="O204" s="85">
        <f t="shared" si="119"/>
        <v>0</v>
      </c>
      <c r="P204" s="106">
        <v>199</v>
      </c>
      <c r="Q204" s="84">
        <f t="shared" si="133"/>
        <v>0</v>
      </c>
      <c r="R204" s="84">
        <f t="shared" si="139"/>
        <v>0</v>
      </c>
      <c r="S204" s="84">
        <f t="shared" si="140"/>
        <v>0</v>
      </c>
      <c r="T204" s="84">
        <f t="shared" si="120"/>
        <v>0</v>
      </c>
      <c r="U204" s="84">
        <f t="shared" si="134"/>
        <v>0</v>
      </c>
      <c r="V204" s="84">
        <f t="shared" si="121"/>
        <v>0</v>
      </c>
      <c r="W204" s="84">
        <v>0</v>
      </c>
      <c r="X204" s="84">
        <f t="shared" si="122"/>
        <v>0</v>
      </c>
      <c r="Y204" s="89">
        <f t="shared" si="123"/>
        <v>0</v>
      </c>
      <c r="AA204" s="122">
        <v>199</v>
      </c>
      <c r="AB204" s="84">
        <f t="shared" si="124"/>
        <v>0</v>
      </c>
      <c r="AC204" s="332">
        <f t="shared" si="125"/>
        <v>0</v>
      </c>
      <c r="AD204" s="152">
        <f t="shared" si="126"/>
        <v>0</v>
      </c>
      <c r="AE204" s="152">
        <f t="shared" si="127"/>
        <v>0</v>
      </c>
      <c r="AF204" s="221">
        <f t="shared" si="110"/>
        <v>0</v>
      </c>
      <c r="AG204" s="221">
        <f t="shared" si="111"/>
        <v>0</v>
      </c>
      <c r="AH204" s="221">
        <f t="shared" si="112"/>
        <v>0</v>
      </c>
      <c r="AI204" s="226">
        <f t="shared" si="113"/>
        <v>0</v>
      </c>
      <c r="AK204" s="122">
        <v>199</v>
      </c>
      <c r="AL204" s="84">
        <f t="shared" si="128"/>
        <v>0</v>
      </c>
      <c r="AM204" s="84">
        <f t="shared" si="129"/>
        <v>0</v>
      </c>
      <c r="AN204" s="84">
        <f t="shared" si="130"/>
        <v>0</v>
      </c>
      <c r="AO204" s="84">
        <f t="shared" si="131"/>
        <v>0</v>
      </c>
      <c r="AP204" s="84">
        <f t="shared" si="132"/>
        <v>0</v>
      </c>
      <c r="AQ204" s="221">
        <f t="shared" si="114"/>
        <v>0</v>
      </c>
      <c r="AR204" s="221">
        <f t="shared" si="115"/>
        <v>0</v>
      </c>
      <c r="AS204" s="221">
        <f t="shared" si="116"/>
        <v>0</v>
      </c>
      <c r="AT204" s="221">
        <f t="shared" si="117"/>
        <v>0</v>
      </c>
      <c r="AU204" s="84"/>
      <c r="AV204" s="84"/>
      <c r="AW204" s="84"/>
      <c r="AX204" s="84"/>
      <c r="AY204" s="127"/>
    </row>
    <row r="205" spans="3:51">
      <c r="E205" s="70"/>
      <c r="I205" s="107">
        <v>200</v>
      </c>
      <c r="J205" s="84">
        <f t="shared" si="135"/>
        <v>0</v>
      </c>
      <c r="K205" s="84">
        <f t="shared" si="136"/>
        <v>0</v>
      </c>
      <c r="L205" s="84">
        <f t="shared" si="137"/>
        <v>0</v>
      </c>
      <c r="M205" s="84">
        <f t="shared" si="138"/>
        <v>0</v>
      </c>
      <c r="N205" s="86">
        <f>IF(F208&lt;=$F$18,0,)</f>
        <v>0</v>
      </c>
      <c r="O205" s="85">
        <f t="shared" si="119"/>
        <v>0</v>
      </c>
      <c r="P205" s="107">
        <v>200</v>
      </c>
      <c r="Q205" s="86">
        <f t="shared" si="133"/>
        <v>0</v>
      </c>
      <c r="R205" s="86">
        <f t="shared" si="139"/>
        <v>0</v>
      </c>
      <c r="S205" s="86">
        <f t="shared" si="140"/>
        <v>0</v>
      </c>
      <c r="T205" s="86">
        <f t="shared" si="120"/>
        <v>0</v>
      </c>
      <c r="U205" s="86">
        <f t="shared" si="134"/>
        <v>0</v>
      </c>
      <c r="V205" s="86">
        <f t="shared" si="121"/>
        <v>0</v>
      </c>
      <c r="W205" s="86">
        <v>0</v>
      </c>
      <c r="X205" s="184">
        <f t="shared" si="122"/>
        <v>0</v>
      </c>
      <c r="Y205" s="90">
        <f t="shared" si="123"/>
        <v>0</v>
      </c>
      <c r="AA205" s="123">
        <v>200</v>
      </c>
      <c r="AB205" s="172">
        <f t="shared" si="124"/>
        <v>0</v>
      </c>
      <c r="AC205" s="332">
        <f t="shared" si="125"/>
        <v>0</v>
      </c>
      <c r="AD205" s="153">
        <f t="shared" si="126"/>
        <v>0</v>
      </c>
      <c r="AE205" s="153">
        <f t="shared" si="127"/>
        <v>0</v>
      </c>
      <c r="AF205" s="223">
        <f t="shared" si="110"/>
        <v>0</v>
      </c>
      <c r="AG205" s="223">
        <f t="shared" si="111"/>
        <v>0</v>
      </c>
      <c r="AH205" s="223">
        <f t="shared" si="112"/>
        <v>0</v>
      </c>
      <c r="AI205" s="230">
        <f t="shared" si="113"/>
        <v>0</v>
      </c>
      <c r="AK205" s="123">
        <v>200</v>
      </c>
      <c r="AL205" s="172">
        <f t="shared" si="128"/>
        <v>0</v>
      </c>
      <c r="AM205" s="86">
        <f t="shared" si="129"/>
        <v>0</v>
      </c>
      <c r="AN205" s="86">
        <f t="shared" si="130"/>
        <v>0</v>
      </c>
      <c r="AO205" s="86">
        <f t="shared" si="131"/>
        <v>0</v>
      </c>
      <c r="AP205" s="86">
        <f t="shared" si="132"/>
        <v>0</v>
      </c>
      <c r="AQ205" s="223">
        <f t="shared" si="114"/>
        <v>0</v>
      </c>
      <c r="AR205" s="223">
        <f t="shared" si="115"/>
        <v>0</v>
      </c>
      <c r="AS205" s="223">
        <f t="shared" si="116"/>
        <v>0</v>
      </c>
      <c r="AT205" s="223">
        <f t="shared" si="117"/>
        <v>0</v>
      </c>
      <c r="AU205" s="86"/>
      <c r="AV205" s="86"/>
      <c r="AW205" s="86"/>
      <c r="AX205" s="86"/>
      <c r="AY205" s="128"/>
    </row>
    <row r="206" spans="3:51">
      <c r="E206" s="70"/>
    </row>
    <row r="207" spans="3:51">
      <c r="E207" s="70"/>
    </row>
  </sheetData>
  <mergeCells count="29">
    <mergeCell ref="AA3:AI3"/>
    <mergeCell ref="B14:B21"/>
    <mergeCell ref="C17:C21"/>
    <mergeCell ref="AK3:AY3"/>
    <mergeCell ref="B7:B13"/>
    <mergeCell ref="B4:F4"/>
    <mergeCell ref="D19:E19"/>
    <mergeCell ref="D20:E20"/>
    <mergeCell ref="D21:E21"/>
    <mergeCell ref="D8:E8"/>
    <mergeCell ref="D5:E5"/>
    <mergeCell ref="C7:F7"/>
    <mergeCell ref="D6:E6"/>
    <mergeCell ref="D9:E9"/>
    <mergeCell ref="I3:O3"/>
    <mergeCell ref="P3:X3"/>
    <mergeCell ref="B23:G23"/>
    <mergeCell ref="B80:G80"/>
    <mergeCell ref="C14:F14"/>
    <mergeCell ref="D18:E18"/>
    <mergeCell ref="B5:B6"/>
    <mergeCell ref="D10:E10"/>
    <mergeCell ref="D11:E11"/>
    <mergeCell ref="D12:E12"/>
    <mergeCell ref="D13:E13"/>
    <mergeCell ref="C10:C13"/>
    <mergeCell ref="D15:E15"/>
    <mergeCell ref="D16:E16"/>
    <mergeCell ref="D17:E17"/>
  </mergeCells>
  <dataValidations disablePrompts="1" count="5">
    <dataValidation type="list" allowBlank="1" showInputMessage="1" showErrorMessage="1" sqref="F20" xr:uid="{00000000-0002-0000-0300-000000000000}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1:G81" xr:uid="{00000000-0002-0000-0300-000001000000}">
      <formula1>$B$104:$B$108</formula1>
    </dataValidation>
    <dataValidation type="list" allowBlank="1" showInputMessage="1" showErrorMessage="1" sqref="F12" xr:uid="{00000000-0002-0000-0300-000002000000}">
      <formula1>$C$194:$C$195</formula1>
    </dataValidation>
    <dataValidation type="list" allowBlank="1" showInputMessage="1" showErrorMessage="1" sqref="F17" xr:uid="{00000000-0002-0000-0300-000003000000}">
      <formula1>$C$130:$C$195</formula1>
    </dataValidation>
    <dataValidation type="list" allowBlank="1" showInputMessage="1" showErrorMessage="1" sqref="D8:E8 D15 D5:E5" xr:uid="{00000000-0002-0000-0300-000004000000}">
      <formula1>$B$98:$B$101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79998168889431442"/>
  </sheetPr>
  <dimension ref="B3:AY207"/>
  <sheetViews>
    <sheetView zoomScale="85" zoomScaleNormal="85" workbookViewId="0">
      <selection activeCell="F19" sqref="F19"/>
    </sheetView>
  </sheetViews>
  <sheetFormatPr baseColWidth="10" defaultRowHeight="15"/>
  <cols>
    <col min="3" max="5" width="13.6640625" customWidth="1"/>
    <col min="6" max="6" width="16.5" style="72" customWidth="1"/>
    <col min="7" max="7" width="14.5" style="70" customWidth="1"/>
    <col min="8" max="8" width="11.5" style="70"/>
    <col min="9" max="9" width="10.5" style="70" customWidth="1"/>
    <col min="10" max="11" width="10.5" style="9" customWidth="1"/>
    <col min="12" max="23" width="10.5" customWidth="1"/>
    <col min="24" max="25" width="11.5" customWidth="1"/>
    <col min="26" max="42" width="10.5" customWidth="1"/>
    <col min="43" max="46" width="10.5" style="159" customWidth="1"/>
    <col min="47" max="51" width="10.5" customWidth="1"/>
    <col min="54" max="54" width="19.33203125" customWidth="1"/>
  </cols>
  <sheetData>
    <row r="3" spans="2:51" ht="16">
      <c r="I3" s="470" t="s">
        <v>177</v>
      </c>
      <c r="J3" s="471"/>
      <c r="K3" s="471"/>
      <c r="L3" s="471"/>
      <c r="M3" s="471"/>
      <c r="N3" s="471"/>
      <c r="O3" s="472"/>
      <c r="P3" s="473" t="s">
        <v>149</v>
      </c>
      <c r="Q3" s="474"/>
      <c r="R3" s="474"/>
      <c r="S3" s="474"/>
      <c r="T3" s="474"/>
      <c r="U3" s="474"/>
      <c r="V3" s="474"/>
      <c r="W3" s="474"/>
      <c r="X3" s="475"/>
      <c r="Y3" s="141"/>
      <c r="Z3" s="141"/>
      <c r="AA3" s="461" t="s">
        <v>164</v>
      </c>
      <c r="AB3" s="462"/>
      <c r="AC3" s="462"/>
      <c r="AD3" s="462"/>
      <c r="AE3" s="462"/>
      <c r="AF3" s="462"/>
      <c r="AG3" s="462"/>
      <c r="AH3" s="462"/>
      <c r="AI3" s="463"/>
      <c r="AJ3" s="141"/>
      <c r="AK3" s="461" t="s">
        <v>176</v>
      </c>
      <c r="AL3" s="462"/>
      <c r="AM3" s="462"/>
      <c r="AN3" s="462"/>
      <c r="AO3" s="462"/>
      <c r="AP3" s="462"/>
      <c r="AQ3" s="462"/>
      <c r="AR3" s="462"/>
      <c r="AS3" s="462"/>
      <c r="AT3" s="462"/>
      <c r="AU3" s="462"/>
      <c r="AV3" s="462"/>
      <c r="AW3" s="462"/>
      <c r="AX3" s="462"/>
      <c r="AY3" s="463"/>
    </row>
    <row r="4" spans="2:51" ht="45" customHeight="1">
      <c r="B4" s="465" t="s">
        <v>178</v>
      </c>
      <c r="C4" s="465"/>
      <c r="D4" s="465"/>
      <c r="E4" s="465"/>
      <c r="F4" s="465"/>
      <c r="I4" s="110" t="s">
        <v>76</v>
      </c>
      <c r="J4" s="111" t="s">
        <v>113</v>
      </c>
      <c r="K4" s="111" t="s">
        <v>114</v>
      </c>
      <c r="L4" s="111" t="s">
        <v>72</v>
      </c>
      <c r="M4" s="111" t="s">
        <v>115</v>
      </c>
      <c r="N4" s="111" t="s">
        <v>116</v>
      </c>
      <c r="O4" s="139" t="s">
        <v>118</v>
      </c>
      <c r="P4" s="110" t="s">
        <v>76</v>
      </c>
      <c r="Q4" s="112" t="s">
        <v>123</v>
      </c>
      <c r="R4" s="112" t="s">
        <v>124</v>
      </c>
      <c r="S4" s="113" t="s">
        <v>110</v>
      </c>
      <c r="T4" s="114" t="s">
        <v>109</v>
      </c>
      <c r="U4" s="111" t="s">
        <v>3</v>
      </c>
      <c r="V4" s="111" t="s">
        <v>111</v>
      </c>
      <c r="W4" s="111" t="s">
        <v>112</v>
      </c>
      <c r="X4" s="140" t="s">
        <v>117</v>
      </c>
      <c r="Y4" s="117" t="s">
        <v>125</v>
      </c>
      <c r="AA4" s="121" t="s">
        <v>76</v>
      </c>
      <c r="AB4" s="112" t="s">
        <v>151</v>
      </c>
      <c r="AC4" s="113" t="s">
        <v>152</v>
      </c>
      <c r="AD4" s="119" t="s">
        <v>153</v>
      </c>
      <c r="AE4" s="115" t="s">
        <v>154</v>
      </c>
      <c r="AF4" s="115" t="s">
        <v>155</v>
      </c>
      <c r="AG4" s="115" t="s">
        <v>156</v>
      </c>
      <c r="AH4" s="115" t="s">
        <v>157</v>
      </c>
      <c r="AI4" s="126" t="s">
        <v>158</v>
      </c>
      <c r="AK4" s="121" t="s">
        <v>76</v>
      </c>
      <c r="AL4" s="112" t="s">
        <v>151</v>
      </c>
      <c r="AM4" s="113" t="s">
        <v>152</v>
      </c>
      <c r="AN4" s="119" t="s">
        <v>153</v>
      </c>
      <c r="AO4" s="115" t="s">
        <v>154</v>
      </c>
      <c r="AP4" s="115" t="s">
        <v>166</v>
      </c>
      <c r="AQ4" s="220" t="s">
        <v>192</v>
      </c>
      <c r="AR4" s="220" t="s">
        <v>193</v>
      </c>
      <c r="AS4" s="220" t="s">
        <v>194</v>
      </c>
      <c r="AT4" s="220" t="s">
        <v>195</v>
      </c>
      <c r="AU4" s="115" t="s">
        <v>167</v>
      </c>
      <c r="AV4" s="115" t="s">
        <v>168</v>
      </c>
      <c r="AW4" s="115" t="s">
        <v>169</v>
      </c>
      <c r="AX4" s="115" t="s">
        <v>170</v>
      </c>
      <c r="AY4" s="126" t="s">
        <v>158</v>
      </c>
    </row>
    <row r="5" spans="2:51">
      <c r="B5" s="454" t="s">
        <v>138</v>
      </c>
      <c r="C5" s="142" t="s">
        <v>73</v>
      </c>
      <c r="D5" s="466" t="s">
        <v>140</v>
      </c>
      <c r="E5" s="466"/>
      <c r="F5" s="143">
        <f>IF(D5="","",VLOOKUP(D5,$B$97:$C$100,2,0))</f>
        <v>70</v>
      </c>
      <c r="I5" s="106">
        <v>0</v>
      </c>
      <c r="J5" s="84">
        <v>0</v>
      </c>
      <c r="K5" s="84">
        <v>0</v>
      </c>
      <c r="L5" s="84">
        <v>0</v>
      </c>
      <c r="M5" s="84">
        <f>IF(I5&lt;=$F$10,IF(I5&lt;=30,I5*($F$9-$F$6)/30,$F$9-$F$6),)</f>
        <v>0</v>
      </c>
      <c r="N5" s="84">
        <f t="shared" ref="N5:N68" si="0">IF(P6&lt;=$F$18,0,)</f>
        <v>0</v>
      </c>
      <c r="O5" s="85">
        <f t="shared" ref="O5:O68" si="1">((J5+K5)*0.475+L5+M5+N5)*44/12</f>
        <v>0</v>
      </c>
      <c r="P5" s="106">
        <v>0</v>
      </c>
      <c r="Q5" s="84">
        <v>0</v>
      </c>
      <c r="R5" s="84">
        <v>0</v>
      </c>
      <c r="S5" s="84">
        <f>$F$19*R5</f>
        <v>0</v>
      </c>
      <c r="T5" s="84">
        <f t="shared" ref="T5:T68" si="2">IF(S5=0,0,EXP(-1.0587+0.8836*LN(S5)+0.284))</f>
        <v>0</v>
      </c>
      <c r="U5" s="84">
        <v>0</v>
      </c>
      <c r="V5" s="84">
        <f t="shared" ref="V5:V68" si="3">IF(P5&lt;=$F$18,IF(P5&lt;=30,P5*($F$16-$F$6)/30,$F$16-$F$6),)</f>
        <v>0</v>
      </c>
      <c r="W5" s="84">
        <v>0</v>
      </c>
      <c r="X5" s="84">
        <f t="shared" ref="X5:X68" si="4">((S5+T5)*0.475+U5+V5+W5)*44/12</f>
        <v>0</v>
      </c>
      <c r="Y5" s="89">
        <f t="shared" ref="Y5:Y68" si="5">IF(P5&lt;=$F$18,X5-O5,)</f>
        <v>0</v>
      </c>
      <c r="AA5" s="122">
        <v>0</v>
      </c>
      <c r="AB5" s="84">
        <f t="shared" ref="AB5:AB68" si="6">IF(AA5&lt;=$F$18,IFERROR(VLOOKUP($AA5,$B$82:$G$94,2,FALSE),0),)</f>
        <v>0</v>
      </c>
      <c r="AC5" s="332">
        <f t="shared" ref="AC5:AC29" si="7">IF(AA5&lt;=$F$18,IFERROR(VLOOKUP($AA5,$B$82:$G$94,3,FALSE),0),)*50%</f>
        <v>0</v>
      </c>
      <c r="AD5" s="152">
        <f t="shared" ref="AD5:AD68" si="8">IF(AA5&lt;=$F$18,IFERROR(VLOOKUP($AA5,$B$82:$G$94,4,FALSE),0),)</f>
        <v>0</v>
      </c>
      <c r="AE5" s="152">
        <f t="shared" ref="AE5:AE68" si="9">IF(AA5&lt;=$F$18,IFERROR(VLOOKUP($AA5,$B$82:$G$94,5,FALSE),0),)</f>
        <v>0</v>
      </c>
      <c r="AF5" s="84">
        <v>0</v>
      </c>
      <c r="AG5" s="84">
        <v>0</v>
      </c>
      <c r="AH5" s="84">
        <v>0</v>
      </c>
      <c r="AI5" s="127">
        <f>SUM(AF5:AH5)</f>
        <v>0</v>
      </c>
      <c r="AK5" s="122">
        <v>0</v>
      </c>
      <c r="AL5" s="84">
        <f t="shared" ref="AL5:AL68" si="10">IF(AK5&lt;=$F$18,IFERROR(VLOOKUP($AA5,$B$82:$G$94,2,FALSE),0),)</f>
        <v>0</v>
      </c>
      <c r="AM5" s="84">
        <f t="shared" ref="AM5:AM68" si="11">IF(AK5&lt;=$F$18,IFERROR(VLOOKUP($AA5,$B$82:$G$94,3,FALSE),0),)</f>
        <v>0</v>
      </c>
      <c r="AN5" s="84">
        <f t="shared" ref="AN5:AN68" si="12">IF(AK5&lt;=$F$18,IFERROR(VLOOKUP($AA5,$B$82:$G$94,4,FALSE),0),)</f>
        <v>0</v>
      </c>
      <c r="AO5" s="84">
        <f t="shared" ref="AO5:AO68" si="13">IF(AK5&lt;=$F$18,IFERROR(VLOOKUP($AA5,$B$82:$G$94,5,FALSE),0),)</f>
        <v>0</v>
      </c>
      <c r="AP5" s="84">
        <f t="shared" ref="AP5:AP68" si="14">IF(AK5&lt;=$F$18,IFERROR(VLOOKUP($AA5,$B$82:$G$94,6,FALSE),0),)</f>
        <v>0</v>
      </c>
      <c r="AQ5" s="221">
        <f t="shared" ref="AQ5:AQ68" si="15">IF($AK5&lt;=$F$18,$AL5*AM5,)</f>
        <v>0</v>
      </c>
      <c r="AR5" s="221">
        <f t="shared" ref="AR5:AR68" si="16">IF($AK5&lt;=$F$18,$AL5*AN5,)</f>
        <v>0</v>
      </c>
      <c r="AS5" s="221">
        <f t="shared" ref="AS5:AS68" si="17">IF($AK5&lt;=$F$18,$AL5*AO5,)</f>
        <v>0</v>
      </c>
      <c r="AT5" s="221">
        <f t="shared" ref="AT5:AT68" si="18">IF($AK5&lt;=$F$18,$AL5*AP5,)</f>
        <v>0</v>
      </c>
      <c r="AU5" s="84"/>
      <c r="AV5" s="84"/>
      <c r="AW5" s="84"/>
      <c r="AX5" s="84"/>
      <c r="AY5" s="190">
        <v>0</v>
      </c>
    </row>
    <row r="6" spans="2:51">
      <c r="B6" s="455"/>
      <c r="C6" s="150" t="s">
        <v>74</v>
      </c>
      <c r="D6" s="457" t="s">
        <v>265</v>
      </c>
      <c r="E6" s="457"/>
      <c r="F6" s="151">
        <f>VLOOKUP(D5,$B$97:$D$100,3,FALSE)</f>
        <v>0</v>
      </c>
      <c r="I6" s="106">
        <v>1</v>
      </c>
      <c r="J6" s="84">
        <f>IF(D8&lt;&gt;"Cultures",IF($I6&lt;=$F$10,$F$11*$F$13+J5,),5)</f>
        <v>0.56999999999999995</v>
      </c>
      <c r="K6" s="84">
        <f>IF(J6=0,0,EXP(-1.0587+0.8836*LN(J6)+0.284))</f>
        <v>0.28044202045489819</v>
      </c>
      <c r="L6" s="84">
        <f>IF(I6&lt;=$F$10,$F$5+($F$8-$F$5)*(1-EXP(-0.0175*I6)),)</f>
        <v>70</v>
      </c>
      <c r="M6" s="84">
        <f>IF(I6&lt;=$F$10,IF(I6&lt;=30,I6*($F$9-$F$6)/30,$F$9-$F$6),)</f>
        <v>0.33333333333333331</v>
      </c>
      <c r="N6" s="84">
        <f t="shared" si="0"/>
        <v>0</v>
      </c>
      <c r="O6" s="85">
        <f t="shared" si="1"/>
        <v>259.37007540784782</v>
      </c>
      <c r="P6" s="106">
        <v>1</v>
      </c>
      <c r="Q6" s="84">
        <f t="shared" ref="Q6:Q69" si="19">IF(P6&lt;=$F$18,LOOKUP(P6-1,$B$25:$B$78,$G$25:$G$78),)</f>
        <v>5.3040000000000003</v>
      </c>
      <c r="R6" s="84">
        <f>IF(P6&lt;=$F$18,Q6+R5,)</f>
        <v>5.3040000000000003</v>
      </c>
      <c r="S6" s="84">
        <f>$F$19*R6</f>
        <v>2.7050400000000003</v>
      </c>
      <c r="T6" s="84">
        <f t="shared" si="2"/>
        <v>1.1102498896344686</v>
      </c>
      <c r="U6" s="84">
        <f t="shared" ref="U6:U69" si="20">IF(P6&lt;=$F$18,$F$5+($F$15-$F$5)*(1-EXP(-0.0175*P6)),)</f>
        <v>70</v>
      </c>
      <c r="V6" s="84">
        <f t="shared" si="3"/>
        <v>0.33333333333333331</v>
      </c>
      <c r="W6" s="84">
        <v>0</v>
      </c>
      <c r="X6" s="84">
        <f t="shared" si="4"/>
        <v>264.53385211333557</v>
      </c>
      <c r="Y6" s="89">
        <f t="shared" si="5"/>
        <v>5.1637767054877486</v>
      </c>
      <c r="AA6" s="122">
        <v>1</v>
      </c>
      <c r="AB6" s="84">
        <f t="shared" si="6"/>
        <v>0</v>
      </c>
      <c r="AC6" s="332">
        <f t="shared" si="7"/>
        <v>0</v>
      </c>
      <c r="AD6" s="152">
        <f t="shared" si="8"/>
        <v>0</v>
      </c>
      <c r="AE6" s="152">
        <f t="shared" si="9"/>
        <v>0</v>
      </c>
      <c r="AF6" s="221">
        <f>IF(OR(AA6&lt;=$F$18,AA6&lt;=30),EXP(-LN(2)/$D$104)*AF5+((1-EXP(-LN(2)/$D$104))/(LN(2)/$D$104))*$AB6*AC6*0.475*$F$19*44/12,)</f>
        <v>0</v>
      </c>
      <c r="AG6" s="221">
        <f>IF(OR(AA6&lt;=$F$18,AA6&lt;=30),EXP(-LN(2)/$D$106)*AG5+((1-EXP(-LN(2)/$D$106))/(LN(2)/$D$106))*$AB6*AD6*0.475*$F$19*44/12,)</f>
        <v>0</v>
      </c>
      <c r="AH6" s="221">
        <f>IF(OR(AA6&lt;=$F$18,AA6&lt;=30),EXP(-LN(2)/$D$105)*AH5+((1-EXP(-LN(2)/$D$105))/(LN(2)/$D$105))*$AB6*AE6*0.475*$F$19*44/12,)</f>
        <v>0</v>
      </c>
      <c r="AI6" s="226">
        <f>IF(OR(AA6&lt;=$F$18,AA6&lt;=30),SUM(AF6:AH6),)</f>
        <v>0</v>
      </c>
      <c r="AK6" s="122">
        <v>1</v>
      </c>
      <c r="AL6" s="84">
        <f t="shared" si="10"/>
        <v>0</v>
      </c>
      <c r="AM6" s="84">
        <f t="shared" si="11"/>
        <v>0</v>
      </c>
      <c r="AN6" s="84">
        <f t="shared" si="12"/>
        <v>0</v>
      </c>
      <c r="AO6" s="84">
        <f t="shared" si="13"/>
        <v>0</v>
      </c>
      <c r="AP6" s="84">
        <f t="shared" si="14"/>
        <v>0</v>
      </c>
      <c r="AQ6" s="221">
        <f t="shared" si="15"/>
        <v>0</v>
      </c>
      <c r="AR6" s="221">
        <f t="shared" si="16"/>
        <v>0</v>
      </c>
      <c r="AS6" s="221">
        <f t="shared" si="17"/>
        <v>0</v>
      </c>
      <c r="AT6" s="221">
        <f t="shared" si="18"/>
        <v>0</v>
      </c>
      <c r="AU6" s="84"/>
      <c r="AV6" s="84"/>
      <c r="AW6" s="84"/>
      <c r="AX6" s="84"/>
      <c r="AY6" s="190">
        <f>IF(AK6&lt;=$F$18,AL6*$G$108+AY5,)</f>
        <v>0</v>
      </c>
    </row>
    <row r="7" spans="2:51">
      <c r="B7" s="454" t="s">
        <v>139</v>
      </c>
      <c r="C7" s="467"/>
      <c r="D7" s="468"/>
      <c r="E7" s="468"/>
      <c r="F7" s="469"/>
      <c r="I7" s="106">
        <v>2</v>
      </c>
      <c r="J7" s="84">
        <f t="shared" ref="J7:J70" si="21">IF($I7&lt;=$F$10,$F$11*$F$13+J6,)</f>
        <v>1.1399999999999999</v>
      </c>
      <c r="K7" s="84">
        <f t="shared" ref="K7:K70" si="22">IF(J7=0,0,EXP(-1.0587+0.8836*LN(J7)+0.284))</f>
        <v>0.5174080621339946</v>
      </c>
      <c r="L7" s="84">
        <f t="shared" ref="L7:L70" si="23">IF(I7&lt;=$F$10,$F$5+($F$8-$F$5)*(1-EXP(-0.0175*I7)),)</f>
        <v>70</v>
      </c>
      <c r="M7" s="84">
        <f t="shared" ref="M7:M70" si="24">IF(I7&lt;=$F$10,IF(I7&lt;=30,I7*($F$9-$F$6)/30,$F$9-$F$6),)</f>
        <v>0.66666666666666663</v>
      </c>
      <c r="N7" s="84">
        <f t="shared" si="0"/>
        <v>0</v>
      </c>
      <c r="O7" s="85">
        <f t="shared" si="1"/>
        <v>261.99776348599454</v>
      </c>
      <c r="P7" s="106">
        <v>2</v>
      </c>
      <c r="Q7" s="84">
        <f t="shared" si="19"/>
        <v>5.3040000000000003</v>
      </c>
      <c r="R7" s="84">
        <f t="shared" ref="R7:R70" si="25">IF(P7&lt;=$F$18,Q7+R6,)</f>
        <v>10.608000000000001</v>
      </c>
      <c r="S7" s="84">
        <f t="shared" ref="S7:S70" si="26">$F$19*R7</f>
        <v>5.4100800000000007</v>
      </c>
      <c r="T7" s="84">
        <f t="shared" si="2"/>
        <v>2.048381490578504</v>
      </c>
      <c r="U7" s="84">
        <f t="shared" si="20"/>
        <v>70</v>
      </c>
      <c r="V7" s="84">
        <f t="shared" si="3"/>
        <v>0.66666666666666663</v>
      </c>
      <c r="W7" s="84">
        <v>0</v>
      </c>
      <c r="X7" s="84">
        <f t="shared" si="4"/>
        <v>272.10126487386873</v>
      </c>
      <c r="Y7" s="89">
        <f t="shared" si="5"/>
        <v>10.103501387874189</v>
      </c>
      <c r="AA7" s="122">
        <v>2</v>
      </c>
      <c r="AB7" s="84">
        <f t="shared" si="6"/>
        <v>0</v>
      </c>
      <c r="AC7" s="332">
        <f t="shared" si="7"/>
        <v>0</v>
      </c>
      <c r="AD7" s="152">
        <f t="shared" si="8"/>
        <v>0</v>
      </c>
      <c r="AE7" s="152">
        <f t="shared" si="9"/>
        <v>0</v>
      </c>
      <c r="AF7" s="221">
        <f>IF(OR(AA7&lt;=$F$18,AA7&lt;=30),EXP(-LN(2)/$D$104)*AF6+((1-EXP(-LN(2)/$D$104))/(LN(2)/$D$104))*$AB7*AC7*0.475*$F$19*44/12,)</f>
        <v>0</v>
      </c>
      <c r="AG7" s="221">
        <f>IF(OR(AA7&lt;=$F$18,AA7&lt;=30),EXP(-LN(2)/$D$106)*AG6+((1-EXP(-LN(2)/$D$106))/(LN(2)/$D$106))*$AB7*AD7*0.475*$F$19*44/12,)</f>
        <v>0</v>
      </c>
      <c r="AH7" s="221">
        <f>IF(OR(AA7&lt;=$F$18,AA7&lt;=30),EXP(-LN(2)/$D$105)*AH6+((1-EXP(-LN(2)/$D$105))/(LN(2)/$D$105))*$AB7*AE7*0.475*$F$19*44/12,)</f>
        <v>0</v>
      </c>
      <c r="AI7" s="226">
        <f>IF(OR(AA7&lt;=$F$18,AA7&lt;=30),SUM(AF7:AH7),)</f>
        <v>0</v>
      </c>
      <c r="AK7" s="122">
        <v>2</v>
      </c>
      <c r="AL7" s="84">
        <f t="shared" si="10"/>
        <v>0</v>
      </c>
      <c r="AM7" s="84">
        <f t="shared" si="11"/>
        <v>0</v>
      </c>
      <c r="AN7" s="84">
        <f t="shared" si="12"/>
        <v>0</v>
      </c>
      <c r="AO7" s="84">
        <f t="shared" si="13"/>
        <v>0</v>
      </c>
      <c r="AP7" s="84">
        <f t="shared" si="14"/>
        <v>0</v>
      </c>
      <c r="AQ7" s="221">
        <f t="shared" si="15"/>
        <v>0</v>
      </c>
      <c r="AR7" s="221">
        <f t="shared" si="16"/>
        <v>0</v>
      </c>
      <c r="AS7" s="221">
        <f t="shared" si="17"/>
        <v>0</v>
      </c>
      <c r="AT7" s="221">
        <f t="shared" si="18"/>
        <v>0</v>
      </c>
      <c r="AU7" s="84"/>
      <c r="AV7" s="84"/>
      <c r="AW7" s="84"/>
      <c r="AX7" s="84"/>
      <c r="AY7" s="190">
        <f t="shared" ref="AY7:AY35" si="27">IF(AK7&lt;=$F$18,AL7*$G$108+AY6,)</f>
        <v>0</v>
      </c>
    </row>
    <row r="8" spans="2:51">
      <c r="B8" s="464"/>
      <c r="C8" s="144" t="s">
        <v>73</v>
      </c>
      <c r="D8" s="460" t="s">
        <v>140</v>
      </c>
      <c r="E8" s="460"/>
      <c r="F8" s="145">
        <f>IF(D8="","",VLOOKUP(D8,$B$97:$C$100,2,0))</f>
        <v>70</v>
      </c>
      <c r="I8" s="106">
        <v>3</v>
      </c>
      <c r="J8" s="84">
        <f t="shared" si="21"/>
        <v>1.71</v>
      </c>
      <c r="K8" s="84">
        <f t="shared" si="22"/>
        <v>0.74033354502612181</v>
      </c>
      <c r="L8" s="84">
        <f t="shared" si="23"/>
        <v>70</v>
      </c>
      <c r="M8" s="84">
        <f t="shared" si="24"/>
        <v>1</v>
      </c>
      <c r="N8" s="84">
        <f t="shared" si="0"/>
        <v>0</v>
      </c>
      <c r="O8" s="85">
        <f t="shared" si="1"/>
        <v>264.60099759092049</v>
      </c>
      <c r="P8" s="106">
        <v>3</v>
      </c>
      <c r="Q8" s="84">
        <f t="shared" si="19"/>
        <v>5.3040000000000003</v>
      </c>
      <c r="R8" s="84">
        <f t="shared" si="25"/>
        <v>15.912000000000001</v>
      </c>
      <c r="S8" s="84">
        <f t="shared" si="26"/>
        <v>8.115120000000001</v>
      </c>
      <c r="T8" s="84">
        <f t="shared" si="2"/>
        <v>2.9309275240731512</v>
      </c>
      <c r="U8" s="84">
        <f t="shared" si="20"/>
        <v>70</v>
      </c>
      <c r="V8" s="84">
        <f t="shared" si="3"/>
        <v>1</v>
      </c>
      <c r="W8" s="84">
        <v>0</v>
      </c>
      <c r="X8" s="84">
        <f t="shared" si="4"/>
        <v>279.57186610442744</v>
      </c>
      <c r="Y8" s="89">
        <f t="shared" si="5"/>
        <v>14.970868513506957</v>
      </c>
      <c r="AA8" s="122">
        <v>3</v>
      </c>
      <c r="AB8" s="84">
        <f t="shared" si="6"/>
        <v>0</v>
      </c>
      <c r="AC8" s="332">
        <f t="shared" si="7"/>
        <v>0</v>
      </c>
      <c r="AD8" s="152">
        <f t="shared" si="8"/>
        <v>0</v>
      </c>
      <c r="AE8" s="152">
        <f t="shared" si="9"/>
        <v>0</v>
      </c>
      <c r="AF8" s="221">
        <f>IF(OR(AA8&lt;=$F$18,AA8&lt;=30),EXP(-LN(2)/$D$104)*AF7+((1-EXP(-LN(2)/$D$104))/(LN(2)/$D$104))*$AB8*AC8*0.475*$F$19*44/12,)</f>
        <v>0</v>
      </c>
      <c r="AG8" s="221">
        <f>IF(OR(AA8&lt;=$F$18,AA8&lt;=30),EXP(-LN(2)/$D$106)*AG7+((1-EXP(-LN(2)/$D$106))/(LN(2)/$D$106))*$AB8*AD8*0.475*$F$19*44/12,)</f>
        <v>0</v>
      </c>
      <c r="AH8" s="221">
        <f>IF(OR(AA8&lt;=$F$18,AA8&lt;=30),EXP(-LN(2)/$D$105)*AH7+((1-EXP(-LN(2)/$D$105))/(LN(2)/$D$105))*$AB8*AE8*0.475*$F$19*44/12,)</f>
        <v>0</v>
      </c>
      <c r="AI8" s="226">
        <f>IF(OR(AA8&lt;=$F$18,AA8&lt;=30),SUM(AF8:AH8),)</f>
        <v>0</v>
      </c>
      <c r="AK8" s="122">
        <v>3</v>
      </c>
      <c r="AL8" s="84">
        <f t="shared" si="10"/>
        <v>0</v>
      </c>
      <c r="AM8" s="84">
        <f t="shared" si="11"/>
        <v>0</v>
      </c>
      <c r="AN8" s="84">
        <f t="shared" si="12"/>
        <v>0</v>
      </c>
      <c r="AO8" s="84">
        <f t="shared" si="13"/>
        <v>0</v>
      </c>
      <c r="AP8" s="84">
        <f t="shared" si="14"/>
        <v>0</v>
      </c>
      <c r="AQ8" s="221">
        <f t="shared" si="15"/>
        <v>0</v>
      </c>
      <c r="AR8" s="221">
        <f t="shared" si="16"/>
        <v>0</v>
      </c>
      <c r="AS8" s="221">
        <f t="shared" si="17"/>
        <v>0</v>
      </c>
      <c r="AT8" s="221">
        <f t="shared" si="18"/>
        <v>0</v>
      </c>
      <c r="AU8" s="84"/>
      <c r="AV8" s="84"/>
      <c r="AW8" s="84"/>
      <c r="AX8" s="84"/>
      <c r="AY8" s="190">
        <f t="shared" si="27"/>
        <v>0</v>
      </c>
    </row>
    <row r="9" spans="2:51">
      <c r="B9" s="464"/>
      <c r="C9" s="144" t="s">
        <v>74</v>
      </c>
      <c r="D9" s="456" t="str">
        <f>IF(D8=$B$100,"totale","néant")</f>
        <v>totale</v>
      </c>
      <c r="E9" s="456"/>
      <c r="F9" s="145">
        <f>IF(D8=B100,10,VLOOKUP(D8,$B$97:$D$100,3,FALSE))</f>
        <v>10</v>
      </c>
      <c r="I9" s="106">
        <v>4</v>
      </c>
      <c r="J9" s="84">
        <f t="shared" si="21"/>
        <v>2.2799999999999998</v>
      </c>
      <c r="K9" s="84">
        <f t="shared" si="22"/>
        <v>0.95460410079419578</v>
      </c>
      <c r="L9" s="84">
        <f t="shared" si="23"/>
        <v>70</v>
      </c>
      <c r="M9" s="84">
        <f t="shared" si="24"/>
        <v>1.3333333333333333</v>
      </c>
      <c r="N9" s="84">
        <f t="shared" si="0"/>
        <v>0</v>
      </c>
      <c r="O9" s="85">
        <f t="shared" si="1"/>
        <v>267.18915769777215</v>
      </c>
      <c r="P9" s="106">
        <v>4</v>
      </c>
      <c r="Q9" s="84">
        <f t="shared" si="19"/>
        <v>5.3040000000000003</v>
      </c>
      <c r="R9" s="84">
        <f t="shared" si="25"/>
        <v>21.216000000000001</v>
      </c>
      <c r="S9" s="84">
        <f t="shared" si="26"/>
        <v>10.820160000000001</v>
      </c>
      <c r="T9" s="84">
        <f t="shared" si="2"/>
        <v>3.7792093204585084</v>
      </c>
      <c r="U9" s="84">
        <f t="shared" si="20"/>
        <v>70</v>
      </c>
      <c r="V9" s="84">
        <f t="shared" si="3"/>
        <v>1.3333333333333333</v>
      </c>
      <c r="W9" s="84">
        <v>0</v>
      </c>
      <c r="X9" s="84">
        <f t="shared" si="4"/>
        <v>286.98279045535412</v>
      </c>
      <c r="Y9" s="89">
        <f t="shared" si="5"/>
        <v>19.793632757581975</v>
      </c>
      <c r="AA9" s="122">
        <v>4</v>
      </c>
      <c r="AB9" s="84">
        <f t="shared" si="6"/>
        <v>0</v>
      </c>
      <c r="AC9" s="332">
        <f t="shared" si="7"/>
        <v>0</v>
      </c>
      <c r="AD9" s="152">
        <f t="shared" si="8"/>
        <v>0</v>
      </c>
      <c r="AE9" s="152">
        <f t="shared" si="9"/>
        <v>0</v>
      </c>
      <c r="AF9" s="221">
        <f>IF(OR(AA9&lt;=$F$18,AA9&lt;=30),EXP(-LN(2)/$D$104)*AF8+((1-EXP(-LN(2)/$D$104))/(LN(2)/$D$104))*$AB9*AC9*0.475*$F$19*44/12,)</f>
        <v>0</v>
      </c>
      <c r="AG9" s="221">
        <f>IF(OR(AA9&lt;=$F$18,AA9&lt;=30),EXP(-LN(2)/$D$106)*AG8+((1-EXP(-LN(2)/$D$106))/(LN(2)/$D$106))*$AB9*AD9*0.475*$F$19*44/12,)</f>
        <v>0</v>
      </c>
      <c r="AH9" s="221">
        <f>IF(OR(AA9&lt;=$F$18,AA9&lt;=30),EXP(-LN(2)/$D$105)*AH8+((1-EXP(-LN(2)/$D$105))/(LN(2)/$D$105))*$AB9*AE9*0.475*$F$19*44/12,)</f>
        <v>0</v>
      </c>
      <c r="AI9" s="226">
        <f>IF(OR(AA9&lt;=$F$18,AA9&lt;=30),SUM(AF9:AH9),)</f>
        <v>0</v>
      </c>
      <c r="AK9" s="122">
        <v>4</v>
      </c>
      <c r="AL9" s="84">
        <f t="shared" si="10"/>
        <v>0</v>
      </c>
      <c r="AM9" s="84">
        <f t="shared" si="11"/>
        <v>0</v>
      </c>
      <c r="AN9" s="84">
        <f t="shared" si="12"/>
        <v>0</v>
      </c>
      <c r="AO9" s="84">
        <f t="shared" si="13"/>
        <v>0</v>
      </c>
      <c r="AP9" s="84">
        <f t="shared" si="14"/>
        <v>0</v>
      </c>
      <c r="AQ9" s="221">
        <f t="shared" si="15"/>
        <v>0</v>
      </c>
      <c r="AR9" s="221">
        <f t="shared" si="16"/>
        <v>0</v>
      </c>
      <c r="AS9" s="221">
        <f t="shared" si="17"/>
        <v>0</v>
      </c>
      <c r="AT9" s="221">
        <f t="shared" si="18"/>
        <v>0</v>
      </c>
      <c r="AU9" s="84"/>
      <c r="AV9" s="84"/>
      <c r="AW9" s="84"/>
      <c r="AX9" s="84"/>
      <c r="AY9" s="190">
        <f t="shared" si="27"/>
        <v>0</v>
      </c>
    </row>
    <row r="10" spans="2:51">
      <c r="B10" s="464"/>
      <c r="C10" s="458" t="s">
        <v>129</v>
      </c>
      <c r="D10" s="453" t="s">
        <v>141</v>
      </c>
      <c r="E10" s="453"/>
      <c r="F10" s="146">
        <f>F18</f>
        <v>70</v>
      </c>
      <c r="I10" s="106">
        <v>5</v>
      </c>
      <c r="J10" s="84">
        <f t="shared" si="21"/>
        <v>2.8499999999999996</v>
      </c>
      <c r="K10" s="84">
        <f t="shared" si="22"/>
        <v>1.1626606742605301</v>
      </c>
      <c r="L10" s="84">
        <f t="shared" si="23"/>
        <v>70</v>
      </c>
      <c r="M10" s="84">
        <f t="shared" si="24"/>
        <v>1.6666666666666667</v>
      </c>
      <c r="N10" s="84">
        <f t="shared" si="0"/>
        <v>0</v>
      </c>
      <c r="O10" s="85">
        <f t="shared" si="1"/>
        <v>269.76649511878156</v>
      </c>
      <c r="P10" s="106">
        <v>5</v>
      </c>
      <c r="Q10" s="84">
        <f t="shared" si="19"/>
        <v>5.3040000000000003</v>
      </c>
      <c r="R10" s="84">
        <f t="shared" si="25"/>
        <v>26.520000000000003</v>
      </c>
      <c r="S10" s="84">
        <f t="shared" si="26"/>
        <v>13.525200000000002</v>
      </c>
      <c r="T10" s="84">
        <f t="shared" si="2"/>
        <v>4.6028904056041382</v>
      </c>
      <c r="U10" s="84">
        <f t="shared" si="20"/>
        <v>70</v>
      </c>
      <c r="V10" s="84">
        <f t="shared" si="3"/>
        <v>1.6666666666666667</v>
      </c>
      <c r="W10" s="84">
        <v>0</v>
      </c>
      <c r="X10" s="84">
        <f t="shared" si="4"/>
        <v>294.35086856753833</v>
      </c>
      <c r="Y10" s="89">
        <f t="shared" si="5"/>
        <v>24.584373448756764</v>
      </c>
      <c r="AA10" s="122">
        <v>5</v>
      </c>
      <c r="AB10" s="84">
        <f t="shared" si="6"/>
        <v>0</v>
      </c>
      <c r="AC10" s="332">
        <f t="shared" si="7"/>
        <v>0</v>
      </c>
      <c r="AD10" s="152">
        <f t="shared" si="8"/>
        <v>0</v>
      </c>
      <c r="AE10" s="152">
        <f t="shared" si="9"/>
        <v>0</v>
      </c>
      <c r="AF10" s="221">
        <f t="shared" ref="AF10:AF24" si="28">IF(OR(AA10&lt;=$F$18,AA10&lt;=30),EXP(-LN(2)/$D$104)*AF9+((1-EXP(-LN(2)/$D$104))/(LN(2)/$D$104))*$AB10*AC10*0.475*$F$19*44/12,)</f>
        <v>0</v>
      </c>
      <c r="AG10" s="221">
        <f t="shared" ref="AG10:AG24" si="29">IF(OR(AA10&lt;=$F$18,AA10&lt;=30),EXP(-LN(2)/$D$106)*AG9+((1-EXP(-LN(2)/$D$106))/(LN(2)/$D$106))*$AB10*AD10*0.475*$F$19*44/12,)</f>
        <v>0</v>
      </c>
      <c r="AH10" s="221">
        <f t="shared" ref="AH10:AH24" si="30">IF(OR(AA10&lt;=$F$18,AA10&lt;=30),EXP(-LN(2)/$D$105)*AH9+((1-EXP(-LN(2)/$D$105))/(LN(2)/$D$105))*$AB10*AE10*0.475*$F$19*44/12,)</f>
        <v>0</v>
      </c>
      <c r="AI10" s="226">
        <f t="shared" ref="AI10:AI24" si="31">IF(OR(AA10&lt;=$F$18,AA10&lt;=30),SUM(AF10:AH10),)</f>
        <v>0</v>
      </c>
      <c r="AK10" s="122">
        <v>5</v>
      </c>
      <c r="AL10" s="84">
        <f t="shared" si="10"/>
        <v>0</v>
      </c>
      <c r="AM10" s="84">
        <f t="shared" si="11"/>
        <v>0</v>
      </c>
      <c r="AN10" s="84">
        <f t="shared" si="12"/>
        <v>0</v>
      </c>
      <c r="AO10" s="84">
        <f t="shared" si="13"/>
        <v>0</v>
      </c>
      <c r="AP10" s="84">
        <f t="shared" si="14"/>
        <v>0</v>
      </c>
      <c r="AQ10" s="221">
        <f t="shared" si="15"/>
        <v>0</v>
      </c>
      <c r="AR10" s="221">
        <f t="shared" si="16"/>
        <v>0</v>
      </c>
      <c r="AS10" s="221">
        <f t="shared" si="17"/>
        <v>0</v>
      </c>
      <c r="AT10" s="221">
        <f t="shared" si="18"/>
        <v>0</v>
      </c>
      <c r="AU10" s="84"/>
      <c r="AV10" s="84"/>
      <c r="AW10" s="84"/>
      <c r="AX10" s="84"/>
      <c r="AY10" s="190">
        <f t="shared" si="27"/>
        <v>0</v>
      </c>
    </row>
    <row r="11" spans="2:51">
      <c r="B11" s="464"/>
      <c r="C11" s="458"/>
      <c r="D11" s="456" t="s">
        <v>144</v>
      </c>
      <c r="E11" s="456"/>
      <c r="F11" s="87">
        <f>IF(D8=$B$100,1,0)</f>
        <v>1</v>
      </c>
      <c r="I11" s="106">
        <v>6</v>
      </c>
      <c r="J11" s="84">
        <f t="shared" si="21"/>
        <v>3.4199999999999995</v>
      </c>
      <c r="K11" s="84">
        <f t="shared" si="22"/>
        <v>1.3658956822640649</v>
      </c>
      <c r="L11" s="84">
        <f t="shared" si="23"/>
        <v>70</v>
      </c>
      <c r="M11" s="84">
        <f t="shared" si="24"/>
        <v>2</v>
      </c>
      <c r="N11" s="84">
        <f t="shared" si="0"/>
        <v>0</v>
      </c>
      <c r="O11" s="85">
        <f t="shared" si="1"/>
        <v>272.33543497994327</v>
      </c>
      <c r="P11" s="106">
        <v>6</v>
      </c>
      <c r="Q11" s="84">
        <f t="shared" si="19"/>
        <v>5.3040000000000003</v>
      </c>
      <c r="R11" s="84">
        <f t="shared" si="25"/>
        <v>31.824000000000005</v>
      </c>
      <c r="S11" s="84">
        <f t="shared" si="26"/>
        <v>16.230240000000002</v>
      </c>
      <c r="T11" s="84">
        <f t="shared" si="2"/>
        <v>5.407483258129508</v>
      </c>
      <c r="U11" s="84">
        <f t="shared" si="20"/>
        <v>70</v>
      </c>
      <c r="V11" s="84">
        <f t="shared" si="3"/>
        <v>2</v>
      </c>
      <c r="W11" s="84">
        <v>0</v>
      </c>
      <c r="X11" s="84">
        <f t="shared" si="4"/>
        <v>301.68570134124224</v>
      </c>
      <c r="Y11" s="89">
        <f t="shared" si="5"/>
        <v>29.350266361298964</v>
      </c>
      <c r="AA11" s="122">
        <v>6</v>
      </c>
      <c r="AB11" s="84">
        <f t="shared" si="6"/>
        <v>0</v>
      </c>
      <c r="AC11" s="332">
        <f t="shared" si="7"/>
        <v>0</v>
      </c>
      <c r="AD11" s="152">
        <f t="shared" si="8"/>
        <v>0</v>
      </c>
      <c r="AE11" s="152">
        <f t="shared" si="9"/>
        <v>0</v>
      </c>
      <c r="AF11" s="221">
        <f t="shared" si="28"/>
        <v>0</v>
      </c>
      <c r="AG11" s="221">
        <f t="shared" si="29"/>
        <v>0</v>
      </c>
      <c r="AH11" s="221">
        <f t="shared" si="30"/>
        <v>0</v>
      </c>
      <c r="AI11" s="226">
        <f t="shared" si="31"/>
        <v>0</v>
      </c>
      <c r="AK11" s="122">
        <v>6</v>
      </c>
      <c r="AL11" s="84">
        <f t="shared" si="10"/>
        <v>0</v>
      </c>
      <c r="AM11" s="84">
        <f t="shared" si="11"/>
        <v>0</v>
      </c>
      <c r="AN11" s="84">
        <f t="shared" si="12"/>
        <v>0</v>
      </c>
      <c r="AO11" s="84">
        <f t="shared" si="13"/>
        <v>0</v>
      </c>
      <c r="AP11" s="84">
        <f t="shared" si="14"/>
        <v>0</v>
      </c>
      <c r="AQ11" s="221">
        <f t="shared" si="15"/>
        <v>0</v>
      </c>
      <c r="AR11" s="221">
        <f t="shared" si="16"/>
        <v>0</v>
      </c>
      <c r="AS11" s="221">
        <f t="shared" si="17"/>
        <v>0</v>
      </c>
      <c r="AT11" s="221">
        <f t="shared" si="18"/>
        <v>0</v>
      </c>
      <c r="AU11" s="84"/>
      <c r="AV11" s="84"/>
      <c r="AW11" s="84"/>
      <c r="AX11" s="84"/>
      <c r="AY11" s="190">
        <f t="shared" si="27"/>
        <v>0</v>
      </c>
    </row>
    <row r="12" spans="2:51" ht="16">
      <c r="B12" s="464"/>
      <c r="C12" s="458"/>
      <c r="D12" s="453" t="s">
        <v>136</v>
      </c>
      <c r="E12" s="453"/>
      <c r="F12" s="147" t="s">
        <v>70</v>
      </c>
      <c r="I12" s="106">
        <v>7</v>
      </c>
      <c r="J12" s="84">
        <f t="shared" si="21"/>
        <v>3.9899999999999993</v>
      </c>
      <c r="K12" s="84">
        <f t="shared" si="22"/>
        <v>1.5652067621022838</v>
      </c>
      <c r="L12" s="84">
        <f t="shared" si="23"/>
        <v>70</v>
      </c>
      <c r="M12" s="84">
        <f t="shared" si="24"/>
        <v>2.3333333333333335</v>
      </c>
      <c r="N12" s="84">
        <f t="shared" si="0"/>
        <v>0</v>
      </c>
      <c r="O12" s="85">
        <f t="shared" si="1"/>
        <v>274.89754066621703</v>
      </c>
      <c r="P12" s="106">
        <v>7</v>
      </c>
      <c r="Q12" s="84">
        <f t="shared" si="19"/>
        <v>5.3040000000000003</v>
      </c>
      <c r="R12" s="84">
        <f t="shared" si="25"/>
        <v>37.128000000000007</v>
      </c>
      <c r="S12" s="84">
        <f t="shared" si="26"/>
        <v>18.935280000000002</v>
      </c>
      <c r="T12" s="84">
        <f t="shared" si="2"/>
        <v>6.1965415598575024</v>
      </c>
      <c r="U12" s="84">
        <f t="shared" si="20"/>
        <v>70</v>
      </c>
      <c r="V12" s="84">
        <f t="shared" si="3"/>
        <v>2.3333333333333335</v>
      </c>
      <c r="W12" s="84">
        <v>0</v>
      </c>
      <c r="X12" s="84">
        <f t="shared" si="4"/>
        <v>308.99347810564069</v>
      </c>
      <c r="Y12" s="89">
        <f t="shared" si="5"/>
        <v>34.095937439423665</v>
      </c>
      <c r="AA12" s="122">
        <v>7</v>
      </c>
      <c r="AB12" s="84">
        <f t="shared" si="6"/>
        <v>0</v>
      </c>
      <c r="AC12" s="332">
        <f t="shared" si="7"/>
        <v>0</v>
      </c>
      <c r="AD12" s="152">
        <f t="shared" si="8"/>
        <v>0</v>
      </c>
      <c r="AE12" s="152">
        <f t="shared" si="9"/>
        <v>0</v>
      </c>
      <c r="AF12" s="221">
        <f t="shared" si="28"/>
        <v>0</v>
      </c>
      <c r="AG12" s="221">
        <f t="shared" si="29"/>
        <v>0</v>
      </c>
      <c r="AH12" s="221">
        <f t="shared" si="30"/>
        <v>0</v>
      </c>
      <c r="AI12" s="226">
        <f t="shared" si="31"/>
        <v>0</v>
      </c>
      <c r="AK12" s="122">
        <v>7</v>
      </c>
      <c r="AL12" s="84">
        <f t="shared" si="10"/>
        <v>0</v>
      </c>
      <c r="AM12" s="84">
        <f t="shared" si="11"/>
        <v>0</v>
      </c>
      <c r="AN12" s="84">
        <f t="shared" si="12"/>
        <v>0</v>
      </c>
      <c r="AO12" s="84">
        <f t="shared" si="13"/>
        <v>0</v>
      </c>
      <c r="AP12" s="84">
        <f t="shared" si="14"/>
        <v>0</v>
      </c>
      <c r="AQ12" s="221">
        <f t="shared" si="15"/>
        <v>0</v>
      </c>
      <c r="AR12" s="221">
        <f t="shared" si="16"/>
        <v>0</v>
      </c>
      <c r="AS12" s="221">
        <f t="shared" si="17"/>
        <v>0</v>
      </c>
      <c r="AT12" s="221">
        <f t="shared" si="18"/>
        <v>0</v>
      </c>
      <c r="AU12" s="84"/>
      <c r="AV12" s="84"/>
      <c r="AW12" s="84"/>
      <c r="AX12" s="84"/>
      <c r="AY12" s="190">
        <f t="shared" si="27"/>
        <v>0</v>
      </c>
    </row>
    <row r="13" spans="2:51">
      <c r="B13" s="455"/>
      <c r="C13" s="459"/>
      <c r="D13" s="457" t="s">
        <v>160</v>
      </c>
      <c r="E13" s="457"/>
      <c r="F13" s="88">
        <f>IF(ISBLANK(F$12),,VLOOKUP(F$12,C131:D195,2,FALSE))</f>
        <v>0.56999999999999995</v>
      </c>
      <c r="I13" s="106">
        <v>8</v>
      </c>
      <c r="J13" s="84">
        <f t="shared" si="21"/>
        <v>4.5599999999999996</v>
      </c>
      <c r="K13" s="84">
        <f t="shared" si="22"/>
        <v>1.7612191535915833</v>
      </c>
      <c r="L13" s="84">
        <f t="shared" si="23"/>
        <v>70</v>
      </c>
      <c r="M13" s="84">
        <f t="shared" si="24"/>
        <v>2.6666666666666665</v>
      </c>
      <c r="N13" s="84">
        <f t="shared" si="0"/>
        <v>0</v>
      </c>
      <c r="O13" s="85">
        <f t="shared" si="1"/>
        <v>277.45390113694981</v>
      </c>
      <c r="P13" s="106">
        <v>8</v>
      </c>
      <c r="Q13" s="84">
        <f t="shared" si="19"/>
        <v>5.3040000000000003</v>
      </c>
      <c r="R13" s="84">
        <f t="shared" si="25"/>
        <v>42.432000000000009</v>
      </c>
      <c r="S13" s="84">
        <f t="shared" si="26"/>
        <v>21.640320000000006</v>
      </c>
      <c r="T13" s="84">
        <f t="shared" si="2"/>
        <v>6.9725405904770303</v>
      </c>
      <c r="U13" s="84">
        <f t="shared" si="20"/>
        <v>70</v>
      </c>
      <c r="V13" s="84">
        <f t="shared" si="3"/>
        <v>2.6666666666666665</v>
      </c>
      <c r="W13" s="84">
        <v>0</v>
      </c>
      <c r="X13" s="84">
        <f t="shared" si="4"/>
        <v>316.27850997285861</v>
      </c>
      <c r="Y13" s="89">
        <f t="shared" si="5"/>
        <v>38.824608835908805</v>
      </c>
      <c r="AA13" s="122">
        <v>8</v>
      </c>
      <c r="AB13" s="84">
        <f t="shared" si="6"/>
        <v>0</v>
      </c>
      <c r="AC13" s="332">
        <f t="shared" si="7"/>
        <v>0</v>
      </c>
      <c r="AD13" s="152">
        <f t="shared" si="8"/>
        <v>0</v>
      </c>
      <c r="AE13" s="152">
        <f t="shared" si="9"/>
        <v>0</v>
      </c>
      <c r="AF13" s="221">
        <f t="shared" si="28"/>
        <v>0</v>
      </c>
      <c r="AG13" s="221">
        <f t="shared" si="29"/>
        <v>0</v>
      </c>
      <c r="AH13" s="221">
        <f t="shared" si="30"/>
        <v>0</v>
      </c>
      <c r="AI13" s="226">
        <f t="shared" si="31"/>
        <v>0</v>
      </c>
      <c r="AK13" s="122">
        <v>8</v>
      </c>
      <c r="AL13" s="84">
        <f t="shared" si="10"/>
        <v>0</v>
      </c>
      <c r="AM13" s="84">
        <f t="shared" si="11"/>
        <v>0</v>
      </c>
      <c r="AN13" s="84">
        <f t="shared" si="12"/>
        <v>0</v>
      </c>
      <c r="AO13" s="84">
        <f t="shared" si="13"/>
        <v>0</v>
      </c>
      <c r="AP13" s="84">
        <f t="shared" si="14"/>
        <v>0</v>
      </c>
      <c r="AQ13" s="221">
        <f t="shared" si="15"/>
        <v>0</v>
      </c>
      <c r="AR13" s="221">
        <f t="shared" si="16"/>
        <v>0</v>
      </c>
      <c r="AS13" s="221">
        <f t="shared" si="17"/>
        <v>0</v>
      </c>
      <c r="AT13" s="221">
        <f t="shared" si="18"/>
        <v>0</v>
      </c>
      <c r="AU13" s="84"/>
      <c r="AV13" s="84"/>
      <c r="AW13" s="84"/>
      <c r="AX13" s="84"/>
      <c r="AY13" s="190">
        <f t="shared" si="27"/>
        <v>0</v>
      </c>
    </row>
    <row r="14" spans="2:51">
      <c r="B14" s="454" t="s">
        <v>137</v>
      </c>
      <c r="C14" s="450"/>
      <c r="D14" s="451"/>
      <c r="E14" s="451"/>
      <c r="F14" s="452"/>
      <c r="I14" s="106">
        <v>9</v>
      </c>
      <c r="J14" s="84">
        <f t="shared" si="21"/>
        <v>5.13</v>
      </c>
      <c r="K14" s="84">
        <f t="shared" si="22"/>
        <v>1.9543924159507027</v>
      </c>
      <c r="L14" s="84">
        <f t="shared" si="23"/>
        <v>70</v>
      </c>
      <c r="M14" s="84">
        <f t="shared" si="24"/>
        <v>3</v>
      </c>
      <c r="N14" s="84">
        <f t="shared" si="0"/>
        <v>0</v>
      </c>
      <c r="O14" s="85">
        <f t="shared" si="1"/>
        <v>280.00531679111418</v>
      </c>
      <c r="P14" s="106">
        <v>9</v>
      </c>
      <c r="Q14" s="84">
        <f t="shared" si="19"/>
        <v>5.3040000000000003</v>
      </c>
      <c r="R14" s="84">
        <f t="shared" si="25"/>
        <v>47.736000000000011</v>
      </c>
      <c r="S14" s="84">
        <f t="shared" si="26"/>
        <v>24.345360000000007</v>
      </c>
      <c r="T14" s="84">
        <f t="shared" si="2"/>
        <v>7.7372997120475224</v>
      </c>
      <c r="U14" s="84">
        <f t="shared" si="20"/>
        <v>70</v>
      </c>
      <c r="V14" s="84">
        <f t="shared" si="3"/>
        <v>3</v>
      </c>
      <c r="W14" s="84">
        <v>0</v>
      </c>
      <c r="X14" s="84">
        <f t="shared" si="4"/>
        <v>323.54396566514941</v>
      </c>
      <c r="Y14" s="89">
        <f t="shared" si="5"/>
        <v>43.538648874035232</v>
      </c>
      <c r="AA14" s="122">
        <v>9</v>
      </c>
      <c r="AB14" s="84">
        <f t="shared" si="6"/>
        <v>0</v>
      </c>
      <c r="AC14" s="332">
        <f t="shared" si="7"/>
        <v>0</v>
      </c>
      <c r="AD14" s="152">
        <f t="shared" si="8"/>
        <v>0</v>
      </c>
      <c r="AE14" s="152">
        <f t="shared" si="9"/>
        <v>0</v>
      </c>
      <c r="AF14" s="221">
        <f t="shared" si="28"/>
        <v>0</v>
      </c>
      <c r="AG14" s="221">
        <f t="shared" si="29"/>
        <v>0</v>
      </c>
      <c r="AH14" s="221">
        <f t="shared" si="30"/>
        <v>0</v>
      </c>
      <c r="AI14" s="226">
        <f t="shared" si="31"/>
        <v>0</v>
      </c>
      <c r="AK14" s="122">
        <v>9</v>
      </c>
      <c r="AL14" s="84">
        <f t="shared" si="10"/>
        <v>0</v>
      </c>
      <c r="AM14" s="84">
        <f t="shared" si="11"/>
        <v>0</v>
      </c>
      <c r="AN14" s="84">
        <f t="shared" si="12"/>
        <v>0</v>
      </c>
      <c r="AO14" s="84">
        <f t="shared" si="13"/>
        <v>0</v>
      </c>
      <c r="AP14" s="84">
        <f t="shared" si="14"/>
        <v>0</v>
      </c>
      <c r="AQ14" s="221">
        <f t="shared" si="15"/>
        <v>0</v>
      </c>
      <c r="AR14" s="221">
        <f t="shared" si="16"/>
        <v>0</v>
      </c>
      <c r="AS14" s="221">
        <f t="shared" si="17"/>
        <v>0</v>
      </c>
      <c r="AT14" s="221">
        <f t="shared" si="18"/>
        <v>0</v>
      </c>
      <c r="AU14" s="84"/>
      <c r="AV14" s="84"/>
      <c r="AW14" s="84"/>
      <c r="AX14" s="84"/>
      <c r="AY14" s="190">
        <f t="shared" si="27"/>
        <v>0</v>
      </c>
    </row>
    <row r="15" spans="2:51">
      <c r="B15" s="464"/>
      <c r="C15" s="144" t="s">
        <v>73</v>
      </c>
      <c r="D15" s="460" t="s">
        <v>140</v>
      </c>
      <c r="E15" s="460"/>
      <c r="F15" s="145">
        <f>IF(D15="","",VLOOKUP(D15,$B$97:$C$100,2,0))</f>
        <v>70</v>
      </c>
      <c r="I15" s="106">
        <v>10</v>
      </c>
      <c r="J15" s="84">
        <f t="shared" si="21"/>
        <v>5.7</v>
      </c>
      <c r="K15" s="84">
        <f t="shared" si="22"/>
        <v>2.1450779929938899</v>
      </c>
      <c r="L15" s="84">
        <f t="shared" si="23"/>
        <v>70</v>
      </c>
      <c r="M15" s="84">
        <f t="shared" si="24"/>
        <v>3.3333333333333335</v>
      </c>
      <c r="N15" s="84">
        <f t="shared" si="0"/>
        <v>0</v>
      </c>
      <c r="O15" s="85">
        <f t="shared" si="1"/>
        <v>282.55239972668659</v>
      </c>
      <c r="P15" s="106">
        <v>10</v>
      </c>
      <c r="Q15" s="84">
        <f t="shared" si="19"/>
        <v>5.3040000000000003</v>
      </c>
      <c r="R15" s="84">
        <f t="shared" si="25"/>
        <v>53.040000000000013</v>
      </c>
      <c r="S15" s="84">
        <f t="shared" si="26"/>
        <v>27.050400000000007</v>
      </c>
      <c r="T15" s="84">
        <f t="shared" si="2"/>
        <v>8.4922102654791249</v>
      </c>
      <c r="U15" s="84">
        <f t="shared" si="20"/>
        <v>70</v>
      </c>
      <c r="V15" s="84">
        <f t="shared" si="3"/>
        <v>3.3333333333333335</v>
      </c>
      <c r="W15" s="84">
        <v>0</v>
      </c>
      <c r="X15" s="84">
        <f t="shared" si="4"/>
        <v>330.79226843459838</v>
      </c>
      <c r="Y15" s="89">
        <f t="shared" si="5"/>
        <v>48.239868707911796</v>
      </c>
      <c r="AA15" s="122">
        <v>10</v>
      </c>
      <c r="AB15" s="84">
        <f t="shared" si="6"/>
        <v>0</v>
      </c>
      <c r="AC15" s="332">
        <f t="shared" si="7"/>
        <v>0</v>
      </c>
      <c r="AD15" s="152">
        <f t="shared" si="8"/>
        <v>0</v>
      </c>
      <c r="AE15" s="152">
        <f t="shared" si="9"/>
        <v>0</v>
      </c>
      <c r="AF15" s="221">
        <f t="shared" si="28"/>
        <v>0</v>
      </c>
      <c r="AG15" s="221">
        <f t="shared" si="29"/>
        <v>0</v>
      </c>
      <c r="AH15" s="221">
        <f t="shared" si="30"/>
        <v>0</v>
      </c>
      <c r="AI15" s="226">
        <f t="shared" si="31"/>
        <v>0</v>
      </c>
      <c r="AK15" s="122">
        <v>10</v>
      </c>
      <c r="AL15" s="84">
        <f t="shared" si="10"/>
        <v>0</v>
      </c>
      <c r="AM15" s="84">
        <f t="shared" si="11"/>
        <v>0</v>
      </c>
      <c r="AN15" s="84">
        <f t="shared" si="12"/>
        <v>0</v>
      </c>
      <c r="AO15" s="84">
        <f t="shared" si="13"/>
        <v>0</v>
      </c>
      <c r="AP15" s="84">
        <f t="shared" si="14"/>
        <v>0</v>
      </c>
      <c r="AQ15" s="221">
        <f t="shared" si="15"/>
        <v>0</v>
      </c>
      <c r="AR15" s="221">
        <f t="shared" si="16"/>
        <v>0</v>
      </c>
      <c r="AS15" s="221">
        <f t="shared" si="17"/>
        <v>0</v>
      </c>
      <c r="AT15" s="221">
        <f t="shared" si="18"/>
        <v>0</v>
      </c>
      <c r="AU15" s="84"/>
      <c r="AV15" s="84"/>
      <c r="AW15" s="84"/>
      <c r="AX15" s="84"/>
      <c r="AY15" s="190">
        <f t="shared" si="27"/>
        <v>0</v>
      </c>
    </row>
    <row r="16" spans="2:51">
      <c r="B16" s="464"/>
      <c r="C16" s="144" t="s">
        <v>74</v>
      </c>
      <c r="D16" s="456" t="s">
        <v>143</v>
      </c>
      <c r="E16" s="456"/>
      <c r="F16" s="145">
        <v>10</v>
      </c>
      <c r="I16" s="106">
        <v>11</v>
      </c>
      <c r="J16" s="84">
        <f t="shared" si="21"/>
        <v>6.2700000000000005</v>
      </c>
      <c r="K16" s="84">
        <f t="shared" si="22"/>
        <v>2.3335529723496968</v>
      </c>
      <c r="L16" s="84">
        <f t="shared" si="23"/>
        <v>70</v>
      </c>
      <c r="M16" s="84">
        <f t="shared" si="24"/>
        <v>3.6666666666666665</v>
      </c>
      <c r="N16" s="84">
        <f t="shared" si="0"/>
        <v>0</v>
      </c>
      <c r="O16" s="85">
        <f t="shared" si="1"/>
        <v>285.09563253795352</v>
      </c>
      <c r="P16" s="106">
        <v>11</v>
      </c>
      <c r="Q16" s="84">
        <f t="shared" si="19"/>
        <v>5.3040000000000003</v>
      </c>
      <c r="R16" s="84">
        <f t="shared" si="25"/>
        <v>58.344000000000015</v>
      </c>
      <c r="S16" s="84">
        <f t="shared" si="26"/>
        <v>29.755440000000007</v>
      </c>
      <c r="T16" s="84">
        <f t="shared" si="2"/>
        <v>9.2383692208639729</v>
      </c>
      <c r="U16" s="84">
        <f t="shared" si="20"/>
        <v>70</v>
      </c>
      <c r="V16" s="84">
        <f t="shared" si="3"/>
        <v>3.6666666666666665</v>
      </c>
      <c r="W16" s="84">
        <v>0</v>
      </c>
      <c r="X16" s="84">
        <f t="shared" si="4"/>
        <v>338.02532883744919</v>
      </c>
      <c r="Y16" s="89">
        <f t="shared" si="5"/>
        <v>52.929696299495674</v>
      </c>
      <c r="AA16" s="122">
        <v>11</v>
      </c>
      <c r="AB16" s="84">
        <f t="shared" si="6"/>
        <v>0</v>
      </c>
      <c r="AC16" s="332">
        <f t="shared" si="7"/>
        <v>0</v>
      </c>
      <c r="AD16" s="152">
        <f t="shared" si="8"/>
        <v>0</v>
      </c>
      <c r="AE16" s="152">
        <f t="shared" si="9"/>
        <v>0</v>
      </c>
      <c r="AF16" s="221">
        <f t="shared" si="28"/>
        <v>0</v>
      </c>
      <c r="AG16" s="221">
        <f t="shared" si="29"/>
        <v>0</v>
      </c>
      <c r="AH16" s="221">
        <f t="shared" si="30"/>
        <v>0</v>
      </c>
      <c r="AI16" s="226">
        <f t="shared" si="31"/>
        <v>0</v>
      </c>
      <c r="AK16" s="122">
        <v>11</v>
      </c>
      <c r="AL16" s="84">
        <f t="shared" si="10"/>
        <v>0</v>
      </c>
      <c r="AM16" s="84">
        <f t="shared" si="11"/>
        <v>0</v>
      </c>
      <c r="AN16" s="84">
        <f t="shared" si="12"/>
        <v>0</v>
      </c>
      <c r="AO16" s="84">
        <f t="shared" si="13"/>
        <v>0</v>
      </c>
      <c r="AP16" s="84">
        <f t="shared" si="14"/>
        <v>0</v>
      </c>
      <c r="AQ16" s="221">
        <f t="shared" si="15"/>
        <v>0</v>
      </c>
      <c r="AR16" s="221">
        <f t="shared" si="16"/>
        <v>0</v>
      </c>
      <c r="AS16" s="221">
        <f t="shared" si="17"/>
        <v>0</v>
      </c>
      <c r="AT16" s="221">
        <f t="shared" si="18"/>
        <v>0</v>
      </c>
      <c r="AU16" s="84"/>
      <c r="AV16" s="84"/>
      <c r="AW16" s="84"/>
      <c r="AX16" s="84"/>
      <c r="AY16" s="190">
        <f t="shared" si="27"/>
        <v>0</v>
      </c>
    </row>
    <row r="17" spans="2:51" ht="16">
      <c r="B17" s="464"/>
      <c r="C17" s="458" t="s">
        <v>129</v>
      </c>
      <c r="D17" s="453" t="s">
        <v>136</v>
      </c>
      <c r="E17" s="453"/>
      <c r="F17" s="147" t="s">
        <v>30</v>
      </c>
      <c r="I17" s="106">
        <v>12</v>
      </c>
      <c r="J17" s="84">
        <f t="shared" si="21"/>
        <v>6.8400000000000007</v>
      </c>
      <c r="K17" s="84">
        <f t="shared" si="22"/>
        <v>2.5200411724715086</v>
      </c>
      <c r="L17" s="84">
        <f t="shared" si="23"/>
        <v>70</v>
      </c>
      <c r="M17" s="84">
        <f t="shared" si="24"/>
        <v>4</v>
      </c>
      <c r="N17" s="84">
        <f t="shared" si="0"/>
        <v>0</v>
      </c>
      <c r="O17" s="85">
        <f t="shared" si="1"/>
        <v>287.63540504205457</v>
      </c>
      <c r="P17" s="106">
        <v>12</v>
      </c>
      <c r="Q17" s="84">
        <f t="shared" si="19"/>
        <v>5.3040000000000003</v>
      </c>
      <c r="R17" s="84">
        <f t="shared" si="25"/>
        <v>63.648000000000017</v>
      </c>
      <c r="S17" s="84">
        <f t="shared" si="26"/>
        <v>32.460480000000011</v>
      </c>
      <c r="T17" s="84">
        <f t="shared" si="2"/>
        <v>9.9766626594418444</v>
      </c>
      <c r="U17" s="84">
        <f t="shared" si="20"/>
        <v>70</v>
      </c>
      <c r="V17" s="84">
        <f t="shared" si="3"/>
        <v>4</v>
      </c>
      <c r="W17" s="84">
        <v>0</v>
      </c>
      <c r="X17" s="84">
        <f t="shared" si="4"/>
        <v>345.2446901318612</v>
      </c>
      <c r="Y17" s="89">
        <f t="shared" si="5"/>
        <v>57.609285089806633</v>
      </c>
      <c r="AA17" s="122">
        <v>12</v>
      </c>
      <c r="AB17" s="84">
        <f t="shared" si="6"/>
        <v>0</v>
      </c>
      <c r="AC17" s="332">
        <f t="shared" si="7"/>
        <v>0</v>
      </c>
      <c r="AD17" s="152">
        <f t="shared" si="8"/>
        <v>0</v>
      </c>
      <c r="AE17" s="152">
        <f t="shared" si="9"/>
        <v>0</v>
      </c>
      <c r="AF17" s="221">
        <f t="shared" si="28"/>
        <v>0</v>
      </c>
      <c r="AG17" s="221">
        <f t="shared" si="29"/>
        <v>0</v>
      </c>
      <c r="AH17" s="221">
        <f t="shared" si="30"/>
        <v>0</v>
      </c>
      <c r="AI17" s="226">
        <f t="shared" si="31"/>
        <v>0</v>
      </c>
      <c r="AK17" s="122">
        <v>12</v>
      </c>
      <c r="AL17" s="84">
        <f t="shared" si="10"/>
        <v>0</v>
      </c>
      <c r="AM17" s="84">
        <f t="shared" si="11"/>
        <v>0</v>
      </c>
      <c r="AN17" s="84">
        <f t="shared" si="12"/>
        <v>0</v>
      </c>
      <c r="AO17" s="84">
        <f t="shared" si="13"/>
        <v>0</v>
      </c>
      <c r="AP17" s="84">
        <f t="shared" si="14"/>
        <v>0</v>
      </c>
      <c r="AQ17" s="221">
        <f t="shared" si="15"/>
        <v>0</v>
      </c>
      <c r="AR17" s="221">
        <f t="shared" si="16"/>
        <v>0</v>
      </c>
      <c r="AS17" s="221">
        <f t="shared" si="17"/>
        <v>0</v>
      </c>
      <c r="AT17" s="221">
        <f t="shared" si="18"/>
        <v>0</v>
      </c>
      <c r="AU17" s="84"/>
      <c r="AV17" s="84"/>
      <c r="AW17" s="84"/>
      <c r="AX17" s="84"/>
      <c r="AY17" s="190">
        <f t="shared" si="27"/>
        <v>0</v>
      </c>
    </row>
    <row r="18" spans="2:51">
      <c r="B18" s="464"/>
      <c r="C18" s="458"/>
      <c r="D18" s="453" t="s">
        <v>141</v>
      </c>
      <c r="E18" s="453"/>
      <c r="F18" s="148">
        <v>70</v>
      </c>
      <c r="I18" s="106">
        <v>13</v>
      </c>
      <c r="J18" s="84">
        <f t="shared" si="21"/>
        <v>7.410000000000001</v>
      </c>
      <c r="K18" s="84">
        <f t="shared" si="22"/>
        <v>2.7047269815583848</v>
      </c>
      <c r="L18" s="84">
        <f t="shared" si="23"/>
        <v>70</v>
      </c>
      <c r="M18" s="84">
        <f t="shared" si="24"/>
        <v>4.333333333333333</v>
      </c>
      <c r="N18" s="84">
        <f t="shared" si="0"/>
        <v>0</v>
      </c>
      <c r="O18" s="85">
        <f t="shared" si="1"/>
        <v>290.17203838176971</v>
      </c>
      <c r="P18" s="106">
        <v>13</v>
      </c>
      <c r="Q18" s="84">
        <f t="shared" si="19"/>
        <v>5.3040000000000003</v>
      </c>
      <c r="R18" s="84">
        <f t="shared" si="25"/>
        <v>68.952000000000012</v>
      </c>
      <c r="S18" s="84">
        <f t="shared" si="26"/>
        <v>35.165520000000008</v>
      </c>
      <c r="T18" s="84">
        <f t="shared" si="2"/>
        <v>10.707820560897389</v>
      </c>
      <c r="U18" s="84">
        <f t="shared" si="20"/>
        <v>70</v>
      </c>
      <c r="V18" s="84">
        <f t="shared" si="3"/>
        <v>4.333333333333333</v>
      </c>
      <c r="W18" s="84">
        <v>0</v>
      </c>
      <c r="X18" s="84">
        <f t="shared" si="4"/>
        <v>352.4516236991185</v>
      </c>
      <c r="Y18" s="89">
        <f t="shared" si="5"/>
        <v>62.27958531734879</v>
      </c>
      <c r="AA18" s="122">
        <v>13</v>
      </c>
      <c r="AB18" s="84">
        <f t="shared" si="6"/>
        <v>0</v>
      </c>
      <c r="AC18" s="332">
        <f t="shared" si="7"/>
        <v>0</v>
      </c>
      <c r="AD18" s="152">
        <f t="shared" si="8"/>
        <v>0</v>
      </c>
      <c r="AE18" s="152">
        <f t="shared" si="9"/>
        <v>0</v>
      </c>
      <c r="AF18" s="221">
        <f t="shared" si="28"/>
        <v>0</v>
      </c>
      <c r="AG18" s="221">
        <f t="shared" si="29"/>
        <v>0</v>
      </c>
      <c r="AH18" s="221">
        <f t="shared" si="30"/>
        <v>0</v>
      </c>
      <c r="AI18" s="226">
        <f t="shared" si="31"/>
        <v>0</v>
      </c>
      <c r="AK18" s="122">
        <v>13</v>
      </c>
      <c r="AL18" s="84">
        <f t="shared" si="10"/>
        <v>0</v>
      </c>
      <c r="AM18" s="84">
        <f t="shared" si="11"/>
        <v>0</v>
      </c>
      <c r="AN18" s="84">
        <f t="shared" si="12"/>
        <v>0</v>
      </c>
      <c r="AO18" s="84">
        <f t="shared" si="13"/>
        <v>0</v>
      </c>
      <c r="AP18" s="84">
        <f t="shared" si="14"/>
        <v>0</v>
      </c>
      <c r="AQ18" s="221">
        <f t="shared" si="15"/>
        <v>0</v>
      </c>
      <c r="AR18" s="221">
        <f t="shared" si="16"/>
        <v>0</v>
      </c>
      <c r="AS18" s="221">
        <f t="shared" si="17"/>
        <v>0</v>
      </c>
      <c r="AT18" s="221">
        <f t="shared" si="18"/>
        <v>0</v>
      </c>
      <c r="AU18" s="84"/>
      <c r="AV18" s="84"/>
      <c r="AW18" s="84"/>
      <c r="AX18" s="84"/>
      <c r="AY18" s="190">
        <f t="shared" si="27"/>
        <v>0</v>
      </c>
    </row>
    <row r="19" spans="2:51">
      <c r="B19" s="464"/>
      <c r="C19" s="458"/>
      <c r="D19" s="456" t="s">
        <v>160</v>
      </c>
      <c r="E19" s="456"/>
      <c r="F19" s="87">
        <f>IF(ISBLANK(F$17),,VLOOKUP(F$17,C131:D195,2,FALSE))</f>
        <v>0.51</v>
      </c>
      <c r="I19" s="106">
        <v>14</v>
      </c>
      <c r="J19" s="84">
        <f t="shared" si="21"/>
        <v>7.9800000000000013</v>
      </c>
      <c r="K19" s="84">
        <f t="shared" si="22"/>
        <v>2.887764808942427</v>
      </c>
      <c r="L19" s="84">
        <f t="shared" si="23"/>
        <v>70</v>
      </c>
      <c r="M19" s="84">
        <f t="shared" si="24"/>
        <v>4.666666666666667</v>
      </c>
      <c r="N19" s="84">
        <f t="shared" si="0"/>
        <v>0</v>
      </c>
      <c r="O19" s="85">
        <f t="shared" si="1"/>
        <v>292.70580148668586</v>
      </c>
      <c r="P19" s="106">
        <v>14</v>
      </c>
      <c r="Q19" s="84">
        <f t="shared" si="19"/>
        <v>5.3040000000000003</v>
      </c>
      <c r="R19" s="84">
        <f t="shared" si="25"/>
        <v>74.256000000000014</v>
      </c>
      <c r="S19" s="84">
        <f t="shared" si="26"/>
        <v>37.870560000000005</v>
      </c>
      <c r="T19" s="84">
        <f t="shared" si="2"/>
        <v>11.432454220726362</v>
      </c>
      <c r="U19" s="84">
        <f t="shared" si="20"/>
        <v>70</v>
      </c>
      <c r="V19" s="84">
        <f t="shared" si="3"/>
        <v>4.666666666666667</v>
      </c>
      <c r="W19" s="84">
        <v>0</v>
      </c>
      <c r="X19" s="84">
        <f t="shared" si="4"/>
        <v>359.64719421220951</v>
      </c>
      <c r="Y19" s="89">
        <f t="shared" si="5"/>
        <v>66.941392725523656</v>
      </c>
      <c r="AA19" s="122">
        <v>14</v>
      </c>
      <c r="AB19" s="84">
        <f t="shared" si="6"/>
        <v>0</v>
      </c>
      <c r="AC19" s="332">
        <f t="shared" si="7"/>
        <v>0</v>
      </c>
      <c r="AD19" s="152">
        <f t="shared" si="8"/>
        <v>0</v>
      </c>
      <c r="AE19" s="152">
        <f t="shared" si="9"/>
        <v>0</v>
      </c>
      <c r="AF19" s="221">
        <f t="shared" si="28"/>
        <v>0</v>
      </c>
      <c r="AG19" s="221">
        <f t="shared" si="29"/>
        <v>0</v>
      </c>
      <c r="AH19" s="221">
        <f t="shared" si="30"/>
        <v>0</v>
      </c>
      <c r="AI19" s="226">
        <f t="shared" si="31"/>
        <v>0</v>
      </c>
      <c r="AK19" s="122">
        <v>14</v>
      </c>
      <c r="AL19" s="84">
        <f t="shared" si="10"/>
        <v>0</v>
      </c>
      <c r="AM19" s="84">
        <f t="shared" si="11"/>
        <v>0</v>
      </c>
      <c r="AN19" s="84">
        <f t="shared" si="12"/>
        <v>0</v>
      </c>
      <c r="AO19" s="84">
        <f t="shared" si="13"/>
        <v>0</v>
      </c>
      <c r="AP19" s="84">
        <f t="shared" si="14"/>
        <v>0</v>
      </c>
      <c r="AQ19" s="221">
        <f t="shared" si="15"/>
        <v>0</v>
      </c>
      <c r="AR19" s="221">
        <f t="shared" si="16"/>
        <v>0</v>
      </c>
      <c r="AS19" s="221">
        <f t="shared" si="17"/>
        <v>0</v>
      </c>
      <c r="AT19" s="221">
        <f t="shared" si="18"/>
        <v>0</v>
      </c>
      <c r="AU19" s="84"/>
      <c r="AV19" s="84"/>
      <c r="AW19" s="84"/>
      <c r="AX19" s="84"/>
      <c r="AY19" s="190">
        <f t="shared" si="27"/>
        <v>0</v>
      </c>
    </row>
    <row r="20" spans="2:51">
      <c r="B20" s="464"/>
      <c r="C20" s="458"/>
      <c r="D20" s="456" t="s">
        <v>145</v>
      </c>
      <c r="E20" s="456"/>
      <c r="F20" s="149">
        <v>1.56</v>
      </c>
      <c r="I20" s="106">
        <v>15</v>
      </c>
      <c r="J20" s="84">
        <f t="shared" si="21"/>
        <v>8.5500000000000007</v>
      </c>
      <c r="K20" s="84">
        <f t="shared" si="22"/>
        <v>3.0692857555424364</v>
      </c>
      <c r="L20" s="84">
        <f t="shared" si="23"/>
        <v>70</v>
      </c>
      <c r="M20" s="84">
        <f t="shared" si="24"/>
        <v>5</v>
      </c>
      <c r="N20" s="84">
        <f t="shared" si="0"/>
        <v>0</v>
      </c>
      <c r="O20" s="85">
        <f t="shared" si="1"/>
        <v>295.2369226909031</v>
      </c>
      <c r="P20" s="106">
        <v>15</v>
      </c>
      <c r="Q20" s="84">
        <f t="shared" si="19"/>
        <v>5.3040000000000003</v>
      </c>
      <c r="R20" s="84">
        <f t="shared" si="25"/>
        <v>79.560000000000016</v>
      </c>
      <c r="S20" s="84">
        <f t="shared" si="26"/>
        <v>40.575600000000009</v>
      </c>
      <c r="T20" s="84">
        <f t="shared" si="2"/>
        <v>12.151082658084299</v>
      </c>
      <c r="U20" s="84">
        <f t="shared" si="20"/>
        <v>70</v>
      </c>
      <c r="V20" s="84">
        <f t="shared" si="3"/>
        <v>5</v>
      </c>
      <c r="W20" s="84">
        <v>0</v>
      </c>
      <c r="X20" s="84">
        <f t="shared" si="4"/>
        <v>366.83230562949689</v>
      </c>
      <c r="Y20" s="89">
        <f t="shared" si="5"/>
        <v>71.595382938593787</v>
      </c>
      <c r="AA20" s="122">
        <v>15</v>
      </c>
      <c r="AB20" s="84">
        <f t="shared" si="6"/>
        <v>15</v>
      </c>
      <c r="AC20" s="332">
        <f t="shared" si="7"/>
        <v>0</v>
      </c>
      <c r="AD20" s="152">
        <f t="shared" si="8"/>
        <v>0.56000000000000005</v>
      </c>
      <c r="AE20" s="152">
        <f t="shared" si="9"/>
        <v>0.44</v>
      </c>
      <c r="AF20" s="221">
        <f t="shared" si="28"/>
        <v>0</v>
      </c>
      <c r="AG20" s="221">
        <f t="shared" si="29"/>
        <v>7.3588137770355146</v>
      </c>
      <c r="AH20" s="221">
        <f t="shared" si="30"/>
        <v>4.9544220875163099</v>
      </c>
      <c r="AI20" s="226">
        <f t="shared" si="31"/>
        <v>12.313235864551825</v>
      </c>
      <c r="AK20" s="122">
        <v>15</v>
      </c>
      <c r="AL20" s="84">
        <f t="shared" si="10"/>
        <v>15</v>
      </c>
      <c r="AM20" s="84">
        <f t="shared" si="11"/>
        <v>0</v>
      </c>
      <c r="AN20" s="84">
        <f t="shared" si="12"/>
        <v>0.56000000000000005</v>
      </c>
      <c r="AO20" s="84">
        <f t="shared" si="13"/>
        <v>0.44</v>
      </c>
      <c r="AP20" s="84">
        <f t="shared" si="14"/>
        <v>0</v>
      </c>
      <c r="AQ20" s="221">
        <f t="shared" si="15"/>
        <v>0</v>
      </c>
      <c r="AR20" s="221">
        <f t="shared" si="16"/>
        <v>8.4</v>
      </c>
      <c r="AS20" s="221">
        <f t="shared" si="17"/>
        <v>6.6</v>
      </c>
      <c r="AT20" s="221">
        <f t="shared" si="18"/>
        <v>0</v>
      </c>
      <c r="AU20" s="84"/>
      <c r="AV20" s="84"/>
      <c r="AW20" s="84"/>
      <c r="AX20" s="84"/>
      <c r="AY20" s="190">
        <f t="shared" si="27"/>
        <v>3.75</v>
      </c>
    </row>
    <row r="21" spans="2:51">
      <c r="B21" s="455"/>
      <c r="C21" s="459"/>
      <c r="D21" s="457" t="s">
        <v>148</v>
      </c>
      <c r="E21" s="457"/>
      <c r="F21" s="154">
        <f>15*7.5%</f>
        <v>1.125</v>
      </c>
      <c r="I21" s="106">
        <v>16</v>
      </c>
      <c r="J21" s="84">
        <f t="shared" si="21"/>
        <v>9.120000000000001</v>
      </c>
      <c r="K21" s="84">
        <f t="shared" si="22"/>
        <v>3.2494024532234786</v>
      </c>
      <c r="L21" s="84">
        <f t="shared" si="23"/>
        <v>70</v>
      </c>
      <c r="M21" s="84">
        <f t="shared" si="24"/>
        <v>5.333333333333333</v>
      </c>
      <c r="N21" s="84">
        <f t="shared" si="0"/>
        <v>0</v>
      </c>
      <c r="O21" s="85">
        <f t="shared" si="1"/>
        <v>297.76559816158641</v>
      </c>
      <c r="P21" s="106">
        <v>16</v>
      </c>
      <c r="Q21" s="84">
        <f t="shared" si="19"/>
        <v>-23.4</v>
      </c>
      <c r="R21" s="84">
        <f t="shared" si="25"/>
        <v>56.160000000000018</v>
      </c>
      <c r="S21" s="84">
        <f t="shared" si="26"/>
        <v>28.641600000000011</v>
      </c>
      <c r="T21" s="84">
        <f t="shared" si="2"/>
        <v>8.9321263390731787</v>
      </c>
      <c r="U21" s="84">
        <f t="shared" si="20"/>
        <v>70</v>
      </c>
      <c r="V21" s="84">
        <f t="shared" si="3"/>
        <v>5.333333333333333</v>
      </c>
      <c r="W21" s="84">
        <v>0</v>
      </c>
      <c r="X21" s="84">
        <f t="shared" si="4"/>
        <v>341.66312892944137</v>
      </c>
      <c r="Y21" s="89">
        <f t="shared" si="5"/>
        <v>43.89753076785496</v>
      </c>
      <c r="AA21" s="122">
        <v>16</v>
      </c>
      <c r="AB21" s="84">
        <f t="shared" si="6"/>
        <v>0</v>
      </c>
      <c r="AC21" s="332">
        <f t="shared" si="7"/>
        <v>0</v>
      </c>
      <c r="AD21" s="152">
        <f t="shared" si="8"/>
        <v>0</v>
      </c>
      <c r="AE21" s="152">
        <f t="shared" si="9"/>
        <v>0</v>
      </c>
      <c r="AF21" s="221">
        <f t="shared" si="28"/>
        <v>0</v>
      </c>
      <c r="AG21" s="221">
        <f t="shared" si="29"/>
        <v>7.1575866273192812</v>
      </c>
      <c r="AH21" s="221">
        <f t="shared" si="30"/>
        <v>3.5033054549431935</v>
      </c>
      <c r="AI21" s="226">
        <f t="shared" si="31"/>
        <v>10.660892082262475</v>
      </c>
      <c r="AK21" s="122">
        <v>16</v>
      </c>
      <c r="AL21" s="84">
        <f t="shared" si="10"/>
        <v>0</v>
      </c>
      <c r="AM21" s="84">
        <f t="shared" si="11"/>
        <v>0</v>
      </c>
      <c r="AN21" s="84">
        <f t="shared" si="12"/>
        <v>0</v>
      </c>
      <c r="AO21" s="84">
        <f t="shared" si="13"/>
        <v>0</v>
      </c>
      <c r="AP21" s="84">
        <f t="shared" si="14"/>
        <v>0</v>
      </c>
      <c r="AQ21" s="221">
        <f t="shared" si="15"/>
        <v>0</v>
      </c>
      <c r="AR21" s="221">
        <f t="shared" si="16"/>
        <v>0</v>
      </c>
      <c r="AS21" s="221">
        <f t="shared" si="17"/>
        <v>0</v>
      </c>
      <c r="AT21" s="221">
        <f t="shared" si="18"/>
        <v>0</v>
      </c>
      <c r="AU21" s="84"/>
      <c r="AV21" s="84"/>
      <c r="AW21" s="84"/>
      <c r="AX21" s="84"/>
      <c r="AY21" s="190">
        <f t="shared" si="27"/>
        <v>3.75</v>
      </c>
    </row>
    <row r="22" spans="2:51">
      <c r="E22" s="6"/>
      <c r="I22" s="106">
        <v>17</v>
      </c>
      <c r="J22" s="84">
        <f t="shared" si="21"/>
        <v>9.6900000000000013</v>
      </c>
      <c r="K22" s="84">
        <f t="shared" si="22"/>
        <v>3.4282126591207973</v>
      </c>
      <c r="L22" s="84">
        <f t="shared" si="23"/>
        <v>70</v>
      </c>
      <c r="M22" s="84">
        <f t="shared" si="24"/>
        <v>5.666666666666667</v>
      </c>
      <c r="N22" s="84">
        <f t="shared" si="0"/>
        <v>0</v>
      </c>
      <c r="O22" s="85">
        <f t="shared" si="1"/>
        <v>300.29199815907987</v>
      </c>
      <c r="P22" s="106">
        <v>17</v>
      </c>
      <c r="Q22" s="84">
        <f t="shared" si="19"/>
        <v>15.99</v>
      </c>
      <c r="R22" s="84">
        <f t="shared" si="25"/>
        <v>72.15000000000002</v>
      </c>
      <c r="S22" s="84">
        <f t="shared" si="26"/>
        <v>36.796500000000009</v>
      </c>
      <c r="T22" s="84">
        <f t="shared" si="2"/>
        <v>11.145477987186364</v>
      </c>
      <c r="U22" s="84">
        <f t="shared" si="20"/>
        <v>70</v>
      </c>
      <c r="V22" s="84">
        <f t="shared" si="3"/>
        <v>5.666666666666667</v>
      </c>
      <c r="W22" s="84">
        <v>0</v>
      </c>
      <c r="X22" s="84">
        <f t="shared" si="4"/>
        <v>360.94338943879399</v>
      </c>
      <c r="Y22" s="89">
        <f t="shared" si="5"/>
        <v>60.651391279714119</v>
      </c>
      <c r="AA22" s="122">
        <v>17</v>
      </c>
      <c r="AB22" s="84">
        <f t="shared" si="6"/>
        <v>0</v>
      </c>
      <c r="AC22" s="332">
        <f t="shared" si="7"/>
        <v>0</v>
      </c>
      <c r="AD22" s="152">
        <f t="shared" si="8"/>
        <v>0</v>
      </c>
      <c r="AE22" s="152">
        <f t="shared" si="9"/>
        <v>0</v>
      </c>
      <c r="AF22" s="221">
        <f t="shared" si="28"/>
        <v>0</v>
      </c>
      <c r="AG22" s="221">
        <f t="shared" si="29"/>
        <v>6.9618620445941133</v>
      </c>
      <c r="AH22" s="221">
        <f t="shared" si="30"/>
        <v>2.4772110437581554</v>
      </c>
      <c r="AI22" s="226">
        <f t="shared" si="31"/>
        <v>9.4390730883522682</v>
      </c>
      <c r="AK22" s="122">
        <v>17</v>
      </c>
      <c r="AL22" s="84">
        <f t="shared" si="10"/>
        <v>0</v>
      </c>
      <c r="AM22" s="84">
        <f t="shared" si="11"/>
        <v>0</v>
      </c>
      <c r="AN22" s="84">
        <f t="shared" si="12"/>
        <v>0</v>
      </c>
      <c r="AO22" s="84">
        <f t="shared" si="13"/>
        <v>0</v>
      </c>
      <c r="AP22" s="84">
        <f t="shared" si="14"/>
        <v>0</v>
      </c>
      <c r="AQ22" s="221">
        <f t="shared" si="15"/>
        <v>0</v>
      </c>
      <c r="AR22" s="221">
        <f t="shared" si="16"/>
        <v>0</v>
      </c>
      <c r="AS22" s="221">
        <f t="shared" si="17"/>
        <v>0</v>
      </c>
      <c r="AT22" s="221">
        <f t="shared" si="18"/>
        <v>0</v>
      </c>
      <c r="AU22" s="84"/>
      <c r="AV22" s="84"/>
      <c r="AW22" s="84"/>
      <c r="AX22" s="84"/>
      <c r="AY22" s="190">
        <f t="shared" si="27"/>
        <v>3.75</v>
      </c>
    </row>
    <row r="23" spans="2:51">
      <c r="B23" s="476" t="s">
        <v>147</v>
      </c>
      <c r="C23" s="477"/>
      <c r="D23" s="477"/>
      <c r="E23" s="477"/>
      <c r="F23" s="477"/>
      <c r="G23" s="478"/>
      <c r="I23" s="106">
        <v>18</v>
      </c>
      <c r="J23" s="84">
        <f t="shared" si="21"/>
        <v>10.260000000000002</v>
      </c>
      <c r="K23" s="84">
        <f t="shared" si="22"/>
        <v>3.605801979839383</v>
      </c>
      <c r="L23" s="84">
        <f t="shared" si="23"/>
        <v>70</v>
      </c>
      <c r="M23" s="84">
        <f t="shared" si="24"/>
        <v>6</v>
      </c>
      <c r="N23" s="84">
        <f t="shared" si="0"/>
        <v>0</v>
      </c>
      <c r="O23" s="85">
        <f t="shared" si="1"/>
        <v>302.81627178155361</v>
      </c>
      <c r="P23" s="106">
        <v>18</v>
      </c>
      <c r="Q23" s="84">
        <f t="shared" si="19"/>
        <v>15.99</v>
      </c>
      <c r="R23" s="84">
        <f t="shared" si="25"/>
        <v>88.140000000000015</v>
      </c>
      <c r="S23" s="84">
        <f t="shared" si="26"/>
        <v>44.951400000000007</v>
      </c>
      <c r="T23" s="84">
        <f t="shared" si="2"/>
        <v>13.301970368657125</v>
      </c>
      <c r="U23" s="84">
        <f t="shared" si="20"/>
        <v>70</v>
      </c>
      <c r="V23" s="84">
        <f t="shared" si="3"/>
        <v>6</v>
      </c>
      <c r="W23" s="84">
        <v>0</v>
      </c>
      <c r="X23" s="84">
        <f t="shared" si="4"/>
        <v>380.12462005874448</v>
      </c>
      <c r="Y23" s="89">
        <f t="shared" si="5"/>
        <v>77.308348277190873</v>
      </c>
      <c r="AA23" s="122">
        <v>18</v>
      </c>
      <c r="AB23" s="84">
        <f t="shared" si="6"/>
        <v>0</v>
      </c>
      <c r="AC23" s="332">
        <f t="shared" si="7"/>
        <v>0</v>
      </c>
      <c r="AD23" s="152">
        <f t="shared" si="8"/>
        <v>0</v>
      </c>
      <c r="AE23" s="152">
        <f t="shared" si="9"/>
        <v>0</v>
      </c>
      <c r="AF23" s="221">
        <f t="shared" si="28"/>
        <v>0</v>
      </c>
      <c r="AG23" s="221">
        <f t="shared" si="29"/>
        <v>6.7714895608762742</v>
      </c>
      <c r="AH23" s="221">
        <f t="shared" si="30"/>
        <v>1.7516527274715972</v>
      </c>
      <c r="AI23" s="226">
        <f t="shared" si="31"/>
        <v>8.5231422883478718</v>
      </c>
      <c r="AK23" s="122">
        <v>18</v>
      </c>
      <c r="AL23" s="84">
        <f t="shared" si="10"/>
        <v>0</v>
      </c>
      <c r="AM23" s="84">
        <f t="shared" si="11"/>
        <v>0</v>
      </c>
      <c r="AN23" s="84">
        <f t="shared" si="12"/>
        <v>0</v>
      </c>
      <c r="AO23" s="84">
        <f t="shared" si="13"/>
        <v>0</v>
      </c>
      <c r="AP23" s="84">
        <f t="shared" si="14"/>
        <v>0</v>
      </c>
      <c r="AQ23" s="221">
        <f t="shared" si="15"/>
        <v>0</v>
      </c>
      <c r="AR23" s="221">
        <f t="shared" si="16"/>
        <v>0</v>
      </c>
      <c r="AS23" s="221">
        <f t="shared" si="17"/>
        <v>0</v>
      </c>
      <c r="AT23" s="221">
        <f t="shared" si="18"/>
        <v>0</v>
      </c>
      <c r="AU23" s="84"/>
      <c r="AV23" s="84"/>
      <c r="AW23" s="84"/>
      <c r="AX23" s="84"/>
      <c r="AY23" s="190">
        <f t="shared" si="27"/>
        <v>3.75</v>
      </c>
    </row>
    <row r="24" spans="2:51">
      <c r="B24" s="98" t="s">
        <v>119</v>
      </c>
      <c r="C24" s="99" t="s">
        <v>120</v>
      </c>
      <c r="D24" s="99" t="s">
        <v>83</v>
      </c>
      <c r="E24" s="99" t="s">
        <v>122</v>
      </c>
      <c r="F24" s="99" t="s">
        <v>121</v>
      </c>
      <c r="G24" s="100" t="s">
        <v>146</v>
      </c>
      <c r="I24" s="106">
        <v>19</v>
      </c>
      <c r="J24" s="84">
        <f t="shared" si="21"/>
        <v>10.830000000000002</v>
      </c>
      <c r="K24" s="84">
        <f t="shared" si="22"/>
        <v>3.7822459729202591</v>
      </c>
      <c r="L24" s="84">
        <f t="shared" si="23"/>
        <v>70</v>
      </c>
      <c r="M24" s="84">
        <f t="shared" si="24"/>
        <v>6.333333333333333</v>
      </c>
      <c r="N24" s="84">
        <f t="shared" si="0"/>
        <v>0</v>
      </c>
      <c r="O24" s="85">
        <f t="shared" si="1"/>
        <v>305.3385506250583</v>
      </c>
      <c r="P24" s="106">
        <v>19</v>
      </c>
      <c r="Q24" s="84">
        <f t="shared" si="19"/>
        <v>15.99</v>
      </c>
      <c r="R24" s="84">
        <f t="shared" si="25"/>
        <v>104.13000000000001</v>
      </c>
      <c r="S24" s="84">
        <f t="shared" si="26"/>
        <v>53.106300000000005</v>
      </c>
      <c r="T24" s="84">
        <f t="shared" si="2"/>
        <v>15.413139523964025</v>
      </c>
      <c r="U24" s="84">
        <f t="shared" si="20"/>
        <v>70</v>
      </c>
      <c r="V24" s="84">
        <f t="shared" si="3"/>
        <v>6.333333333333333</v>
      </c>
      <c r="W24" s="84">
        <v>0</v>
      </c>
      <c r="X24" s="84">
        <f t="shared" si="4"/>
        <v>399.2269127264596</v>
      </c>
      <c r="Y24" s="89">
        <f t="shared" si="5"/>
        <v>93.888362101401299</v>
      </c>
      <c r="AA24" s="122">
        <v>19</v>
      </c>
      <c r="AB24" s="84">
        <f t="shared" si="6"/>
        <v>0</v>
      </c>
      <c r="AC24" s="332">
        <f t="shared" si="7"/>
        <v>0</v>
      </c>
      <c r="AD24" s="152">
        <f t="shared" si="8"/>
        <v>0</v>
      </c>
      <c r="AE24" s="152">
        <f t="shared" si="9"/>
        <v>0</v>
      </c>
      <c r="AF24" s="221">
        <f t="shared" si="28"/>
        <v>0</v>
      </c>
      <c r="AG24" s="221">
        <f t="shared" si="29"/>
        <v>6.5863228227369532</v>
      </c>
      <c r="AH24" s="221">
        <f t="shared" si="30"/>
        <v>1.2386055218790779</v>
      </c>
      <c r="AI24" s="226">
        <f t="shared" si="31"/>
        <v>7.8249283446160316</v>
      </c>
      <c r="AK24" s="122">
        <v>19</v>
      </c>
      <c r="AL24" s="84">
        <f t="shared" si="10"/>
        <v>0</v>
      </c>
      <c r="AM24" s="84">
        <f t="shared" si="11"/>
        <v>0</v>
      </c>
      <c r="AN24" s="84">
        <f t="shared" si="12"/>
        <v>0</v>
      </c>
      <c r="AO24" s="84">
        <f t="shared" si="13"/>
        <v>0</v>
      </c>
      <c r="AP24" s="84">
        <f t="shared" si="14"/>
        <v>0</v>
      </c>
      <c r="AQ24" s="221">
        <f t="shared" si="15"/>
        <v>0</v>
      </c>
      <c r="AR24" s="221">
        <f t="shared" si="16"/>
        <v>0</v>
      </c>
      <c r="AS24" s="221">
        <f t="shared" si="17"/>
        <v>0</v>
      </c>
      <c r="AT24" s="221">
        <f t="shared" si="18"/>
        <v>0</v>
      </c>
      <c r="AU24" s="84"/>
      <c r="AV24" s="84"/>
      <c r="AW24" s="84"/>
      <c r="AX24" s="84"/>
      <c r="AY24" s="190">
        <f t="shared" si="27"/>
        <v>3.75</v>
      </c>
    </row>
    <row r="25" spans="2:51">
      <c r="B25" s="96">
        <v>0</v>
      </c>
      <c r="C25" s="359">
        <v>15</v>
      </c>
      <c r="D25" s="164">
        <v>51</v>
      </c>
      <c r="E25" s="169">
        <f t="shared" ref="E25:E56" si="32">$F$20</f>
        <v>1.56</v>
      </c>
      <c r="F25" s="97">
        <f t="shared" ref="F25:F42" si="33">D25*E25</f>
        <v>79.56</v>
      </c>
      <c r="G25" s="101">
        <f>F25/(C25-B25)</f>
        <v>5.3040000000000003</v>
      </c>
      <c r="I25" s="106">
        <v>20</v>
      </c>
      <c r="J25" s="84">
        <f t="shared" si="21"/>
        <v>11.400000000000002</v>
      </c>
      <c r="K25" s="84">
        <f t="shared" si="22"/>
        <v>3.9576117932716941</v>
      </c>
      <c r="L25" s="84">
        <f t="shared" si="23"/>
        <v>70</v>
      </c>
      <c r="M25" s="84">
        <f t="shared" si="24"/>
        <v>6.666666666666667</v>
      </c>
      <c r="N25" s="84">
        <f t="shared" si="0"/>
        <v>0</v>
      </c>
      <c r="O25" s="85">
        <f t="shared" si="1"/>
        <v>307.85895165105927</v>
      </c>
      <c r="P25" s="106">
        <v>20</v>
      </c>
      <c r="Q25" s="84">
        <f t="shared" si="19"/>
        <v>15.99</v>
      </c>
      <c r="R25" s="84">
        <f t="shared" si="25"/>
        <v>120.12</v>
      </c>
      <c r="S25" s="84">
        <f t="shared" si="26"/>
        <v>61.261200000000002</v>
      </c>
      <c r="T25" s="84">
        <f t="shared" si="2"/>
        <v>17.486752865339852</v>
      </c>
      <c r="U25" s="84">
        <f t="shared" si="20"/>
        <v>70</v>
      </c>
      <c r="V25" s="84">
        <f t="shared" si="3"/>
        <v>6.666666666666667</v>
      </c>
      <c r="W25" s="84">
        <v>0</v>
      </c>
      <c r="X25" s="84">
        <f t="shared" si="4"/>
        <v>418.26379568491143</v>
      </c>
      <c r="Y25" s="89">
        <f t="shared" si="5"/>
        <v>110.40484403385216</v>
      </c>
      <c r="AA25" s="122">
        <v>20</v>
      </c>
      <c r="AB25" s="84">
        <f t="shared" si="6"/>
        <v>16</v>
      </c>
      <c r="AC25" s="332">
        <f t="shared" si="7"/>
        <v>0</v>
      </c>
      <c r="AD25" s="152">
        <f t="shared" si="8"/>
        <v>0.56000000000000005</v>
      </c>
      <c r="AE25" s="152">
        <f t="shared" si="9"/>
        <v>0.44</v>
      </c>
      <c r="AF25" s="221">
        <f>IF(OR(AA25&lt;=$F$18,AA25&lt;=30),EXP(-LN(2)/$D$104)*AF24+((1-EXP(-LN(2)/$D$104))/(LN(2)/$D$104))*$AB25*AC25*0.475*$F$19*44/12,)</f>
        <v>0</v>
      </c>
      <c r="AG25" s="221">
        <f>IF(OR(AA25&lt;=$F$18,AA25&lt;=30),EXP(-LN(2)/$D$106)*AG24+((1-EXP(-LN(2)/$D$106))/(LN(2)/$D$106))*$AB25*AD25*0.475*$F$19*44/12,)</f>
        <v>14.255620840960765</v>
      </c>
      <c r="AH25" s="221">
        <f>IF(OR(AA25&lt;=$F$18,AA25&lt;=30),EXP(-LN(2)/$D$105)*AH24+((1-EXP(-LN(2)/$D$105))/(LN(2)/$D$105))*$AB25*AE25*0.475*$F$19*44/12,)</f>
        <v>6.1605432570865286</v>
      </c>
      <c r="AI25" s="226">
        <f>IF(OR(AA25&lt;=$F$18,AA25&lt;=30),SUM(AF25:AH25),)</f>
        <v>20.416164098047293</v>
      </c>
      <c r="AK25" s="122">
        <v>20</v>
      </c>
      <c r="AL25" s="84">
        <f t="shared" si="10"/>
        <v>16</v>
      </c>
      <c r="AM25" s="84">
        <f t="shared" si="11"/>
        <v>0</v>
      </c>
      <c r="AN25" s="84">
        <f t="shared" si="12"/>
        <v>0.56000000000000005</v>
      </c>
      <c r="AO25" s="84">
        <f t="shared" si="13"/>
        <v>0.44</v>
      </c>
      <c r="AP25" s="84">
        <f t="shared" si="14"/>
        <v>0</v>
      </c>
      <c r="AQ25" s="221">
        <f t="shared" si="15"/>
        <v>0</v>
      </c>
      <c r="AR25" s="221">
        <f t="shared" si="16"/>
        <v>8.9600000000000009</v>
      </c>
      <c r="AS25" s="221">
        <f t="shared" si="17"/>
        <v>7.04</v>
      </c>
      <c r="AT25" s="221">
        <f t="shared" si="18"/>
        <v>0</v>
      </c>
      <c r="AU25" s="84"/>
      <c r="AV25" s="84"/>
      <c r="AW25" s="84"/>
      <c r="AX25" s="84"/>
      <c r="AY25" s="190">
        <f t="shared" si="27"/>
        <v>7.75</v>
      </c>
    </row>
    <row r="26" spans="2:51">
      <c r="B26" s="91">
        <f t="shared" ref="B26:B56" si="34">C25</f>
        <v>15</v>
      </c>
      <c r="C26" s="92">
        <f>B26+1</f>
        <v>16</v>
      </c>
      <c r="D26" s="165">
        <v>36</v>
      </c>
      <c r="E26" s="170">
        <f t="shared" si="32"/>
        <v>1.56</v>
      </c>
      <c r="F26" s="93">
        <f t="shared" si="33"/>
        <v>56.160000000000004</v>
      </c>
      <c r="G26" s="171">
        <f>(F26-F25)/(C26-B26)</f>
        <v>-23.4</v>
      </c>
      <c r="I26" s="106">
        <v>21</v>
      </c>
      <c r="J26" s="84">
        <f t="shared" si="21"/>
        <v>11.970000000000002</v>
      </c>
      <c r="K26" s="84">
        <f t="shared" si="22"/>
        <v>4.1319595009564569</v>
      </c>
      <c r="L26" s="84">
        <f t="shared" si="23"/>
        <v>70</v>
      </c>
      <c r="M26" s="84">
        <f t="shared" si="24"/>
        <v>7</v>
      </c>
      <c r="N26" s="84">
        <f t="shared" si="0"/>
        <v>0</v>
      </c>
      <c r="O26" s="85">
        <f t="shared" si="1"/>
        <v>310.37757946416582</v>
      </c>
      <c r="P26" s="106">
        <v>21</v>
      </c>
      <c r="Q26" s="84">
        <f t="shared" si="19"/>
        <v>-24.960000000000008</v>
      </c>
      <c r="R26" s="84">
        <f t="shared" si="25"/>
        <v>95.16</v>
      </c>
      <c r="S26" s="84">
        <f t="shared" si="26"/>
        <v>48.531599999999997</v>
      </c>
      <c r="T26" s="84">
        <f t="shared" si="2"/>
        <v>14.233883593531669</v>
      </c>
      <c r="U26" s="84">
        <f t="shared" si="20"/>
        <v>70</v>
      </c>
      <c r="V26" s="84">
        <f t="shared" si="3"/>
        <v>7</v>
      </c>
      <c r="W26" s="84">
        <v>0</v>
      </c>
      <c r="X26" s="84">
        <f t="shared" si="4"/>
        <v>391.64988392540107</v>
      </c>
      <c r="Y26" s="89">
        <f t="shared" si="5"/>
        <v>81.272304461235251</v>
      </c>
      <c r="AA26" s="122">
        <v>21</v>
      </c>
      <c r="AB26" s="84">
        <f t="shared" si="6"/>
        <v>0</v>
      </c>
      <c r="AC26" s="332">
        <f t="shared" si="7"/>
        <v>0</v>
      </c>
      <c r="AD26" s="152">
        <f t="shared" si="8"/>
        <v>0</v>
      </c>
      <c r="AE26" s="152">
        <f t="shared" si="9"/>
        <v>0</v>
      </c>
      <c r="AF26" s="221">
        <f>IF(OR(AA26&lt;=$F$18,AA26&lt;=30),EXP(-LN(2)/$D$104)*AF25+((1-EXP(-LN(2)/$D$104))/(LN(2)/$D$104))*$AB26*AC26*0.475*$F$19*44/12,)</f>
        <v>0</v>
      </c>
      <c r="AG26" s="221">
        <f>IF(OR(AA26&lt;=$F$18,AA26&lt;=30),EXP(-LN(2)/$D$106)*AG25+((1-EXP(-LN(2)/$D$106))/(LN(2)/$D$106))*$AB26*AD26*0.475*$F$19*44/12,)</f>
        <v>13.865800139394175</v>
      </c>
      <c r="AH26" s="221">
        <f>IF(OR(AA26&lt;=$F$18,AA26&lt;=30),EXP(-LN(2)/$D$105)*AH25+((1-EXP(-LN(2)/$D$105))/(LN(2)/$D$105))*$AB26*AE26*0.475*$F$19*44/12,)</f>
        <v>4.3561619128789451</v>
      </c>
      <c r="AI26" s="226">
        <f>IF(OR(AA26&lt;=$F$18,AA26&lt;=30),SUM(AF26:AH26),)</f>
        <v>18.22196205227312</v>
      </c>
      <c r="AK26" s="122">
        <v>21</v>
      </c>
      <c r="AL26" s="84">
        <f t="shared" si="10"/>
        <v>0</v>
      </c>
      <c r="AM26" s="84">
        <f t="shared" si="11"/>
        <v>0</v>
      </c>
      <c r="AN26" s="84">
        <f t="shared" si="12"/>
        <v>0</v>
      </c>
      <c r="AO26" s="84">
        <f t="shared" si="13"/>
        <v>0</v>
      </c>
      <c r="AP26" s="84">
        <f t="shared" si="14"/>
        <v>0</v>
      </c>
      <c r="AQ26" s="221">
        <f t="shared" si="15"/>
        <v>0</v>
      </c>
      <c r="AR26" s="221">
        <f t="shared" si="16"/>
        <v>0</v>
      </c>
      <c r="AS26" s="221">
        <f t="shared" si="17"/>
        <v>0</v>
      </c>
      <c r="AT26" s="221">
        <f t="shared" si="18"/>
        <v>0</v>
      </c>
      <c r="AU26" s="84"/>
      <c r="AV26" s="84"/>
      <c r="AW26" s="84"/>
      <c r="AX26" s="84"/>
      <c r="AY26" s="190">
        <f t="shared" si="27"/>
        <v>7.75</v>
      </c>
    </row>
    <row r="27" spans="2:51">
      <c r="B27" s="91">
        <f t="shared" si="34"/>
        <v>16</v>
      </c>
      <c r="C27" s="181">
        <f>C25+5</f>
        <v>20</v>
      </c>
      <c r="D27" s="165">
        <v>77</v>
      </c>
      <c r="E27" s="170">
        <f t="shared" si="32"/>
        <v>1.56</v>
      </c>
      <c r="F27" s="93">
        <f t="shared" si="33"/>
        <v>120.12</v>
      </c>
      <c r="G27" s="102">
        <f t="shared" ref="G27:G42" si="35">(F27-F26)/(C27-B27)</f>
        <v>15.99</v>
      </c>
      <c r="I27" s="106">
        <v>22</v>
      </c>
      <c r="J27" s="84">
        <f t="shared" si="21"/>
        <v>12.540000000000003</v>
      </c>
      <c r="K27" s="84">
        <f t="shared" si="22"/>
        <v>4.3053431128187816</v>
      </c>
      <c r="L27" s="84">
        <f t="shared" si="23"/>
        <v>70</v>
      </c>
      <c r="M27" s="84">
        <f t="shared" si="24"/>
        <v>7.333333333333333</v>
      </c>
      <c r="N27" s="84">
        <f t="shared" si="0"/>
        <v>0</v>
      </c>
      <c r="O27" s="85">
        <f t="shared" si="1"/>
        <v>312.89452814371492</v>
      </c>
      <c r="P27" s="106">
        <v>22</v>
      </c>
      <c r="Q27" s="84">
        <f t="shared" si="19"/>
        <v>18.72</v>
      </c>
      <c r="R27" s="84">
        <f t="shared" si="25"/>
        <v>113.88</v>
      </c>
      <c r="S27" s="84">
        <f t="shared" si="26"/>
        <v>58.078800000000001</v>
      </c>
      <c r="T27" s="84">
        <f t="shared" si="2"/>
        <v>16.681613195314618</v>
      </c>
      <c r="U27" s="84">
        <f t="shared" si="20"/>
        <v>70</v>
      </c>
      <c r="V27" s="84">
        <f t="shared" si="3"/>
        <v>7.333333333333333</v>
      </c>
      <c r="W27" s="84">
        <v>0</v>
      </c>
      <c r="X27" s="84">
        <f t="shared" si="4"/>
        <v>413.76327520406181</v>
      </c>
      <c r="Y27" s="89">
        <f t="shared" si="5"/>
        <v>100.86874706034689</v>
      </c>
      <c r="AA27" s="122">
        <v>22</v>
      </c>
      <c r="AB27" s="84">
        <f t="shared" si="6"/>
        <v>0</v>
      </c>
      <c r="AC27" s="332">
        <f t="shared" si="7"/>
        <v>0</v>
      </c>
      <c r="AD27" s="152">
        <f t="shared" si="8"/>
        <v>0</v>
      </c>
      <c r="AE27" s="152">
        <f t="shared" si="9"/>
        <v>0</v>
      </c>
      <c r="AF27" s="221">
        <f t="shared" ref="AF27:AF90" si="36">IF(OR(AA27&lt;=$F$18,AA27&lt;=30),EXP(-LN(2)/$D$104)*AF26+((1-EXP(-LN(2)/$D$104))/(LN(2)/$D$104))*$AB27*AC27*0.475*$F$19*44/12,)</f>
        <v>0</v>
      </c>
      <c r="AG27" s="221">
        <f t="shared" ref="AG27:AG90" si="37">IF(OR(AA27&lt;=$F$18,AA27&lt;=30),EXP(-LN(2)/$D$106)*AG26+((1-EXP(-LN(2)/$D$106))/(LN(2)/$D$106))*$AB27*AD27*0.475*$F$19*44/12,)</f>
        <v>13.486639105411703</v>
      </c>
      <c r="AH27" s="221">
        <f t="shared" ref="AH27:AH90" si="38">IF(OR(AA27&lt;=$F$18,AA27&lt;=30),EXP(-LN(2)/$D$105)*AH26+((1-EXP(-LN(2)/$D$105))/(LN(2)/$D$105))*$AB27*AE27*0.475*$F$19*44/12,)</f>
        <v>3.0802716285432648</v>
      </c>
      <c r="AI27" s="226">
        <f t="shared" ref="AI27:AI90" si="39">IF(OR(AA27&lt;=$F$18,AA27&lt;=30),SUM(AF27:AH27),)</f>
        <v>16.566910733954966</v>
      </c>
      <c r="AK27" s="122">
        <v>22</v>
      </c>
      <c r="AL27" s="84">
        <f t="shared" si="10"/>
        <v>0</v>
      </c>
      <c r="AM27" s="84">
        <f t="shared" si="11"/>
        <v>0</v>
      </c>
      <c r="AN27" s="84">
        <f t="shared" si="12"/>
        <v>0</v>
      </c>
      <c r="AO27" s="84">
        <f t="shared" si="13"/>
        <v>0</v>
      </c>
      <c r="AP27" s="84">
        <f t="shared" si="14"/>
        <v>0</v>
      </c>
      <c r="AQ27" s="221">
        <f t="shared" si="15"/>
        <v>0</v>
      </c>
      <c r="AR27" s="221">
        <f t="shared" si="16"/>
        <v>0</v>
      </c>
      <c r="AS27" s="221">
        <f t="shared" si="17"/>
        <v>0</v>
      </c>
      <c r="AT27" s="221">
        <f t="shared" si="18"/>
        <v>0</v>
      </c>
      <c r="AU27" s="84"/>
      <c r="AV27" s="84"/>
      <c r="AW27" s="84"/>
      <c r="AX27" s="84"/>
      <c r="AY27" s="190">
        <f t="shared" si="27"/>
        <v>7.75</v>
      </c>
    </row>
    <row r="28" spans="2:51">
      <c r="B28" s="91">
        <f t="shared" si="34"/>
        <v>20</v>
      </c>
      <c r="C28" s="181">
        <f>C26+5</f>
        <v>21</v>
      </c>
      <c r="D28" s="165">
        <v>61</v>
      </c>
      <c r="E28" s="170">
        <f t="shared" si="32"/>
        <v>1.56</v>
      </c>
      <c r="F28" s="93">
        <f t="shared" si="33"/>
        <v>95.16</v>
      </c>
      <c r="G28" s="102">
        <f t="shared" si="35"/>
        <v>-24.960000000000008</v>
      </c>
      <c r="I28" s="106">
        <v>23</v>
      </c>
      <c r="J28" s="84">
        <f t="shared" si="21"/>
        <v>13.110000000000003</v>
      </c>
      <c r="K28" s="84">
        <f t="shared" si="22"/>
        <v>4.4778114575015309</v>
      </c>
      <c r="L28" s="84">
        <f t="shared" si="23"/>
        <v>70</v>
      </c>
      <c r="M28" s="84">
        <f t="shared" si="24"/>
        <v>7.666666666666667</v>
      </c>
      <c r="N28" s="84">
        <f t="shared" si="0"/>
        <v>0</v>
      </c>
      <c r="O28" s="85">
        <f t="shared" si="1"/>
        <v>315.40988273292629</v>
      </c>
      <c r="P28" s="106">
        <v>23</v>
      </c>
      <c r="Q28" s="84">
        <f t="shared" si="19"/>
        <v>18.72</v>
      </c>
      <c r="R28" s="84">
        <f t="shared" si="25"/>
        <v>132.6</v>
      </c>
      <c r="S28" s="84">
        <f t="shared" si="26"/>
        <v>67.626000000000005</v>
      </c>
      <c r="T28" s="84">
        <f t="shared" si="2"/>
        <v>19.082731089464875</v>
      </c>
      <c r="U28" s="84">
        <f t="shared" si="20"/>
        <v>70</v>
      </c>
      <c r="V28" s="84">
        <f t="shared" si="3"/>
        <v>7.666666666666667</v>
      </c>
      <c r="W28" s="84">
        <v>0</v>
      </c>
      <c r="X28" s="84">
        <f t="shared" si="4"/>
        <v>435.79548442526243</v>
      </c>
      <c r="Y28" s="89">
        <f t="shared" si="5"/>
        <v>120.38560169233614</v>
      </c>
      <c r="AA28" s="122">
        <v>23</v>
      </c>
      <c r="AB28" s="84">
        <f t="shared" si="6"/>
        <v>0</v>
      </c>
      <c r="AC28" s="332">
        <f t="shared" si="7"/>
        <v>0</v>
      </c>
      <c r="AD28" s="152">
        <f t="shared" si="8"/>
        <v>0</v>
      </c>
      <c r="AE28" s="152">
        <f t="shared" si="9"/>
        <v>0</v>
      </c>
      <c r="AF28" s="221">
        <f t="shared" si="36"/>
        <v>0</v>
      </c>
      <c r="AG28" s="221">
        <f t="shared" si="37"/>
        <v>13.117846249842692</v>
      </c>
      <c r="AH28" s="221">
        <f t="shared" si="38"/>
        <v>2.178080956439473</v>
      </c>
      <c r="AI28" s="226">
        <f t="shared" si="39"/>
        <v>15.295927206282165</v>
      </c>
      <c r="AK28" s="122">
        <v>23</v>
      </c>
      <c r="AL28" s="84">
        <f t="shared" si="10"/>
        <v>0</v>
      </c>
      <c r="AM28" s="84">
        <f t="shared" si="11"/>
        <v>0</v>
      </c>
      <c r="AN28" s="84">
        <f t="shared" si="12"/>
        <v>0</v>
      </c>
      <c r="AO28" s="84">
        <f t="shared" si="13"/>
        <v>0</v>
      </c>
      <c r="AP28" s="84">
        <f t="shared" si="14"/>
        <v>0</v>
      </c>
      <c r="AQ28" s="221">
        <f t="shared" si="15"/>
        <v>0</v>
      </c>
      <c r="AR28" s="221">
        <f t="shared" si="16"/>
        <v>0</v>
      </c>
      <c r="AS28" s="221">
        <f t="shared" si="17"/>
        <v>0</v>
      </c>
      <c r="AT28" s="221">
        <f t="shared" si="18"/>
        <v>0</v>
      </c>
      <c r="AU28" s="84"/>
      <c r="AV28" s="84"/>
      <c r="AW28" s="84"/>
      <c r="AX28" s="84"/>
      <c r="AY28" s="190">
        <f t="shared" si="27"/>
        <v>7.75</v>
      </c>
    </row>
    <row r="29" spans="2:51">
      <c r="B29" s="91">
        <f t="shared" si="34"/>
        <v>21</v>
      </c>
      <c r="C29" s="181">
        <f t="shared" ref="C29:C56" si="40">C27+5</f>
        <v>25</v>
      </c>
      <c r="D29" s="165">
        <v>109</v>
      </c>
      <c r="E29" s="170">
        <f t="shared" si="32"/>
        <v>1.56</v>
      </c>
      <c r="F29" s="93">
        <f t="shared" si="33"/>
        <v>170.04</v>
      </c>
      <c r="G29" s="102">
        <f t="shared" si="35"/>
        <v>18.72</v>
      </c>
      <c r="I29" s="106">
        <v>24</v>
      </c>
      <c r="J29" s="84">
        <f t="shared" si="21"/>
        <v>13.680000000000003</v>
      </c>
      <c r="K29" s="84">
        <f t="shared" si="22"/>
        <v>4.6494088775688995</v>
      </c>
      <c r="L29" s="84">
        <f t="shared" si="23"/>
        <v>70</v>
      </c>
      <c r="M29" s="84">
        <f t="shared" si="24"/>
        <v>8</v>
      </c>
      <c r="N29" s="84">
        <f t="shared" si="0"/>
        <v>0</v>
      </c>
      <c r="O29" s="85">
        <f t="shared" si="1"/>
        <v>317.92372046176581</v>
      </c>
      <c r="P29" s="106">
        <v>24</v>
      </c>
      <c r="Q29" s="84">
        <f t="shared" si="19"/>
        <v>18.72</v>
      </c>
      <c r="R29" s="84">
        <f t="shared" si="25"/>
        <v>151.32</v>
      </c>
      <c r="S29" s="84">
        <f t="shared" si="26"/>
        <v>77.173199999999994</v>
      </c>
      <c r="T29" s="84">
        <f t="shared" si="2"/>
        <v>21.444576401945646</v>
      </c>
      <c r="U29" s="84">
        <f t="shared" si="20"/>
        <v>70</v>
      </c>
      <c r="V29" s="84">
        <f t="shared" si="3"/>
        <v>8</v>
      </c>
      <c r="W29" s="84">
        <v>0</v>
      </c>
      <c r="X29" s="84">
        <f t="shared" si="4"/>
        <v>457.7592939000553</v>
      </c>
      <c r="Y29" s="89">
        <f t="shared" si="5"/>
        <v>139.83557343828949</v>
      </c>
      <c r="AA29" s="122">
        <v>24</v>
      </c>
      <c r="AB29" s="84">
        <f t="shared" si="6"/>
        <v>0</v>
      </c>
      <c r="AC29" s="332">
        <f t="shared" si="7"/>
        <v>0</v>
      </c>
      <c r="AD29" s="152">
        <f t="shared" si="8"/>
        <v>0</v>
      </c>
      <c r="AE29" s="152">
        <f t="shared" si="9"/>
        <v>0</v>
      </c>
      <c r="AF29" s="221">
        <f t="shared" si="36"/>
        <v>0</v>
      </c>
      <c r="AG29" s="221">
        <f t="shared" si="37"/>
        <v>12.759138054303191</v>
      </c>
      <c r="AH29" s="221">
        <f t="shared" si="38"/>
        <v>1.5401358142716326</v>
      </c>
      <c r="AI29" s="226">
        <f t="shared" si="39"/>
        <v>14.299273868574824</v>
      </c>
      <c r="AK29" s="122">
        <v>24</v>
      </c>
      <c r="AL29" s="84">
        <f t="shared" si="10"/>
        <v>0</v>
      </c>
      <c r="AM29" s="84">
        <f t="shared" si="11"/>
        <v>0</v>
      </c>
      <c r="AN29" s="84">
        <f t="shared" si="12"/>
        <v>0</v>
      </c>
      <c r="AO29" s="84">
        <f t="shared" si="13"/>
        <v>0</v>
      </c>
      <c r="AP29" s="84">
        <f t="shared" si="14"/>
        <v>0</v>
      </c>
      <c r="AQ29" s="221">
        <f t="shared" si="15"/>
        <v>0</v>
      </c>
      <c r="AR29" s="221">
        <f t="shared" si="16"/>
        <v>0</v>
      </c>
      <c r="AS29" s="221">
        <f t="shared" si="17"/>
        <v>0</v>
      </c>
      <c r="AT29" s="221">
        <f t="shared" si="18"/>
        <v>0</v>
      </c>
      <c r="AU29" s="84"/>
      <c r="AV29" s="84"/>
      <c r="AW29" s="84"/>
      <c r="AX29" s="84"/>
      <c r="AY29" s="190">
        <f t="shared" si="27"/>
        <v>7.75</v>
      </c>
    </row>
    <row r="30" spans="2:51">
      <c r="B30" s="91">
        <f t="shared" si="34"/>
        <v>25</v>
      </c>
      <c r="C30" s="181">
        <f t="shared" si="40"/>
        <v>26</v>
      </c>
      <c r="D30" s="165">
        <v>89</v>
      </c>
      <c r="E30" s="170">
        <f t="shared" si="32"/>
        <v>1.56</v>
      </c>
      <c r="F30" s="93">
        <f t="shared" si="33"/>
        <v>138.84</v>
      </c>
      <c r="G30" s="102">
        <f t="shared" si="35"/>
        <v>-31.199999999999989</v>
      </c>
      <c r="I30" s="106">
        <v>25</v>
      </c>
      <c r="J30" s="84">
        <f t="shared" si="21"/>
        <v>14.250000000000004</v>
      </c>
      <c r="K30" s="84">
        <f t="shared" si="22"/>
        <v>4.8201758113112367</v>
      </c>
      <c r="L30" s="84">
        <f t="shared" si="23"/>
        <v>70</v>
      </c>
      <c r="M30" s="84">
        <f t="shared" si="24"/>
        <v>8.3333333333333339</v>
      </c>
      <c r="N30" s="84">
        <f t="shared" si="0"/>
        <v>0</v>
      </c>
      <c r="O30" s="85">
        <f t="shared" si="1"/>
        <v>320.43611176025593</v>
      </c>
      <c r="P30" s="106">
        <v>25</v>
      </c>
      <c r="Q30" s="84">
        <f t="shared" si="19"/>
        <v>18.72</v>
      </c>
      <c r="R30" s="84">
        <f t="shared" si="25"/>
        <v>170.04</v>
      </c>
      <c r="S30" s="84">
        <f t="shared" si="26"/>
        <v>86.720399999999998</v>
      </c>
      <c r="T30" s="84">
        <f t="shared" si="2"/>
        <v>23.772563774784285</v>
      </c>
      <c r="U30" s="84">
        <f t="shared" si="20"/>
        <v>70</v>
      </c>
      <c r="V30" s="84">
        <f t="shared" si="3"/>
        <v>8.3333333333333339</v>
      </c>
      <c r="W30" s="84">
        <v>0</v>
      </c>
      <c r="X30" s="84">
        <f t="shared" si="4"/>
        <v>479.6641341299715</v>
      </c>
      <c r="Y30" s="89">
        <f t="shared" si="5"/>
        <v>159.22802236971557</v>
      </c>
      <c r="AA30" s="122">
        <v>25</v>
      </c>
      <c r="AB30" s="84">
        <f t="shared" si="6"/>
        <v>20</v>
      </c>
      <c r="AC30" s="332">
        <f>IF(AA30&lt;=$F$18,IFERROR(VLOOKUP($AA30,$B$82:$G$94,3,FALSE),0),)*50%</f>
        <v>0</v>
      </c>
      <c r="AD30" s="152">
        <f t="shared" si="8"/>
        <v>0.56000000000000005</v>
      </c>
      <c r="AE30" s="152">
        <f t="shared" si="9"/>
        <v>0.44</v>
      </c>
      <c r="AF30" s="221">
        <f t="shared" si="36"/>
        <v>0</v>
      </c>
      <c r="AG30" s="221">
        <f t="shared" si="37"/>
        <v>22.221990455948379</v>
      </c>
      <c r="AH30" s="221">
        <f t="shared" si="38"/>
        <v>7.6949365949081496</v>
      </c>
      <c r="AI30" s="226">
        <f t="shared" si="39"/>
        <v>29.916927050856529</v>
      </c>
      <c r="AK30" s="122">
        <v>25</v>
      </c>
      <c r="AL30" s="84">
        <f t="shared" si="10"/>
        <v>20</v>
      </c>
      <c r="AM30" s="84">
        <f t="shared" si="11"/>
        <v>0</v>
      </c>
      <c r="AN30" s="84">
        <f t="shared" si="12"/>
        <v>0.56000000000000005</v>
      </c>
      <c r="AO30" s="84">
        <f t="shared" si="13"/>
        <v>0.44</v>
      </c>
      <c r="AP30" s="84">
        <f t="shared" si="14"/>
        <v>0</v>
      </c>
      <c r="AQ30" s="221">
        <f t="shared" si="15"/>
        <v>0</v>
      </c>
      <c r="AR30" s="221">
        <f t="shared" si="16"/>
        <v>11.200000000000001</v>
      </c>
      <c r="AS30" s="221">
        <f t="shared" si="17"/>
        <v>8.8000000000000007</v>
      </c>
      <c r="AT30" s="221">
        <f t="shared" si="18"/>
        <v>0</v>
      </c>
      <c r="AU30" s="84"/>
      <c r="AV30" s="84"/>
      <c r="AW30" s="84"/>
      <c r="AX30" s="84"/>
      <c r="AY30" s="190">
        <f t="shared" si="27"/>
        <v>12.75</v>
      </c>
    </row>
    <row r="31" spans="2:51">
      <c r="B31" s="91">
        <f t="shared" si="34"/>
        <v>26</v>
      </c>
      <c r="C31" s="181">
        <f t="shared" si="40"/>
        <v>30</v>
      </c>
      <c r="D31" s="165">
        <v>140</v>
      </c>
      <c r="E31" s="170">
        <f t="shared" si="32"/>
        <v>1.56</v>
      </c>
      <c r="F31" s="93">
        <f t="shared" si="33"/>
        <v>218.4</v>
      </c>
      <c r="G31" s="102">
        <f t="shared" si="35"/>
        <v>19.89</v>
      </c>
      <c r="I31" s="106">
        <v>26</v>
      </c>
      <c r="J31" s="84">
        <f t="shared" si="21"/>
        <v>14.820000000000004</v>
      </c>
      <c r="K31" s="84">
        <f t="shared" si="22"/>
        <v>4.9901492788407484</v>
      </c>
      <c r="L31" s="84">
        <f t="shared" si="23"/>
        <v>70</v>
      </c>
      <c r="M31" s="84">
        <f t="shared" si="24"/>
        <v>8.6666666666666661</v>
      </c>
      <c r="N31" s="84">
        <f t="shared" si="0"/>
        <v>0</v>
      </c>
      <c r="O31" s="85">
        <f t="shared" si="1"/>
        <v>322.94712110509209</v>
      </c>
      <c r="P31" s="106">
        <v>26</v>
      </c>
      <c r="Q31" s="84">
        <f t="shared" si="19"/>
        <v>-31.199999999999989</v>
      </c>
      <c r="R31" s="84">
        <f t="shared" si="25"/>
        <v>138.84</v>
      </c>
      <c r="S31" s="84">
        <f t="shared" si="26"/>
        <v>70.808400000000006</v>
      </c>
      <c r="T31" s="84">
        <f t="shared" si="2"/>
        <v>19.874077427046778</v>
      </c>
      <c r="U31" s="84">
        <f t="shared" si="20"/>
        <v>70</v>
      </c>
      <c r="V31" s="84">
        <f t="shared" si="3"/>
        <v>8.6666666666666661</v>
      </c>
      <c r="W31" s="84">
        <v>0</v>
      </c>
      <c r="X31" s="84">
        <f t="shared" si="4"/>
        <v>446.38309262988423</v>
      </c>
      <c r="Y31" s="89">
        <f t="shared" si="5"/>
        <v>123.43597152479214</v>
      </c>
      <c r="AA31" s="122">
        <v>26</v>
      </c>
      <c r="AB31" s="84">
        <f t="shared" si="6"/>
        <v>0</v>
      </c>
      <c r="AC31" s="332">
        <f t="shared" ref="AC31:AC94" si="41">IF(AA31&lt;=$F$18,IFERROR(VLOOKUP($AA31,$B$82:$G$94,3,FALSE),0),)*50%</f>
        <v>0</v>
      </c>
      <c r="AD31" s="152">
        <f t="shared" si="8"/>
        <v>0</v>
      </c>
      <c r="AE31" s="152">
        <f t="shared" si="9"/>
        <v>0</v>
      </c>
      <c r="AF31" s="221">
        <f t="shared" si="36"/>
        <v>0</v>
      </c>
      <c r="AG31" s="221">
        <f t="shared" si="37"/>
        <v>21.614328958326784</v>
      </c>
      <c r="AH31" s="221">
        <f t="shared" si="38"/>
        <v>5.4411418470600745</v>
      </c>
      <c r="AI31" s="226">
        <f t="shared" si="39"/>
        <v>27.055470805386857</v>
      </c>
      <c r="AK31" s="122">
        <v>26</v>
      </c>
      <c r="AL31" s="84">
        <f t="shared" si="10"/>
        <v>0</v>
      </c>
      <c r="AM31" s="84">
        <f t="shared" si="11"/>
        <v>0</v>
      </c>
      <c r="AN31" s="84">
        <f t="shared" si="12"/>
        <v>0</v>
      </c>
      <c r="AO31" s="84">
        <f t="shared" si="13"/>
        <v>0</v>
      </c>
      <c r="AP31" s="84">
        <f t="shared" si="14"/>
        <v>0</v>
      </c>
      <c r="AQ31" s="221">
        <f t="shared" si="15"/>
        <v>0</v>
      </c>
      <c r="AR31" s="221">
        <f t="shared" si="16"/>
        <v>0</v>
      </c>
      <c r="AS31" s="221">
        <f t="shared" si="17"/>
        <v>0</v>
      </c>
      <c r="AT31" s="221">
        <f t="shared" si="18"/>
        <v>0</v>
      </c>
      <c r="AU31" s="84"/>
      <c r="AV31" s="84"/>
      <c r="AW31" s="84"/>
      <c r="AX31" s="84"/>
      <c r="AY31" s="190">
        <f t="shared" si="27"/>
        <v>12.75</v>
      </c>
    </row>
    <row r="32" spans="2:51">
      <c r="B32" s="91">
        <f t="shared" si="34"/>
        <v>30</v>
      </c>
      <c r="C32" s="181">
        <f t="shared" si="40"/>
        <v>31</v>
      </c>
      <c r="D32" s="165">
        <v>117</v>
      </c>
      <c r="E32" s="170">
        <f t="shared" si="32"/>
        <v>1.56</v>
      </c>
      <c r="F32" s="93">
        <f t="shared" si="33"/>
        <v>182.52</v>
      </c>
      <c r="G32" s="102">
        <f t="shared" si="35"/>
        <v>-35.879999999999995</v>
      </c>
      <c r="I32" s="106">
        <v>27</v>
      </c>
      <c r="J32" s="84">
        <f t="shared" si="21"/>
        <v>15.390000000000004</v>
      </c>
      <c r="K32" s="84">
        <f t="shared" si="22"/>
        <v>5.1593632912998046</v>
      </c>
      <c r="L32" s="84">
        <f t="shared" si="23"/>
        <v>70</v>
      </c>
      <c r="M32" s="84">
        <f t="shared" si="24"/>
        <v>9</v>
      </c>
      <c r="N32" s="84">
        <f t="shared" si="0"/>
        <v>0</v>
      </c>
      <c r="O32" s="85">
        <f t="shared" si="1"/>
        <v>325.45680773234716</v>
      </c>
      <c r="P32" s="106">
        <v>27</v>
      </c>
      <c r="Q32" s="84">
        <f t="shared" si="19"/>
        <v>19.89</v>
      </c>
      <c r="R32" s="84">
        <f t="shared" si="25"/>
        <v>158.73000000000002</v>
      </c>
      <c r="S32" s="84">
        <f t="shared" si="26"/>
        <v>80.952300000000008</v>
      </c>
      <c r="T32" s="84">
        <f t="shared" si="2"/>
        <v>22.369865826758691</v>
      </c>
      <c r="U32" s="84">
        <f t="shared" si="20"/>
        <v>70</v>
      </c>
      <c r="V32" s="84">
        <f t="shared" si="3"/>
        <v>9</v>
      </c>
      <c r="W32" s="84">
        <v>0</v>
      </c>
      <c r="X32" s="84">
        <f t="shared" si="4"/>
        <v>469.61943881493806</v>
      </c>
      <c r="Y32" s="89">
        <f t="shared" si="5"/>
        <v>144.16263108259091</v>
      </c>
      <c r="AA32" s="122">
        <v>27</v>
      </c>
      <c r="AB32" s="84">
        <f t="shared" si="6"/>
        <v>0</v>
      </c>
      <c r="AC32" s="332">
        <f t="shared" si="41"/>
        <v>0</v>
      </c>
      <c r="AD32" s="152">
        <f t="shared" si="8"/>
        <v>0</v>
      </c>
      <c r="AE32" s="152">
        <f t="shared" si="9"/>
        <v>0</v>
      </c>
      <c r="AF32" s="221">
        <f t="shared" si="36"/>
        <v>0</v>
      </c>
      <c r="AG32" s="221">
        <f t="shared" si="37"/>
        <v>21.023283996313179</v>
      </c>
      <c r="AH32" s="221">
        <f t="shared" si="38"/>
        <v>3.8474682974540753</v>
      </c>
      <c r="AI32" s="226">
        <f t="shared" si="39"/>
        <v>24.870752293767254</v>
      </c>
      <c r="AK32" s="122">
        <v>27</v>
      </c>
      <c r="AL32" s="84">
        <f t="shared" si="10"/>
        <v>0</v>
      </c>
      <c r="AM32" s="84">
        <f t="shared" si="11"/>
        <v>0</v>
      </c>
      <c r="AN32" s="84">
        <f t="shared" si="12"/>
        <v>0</v>
      </c>
      <c r="AO32" s="84">
        <f t="shared" si="13"/>
        <v>0</v>
      </c>
      <c r="AP32" s="84">
        <f t="shared" si="14"/>
        <v>0</v>
      </c>
      <c r="AQ32" s="221">
        <f t="shared" si="15"/>
        <v>0</v>
      </c>
      <c r="AR32" s="221">
        <f t="shared" si="16"/>
        <v>0</v>
      </c>
      <c r="AS32" s="221">
        <f t="shared" si="17"/>
        <v>0</v>
      </c>
      <c r="AT32" s="221">
        <f t="shared" si="18"/>
        <v>0</v>
      </c>
      <c r="AU32" s="84"/>
      <c r="AV32" s="84"/>
      <c r="AW32" s="84"/>
      <c r="AX32" s="84"/>
      <c r="AY32" s="190">
        <f t="shared" si="27"/>
        <v>12.75</v>
      </c>
    </row>
    <row r="33" spans="2:51">
      <c r="B33" s="91">
        <f t="shared" si="34"/>
        <v>31</v>
      </c>
      <c r="C33" s="181">
        <f t="shared" si="40"/>
        <v>35</v>
      </c>
      <c r="D33" s="165">
        <v>170</v>
      </c>
      <c r="E33" s="170">
        <f t="shared" si="32"/>
        <v>1.56</v>
      </c>
      <c r="F33" s="93">
        <f t="shared" si="33"/>
        <v>265.2</v>
      </c>
      <c r="G33" s="102">
        <f t="shared" si="35"/>
        <v>20.669999999999995</v>
      </c>
      <c r="I33" s="106">
        <v>28</v>
      </c>
      <c r="J33" s="84">
        <f t="shared" si="21"/>
        <v>15.960000000000004</v>
      </c>
      <c r="K33" s="84">
        <f t="shared" si="22"/>
        <v>5.3278491977415401</v>
      </c>
      <c r="L33" s="84">
        <f t="shared" si="23"/>
        <v>70</v>
      </c>
      <c r="M33" s="84">
        <f t="shared" si="24"/>
        <v>9.3333333333333339</v>
      </c>
      <c r="N33" s="84">
        <f t="shared" si="0"/>
        <v>0</v>
      </c>
      <c r="O33" s="85">
        <f t="shared" si="1"/>
        <v>327.96522624162202</v>
      </c>
      <c r="P33" s="106">
        <v>28</v>
      </c>
      <c r="Q33" s="84">
        <f t="shared" si="19"/>
        <v>19.89</v>
      </c>
      <c r="R33" s="84">
        <f t="shared" si="25"/>
        <v>178.62</v>
      </c>
      <c r="S33" s="84">
        <f t="shared" si="26"/>
        <v>91.09620000000001</v>
      </c>
      <c r="T33" s="84">
        <f t="shared" si="2"/>
        <v>24.829415470949538</v>
      </c>
      <c r="U33" s="84">
        <f t="shared" si="20"/>
        <v>70</v>
      </c>
      <c r="V33" s="84">
        <f t="shared" si="3"/>
        <v>9.3333333333333339</v>
      </c>
      <c r="W33" s="84">
        <v>0</v>
      </c>
      <c r="X33" s="84">
        <f t="shared" si="4"/>
        <v>492.79266916745934</v>
      </c>
      <c r="Y33" s="89">
        <f t="shared" si="5"/>
        <v>164.82744292583732</v>
      </c>
      <c r="AA33" s="122">
        <v>28</v>
      </c>
      <c r="AB33" s="84">
        <f t="shared" si="6"/>
        <v>0</v>
      </c>
      <c r="AC33" s="332">
        <f t="shared" si="41"/>
        <v>0</v>
      </c>
      <c r="AD33" s="152">
        <f t="shared" si="8"/>
        <v>0</v>
      </c>
      <c r="AE33" s="152">
        <f t="shared" si="9"/>
        <v>0</v>
      </c>
      <c r="AF33" s="221">
        <f t="shared" si="36"/>
        <v>0</v>
      </c>
      <c r="AG33" s="221">
        <f t="shared" si="37"/>
        <v>20.448401189867539</v>
      </c>
      <c r="AH33" s="221">
        <f t="shared" si="38"/>
        <v>2.7205709235300377</v>
      </c>
      <c r="AI33" s="226">
        <f t="shared" si="39"/>
        <v>23.168972113397576</v>
      </c>
      <c r="AK33" s="122">
        <v>28</v>
      </c>
      <c r="AL33" s="84">
        <f t="shared" si="10"/>
        <v>0</v>
      </c>
      <c r="AM33" s="84">
        <f t="shared" si="11"/>
        <v>0</v>
      </c>
      <c r="AN33" s="84">
        <f t="shared" si="12"/>
        <v>0</v>
      </c>
      <c r="AO33" s="84">
        <f t="shared" si="13"/>
        <v>0</v>
      </c>
      <c r="AP33" s="84">
        <f t="shared" si="14"/>
        <v>0</v>
      </c>
      <c r="AQ33" s="221">
        <f t="shared" si="15"/>
        <v>0</v>
      </c>
      <c r="AR33" s="221">
        <f t="shared" si="16"/>
        <v>0</v>
      </c>
      <c r="AS33" s="221">
        <f t="shared" si="17"/>
        <v>0</v>
      </c>
      <c r="AT33" s="221">
        <f t="shared" si="18"/>
        <v>0</v>
      </c>
      <c r="AU33" s="84"/>
      <c r="AV33" s="84"/>
      <c r="AW33" s="84"/>
      <c r="AX33" s="84"/>
      <c r="AY33" s="190">
        <f t="shared" si="27"/>
        <v>12.75</v>
      </c>
    </row>
    <row r="34" spans="2:51" ht="16" thickBot="1">
      <c r="B34" s="91">
        <f t="shared" si="34"/>
        <v>35</v>
      </c>
      <c r="C34" s="181">
        <f t="shared" si="40"/>
        <v>36</v>
      </c>
      <c r="D34" s="165">
        <v>145</v>
      </c>
      <c r="E34" s="170">
        <f t="shared" si="32"/>
        <v>1.56</v>
      </c>
      <c r="F34" s="93">
        <f t="shared" si="33"/>
        <v>226.20000000000002</v>
      </c>
      <c r="G34" s="102">
        <f t="shared" si="35"/>
        <v>-38.999999999999972</v>
      </c>
      <c r="I34" s="106">
        <v>29</v>
      </c>
      <c r="J34" s="84">
        <f t="shared" si="21"/>
        <v>16.530000000000005</v>
      </c>
      <c r="K34" s="84">
        <f t="shared" si="22"/>
        <v>5.4956359810635664</v>
      </c>
      <c r="L34" s="84">
        <f t="shared" si="23"/>
        <v>70</v>
      </c>
      <c r="M34" s="84">
        <f t="shared" si="24"/>
        <v>9.6666666666666661</v>
      </c>
      <c r="N34" s="84">
        <f t="shared" si="0"/>
        <v>0</v>
      </c>
      <c r="O34" s="85">
        <f t="shared" si="1"/>
        <v>330.47242711146356</v>
      </c>
      <c r="P34" s="106">
        <v>29</v>
      </c>
      <c r="Q34" s="86">
        <f t="shared" si="19"/>
        <v>19.89</v>
      </c>
      <c r="R34" s="84">
        <f t="shared" si="25"/>
        <v>198.51</v>
      </c>
      <c r="S34" s="84">
        <f t="shared" si="26"/>
        <v>101.2401</v>
      </c>
      <c r="T34" s="84">
        <f t="shared" si="2"/>
        <v>27.257222022423363</v>
      </c>
      <c r="U34" s="84">
        <f t="shared" si="20"/>
        <v>70</v>
      </c>
      <c r="V34" s="84">
        <f t="shared" si="3"/>
        <v>9.6666666666666661</v>
      </c>
      <c r="W34" s="84">
        <v>0</v>
      </c>
      <c r="X34" s="84">
        <f t="shared" si="4"/>
        <v>515.91061363349843</v>
      </c>
      <c r="Y34" s="89">
        <f t="shared" si="5"/>
        <v>185.43818652203487</v>
      </c>
      <c r="AA34" s="122">
        <v>29</v>
      </c>
      <c r="AB34" s="172">
        <f t="shared" si="6"/>
        <v>0</v>
      </c>
      <c r="AC34" s="332">
        <f t="shared" si="41"/>
        <v>0</v>
      </c>
      <c r="AD34" s="153">
        <f t="shared" si="8"/>
        <v>0</v>
      </c>
      <c r="AE34" s="153">
        <f t="shared" si="9"/>
        <v>0</v>
      </c>
      <c r="AF34" s="223">
        <f t="shared" si="36"/>
        <v>0</v>
      </c>
      <c r="AG34" s="223">
        <f t="shared" si="37"/>
        <v>19.88923858399593</v>
      </c>
      <c r="AH34" s="221">
        <f t="shared" si="38"/>
        <v>1.9237341487270381</v>
      </c>
      <c r="AI34" s="226">
        <f t="shared" si="39"/>
        <v>21.812972732722969</v>
      </c>
      <c r="AK34" s="122">
        <v>29</v>
      </c>
      <c r="AL34" s="172">
        <f t="shared" si="10"/>
        <v>0</v>
      </c>
      <c r="AM34" s="86">
        <f t="shared" si="11"/>
        <v>0</v>
      </c>
      <c r="AN34" s="86">
        <f t="shared" si="12"/>
        <v>0</v>
      </c>
      <c r="AO34" s="86">
        <f t="shared" si="13"/>
        <v>0</v>
      </c>
      <c r="AP34" s="86">
        <f t="shared" si="14"/>
        <v>0</v>
      </c>
      <c r="AQ34" s="221">
        <f t="shared" si="15"/>
        <v>0</v>
      </c>
      <c r="AR34" s="221">
        <f t="shared" si="16"/>
        <v>0</v>
      </c>
      <c r="AS34" s="221">
        <f t="shared" si="17"/>
        <v>0</v>
      </c>
      <c r="AT34" s="221">
        <f t="shared" si="18"/>
        <v>0</v>
      </c>
      <c r="AU34" s="84"/>
      <c r="AV34" s="84"/>
      <c r="AW34" s="84"/>
      <c r="AX34" s="84"/>
      <c r="AY34" s="190">
        <f t="shared" si="27"/>
        <v>12.75</v>
      </c>
    </row>
    <row r="35" spans="2:51" ht="16" thickBot="1">
      <c r="B35" s="91">
        <f t="shared" si="34"/>
        <v>36</v>
      </c>
      <c r="C35" s="181">
        <f t="shared" si="40"/>
        <v>40</v>
      </c>
      <c r="D35" s="165">
        <v>197</v>
      </c>
      <c r="E35" s="170">
        <f t="shared" si="32"/>
        <v>1.56</v>
      </c>
      <c r="F35" s="93">
        <f t="shared" si="33"/>
        <v>307.32</v>
      </c>
      <c r="G35" s="102">
        <f t="shared" si="35"/>
        <v>20.279999999999994</v>
      </c>
      <c r="I35" s="138">
        <v>30</v>
      </c>
      <c r="J35" s="188">
        <f>IF($I35&lt;=$F$10,IF(AND(D8=B100,F12=C194),($F$11*$F$13+J34*50%),$F$11*$F$13+J34),)</f>
        <v>17.100000000000005</v>
      </c>
      <c r="K35" s="104">
        <f t="shared" si="22"/>
        <v>5.6627505119764514</v>
      </c>
      <c r="L35" s="104">
        <f t="shared" si="23"/>
        <v>70</v>
      </c>
      <c r="M35" s="104">
        <f t="shared" si="24"/>
        <v>10</v>
      </c>
      <c r="N35" s="105">
        <f t="shared" si="0"/>
        <v>0</v>
      </c>
      <c r="O35" s="120">
        <f t="shared" si="1"/>
        <v>332.97845714169233</v>
      </c>
      <c r="P35" s="138">
        <v>30</v>
      </c>
      <c r="Q35" s="104">
        <f t="shared" si="19"/>
        <v>19.89</v>
      </c>
      <c r="R35" s="105">
        <f t="shared" si="25"/>
        <v>218.39999999999998</v>
      </c>
      <c r="S35" s="104">
        <f t="shared" si="26"/>
        <v>111.38399999999999</v>
      </c>
      <c r="T35" s="105">
        <f t="shared" si="2"/>
        <v>29.656828101147433</v>
      </c>
      <c r="U35" s="105">
        <f t="shared" si="20"/>
        <v>70</v>
      </c>
      <c r="V35" s="104">
        <f t="shared" si="3"/>
        <v>10</v>
      </c>
      <c r="W35" s="105">
        <v>0</v>
      </c>
      <c r="X35" s="120">
        <f t="shared" si="4"/>
        <v>538.97944227616517</v>
      </c>
      <c r="Y35" s="116">
        <f t="shared" si="5"/>
        <v>206.00098513447284</v>
      </c>
      <c r="AA35" s="124">
        <v>30</v>
      </c>
      <c r="AB35" s="172">
        <f t="shared" si="6"/>
        <v>23</v>
      </c>
      <c r="AC35" s="332">
        <f t="shared" si="41"/>
        <v>0.15</v>
      </c>
      <c r="AD35" s="153">
        <f t="shared" si="8"/>
        <v>0.39200000000000002</v>
      </c>
      <c r="AE35" s="153">
        <f t="shared" si="9"/>
        <v>0.308</v>
      </c>
      <c r="AF35" s="227">
        <f t="shared" si="36"/>
        <v>3.0343172071496323</v>
      </c>
      <c r="AG35" s="222">
        <f t="shared" si="37"/>
        <v>27.243826429671746</v>
      </c>
      <c r="AH35" s="228">
        <f t="shared" si="38"/>
        <v>6.6780318356991906</v>
      </c>
      <c r="AI35" s="229">
        <f t="shared" si="39"/>
        <v>36.95617547252057</v>
      </c>
      <c r="AK35" s="124">
        <v>30</v>
      </c>
      <c r="AL35" s="172">
        <f t="shared" si="10"/>
        <v>23</v>
      </c>
      <c r="AM35" s="86">
        <f t="shared" si="11"/>
        <v>0.3</v>
      </c>
      <c r="AN35" s="86">
        <f t="shared" si="12"/>
        <v>0.39200000000000002</v>
      </c>
      <c r="AO35" s="86">
        <f t="shared" si="13"/>
        <v>0.308</v>
      </c>
      <c r="AP35" s="86">
        <f t="shared" si="14"/>
        <v>0</v>
      </c>
      <c r="AQ35" s="222">
        <f t="shared" si="15"/>
        <v>6.8999999999999995</v>
      </c>
      <c r="AR35" s="222">
        <f t="shared" si="16"/>
        <v>9.016</v>
      </c>
      <c r="AS35" s="222">
        <f t="shared" si="17"/>
        <v>7.0839999999999996</v>
      </c>
      <c r="AT35" s="222">
        <f t="shared" si="18"/>
        <v>0</v>
      </c>
      <c r="AU35" s="104"/>
      <c r="AV35" s="104"/>
      <c r="AW35" s="104"/>
      <c r="AX35" s="104"/>
      <c r="AY35" s="191">
        <f t="shared" si="27"/>
        <v>18.5</v>
      </c>
    </row>
    <row r="36" spans="2:51">
      <c r="B36" s="91">
        <f t="shared" si="34"/>
        <v>40</v>
      </c>
      <c r="C36" s="181">
        <f t="shared" si="40"/>
        <v>41</v>
      </c>
      <c r="D36" s="165">
        <v>171</v>
      </c>
      <c r="E36" s="170">
        <f t="shared" si="32"/>
        <v>1.56</v>
      </c>
      <c r="F36" s="93">
        <f t="shared" si="33"/>
        <v>266.76</v>
      </c>
      <c r="G36" s="102">
        <f t="shared" si="35"/>
        <v>-40.56</v>
      </c>
      <c r="I36" s="106">
        <v>31</v>
      </c>
      <c r="J36" s="84">
        <f t="shared" si="21"/>
        <v>17.670000000000005</v>
      </c>
      <c r="K36" s="84">
        <f t="shared" si="22"/>
        <v>5.8292177681585073</v>
      </c>
      <c r="L36" s="84">
        <f t="shared" si="23"/>
        <v>70</v>
      </c>
      <c r="M36" s="84">
        <f t="shared" si="24"/>
        <v>10</v>
      </c>
      <c r="N36" s="84">
        <f t="shared" si="0"/>
        <v>0</v>
      </c>
      <c r="O36" s="85">
        <f t="shared" si="1"/>
        <v>334.2611376128761</v>
      </c>
      <c r="P36" s="106">
        <v>31</v>
      </c>
      <c r="Q36" s="84">
        <f t="shared" si="19"/>
        <v>-35.879999999999995</v>
      </c>
      <c r="R36" s="84">
        <f t="shared" si="25"/>
        <v>182.51999999999998</v>
      </c>
      <c r="S36" s="84">
        <f t="shared" si="26"/>
        <v>93.085199999999986</v>
      </c>
      <c r="T36" s="84">
        <f t="shared" si="2"/>
        <v>25.307835040599706</v>
      </c>
      <c r="U36" s="84">
        <f t="shared" si="20"/>
        <v>70</v>
      </c>
      <c r="V36" s="84">
        <f t="shared" si="3"/>
        <v>10</v>
      </c>
      <c r="W36" s="84">
        <v>0</v>
      </c>
      <c r="X36" s="84">
        <f t="shared" si="4"/>
        <v>499.53453602904455</v>
      </c>
      <c r="Y36" s="89">
        <f t="shared" si="5"/>
        <v>165.27339841616845</v>
      </c>
      <c r="AA36" s="122">
        <v>31</v>
      </c>
      <c r="AB36" s="84">
        <f t="shared" si="6"/>
        <v>0</v>
      </c>
      <c r="AC36" s="332">
        <f t="shared" si="41"/>
        <v>0</v>
      </c>
      <c r="AD36" s="152">
        <f t="shared" si="8"/>
        <v>0</v>
      </c>
      <c r="AE36" s="152">
        <f t="shared" si="9"/>
        <v>0</v>
      </c>
      <c r="AF36" s="221">
        <f t="shared" si="36"/>
        <v>2.9748160974681781</v>
      </c>
      <c r="AG36" s="221">
        <f t="shared" si="37"/>
        <v>26.498842563261807</v>
      </c>
      <c r="AH36" s="221">
        <f t="shared" si="38"/>
        <v>4.7220815960025462</v>
      </c>
      <c r="AI36" s="226">
        <f t="shared" si="39"/>
        <v>34.195740256732535</v>
      </c>
      <c r="AK36" s="122">
        <v>31</v>
      </c>
      <c r="AL36" s="84">
        <f t="shared" si="10"/>
        <v>0</v>
      </c>
      <c r="AM36" s="84">
        <f t="shared" si="11"/>
        <v>0</v>
      </c>
      <c r="AN36" s="84">
        <f t="shared" si="12"/>
        <v>0</v>
      </c>
      <c r="AO36" s="84">
        <f t="shared" si="13"/>
        <v>0</v>
      </c>
      <c r="AP36" s="84">
        <f t="shared" si="14"/>
        <v>0</v>
      </c>
      <c r="AQ36" s="221">
        <f t="shared" si="15"/>
        <v>0</v>
      </c>
      <c r="AR36" s="221">
        <f t="shared" si="16"/>
        <v>0</v>
      </c>
      <c r="AS36" s="221">
        <f t="shared" si="17"/>
        <v>0</v>
      </c>
      <c r="AT36" s="221">
        <f t="shared" si="18"/>
        <v>0</v>
      </c>
      <c r="AU36" s="84"/>
      <c r="AV36" s="84"/>
      <c r="AW36" s="84"/>
      <c r="AX36" s="84"/>
      <c r="AY36" s="127"/>
    </row>
    <row r="37" spans="2:51">
      <c r="B37" s="91">
        <f t="shared" si="34"/>
        <v>41</v>
      </c>
      <c r="C37" s="181">
        <f t="shared" si="40"/>
        <v>45</v>
      </c>
      <c r="D37" s="165">
        <v>221</v>
      </c>
      <c r="E37" s="170">
        <f t="shared" si="32"/>
        <v>1.56</v>
      </c>
      <c r="F37" s="93">
        <f t="shared" si="33"/>
        <v>344.76</v>
      </c>
      <c r="G37" s="102">
        <f t="shared" si="35"/>
        <v>19.5</v>
      </c>
      <c r="I37" s="106">
        <v>32</v>
      </c>
      <c r="J37" s="84">
        <f t="shared" si="21"/>
        <v>18.240000000000006</v>
      </c>
      <c r="K37" s="84">
        <f t="shared" si="22"/>
        <v>5.9950610243381712</v>
      </c>
      <c r="L37" s="84">
        <f t="shared" si="23"/>
        <v>70</v>
      </c>
      <c r="M37" s="84">
        <f t="shared" si="24"/>
        <v>10</v>
      </c>
      <c r="N37" s="84">
        <f t="shared" si="0"/>
        <v>0</v>
      </c>
      <c r="O37" s="85">
        <f t="shared" si="1"/>
        <v>335.54273128405566</v>
      </c>
      <c r="P37" s="106">
        <v>32</v>
      </c>
      <c r="Q37" s="84">
        <f t="shared" si="19"/>
        <v>20.669999999999995</v>
      </c>
      <c r="R37" s="84">
        <f t="shared" si="25"/>
        <v>203.18999999999997</v>
      </c>
      <c r="S37" s="84">
        <f t="shared" si="26"/>
        <v>103.62689999999999</v>
      </c>
      <c r="T37" s="84">
        <f t="shared" si="2"/>
        <v>27.824256710933057</v>
      </c>
      <c r="U37" s="84">
        <f t="shared" si="20"/>
        <v>70</v>
      </c>
      <c r="V37" s="84">
        <f t="shared" si="3"/>
        <v>10</v>
      </c>
      <c r="W37" s="84">
        <v>0</v>
      </c>
      <c r="X37" s="84">
        <f t="shared" si="4"/>
        <v>522.27743127154179</v>
      </c>
      <c r="Y37" s="89">
        <f t="shared" si="5"/>
        <v>186.73469998748612</v>
      </c>
      <c r="AA37" s="122">
        <v>32</v>
      </c>
      <c r="AB37" s="84">
        <f t="shared" si="6"/>
        <v>0</v>
      </c>
      <c r="AC37" s="332">
        <f t="shared" si="41"/>
        <v>0</v>
      </c>
      <c r="AD37" s="152">
        <f t="shared" si="8"/>
        <v>0</v>
      </c>
      <c r="AE37" s="152">
        <f t="shared" si="9"/>
        <v>0</v>
      </c>
      <c r="AF37" s="221">
        <f t="shared" si="36"/>
        <v>2.9164817682554838</v>
      </c>
      <c r="AG37" s="221">
        <f t="shared" si="37"/>
        <v>25.774230319855846</v>
      </c>
      <c r="AH37" s="221">
        <f t="shared" si="38"/>
        <v>3.3390159178495957</v>
      </c>
      <c r="AI37" s="226">
        <f t="shared" si="39"/>
        <v>32.029728005960926</v>
      </c>
      <c r="AK37" s="122">
        <v>32</v>
      </c>
      <c r="AL37" s="84">
        <f t="shared" si="10"/>
        <v>0</v>
      </c>
      <c r="AM37" s="84">
        <f t="shared" si="11"/>
        <v>0</v>
      </c>
      <c r="AN37" s="84">
        <f t="shared" si="12"/>
        <v>0</v>
      </c>
      <c r="AO37" s="84">
        <f t="shared" si="13"/>
        <v>0</v>
      </c>
      <c r="AP37" s="84">
        <f t="shared" si="14"/>
        <v>0</v>
      </c>
      <c r="AQ37" s="221">
        <f t="shared" si="15"/>
        <v>0</v>
      </c>
      <c r="AR37" s="221">
        <f t="shared" si="16"/>
        <v>0</v>
      </c>
      <c r="AS37" s="221">
        <f t="shared" si="17"/>
        <v>0</v>
      </c>
      <c r="AT37" s="221">
        <f t="shared" si="18"/>
        <v>0</v>
      </c>
      <c r="AU37" s="84"/>
      <c r="AV37" s="84"/>
      <c r="AW37" s="84"/>
      <c r="AX37" s="84"/>
      <c r="AY37" s="127"/>
    </row>
    <row r="38" spans="2:51">
      <c r="B38" s="91">
        <f t="shared" si="34"/>
        <v>45</v>
      </c>
      <c r="C38" s="181">
        <f t="shared" si="40"/>
        <v>46</v>
      </c>
      <c r="D38" s="165">
        <v>195</v>
      </c>
      <c r="E38" s="170">
        <f t="shared" si="32"/>
        <v>1.56</v>
      </c>
      <c r="F38" s="93">
        <f t="shared" si="33"/>
        <v>304.2</v>
      </c>
      <c r="G38" s="102">
        <f t="shared" si="35"/>
        <v>-40.56</v>
      </c>
      <c r="I38" s="106">
        <v>33</v>
      </c>
      <c r="J38" s="84">
        <f t="shared" si="21"/>
        <v>18.810000000000006</v>
      </c>
      <c r="K38" s="84">
        <f t="shared" si="22"/>
        <v>6.1603020179486103</v>
      </c>
      <c r="L38" s="84">
        <f t="shared" si="23"/>
        <v>70</v>
      </c>
      <c r="M38" s="84">
        <f t="shared" si="24"/>
        <v>10</v>
      </c>
      <c r="N38" s="84">
        <f t="shared" si="0"/>
        <v>0</v>
      </c>
      <c r="O38" s="85">
        <f t="shared" si="1"/>
        <v>336.82327601459383</v>
      </c>
      <c r="P38" s="106">
        <v>33</v>
      </c>
      <c r="Q38" s="84">
        <f t="shared" si="19"/>
        <v>20.669999999999995</v>
      </c>
      <c r="R38" s="84">
        <f t="shared" si="25"/>
        <v>223.85999999999996</v>
      </c>
      <c r="S38" s="84">
        <f t="shared" si="26"/>
        <v>114.16859999999998</v>
      </c>
      <c r="T38" s="84">
        <f t="shared" si="2"/>
        <v>30.311002987693719</v>
      </c>
      <c r="U38" s="84">
        <f t="shared" si="20"/>
        <v>70</v>
      </c>
      <c r="V38" s="84">
        <f t="shared" si="3"/>
        <v>10</v>
      </c>
      <c r="W38" s="84">
        <v>0</v>
      </c>
      <c r="X38" s="84">
        <f t="shared" si="4"/>
        <v>544.96864187023323</v>
      </c>
      <c r="Y38" s="89">
        <f t="shared" si="5"/>
        <v>208.1453658556394</v>
      </c>
      <c r="AA38" s="122">
        <v>33</v>
      </c>
      <c r="AB38" s="84">
        <f t="shared" si="6"/>
        <v>0</v>
      </c>
      <c r="AC38" s="332">
        <f t="shared" si="41"/>
        <v>0</v>
      </c>
      <c r="AD38" s="152">
        <f t="shared" si="8"/>
        <v>0</v>
      </c>
      <c r="AE38" s="152">
        <f t="shared" si="9"/>
        <v>0</v>
      </c>
      <c r="AF38" s="221">
        <f t="shared" si="36"/>
        <v>2.8592913396582227</v>
      </c>
      <c r="AG38" s="221">
        <f t="shared" si="37"/>
        <v>25.069432636351522</v>
      </c>
      <c r="AH38" s="221">
        <f t="shared" si="38"/>
        <v>2.3610407980012735</v>
      </c>
      <c r="AI38" s="226">
        <f t="shared" si="39"/>
        <v>30.289764774011019</v>
      </c>
      <c r="AK38" s="122">
        <v>33</v>
      </c>
      <c r="AL38" s="84">
        <f t="shared" si="10"/>
        <v>0</v>
      </c>
      <c r="AM38" s="84">
        <f t="shared" si="11"/>
        <v>0</v>
      </c>
      <c r="AN38" s="84">
        <f t="shared" si="12"/>
        <v>0</v>
      </c>
      <c r="AO38" s="84">
        <f t="shared" si="13"/>
        <v>0</v>
      </c>
      <c r="AP38" s="84">
        <f t="shared" si="14"/>
        <v>0</v>
      </c>
      <c r="AQ38" s="221">
        <f t="shared" si="15"/>
        <v>0</v>
      </c>
      <c r="AR38" s="221">
        <f t="shared" si="16"/>
        <v>0</v>
      </c>
      <c r="AS38" s="221">
        <f t="shared" si="17"/>
        <v>0</v>
      </c>
      <c r="AT38" s="221">
        <f t="shared" si="18"/>
        <v>0</v>
      </c>
      <c r="AU38" s="84"/>
      <c r="AV38" s="84"/>
      <c r="AW38" s="84"/>
      <c r="AX38" s="84"/>
      <c r="AY38" s="127"/>
    </row>
    <row r="39" spans="2:51">
      <c r="B39" s="91">
        <f t="shared" si="34"/>
        <v>46</v>
      </c>
      <c r="C39" s="181">
        <f t="shared" si="40"/>
        <v>50</v>
      </c>
      <c r="D39" s="165">
        <v>243</v>
      </c>
      <c r="E39" s="170">
        <f t="shared" si="32"/>
        <v>1.56</v>
      </c>
      <c r="F39" s="93">
        <f t="shared" si="33"/>
        <v>379.08000000000004</v>
      </c>
      <c r="G39" s="102">
        <f t="shared" si="35"/>
        <v>18.720000000000013</v>
      </c>
      <c r="I39" s="106">
        <v>34</v>
      </c>
      <c r="J39" s="84">
        <f t="shared" si="21"/>
        <v>19.380000000000006</v>
      </c>
      <c r="K39" s="84">
        <f t="shared" si="22"/>
        <v>6.3249610941388408</v>
      </c>
      <c r="L39" s="84">
        <f t="shared" si="23"/>
        <v>70</v>
      </c>
      <c r="M39" s="84">
        <f t="shared" si="24"/>
        <v>10</v>
      </c>
      <c r="N39" s="84">
        <f t="shared" si="0"/>
        <v>0</v>
      </c>
      <c r="O39" s="85">
        <f t="shared" si="1"/>
        <v>338.10280723895852</v>
      </c>
      <c r="P39" s="106">
        <v>34</v>
      </c>
      <c r="Q39" s="84">
        <f t="shared" si="19"/>
        <v>20.669999999999995</v>
      </c>
      <c r="R39" s="84">
        <f t="shared" si="25"/>
        <v>244.52999999999994</v>
      </c>
      <c r="S39" s="84">
        <f t="shared" si="26"/>
        <v>124.71029999999998</v>
      </c>
      <c r="T39" s="84">
        <f t="shared" si="2"/>
        <v>32.771125587224624</v>
      </c>
      <c r="U39" s="84">
        <f t="shared" si="20"/>
        <v>70</v>
      </c>
      <c r="V39" s="84">
        <f t="shared" si="3"/>
        <v>10</v>
      </c>
      <c r="W39" s="84">
        <v>0</v>
      </c>
      <c r="X39" s="84">
        <f t="shared" si="4"/>
        <v>567.61348289774958</v>
      </c>
      <c r="Y39" s="89">
        <f t="shared" si="5"/>
        <v>229.51067565879106</v>
      </c>
      <c r="AA39" s="122">
        <v>34</v>
      </c>
      <c r="AB39" s="84">
        <f t="shared" si="6"/>
        <v>0</v>
      </c>
      <c r="AC39" s="332">
        <f t="shared" si="41"/>
        <v>0</v>
      </c>
      <c r="AD39" s="152">
        <f t="shared" si="8"/>
        <v>0</v>
      </c>
      <c r="AE39" s="152">
        <f t="shared" si="9"/>
        <v>0</v>
      </c>
      <c r="AF39" s="221">
        <f t="shared" si="36"/>
        <v>2.803222380483037</v>
      </c>
      <c r="AG39" s="221">
        <f t="shared" si="37"/>
        <v>24.383907682566324</v>
      </c>
      <c r="AH39" s="221">
        <f t="shared" si="38"/>
        <v>1.6695079589247981</v>
      </c>
      <c r="AI39" s="226">
        <f t="shared" si="39"/>
        <v>28.856638021974156</v>
      </c>
      <c r="AK39" s="122">
        <v>34</v>
      </c>
      <c r="AL39" s="84">
        <f t="shared" si="10"/>
        <v>0</v>
      </c>
      <c r="AM39" s="84">
        <f t="shared" si="11"/>
        <v>0</v>
      </c>
      <c r="AN39" s="84">
        <f t="shared" si="12"/>
        <v>0</v>
      </c>
      <c r="AO39" s="84">
        <f t="shared" si="13"/>
        <v>0</v>
      </c>
      <c r="AP39" s="84">
        <f t="shared" si="14"/>
        <v>0</v>
      </c>
      <c r="AQ39" s="221">
        <f t="shared" si="15"/>
        <v>0</v>
      </c>
      <c r="AR39" s="221">
        <f t="shared" si="16"/>
        <v>0</v>
      </c>
      <c r="AS39" s="221">
        <f t="shared" si="17"/>
        <v>0</v>
      </c>
      <c r="AT39" s="221">
        <f t="shared" si="18"/>
        <v>0</v>
      </c>
      <c r="AU39" s="84"/>
      <c r="AV39" s="84"/>
      <c r="AW39" s="84"/>
      <c r="AX39" s="84"/>
      <c r="AY39" s="127"/>
    </row>
    <row r="40" spans="2:51">
      <c r="B40" s="91">
        <f t="shared" si="34"/>
        <v>50</v>
      </c>
      <c r="C40" s="181">
        <f t="shared" si="40"/>
        <v>51</v>
      </c>
      <c r="D40" s="165">
        <v>217</v>
      </c>
      <c r="E40" s="170">
        <f t="shared" si="32"/>
        <v>1.56</v>
      </c>
      <c r="F40" s="93">
        <f t="shared" si="33"/>
        <v>338.52000000000004</v>
      </c>
      <c r="G40" s="102">
        <f t="shared" si="35"/>
        <v>-40.56</v>
      </c>
      <c r="I40" s="106">
        <v>35</v>
      </c>
      <c r="J40" s="84">
        <f t="shared" si="21"/>
        <v>19.950000000000006</v>
      </c>
      <c r="K40" s="84">
        <f t="shared" si="22"/>
        <v>6.4890573332452925</v>
      </c>
      <c r="L40" s="84">
        <f t="shared" si="23"/>
        <v>70</v>
      </c>
      <c r="M40" s="84">
        <f t="shared" si="24"/>
        <v>10</v>
      </c>
      <c r="N40" s="84">
        <f t="shared" si="0"/>
        <v>0</v>
      </c>
      <c r="O40" s="85">
        <f t="shared" si="1"/>
        <v>339.38135818873559</v>
      </c>
      <c r="P40" s="106">
        <v>35</v>
      </c>
      <c r="Q40" s="84">
        <f t="shared" si="19"/>
        <v>20.669999999999995</v>
      </c>
      <c r="R40" s="84">
        <f t="shared" si="25"/>
        <v>265.19999999999993</v>
      </c>
      <c r="S40" s="84">
        <f t="shared" si="26"/>
        <v>135.25199999999998</v>
      </c>
      <c r="T40" s="84">
        <f t="shared" si="2"/>
        <v>35.207130861518152</v>
      </c>
      <c r="U40" s="84">
        <f t="shared" si="20"/>
        <v>70</v>
      </c>
      <c r="V40" s="84">
        <f t="shared" si="3"/>
        <v>10</v>
      </c>
      <c r="W40" s="84">
        <v>0</v>
      </c>
      <c r="X40" s="84">
        <f t="shared" si="4"/>
        <v>590.21631958381079</v>
      </c>
      <c r="Y40" s="89">
        <f t="shared" si="5"/>
        <v>250.8349613950752</v>
      </c>
      <c r="AA40" s="122">
        <v>35</v>
      </c>
      <c r="AB40" s="84">
        <f t="shared" si="6"/>
        <v>25</v>
      </c>
      <c r="AC40" s="332">
        <f t="shared" si="41"/>
        <v>0.2</v>
      </c>
      <c r="AD40" s="152">
        <f t="shared" si="8"/>
        <v>0.33600000000000002</v>
      </c>
      <c r="AE40" s="152">
        <f t="shared" si="9"/>
        <v>0.26400000000000001</v>
      </c>
      <c r="AF40" s="221">
        <f t="shared" si="36"/>
        <v>7.1458140691806653</v>
      </c>
      <c r="AG40" s="221">
        <f t="shared" si="37"/>
        <v>31.075942221728088</v>
      </c>
      <c r="AH40" s="221">
        <f t="shared" si="38"/>
        <v>6.1349424865169464</v>
      </c>
      <c r="AI40" s="226">
        <f t="shared" si="39"/>
        <v>44.356698777425699</v>
      </c>
      <c r="AK40" s="122">
        <v>35</v>
      </c>
      <c r="AL40" s="84">
        <f t="shared" si="10"/>
        <v>25</v>
      </c>
      <c r="AM40" s="84">
        <f t="shared" si="11"/>
        <v>0.4</v>
      </c>
      <c r="AN40" s="84">
        <f t="shared" si="12"/>
        <v>0.33600000000000002</v>
      </c>
      <c r="AO40" s="84">
        <f t="shared" si="13"/>
        <v>0.26400000000000001</v>
      </c>
      <c r="AP40" s="84">
        <f t="shared" si="14"/>
        <v>0</v>
      </c>
      <c r="AQ40" s="221">
        <f t="shared" si="15"/>
        <v>10</v>
      </c>
      <c r="AR40" s="221">
        <f t="shared" si="16"/>
        <v>8.4</v>
      </c>
      <c r="AS40" s="221">
        <f t="shared" si="17"/>
        <v>6.6000000000000005</v>
      </c>
      <c r="AT40" s="221">
        <f t="shared" si="18"/>
        <v>0</v>
      </c>
      <c r="AU40" s="84"/>
      <c r="AV40" s="84"/>
      <c r="AW40" s="84"/>
      <c r="AX40" s="84"/>
      <c r="AY40" s="127"/>
    </row>
    <row r="41" spans="2:51">
      <c r="B41" s="91">
        <f t="shared" si="34"/>
        <v>51</v>
      </c>
      <c r="C41" s="181">
        <f t="shared" si="40"/>
        <v>55</v>
      </c>
      <c r="D41" s="165">
        <v>262</v>
      </c>
      <c r="E41" s="170">
        <f t="shared" si="32"/>
        <v>1.56</v>
      </c>
      <c r="F41" s="93">
        <f t="shared" si="33"/>
        <v>408.72</v>
      </c>
      <c r="G41" s="102">
        <f t="shared" si="35"/>
        <v>17.549999999999997</v>
      </c>
      <c r="I41" s="106">
        <v>36</v>
      </c>
      <c r="J41" s="84">
        <f t="shared" si="21"/>
        <v>20.520000000000007</v>
      </c>
      <c r="K41" s="84">
        <f t="shared" si="22"/>
        <v>6.652608663285756</v>
      </c>
      <c r="L41" s="84">
        <f t="shared" si="23"/>
        <v>70</v>
      </c>
      <c r="M41" s="84">
        <f t="shared" si="24"/>
        <v>10</v>
      </c>
      <c r="N41" s="84">
        <f t="shared" si="0"/>
        <v>0</v>
      </c>
      <c r="O41" s="85">
        <f t="shared" si="1"/>
        <v>340.65896008855606</v>
      </c>
      <c r="P41" s="106">
        <v>36</v>
      </c>
      <c r="Q41" s="84">
        <f t="shared" si="19"/>
        <v>-38.999999999999972</v>
      </c>
      <c r="R41" s="84">
        <f t="shared" si="25"/>
        <v>226.19999999999996</v>
      </c>
      <c r="S41" s="84">
        <f t="shared" si="26"/>
        <v>115.36199999999998</v>
      </c>
      <c r="T41" s="84">
        <f t="shared" si="2"/>
        <v>30.590792934974772</v>
      </c>
      <c r="U41" s="84">
        <f t="shared" si="20"/>
        <v>70</v>
      </c>
      <c r="V41" s="84">
        <f t="shared" si="3"/>
        <v>10</v>
      </c>
      <c r="W41" s="84">
        <v>0</v>
      </c>
      <c r="X41" s="84">
        <f t="shared" si="4"/>
        <v>547.53444769508098</v>
      </c>
      <c r="Y41" s="89">
        <f t="shared" si="5"/>
        <v>206.87548760652493</v>
      </c>
      <c r="AA41" s="122">
        <v>36</v>
      </c>
      <c r="AB41" s="84">
        <f t="shared" si="6"/>
        <v>0</v>
      </c>
      <c r="AC41" s="332">
        <f t="shared" si="41"/>
        <v>0</v>
      </c>
      <c r="AD41" s="152">
        <f t="shared" si="8"/>
        <v>0</v>
      </c>
      <c r="AE41" s="152">
        <f t="shared" si="9"/>
        <v>0</v>
      </c>
      <c r="AF41" s="221">
        <f t="shared" si="36"/>
        <v>7.0056890138002466</v>
      </c>
      <c r="AG41" s="221">
        <f t="shared" si="37"/>
        <v>30.226168947462156</v>
      </c>
      <c r="AH41" s="221">
        <f t="shared" si="38"/>
        <v>4.3380594344055927</v>
      </c>
      <c r="AI41" s="226">
        <f t="shared" si="39"/>
        <v>41.569917395668</v>
      </c>
      <c r="AK41" s="122">
        <v>36</v>
      </c>
      <c r="AL41" s="84">
        <f t="shared" si="10"/>
        <v>0</v>
      </c>
      <c r="AM41" s="84">
        <f t="shared" si="11"/>
        <v>0</v>
      </c>
      <c r="AN41" s="84">
        <f t="shared" si="12"/>
        <v>0</v>
      </c>
      <c r="AO41" s="84">
        <f t="shared" si="13"/>
        <v>0</v>
      </c>
      <c r="AP41" s="84">
        <f t="shared" si="14"/>
        <v>0</v>
      </c>
      <c r="AQ41" s="221">
        <f t="shared" si="15"/>
        <v>0</v>
      </c>
      <c r="AR41" s="221">
        <f t="shared" si="16"/>
        <v>0</v>
      </c>
      <c r="AS41" s="221">
        <f t="shared" si="17"/>
        <v>0</v>
      </c>
      <c r="AT41" s="221">
        <f t="shared" si="18"/>
        <v>0</v>
      </c>
      <c r="AU41" s="84"/>
      <c r="AV41" s="84"/>
      <c r="AW41" s="84"/>
      <c r="AX41" s="84"/>
      <c r="AY41" s="127"/>
    </row>
    <row r="42" spans="2:51">
      <c r="B42" s="91">
        <f t="shared" si="34"/>
        <v>55</v>
      </c>
      <c r="C42" s="181">
        <f t="shared" si="40"/>
        <v>56</v>
      </c>
      <c r="D42" s="165">
        <v>237</v>
      </c>
      <c r="E42" s="170">
        <f t="shared" si="32"/>
        <v>1.56</v>
      </c>
      <c r="F42" s="93">
        <f t="shared" si="33"/>
        <v>369.72</v>
      </c>
      <c r="G42" s="102">
        <f t="shared" si="35"/>
        <v>-39</v>
      </c>
      <c r="I42" s="106">
        <v>37</v>
      </c>
      <c r="J42" s="84">
        <f t="shared" si="21"/>
        <v>21.090000000000007</v>
      </c>
      <c r="K42" s="84">
        <f t="shared" si="22"/>
        <v>6.8156319596025767</v>
      </c>
      <c r="L42" s="84">
        <f t="shared" si="23"/>
        <v>70</v>
      </c>
      <c r="M42" s="84">
        <f t="shared" si="24"/>
        <v>10</v>
      </c>
      <c r="N42" s="84">
        <f t="shared" si="0"/>
        <v>0</v>
      </c>
      <c r="O42" s="85">
        <f t="shared" si="1"/>
        <v>341.9356423296411</v>
      </c>
      <c r="P42" s="106">
        <v>37</v>
      </c>
      <c r="Q42" s="84">
        <f t="shared" si="19"/>
        <v>20.279999999999994</v>
      </c>
      <c r="R42" s="84">
        <f t="shared" si="25"/>
        <v>246.47999999999996</v>
      </c>
      <c r="S42" s="84">
        <f t="shared" si="26"/>
        <v>125.70479999999998</v>
      </c>
      <c r="T42" s="84">
        <f t="shared" si="2"/>
        <v>33.001932342496389</v>
      </c>
      <c r="U42" s="84">
        <f t="shared" si="20"/>
        <v>70</v>
      </c>
      <c r="V42" s="84">
        <f t="shared" si="3"/>
        <v>10</v>
      </c>
      <c r="W42" s="84">
        <v>0</v>
      </c>
      <c r="X42" s="84">
        <f t="shared" si="4"/>
        <v>569.74755882984789</v>
      </c>
      <c r="Y42" s="89">
        <f t="shared" si="5"/>
        <v>227.81191650020679</v>
      </c>
      <c r="AA42" s="122">
        <v>37</v>
      </c>
      <c r="AB42" s="84">
        <f t="shared" si="6"/>
        <v>0</v>
      </c>
      <c r="AC42" s="332">
        <f t="shared" si="41"/>
        <v>0</v>
      </c>
      <c r="AD42" s="152">
        <f t="shared" si="8"/>
        <v>0</v>
      </c>
      <c r="AE42" s="152">
        <f t="shared" si="9"/>
        <v>0</v>
      </c>
      <c r="AF42" s="221">
        <f t="shared" si="36"/>
        <v>6.8683117252879935</v>
      </c>
      <c r="AG42" s="221">
        <f t="shared" si="37"/>
        <v>29.39963276806866</v>
      </c>
      <c r="AH42" s="221">
        <f t="shared" si="38"/>
        <v>3.0674712432584736</v>
      </c>
      <c r="AI42" s="226">
        <f t="shared" si="39"/>
        <v>39.335415736615126</v>
      </c>
      <c r="AK42" s="122">
        <v>37</v>
      </c>
      <c r="AL42" s="84">
        <f t="shared" si="10"/>
        <v>0</v>
      </c>
      <c r="AM42" s="84">
        <f t="shared" si="11"/>
        <v>0</v>
      </c>
      <c r="AN42" s="84">
        <f t="shared" si="12"/>
        <v>0</v>
      </c>
      <c r="AO42" s="84">
        <f t="shared" si="13"/>
        <v>0</v>
      </c>
      <c r="AP42" s="84">
        <f t="shared" si="14"/>
        <v>0</v>
      </c>
      <c r="AQ42" s="221">
        <f t="shared" si="15"/>
        <v>0</v>
      </c>
      <c r="AR42" s="221">
        <f t="shared" si="16"/>
        <v>0</v>
      </c>
      <c r="AS42" s="221">
        <f t="shared" si="17"/>
        <v>0</v>
      </c>
      <c r="AT42" s="221">
        <f t="shared" si="18"/>
        <v>0</v>
      </c>
      <c r="AU42" s="84"/>
      <c r="AV42" s="84"/>
      <c r="AW42" s="84"/>
      <c r="AX42" s="84"/>
      <c r="AY42" s="127"/>
    </row>
    <row r="43" spans="2:51">
      <c r="B43" s="91">
        <f t="shared" si="34"/>
        <v>56</v>
      </c>
      <c r="C43" s="181">
        <f t="shared" si="40"/>
        <v>60</v>
      </c>
      <c r="D43" s="165">
        <v>279</v>
      </c>
      <c r="E43" s="170">
        <f t="shared" si="32"/>
        <v>1.56</v>
      </c>
      <c r="F43" s="93">
        <f>D43*E43</f>
        <v>435.24</v>
      </c>
      <c r="G43" s="102">
        <f>(F43-F42)/(C43-B43)</f>
        <v>16.379999999999995</v>
      </c>
      <c r="I43" s="106">
        <v>38</v>
      </c>
      <c r="J43" s="84">
        <f t="shared" si="21"/>
        <v>21.660000000000007</v>
      </c>
      <c r="K43" s="84">
        <f t="shared" si="22"/>
        <v>6.9781431334306872</v>
      </c>
      <c r="L43" s="84">
        <f t="shared" si="23"/>
        <v>70</v>
      </c>
      <c r="M43" s="84">
        <f t="shared" si="24"/>
        <v>10</v>
      </c>
      <c r="N43" s="84">
        <f t="shared" si="0"/>
        <v>0</v>
      </c>
      <c r="O43" s="85">
        <f t="shared" si="1"/>
        <v>343.21143262405849</v>
      </c>
      <c r="P43" s="106">
        <v>38</v>
      </c>
      <c r="Q43" s="84">
        <f t="shared" si="19"/>
        <v>20.279999999999994</v>
      </c>
      <c r="R43" s="84">
        <f t="shared" si="25"/>
        <v>266.75999999999993</v>
      </c>
      <c r="S43" s="84">
        <f t="shared" si="26"/>
        <v>136.04759999999996</v>
      </c>
      <c r="T43" s="84">
        <f t="shared" si="2"/>
        <v>35.390062589787576</v>
      </c>
      <c r="U43" s="84">
        <f t="shared" si="20"/>
        <v>70</v>
      </c>
      <c r="V43" s="84">
        <f t="shared" si="3"/>
        <v>10</v>
      </c>
      <c r="W43" s="84">
        <v>0</v>
      </c>
      <c r="X43" s="84">
        <f t="shared" si="4"/>
        <v>591.92059567721333</v>
      </c>
      <c r="Y43" s="89">
        <f t="shared" si="5"/>
        <v>248.70916305315484</v>
      </c>
      <c r="AA43" s="122">
        <v>38</v>
      </c>
      <c r="AB43" s="84">
        <f t="shared" si="6"/>
        <v>0</v>
      </c>
      <c r="AC43" s="332">
        <f t="shared" si="41"/>
        <v>0</v>
      </c>
      <c r="AD43" s="152">
        <f t="shared" si="8"/>
        <v>0</v>
      </c>
      <c r="AE43" s="152">
        <f t="shared" si="9"/>
        <v>0</v>
      </c>
      <c r="AF43" s="221">
        <f t="shared" si="36"/>
        <v>6.7336283216115937</v>
      </c>
      <c r="AG43" s="221">
        <f t="shared" si="37"/>
        <v>28.59569826396633</v>
      </c>
      <c r="AH43" s="221">
        <f t="shared" si="38"/>
        <v>2.1690297172027964</v>
      </c>
      <c r="AI43" s="226">
        <f t="shared" si="39"/>
        <v>37.498356302780721</v>
      </c>
      <c r="AK43" s="122">
        <v>38</v>
      </c>
      <c r="AL43" s="84">
        <f t="shared" si="10"/>
        <v>0</v>
      </c>
      <c r="AM43" s="84">
        <f t="shared" si="11"/>
        <v>0</v>
      </c>
      <c r="AN43" s="84">
        <f t="shared" si="12"/>
        <v>0</v>
      </c>
      <c r="AO43" s="84">
        <f t="shared" si="13"/>
        <v>0</v>
      </c>
      <c r="AP43" s="84">
        <f t="shared" si="14"/>
        <v>0</v>
      </c>
      <c r="AQ43" s="221">
        <f t="shared" si="15"/>
        <v>0</v>
      </c>
      <c r="AR43" s="221">
        <f t="shared" si="16"/>
        <v>0</v>
      </c>
      <c r="AS43" s="221">
        <f t="shared" si="17"/>
        <v>0</v>
      </c>
      <c r="AT43" s="221">
        <f t="shared" si="18"/>
        <v>0</v>
      </c>
      <c r="AU43" s="84"/>
      <c r="AV43" s="84"/>
      <c r="AW43" s="84"/>
      <c r="AX43" s="84"/>
      <c r="AY43" s="127"/>
    </row>
    <row r="44" spans="2:51">
      <c r="B44" s="91">
        <f t="shared" si="34"/>
        <v>60</v>
      </c>
      <c r="C44" s="181">
        <f t="shared" si="40"/>
        <v>61</v>
      </c>
      <c r="D44" s="165">
        <v>255</v>
      </c>
      <c r="E44" s="170">
        <f t="shared" si="32"/>
        <v>1.56</v>
      </c>
      <c r="F44" s="93">
        <f>D44*E44</f>
        <v>397.8</v>
      </c>
      <c r="G44" s="102">
        <f>(F44-F43)/(C44-B44)</f>
        <v>-37.44</v>
      </c>
      <c r="I44" s="106">
        <v>39</v>
      </c>
      <c r="J44" s="84">
        <f t="shared" si="21"/>
        <v>22.230000000000008</v>
      </c>
      <c r="K44" s="84">
        <f t="shared" si="22"/>
        <v>7.1401572108804405</v>
      </c>
      <c r="L44" s="84">
        <f t="shared" si="23"/>
        <v>70</v>
      </c>
      <c r="M44" s="84">
        <f t="shared" si="24"/>
        <v>10</v>
      </c>
      <c r="N44" s="84">
        <f t="shared" si="0"/>
        <v>0</v>
      </c>
      <c r="O44" s="85">
        <f t="shared" si="1"/>
        <v>344.4863571422834</v>
      </c>
      <c r="P44" s="106">
        <v>39</v>
      </c>
      <c r="Q44" s="84">
        <f t="shared" si="19"/>
        <v>20.279999999999994</v>
      </c>
      <c r="R44" s="84">
        <f t="shared" si="25"/>
        <v>287.03999999999991</v>
      </c>
      <c r="S44" s="84">
        <f t="shared" si="26"/>
        <v>146.39039999999994</v>
      </c>
      <c r="T44" s="84">
        <f t="shared" si="2"/>
        <v>37.757131804538304</v>
      </c>
      <c r="U44" s="84">
        <f t="shared" si="20"/>
        <v>70</v>
      </c>
      <c r="V44" s="84">
        <f t="shared" si="3"/>
        <v>10</v>
      </c>
      <c r="W44" s="84">
        <v>0</v>
      </c>
      <c r="X44" s="84">
        <f t="shared" si="4"/>
        <v>614.0569512262374</v>
      </c>
      <c r="Y44" s="89">
        <f t="shared" si="5"/>
        <v>269.57059408395401</v>
      </c>
      <c r="AA44" s="122">
        <v>39</v>
      </c>
      <c r="AB44" s="84">
        <f t="shared" si="6"/>
        <v>0</v>
      </c>
      <c r="AC44" s="332">
        <f t="shared" si="41"/>
        <v>0</v>
      </c>
      <c r="AD44" s="152">
        <f t="shared" si="8"/>
        <v>0</v>
      </c>
      <c r="AE44" s="152">
        <f t="shared" si="9"/>
        <v>0</v>
      </c>
      <c r="AF44" s="221">
        <f t="shared" si="36"/>
        <v>6.6015859773325234</v>
      </c>
      <c r="AG44" s="221">
        <f t="shared" si="37"/>
        <v>27.813747391155754</v>
      </c>
      <c r="AH44" s="221">
        <f t="shared" si="38"/>
        <v>1.5337356216292368</v>
      </c>
      <c r="AI44" s="226">
        <f t="shared" si="39"/>
        <v>35.94906899011751</v>
      </c>
      <c r="AK44" s="122">
        <v>39</v>
      </c>
      <c r="AL44" s="84">
        <f t="shared" si="10"/>
        <v>0</v>
      </c>
      <c r="AM44" s="84">
        <f t="shared" si="11"/>
        <v>0</v>
      </c>
      <c r="AN44" s="84">
        <f t="shared" si="12"/>
        <v>0</v>
      </c>
      <c r="AO44" s="84">
        <f t="shared" si="13"/>
        <v>0</v>
      </c>
      <c r="AP44" s="84">
        <f t="shared" si="14"/>
        <v>0</v>
      </c>
      <c r="AQ44" s="221">
        <f t="shared" si="15"/>
        <v>0</v>
      </c>
      <c r="AR44" s="221">
        <f t="shared" si="16"/>
        <v>0</v>
      </c>
      <c r="AS44" s="221">
        <f t="shared" si="17"/>
        <v>0</v>
      </c>
      <c r="AT44" s="221">
        <f t="shared" si="18"/>
        <v>0</v>
      </c>
      <c r="AU44" s="84"/>
      <c r="AV44" s="84"/>
      <c r="AW44" s="84"/>
      <c r="AX44" s="84"/>
      <c r="AY44" s="127"/>
    </row>
    <row r="45" spans="2:51">
      <c r="B45" s="91">
        <f t="shared" si="34"/>
        <v>61</v>
      </c>
      <c r="C45" s="181">
        <f t="shared" si="40"/>
        <v>65</v>
      </c>
      <c r="D45" s="165">
        <v>293</v>
      </c>
      <c r="E45" s="170">
        <f t="shared" si="32"/>
        <v>1.56</v>
      </c>
      <c r="F45" s="93">
        <f>D45*E45</f>
        <v>457.08000000000004</v>
      </c>
      <c r="G45" s="102">
        <f>(F45-F44)/(C45-B45)</f>
        <v>14.820000000000007</v>
      </c>
      <c r="I45" s="106">
        <v>40</v>
      </c>
      <c r="J45" s="84">
        <f t="shared" si="21"/>
        <v>22.800000000000008</v>
      </c>
      <c r="K45" s="84">
        <f t="shared" si="22"/>
        <v>7.3016884035916814</v>
      </c>
      <c r="L45" s="84">
        <f t="shared" si="23"/>
        <v>70</v>
      </c>
      <c r="M45" s="84">
        <f t="shared" si="24"/>
        <v>10</v>
      </c>
      <c r="N45" s="84">
        <f t="shared" si="0"/>
        <v>0</v>
      </c>
      <c r="O45" s="85">
        <f t="shared" si="1"/>
        <v>345.76044063625551</v>
      </c>
      <c r="P45" s="106">
        <v>40</v>
      </c>
      <c r="Q45" s="84">
        <f t="shared" si="19"/>
        <v>20.279999999999994</v>
      </c>
      <c r="R45" s="84">
        <f t="shared" si="25"/>
        <v>307.31999999999988</v>
      </c>
      <c r="S45" s="84">
        <f t="shared" si="26"/>
        <v>156.73319999999995</v>
      </c>
      <c r="T45" s="84">
        <f t="shared" si="2"/>
        <v>40.104797241533646</v>
      </c>
      <c r="U45" s="84">
        <f t="shared" si="20"/>
        <v>70</v>
      </c>
      <c r="V45" s="84">
        <f t="shared" si="3"/>
        <v>10</v>
      </c>
      <c r="W45" s="84">
        <v>0</v>
      </c>
      <c r="X45" s="84">
        <f t="shared" si="4"/>
        <v>636.15951186233758</v>
      </c>
      <c r="Y45" s="89">
        <f t="shared" si="5"/>
        <v>290.39907122608207</v>
      </c>
      <c r="AA45" s="122">
        <v>40</v>
      </c>
      <c r="AB45" s="84">
        <f t="shared" si="6"/>
        <v>26</v>
      </c>
      <c r="AC45" s="332">
        <f t="shared" si="41"/>
        <v>0.25</v>
      </c>
      <c r="AD45" s="152">
        <f t="shared" si="8"/>
        <v>0.28000000000000003</v>
      </c>
      <c r="AE45" s="152">
        <f t="shared" si="9"/>
        <v>0.22</v>
      </c>
      <c r="AF45" s="221">
        <f t="shared" si="36"/>
        <v>12.188962423603586</v>
      </c>
      <c r="AG45" s="221">
        <f t="shared" si="37"/>
        <v>33.430817612847306</v>
      </c>
      <c r="AH45" s="221">
        <f t="shared" si="38"/>
        <v>5.3783473344488666</v>
      </c>
      <c r="AI45" s="226">
        <f t="shared" si="39"/>
        <v>50.998127370899759</v>
      </c>
      <c r="AK45" s="122">
        <v>40</v>
      </c>
      <c r="AL45" s="84">
        <f t="shared" si="10"/>
        <v>26</v>
      </c>
      <c r="AM45" s="84">
        <f t="shared" si="11"/>
        <v>0.5</v>
      </c>
      <c r="AN45" s="84">
        <f t="shared" si="12"/>
        <v>0.28000000000000003</v>
      </c>
      <c r="AO45" s="84">
        <f t="shared" si="13"/>
        <v>0.22</v>
      </c>
      <c r="AP45" s="84">
        <f t="shared" si="14"/>
        <v>0</v>
      </c>
      <c r="AQ45" s="221">
        <f t="shared" si="15"/>
        <v>13</v>
      </c>
      <c r="AR45" s="221">
        <f t="shared" si="16"/>
        <v>7.2800000000000011</v>
      </c>
      <c r="AS45" s="221">
        <f t="shared" si="17"/>
        <v>5.72</v>
      </c>
      <c r="AT45" s="221">
        <f t="shared" si="18"/>
        <v>0</v>
      </c>
      <c r="AU45" s="84"/>
      <c r="AV45" s="84"/>
      <c r="AW45" s="84"/>
      <c r="AX45" s="84"/>
      <c r="AY45" s="127"/>
    </row>
    <row r="46" spans="2:51">
      <c r="B46" s="91">
        <f t="shared" si="34"/>
        <v>65</v>
      </c>
      <c r="C46" s="181">
        <f t="shared" si="40"/>
        <v>66</v>
      </c>
      <c r="D46" s="165">
        <v>271</v>
      </c>
      <c r="E46" s="170">
        <f t="shared" si="32"/>
        <v>1.56</v>
      </c>
      <c r="F46" s="93">
        <f>D46*E46</f>
        <v>422.76</v>
      </c>
      <c r="G46" s="102">
        <f>(F46-F45)/(C46-B46)</f>
        <v>-34.32000000000005</v>
      </c>
      <c r="I46" s="106">
        <v>41</v>
      </c>
      <c r="J46" s="84">
        <f t="shared" si="21"/>
        <v>23.370000000000008</v>
      </c>
      <c r="K46" s="84">
        <f t="shared" si="22"/>
        <v>7.4627501721235312</v>
      </c>
      <c r="L46" s="84">
        <f t="shared" si="23"/>
        <v>70</v>
      </c>
      <c r="M46" s="84">
        <f t="shared" si="24"/>
        <v>10</v>
      </c>
      <c r="N46" s="84">
        <f t="shared" si="0"/>
        <v>0</v>
      </c>
      <c r="O46" s="85">
        <f t="shared" si="1"/>
        <v>347.03370654978181</v>
      </c>
      <c r="P46" s="106">
        <v>41</v>
      </c>
      <c r="Q46" s="84">
        <f t="shared" si="19"/>
        <v>-40.56</v>
      </c>
      <c r="R46" s="84">
        <f t="shared" si="25"/>
        <v>266.75999999999988</v>
      </c>
      <c r="S46" s="84">
        <f t="shared" si="26"/>
        <v>136.04759999999993</v>
      </c>
      <c r="T46" s="84">
        <f t="shared" si="2"/>
        <v>35.390062589787547</v>
      </c>
      <c r="U46" s="84">
        <f t="shared" si="20"/>
        <v>70</v>
      </c>
      <c r="V46" s="84">
        <f t="shared" si="3"/>
        <v>10</v>
      </c>
      <c r="W46" s="84">
        <v>0</v>
      </c>
      <c r="X46" s="84">
        <f t="shared" si="4"/>
        <v>591.9205956772131</v>
      </c>
      <c r="Y46" s="89">
        <f t="shared" si="5"/>
        <v>244.88688912743129</v>
      </c>
      <c r="AA46" s="122">
        <v>41</v>
      </c>
      <c r="AB46" s="84">
        <f t="shared" si="6"/>
        <v>0</v>
      </c>
      <c r="AC46" s="332">
        <f t="shared" si="41"/>
        <v>0</v>
      </c>
      <c r="AD46" s="152">
        <f t="shared" si="8"/>
        <v>0</v>
      </c>
      <c r="AE46" s="152">
        <f t="shared" si="9"/>
        <v>0</v>
      </c>
      <c r="AF46" s="221">
        <f t="shared" si="36"/>
        <v>11.9499443050097</v>
      </c>
      <c r="AG46" s="221">
        <f t="shared" si="37"/>
        <v>32.516650147173706</v>
      </c>
      <c r="AH46" s="221">
        <f t="shared" si="38"/>
        <v>3.8030658717653862</v>
      </c>
      <c r="AI46" s="226">
        <f t="shared" si="39"/>
        <v>48.269660323948791</v>
      </c>
      <c r="AK46" s="122">
        <v>41</v>
      </c>
      <c r="AL46" s="84">
        <f t="shared" si="10"/>
        <v>0</v>
      </c>
      <c r="AM46" s="84">
        <f t="shared" si="11"/>
        <v>0</v>
      </c>
      <c r="AN46" s="84">
        <f t="shared" si="12"/>
        <v>0</v>
      </c>
      <c r="AO46" s="84">
        <f t="shared" si="13"/>
        <v>0</v>
      </c>
      <c r="AP46" s="84">
        <f t="shared" si="14"/>
        <v>0</v>
      </c>
      <c r="AQ46" s="221">
        <f t="shared" si="15"/>
        <v>0</v>
      </c>
      <c r="AR46" s="221">
        <f t="shared" si="16"/>
        <v>0</v>
      </c>
      <c r="AS46" s="221">
        <f t="shared" si="17"/>
        <v>0</v>
      </c>
      <c r="AT46" s="221">
        <f t="shared" si="18"/>
        <v>0</v>
      </c>
      <c r="AU46" s="84"/>
      <c r="AV46" s="84"/>
      <c r="AW46" s="84"/>
      <c r="AX46" s="84"/>
      <c r="AY46" s="127"/>
    </row>
    <row r="47" spans="2:51">
      <c r="B47" s="91">
        <f t="shared" si="34"/>
        <v>66</v>
      </c>
      <c r="C47" s="181">
        <f t="shared" si="40"/>
        <v>70</v>
      </c>
      <c r="D47" s="165">
        <v>306</v>
      </c>
      <c r="E47" s="170">
        <f t="shared" si="32"/>
        <v>1.56</v>
      </c>
      <c r="F47" s="93">
        <f t="shared" ref="F47:F56" si="42">D47*E47</f>
        <v>477.36</v>
      </c>
      <c r="G47" s="102">
        <f t="shared" ref="G47:G56" si="43">(F47-F46)/(C47-B47)</f>
        <v>13.650000000000006</v>
      </c>
      <c r="I47" s="106">
        <v>42</v>
      </c>
      <c r="J47" s="84">
        <f t="shared" si="21"/>
        <v>23.940000000000008</v>
      </c>
      <c r="K47" s="84">
        <f t="shared" si="22"/>
        <v>7.623355282985683</v>
      </c>
      <c r="L47" s="84">
        <f t="shared" si="23"/>
        <v>70</v>
      </c>
      <c r="M47" s="84">
        <f t="shared" si="24"/>
        <v>10</v>
      </c>
      <c r="N47" s="84">
        <f t="shared" si="0"/>
        <v>0</v>
      </c>
      <c r="O47" s="85">
        <f t="shared" si="1"/>
        <v>348.30617711786675</v>
      </c>
      <c r="P47" s="106">
        <v>42</v>
      </c>
      <c r="Q47" s="84">
        <f t="shared" si="19"/>
        <v>19.5</v>
      </c>
      <c r="R47" s="84">
        <f t="shared" si="25"/>
        <v>286.25999999999988</v>
      </c>
      <c r="S47" s="84">
        <f t="shared" si="26"/>
        <v>145.99259999999995</v>
      </c>
      <c r="T47" s="84">
        <f t="shared" si="2"/>
        <v>37.666459295542495</v>
      </c>
      <c r="U47" s="84">
        <f t="shared" si="20"/>
        <v>70</v>
      </c>
      <c r="V47" s="84">
        <f t="shared" si="3"/>
        <v>10</v>
      </c>
      <c r="W47" s="84">
        <v>0</v>
      </c>
      <c r="X47" s="84">
        <f t="shared" si="4"/>
        <v>613.20619493973652</v>
      </c>
      <c r="Y47" s="89">
        <f t="shared" si="5"/>
        <v>264.90001782186977</v>
      </c>
      <c r="AA47" s="122">
        <v>42</v>
      </c>
      <c r="AB47" s="84">
        <f t="shared" si="6"/>
        <v>0</v>
      </c>
      <c r="AC47" s="332">
        <f t="shared" si="41"/>
        <v>0</v>
      </c>
      <c r="AD47" s="152">
        <f t="shared" si="8"/>
        <v>0</v>
      </c>
      <c r="AE47" s="152">
        <f t="shared" si="9"/>
        <v>0</v>
      </c>
      <c r="AF47" s="221">
        <f t="shared" si="36"/>
        <v>11.715613185934782</v>
      </c>
      <c r="AG47" s="221">
        <f t="shared" si="37"/>
        <v>31.627480638922929</v>
      </c>
      <c r="AH47" s="221">
        <f t="shared" si="38"/>
        <v>2.6891736672244337</v>
      </c>
      <c r="AI47" s="226">
        <f t="shared" si="39"/>
        <v>46.032267492082141</v>
      </c>
      <c r="AK47" s="122">
        <v>42</v>
      </c>
      <c r="AL47" s="84">
        <f t="shared" si="10"/>
        <v>0</v>
      </c>
      <c r="AM47" s="84">
        <f t="shared" si="11"/>
        <v>0</v>
      </c>
      <c r="AN47" s="84">
        <f t="shared" si="12"/>
        <v>0</v>
      </c>
      <c r="AO47" s="84">
        <f t="shared" si="13"/>
        <v>0</v>
      </c>
      <c r="AP47" s="84">
        <f t="shared" si="14"/>
        <v>0</v>
      </c>
      <c r="AQ47" s="221">
        <f t="shared" si="15"/>
        <v>0</v>
      </c>
      <c r="AR47" s="221">
        <f t="shared" si="16"/>
        <v>0</v>
      </c>
      <c r="AS47" s="221">
        <f t="shared" si="17"/>
        <v>0</v>
      </c>
      <c r="AT47" s="221">
        <f t="shared" si="18"/>
        <v>0</v>
      </c>
      <c r="AU47" s="84"/>
      <c r="AV47" s="84"/>
      <c r="AW47" s="84"/>
      <c r="AX47" s="84"/>
      <c r="AY47" s="127"/>
    </row>
    <row r="48" spans="2:51">
      <c r="B48" s="91">
        <f t="shared" si="34"/>
        <v>70</v>
      </c>
      <c r="C48" s="181">
        <f t="shared" si="40"/>
        <v>71</v>
      </c>
      <c r="D48" s="165">
        <v>285</v>
      </c>
      <c r="E48" s="170">
        <f t="shared" si="32"/>
        <v>1.56</v>
      </c>
      <c r="F48" s="93">
        <f t="shared" si="42"/>
        <v>444.6</v>
      </c>
      <c r="G48" s="102">
        <f t="shared" si="43"/>
        <v>-32.759999999999991</v>
      </c>
      <c r="I48" s="106">
        <v>43</v>
      </c>
      <c r="J48" s="84">
        <f t="shared" si="21"/>
        <v>24.510000000000009</v>
      </c>
      <c r="K48" s="84">
        <f t="shared" si="22"/>
        <v>7.7835158600851422</v>
      </c>
      <c r="L48" s="84">
        <f t="shared" si="23"/>
        <v>70</v>
      </c>
      <c r="M48" s="84">
        <f t="shared" si="24"/>
        <v>10</v>
      </c>
      <c r="N48" s="84">
        <f t="shared" si="0"/>
        <v>0</v>
      </c>
      <c r="O48" s="85">
        <f t="shared" si="1"/>
        <v>349.57787345631499</v>
      </c>
      <c r="P48" s="106">
        <v>43</v>
      </c>
      <c r="Q48" s="84">
        <f t="shared" si="19"/>
        <v>19.5</v>
      </c>
      <c r="R48" s="84">
        <f t="shared" si="25"/>
        <v>305.75999999999988</v>
      </c>
      <c r="S48" s="84">
        <f t="shared" si="26"/>
        <v>155.93759999999995</v>
      </c>
      <c r="T48" s="84">
        <f t="shared" si="2"/>
        <v>39.924862785906342</v>
      </c>
      <c r="U48" s="84">
        <f t="shared" si="20"/>
        <v>70</v>
      </c>
      <c r="V48" s="84">
        <f t="shared" si="3"/>
        <v>10</v>
      </c>
      <c r="W48" s="84">
        <v>0</v>
      </c>
      <c r="X48" s="84">
        <f t="shared" si="4"/>
        <v>634.46045601878677</v>
      </c>
      <c r="Y48" s="89">
        <f t="shared" si="5"/>
        <v>284.88258256247178</v>
      </c>
      <c r="AA48" s="122">
        <v>43</v>
      </c>
      <c r="AB48" s="84">
        <f t="shared" si="6"/>
        <v>0</v>
      </c>
      <c r="AC48" s="332">
        <f t="shared" si="41"/>
        <v>0</v>
      </c>
      <c r="AD48" s="152">
        <f t="shared" si="8"/>
        <v>0</v>
      </c>
      <c r="AE48" s="152">
        <f t="shared" si="9"/>
        <v>0</v>
      </c>
      <c r="AF48" s="221">
        <f t="shared" si="36"/>
        <v>11.485877157177052</v>
      </c>
      <c r="AG48" s="221">
        <f t="shared" si="37"/>
        <v>30.76262551763466</v>
      </c>
      <c r="AH48" s="221">
        <f t="shared" si="38"/>
        <v>1.9015329358826933</v>
      </c>
      <c r="AI48" s="226">
        <f t="shared" si="39"/>
        <v>44.150035610694403</v>
      </c>
      <c r="AK48" s="122">
        <v>43</v>
      </c>
      <c r="AL48" s="84">
        <f t="shared" si="10"/>
        <v>0</v>
      </c>
      <c r="AM48" s="84">
        <f t="shared" si="11"/>
        <v>0</v>
      </c>
      <c r="AN48" s="84">
        <f t="shared" si="12"/>
        <v>0</v>
      </c>
      <c r="AO48" s="84">
        <f t="shared" si="13"/>
        <v>0</v>
      </c>
      <c r="AP48" s="84">
        <f t="shared" si="14"/>
        <v>0</v>
      </c>
      <c r="AQ48" s="221">
        <f t="shared" si="15"/>
        <v>0</v>
      </c>
      <c r="AR48" s="221">
        <f t="shared" si="16"/>
        <v>0</v>
      </c>
      <c r="AS48" s="221">
        <f t="shared" si="17"/>
        <v>0</v>
      </c>
      <c r="AT48" s="221">
        <f t="shared" si="18"/>
        <v>0</v>
      </c>
      <c r="AU48" s="84"/>
      <c r="AV48" s="84"/>
      <c r="AW48" s="84"/>
      <c r="AX48" s="84"/>
      <c r="AY48" s="127"/>
    </row>
    <row r="49" spans="2:51">
      <c r="B49" s="91">
        <f t="shared" si="34"/>
        <v>71</v>
      </c>
      <c r="C49" s="181">
        <f t="shared" si="40"/>
        <v>75</v>
      </c>
      <c r="D49" s="165">
        <v>316</v>
      </c>
      <c r="E49" s="170">
        <f t="shared" si="32"/>
        <v>1.56</v>
      </c>
      <c r="F49" s="93">
        <f t="shared" si="42"/>
        <v>492.96000000000004</v>
      </c>
      <c r="G49" s="102">
        <f t="shared" si="43"/>
        <v>12.090000000000003</v>
      </c>
      <c r="I49" s="106">
        <v>44</v>
      </c>
      <c r="J49" s="84">
        <f t="shared" si="21"/>
        <v>25.080000000000009</v>
      </c>
      <c r="K49" s="84">
        <f t="shared" si="22"/>
        <v>7.943243431252343</v>
      </c>
      <c r="L49" s="84">
        <f t="shared" si="23"/>
        <v>70</v>
      </c>
      <c r="M49" s="84">
        <f t="shared" si="24"/>
        <v>10</v>
      </c>
      <c r="N49" s="84">
        <f t="shared" si="0"/>
        <v>0</v>
      </c>
      <c r="O49" s="85">
        <f t="shared" si="1"/>
        <v>350.84881564276452</v>
      </c>
      <c r="P49" s="106">
        <v>44</v>
      </c>
      <c r="Q49" s="84">
        <f t="shared" si="19"/>
        <v>19.5</v>
      </c>
      <c r="R49" s="84">
        <f t="shared" si="25"/>
        <v>325.25999999999988</v>
      </c>
      <c r="S49" s="84">
        <f t="shared" si="26"/>
        <v>165.88259999999994</v>
      </c>
      <c r="T49" s="84">
        <f t="shared" si="2"/>
        <v>42.166551203609785</v>
      </c>
      <c r="U49" s="84">
        <f t="shared" si="20"/>
        <v>70</v>
      </c>
      <c r="V49" s="84">
        <f t="shared" si="3"/>
        <v>10</v>
      </c>
      <c r="W49" s="84">
        <v>0</v>
      </c>
      <c r="X49" s="84">
        <f t="shared" si="4"/>
        <v>655.6856050129536</v>
      </c>
      <c r="Y49" s="89">
        <f t="shared" si="5"/>
        <v>304.83678937018908</v>
      </c>
      <c r="AA49" s="122">
        <v>44</v>
      </c>
      <c r="AB49" s="84">
        <f t="shared" si="6"/>
        <v>0</v>
      </c>
      <c r="AC49" s="332">
        <f t="shared" si="41"/>
        <v>0</v>
      </c>
      <c r="AD49" s="152">
        <f t="shared" si="8"/>
        <v>0</v>
      </c>
      <c r="AE49" s="152">
        <f t="shared" si="9"/>
        <v>0</v>
      </c>
      <c r="AF49" s="221">
        <f t="shared" si="36"/>
        <v>11.26064611181812</v>
      </c>
      <c r="AG49" s="221">
        <f t="shared" si="37"/>
        <v>29.921419905118775</v>
      </c>
      <c r="AH49" s="221">
        <f t="shared" si="38"/>
        <v>1.3445868336122171</v>
      </c>
      <c r="AI49" s="226">
        <f t="shared" si="39"/>
        <v>42.526652850549112</v>
      </c>
      <c r="AK49" s="122">
        <v>44</v>
      </c>
      <c r="AL49" s="84">
        <f t="shared" si="10"/>
        <v>0</v>
      </c>
      <c r="AM49" s="84">
        <f t="shared" si="11"/>
        <v>0</v>
      </c>
      <c r="AN49" s="84">
        <f t="shared" si="12"/>
        <v>0</v>
      </c>
      <c r="AO49" s="84">
        <f t="shared" si="13"/>
        <v>0</v>
      </c>
      <c r="AP49" s="84">
        <f t="shared" si="14"/>
        <v>0</v>
      </c>
      <c r="AQ49" s="221">
        <f t="shared" si="15"/>
        <v>0</v>
      </c>
      <c r="AR49" s="221">
        <f t="shared" si="16"/>
        <v>0</v>
      </c>
      <c r="AS49" s="221">
        <f t="shared" si="17"/>
        <v>0</v>
      </c>
      <c r="AT49" s="221">
        <f t="shared" si="18"/>
        <v>0</v>
      </c>
      <c r="AU49" s="84"/>
      <c r="AV49" s="84"/>
      <c r="AW49" s="84"/>
      <c r="AX49" s="84"/>
      <c r="AY49" s="127"/>
    </row>
    <row r="50" spans="2:51">
      <c r="B50" s="91">
        <f t="shared" si="34"/>
        <v>75</v>
      </c>
      <c r="C50" s="181">
        <f t="shared" si="40"/>
        <v>76</v>
      </c>
      <c r="D50" s="165">
        <v>297</v>
      </c>
      <c r="E50" s="170">
        <f t="shared" si="32"/>
        <v>1.56</v>
      </c>
      <c r="F50" s="93">
        <f t="shared" si="42"/>
        <v>463.32</v>
      </c>
      <c r="G50" s="102">
        <f t="shared" si="43"/>
        <v>-29.640000000000043</v>
      </c>
      <c r="I50" s="106">
        <v>45</v>
      </c>
      <c r="J50" s="84">
        <f t="shared" si="21"/>
        <v>25.650000000000009</v>
      </c>
      <c r="K50" s="84">
        <f t="shared" si="22"/>
        <v>8.1025489704184697</v>
      </c>
      <c r="L50" s="84">
        <f t="shared" si="23"/>
        <v>70</v>
      </c>
      <c r="M50" s="84">
        <f t="shared" si="24"/>
        <v>10</v>
      </c>
      <c r="N50" s="84">
        <f t="shared" si="0"/>
        <v>0</v>
      </c>
      <c r="O50" s="85">
        <f t="shared" si="1"/>
        <v>352.11902279014549</v>
      </c>
      <c r="P50" s="106">
        <v>45</v>
      </c>
      <c r="Q50" s="84">
        <f t="shared" si="19"/>
        <v>19.5</v>
      </c>
      <c r="R50" s="84">
        <f t="shared" si="25"/>
        <v>344.75999999999988</v>
      </c>
      <c r="S50" s="84">
        <f t="shared" si="26"/>
        <v>175.82759999999993</v>
      </c>
      <c r="T50" s="84">
        <f t="shared" si="2"/>
        <v>44.392640778295565</v>
      </c>
      <c r="U50" s="84">
        <f t="shared" si="20"/>
        <v>70</v>
      </c>
      <c r="V50" s="84">
        <f t="shared" si="3"/>
        <v>10</v>
      </c>
      <c r="W50" s="84">
        <v>0</v>
      </c>
      <c r="X50" s="84">
        <f t="shared" si="4"/>
        <v>676.88358602219796</v>
      </c>
      <c r="Y50" s="89">
        <f t="shared" si="5"/>
        <v>324.76456323205247</v>
      </c>
      <c r="AA50" s="122">
        <v>45</v>
      </c>
      <c r="AB50" s="84">
        <f t="shared" si="6"/>
        <v>26</v>
      </c>
      <c r="AC50" s="332">
        <f t="shared" si="41"/>
        <v>0.3</v>
      </c>
      <c r="AD50" s="152">
        <f t="shared" si="8"/>
        <v>0.22400000000000003</v>
      </c>
      <c r="AE50" s="152">
        <f t="shared" si="9"/>
        <v>0.17600000000000002</v>
      </c>
      <c r="AF50" s="221">
        <f t="shared" si="36"/>
        <v>17.900027134741343</v>
      </c>
      <c r="AG50" s="221">
        <f t="shared" si="37"/>
        <v>34.205327989725504</v>
      </c>
      <c r="AH50" s="221">
        <f t="shared" si="38"/>
        <v>4.3858324486193219</v>
      </c>
      <c r="AI50" s="226">
        <f t="shared" si="39"/>
        <v>56.491187573086165</v>
      </c>
      <c r="AK50" s="122">
        <v>45</v>
      </c>
      <c r="AL50" s="84">
        <f t="shared" si="10"/>
        <v>26</v>
      </c>
      <c r="AM50" s="84">
        <f t="shared" si="11"/>
        <v>0.6</v>
      </c>
      <c r="AN50" s="84">
        <f t="shared" si="12"/>
        <v>0.22400000000000003</v>
      </c>
      <c r="AO50" s="84">
        <f t="shared" si="13"/>
        <v>0.17600000000000002</v>
      </c>
      <c r="AP50" s="84">
        <f t="shared" si="14"/>
        <v>0</v>
      </c>
      <c r="AQ50" s="221">
        <f t="shared" si="15"/>
        <v>15.6</v>
      </c>
      <c r="AR50" s="221">
        <f t="shared" si="16"/>
        <v>5.8240000000000007</v>
      </c>
      <c r="AS50" s="221">
        <f t="shared" si="17"/>
        <v>4.5760000000000005</v>
      </c>
      <c r="AT50" s="221">
        <f t="shared" si="18"/>
        <v>0</v>
      </c>
      <c r="AU50" s="84"/>
      <c r="AV50" s="84"/>
      <c r="AW50" s="84"/>
      <c r="AX50" s="84"/>
      <c r="AY50" s="127"/>
    </row>
    <row r="51" spans="2:51">
      <c r="B51" s="91">
        <f t="shared" si="34"/>
        <v>76</v>
      </c>
      <c r="C51" s="181">
        <f t="shared" si="40"/>
        <v>80</v>
      </c>
      <c r="D51" s="165">
        <v>325</v>
      </c>
      <c r="E51" s="170">
        <f t="shared" si="32"/>
        <v>1.56</v>
      </c>
      <c r="F51" s="93">
        <f t="shared" si="42"/>
        <v>507</v>
      </c>
      <c r="G51" s="102">
        <f t="shared" si="43"/>
        <v>10.920000000000002</v>
      </c>
      <c r="I51" s="106">
        <v>46</v>
      </c>
      <c r="J51" s="84">
        <f t="shared" si="21"/>
        <v>26.22000000000001</v>
      </c>
      <c r="K51" s="84">
        <f t="shared" si="22"/>
        <v>8.2614429359378772</v>
      </c>
      <c r="L51" s="84">
        <f t="shared" si="23"/>
        <v>70</v>
      </c>
      <c r="M51" s="84">
        <f t="shared" si="24"/>
        <v>10</v>
      </c>
      <c r="N51" s="84">
        <f t="shared" si="0"/>
        <v>0</v>
      </c>
      <c r="O51" s="85">
        <f t="shared" si="1"/>
        <v>353.38851311342518</v>
      </c>
      <c r="P51" s="106">
        <v>46</v>
      </c>
      <c r="Q51" s="84">
        <f t="shared" si="19"/>
        <v>-40.56</v>
      </c>
      <c r="R51" s="84">
        <f t="shared" si="25"/>
        <v>304.19999999999987</v>
      </c>
      <c r="S51" s="84">
        <f t="shared" si="26"/>
        <v>155.14199999999994</v>
      </c>
      <c r="T51" s="84">
        <f t="shared" si="2"/>
        <v>39.744821439017343</v>
      </c>
      <c r="U51" s="84">
        <f t="shared" si="20"/>
        <v>70</v>
      </c>
      <c r="V51" s="84">
        <f t="shared" si="3"/>
        <v>10</v>
      </c>
      <c r="W51" s="84">
        <v>0</v>
      </c>
      <c r="X51" s="84">
        <f t="shared" si="4"/>
        <v>632.76121400628847</v>
      </c>
      <c r="Y51" s="89">
        <f t="shared" si="5"/>
        <v>279.37270089286329</v>
      </c>
      <c r="AA51" s="122">
        <v>46</v>
      </c>
      <c r="AB51" s="84">
        <f t="shared" si="6"/>
        <v>0</v>
      </c>
      <c r="AC51" s="332">
        <f t="shared" si="41"/>
        <v>0</v>
      </c>
      <c r="AD51" s="152">
        <f t="shared" si="8"/>
        <v>0</v>
      </c>
      <c r="AE51" s="152">
        <f t="shared" si="9"/>
        <v>0</v>
      </c>
      <c r="AF51" s="221">
        <f t="shared" si="36"/>
        <v>17.549018520567561</v>
      </c>
      <c r="AG51" s="221">
        <f t="shared" si="37"/>
        <v>33.269981497066439</v>
      </c>
      <c r="AH51" s="221">
        <f t="shared" si="38"/>
        <v>3.1012518655667232</v>
      </c>
      <c r="AI51" s="226">
        <f t="shared" si="39"/>
        <v>53.92025188320072</v>
      </c>
      <c r="AK51" s="122">
        <v>46</v>
      </c>
      <c r="AL51" s="84">
        <f t="shared" si="10"/>
        <v>0</v>
      </c>
      <c r="AM51" s="84">
        <f t="shared" si="11"/>
        <v>0</v>
      </c>
      <c r="AN51" s="84">
        <f t="shared" si="12"/>
        <v>0</v>
      </c>
      <c r="AO51" s="84">
        <f t="shared" si="13"/>
        <v>0</v>
      </c>
      <c r="AP51" s="84">
        <f t="shared" si="14"/>
        <v>0</v>
      </c>
      <c r="AQ51" s="221">
        <f t="shared" si="15"/>
        <v>0</v>
      </c>
      <c r="AR51" s="221">
        <f t="shared" si="16"/>
        <v>0</v>
      </c>
      <c r="AS51" s="221">
        <f t="shared" si="17"/>
        <v>0</v>
      </c>
      <c r="AT51" s="221">
        <f t="shared" si="18"/>
        <v>0</v>
      </c>
      <c r="AU51" s="84"/>
      <c r="AV51" s="84"/>
      <c r="AW51" s="84"/>
      <c r="AX51" s="84"/>
      <c r="AY51" s="127"/>
    </row>
    <row r="52" spans="2:51">
      <c r="B52" s="91">
        <f t="shared" si="34"/>
        <v>80</v>
      </c>
      <c r="C52" s="181">
        <f t="shared" si="40"/>
        <v>81</v>
      </c>
      <c r="D52" s="165">
        <v>308</v>
      </c>
      <c r="E52" s="170">
        <f t="shared" si="32"/>
        <v>1.56</v>
      </c>
      <c r="F52" s="93">
        <f t="shared" si="42"/>
        <v>480.48</v>
      </c>
      <c r="G52" s="102">
        <f t="shared" si="43"/>
        <v>-26.519999999999982</v>
      </c>
      <c r="I52" s="106">
        <v>47</v>
      </c>
      <c r="J52" s="84">
        <f t="shared" si="21"/>
        <v>26.79000000000001</v>
      </c>
      <c r="K52" s="84">
        <f t="shared" si="22"/>
        <v>8.4199353054842181</v>
      </c>
      <c r="L52" s="84">
        <f t="shared" si="23"/>
        <v>70</v>
      </c>
      <c r="M52" s="84">
        <f t="shared" si="24"/>
        <v>10</v>
      </c>
      <c r="N52" s="84">
        <f t="shared" si="0"/>
        <v>0</v>
      </c>
      <c r="O52" s="85">
        <f t="shared" si="1"/>
        <v>354.65730399038506</v>
      </c>
      <c r="P52" s="106">
        <v>47</v>
      </c>
      <c r="Q52" s="84">
        <f t="shared" si="19"/>
        <v>18.720000000000013</v>
      </c>
      <c r="R52" s="84">
        <f t="shared" si="25"/>
        <v>322.9199999999999</v>
      </c>
      <c r="S52" s="84">
        <f t="shared" si="26"/>
        <v>164.68919999999994</v>
      </c>
      <c r="T52" s="84">
        <f t="shared" si="2"/>
        <v>41.898392881067146</v>
      </c>
      <c r="U52" s="84">
        <f t="shared" si="20"/>
        <v>70</v>
      </c>
      <c r="V52" s="84">
        <f t="shared" si="3"/>
        <v>10</v>
      </c>
      <c r="W52" s="84">
        <v>0</v>
      </c>
      <c r="X52" s="84">
        <f t="shared" si="4"/>
        <v>653.14005760119187</v>
      </c>
      <c r="Y52" s="89">
        <f t="shared" si="5"/>
        <v>298.48275361080681</v>
      </c>
      <c r="AA52" s="122">
        <v>47</v>
      </c>
      <c r="AB52" s="84">
        <f t="shared" si="6"/>
        <v>0</v>
      </c>
      <c r="AC52" s="332">
        <f t="shared" si="41"/>
        <v>0</v>
      </c>
      <c r="AD52" s="152">
        <f t="shared" si="8"/>
        <v>0</v>
      </c>
      <c r="AE52" s="152">
        <f t="shared" si="9"/>
        <v>0</v>
      </c>
      <c r="AF52" s="221">
        <f t="shared" si="36"/>
        <v>17.204892971223611</v>
      </c>
      <c r="AG52" s="221">
        <f t="shared" si="37"/>
        <v>32.360212103436872</v>
      </c>
      <c r="AH52" s="221">
        <f t="shared" si="38"/>
        <v>2.1929162243096614</v>
      </c>
      <c r="AI52" s="226">
        <f t="shared" si="39"/>
        <v>51.758021298970142</v>
      </c>
      <c r="AK52" s="122">
        <v>47</v>
      </c>
      <c r="AL52" s="84">
        <f t="shared" si="10"/>
        <v>0</v>
      </c>
      <c r="AM52" s="84">
        <f t="shared" si="11"/>
        <v>0</v>
      </c>
      <c r="AN52" s="84">
        <f t="shared" si="12"/>
        <v>0</v>
      </c>
      <c r="AO52" s="84">
        <f t="shared" si="13"/>
        <v>0</v>
      </c>
      <c r="AP52" s="84">
        <f t="shared" si="14"/>
        <v>0</v>
      </c>
      <c r="AQ52" s="221">
        <f t="shared" si="15"/>
        <v>0</v>
      </c>
      <c r="AR52" s="221">
        <f t="shared" si="16"/>
        <v>0</v>
      </c>
      <c r="AS52" s="221">
        <f t="shared" si="17"/>
        <v>0</v>
      </c>
      <c r="AT52" s="221">
        <f t="shared" si="18"/>
        <v>0</v>
      </c>
      <c r="AU52" s="84"/>
      <c r="AV52" s="84"/>
      <c r="AW52" s="84"/>
      <c r="AX52" s="84"/>
      <c r="AY52" s="127"/>
    </row>
    <row r="53" spans="2:51">
      <c r="B53" s="91">
        <f t="shared" si="34"/>
        <v>81</v>
      </c>
      <c r="C53" s="181">
        <f t="shared" si="40"/>
        <v>85</v>
      </c>
      <c r="D53" s="165">
        <v>334</v>
      </c>
      <c r="E53" s="170">
        <f t="shared" si="32"/>
        <v>1.56</v>
      </c>
      <c r="F53" s="93">
        <f t="shared" si="42"/>
        <v>521.04</v>
      </c>
      <c r="G53" s="102">
        <f t="shared" si="43"/>
        <v>10.139999999999986</v>
      </c>
      <c r="I53" s="106">
        <v>48</v>
      </c>
      <c r="J53" s="84">
        <f t="shared" si="21"/>
        <v>27.36000000000001</v>
      </c>
      <c r="K53" s="84">
        <f t="shared" si="22"/>
        <v>8.5780356078927902</v>
      </c>
      <c r="L53" s="84">
        <f t="shared" si="23"/>
        <v>70</v>
      </c>
      <c r="M53" s="84">
        <f t="shared" si="24"/>
        <v>10</v>
      </c>
      <c r="N53" s="84">
        <f t="shared" si="0"/>
        <v>0</v>
      </c>
      <c r="O53" s="85">
        <f t="shared" si="1"/>
        <v>355.92541201707991</v>
      </c>
      <c r="P53" s="106">
        <v>48</v>
      </c>
      <c r="Q53" s="84">
        <f t="shared" si="19"/>
        <v>18.720000000000013</v>
      </c>
      <c r="R53" s="84">
        <f t="shared" si="25"/>
        <v>341.63999999999993</v>
      </c>
      <c r="S53" s="84">
        <f t="shared" si="26"/>
        <v>174.23639999999997</v>
      </c>
      <c r="T53" s="84">
        <f t="shared" si="2"/>
        <v>44.03747274965864</v>
      </c>
      <c r="U53" s="84">
        <f t="shared" si="20"/>
        <v>70</v>
      </c>
      <c r="V53" s="84">
        <f t="shared" si="3"/>
        <v>10</v>
      </c>
      <c r="W53" s="84">
        <v>0</v>
      </c>
      <c r="X53" s="84">
        <f t="shared" si="4"/>
        <v>673.49366170565543</v>
      </c>
      <c r="Y53" s="89">
        <f t="shared" si="5"/>
        <v>317.56824968857552</v>
      </c>
      <c r="AA53" s="122">
        <v>48</v>
      </c>
      <c r="AB53" s="84">
        <f t="shared" si="6"/>
        <v>0</v>
      </c>
      <c r="AC53" s="332">
        <f t="shared" si="41"/>
        <v>0</v>
      </c>
      <c r="AD53" s="152">
        <f t="shared" si="8"/>
        <v>0</v>
      </c>
      <c r="AE53" s="152">
        <f t="shared" si="9"/>
        <v>0</v>
      </c>
      <c r="AF53" s="221">
        <f t="shared" si="36"/>
        <v>16.867515514006438</v>
      </c>
      <c r="AG53" s="221">
        <f t="shared" si="37"/>
        <v>31.475320401718797</v>
      </c>
      <c r="AH53" s="221">
        <f t="shared" si="38"/>
        <v>1.5506259327833618</v>
      </c>
      <c r="AI53" s="226">
        <f t="shared" si="39"/>
        <v>49.893461848508593</v>
      </c>
      <c r="AK53" s="122">
        <v>48</v>
      </c>
      <c r="AL53" s="84">
        <f t="shared" si="10"/>
        <v>0</v>
      </c>
      <c r="AM53" s="84">
        <f t="shared" si="11"/>
        <v>0</v>
      </c>
      <c r="AN53" s="84">
        <f t="shared" si="12"/>
        <v>0</v>
      </c>
      <c r="AO53" s="84">
        <f t="shared" si="13"/>
        <v>0</v>
      </c>
      <c r="AP53" s="84">
        <f t="shared" si="14"/>
        <v>0</v>
      </c>
      <c r="AQ53" s="221">
        <f t="shared" si="15"/>
        <v>0</v>
      </c>
      <c r="AR53" s="221">
        <f t="shared" si="16"/>
        <v>0</v>
      </c>
      <c r="AS53" s="221">
        <f t="shared" si="17"/>
        <v>0</v>
      </c>
      <c r="AT53" s="221">
        <f t="shared" si="18"/>
        <v>0</v>
      </c>
      <c r="AU53" s="84"/>
      <c r="AV53" s="84"/>
      <c r="AW53" s="84"/>
      <c r="AX53" s="84"/>
      <c r="AY53" s="127"/>
    </row>
    <row r="54" spans="2:51">
      <c r="B54" s="91">
        <f t="shared" si="34"/>
        <v>85</v>
      </c>
      <c r="C54" s="181">
        <f t="shared" si="40"/>
        <v>86</v>
      </c>
      <c r="D54" s="165">
        <v>318</v>
      </c>
      <c r="E54" s="170">
        <f t="shared" si="32"/>
        <v>1.56</v>
      </c>
      <c r="F54" s="93">
        <f t="shared" si="42"/>
        <v>496.08000000000004</v>
      </c>
      <c r="G54" s="102">
        <f t="shared" si="43"/>
        <v>-24.959999999999923</v>
      </c>
      <c r="I54" s="106">
        <v>49</v>
      </c>
      <c r="J54" s="84">
        <f t="shared" si="21"/>
        <v>27.93000000000001</v>
      </c>
      <c r="K54" s="84">
        <f t="shared" si="22"/>
        <v>8.735752952274547</v>
      </c>
      <c r="L54" s="84">
        <f t="shared" si="23"/>
        <v>70</v>
      </c>
      <c r="M54" s="84">
        <f t="shared" si="24"/>
        <v>10</v>
      </c>
      <c r="N54" s="84">
        <f t="shared" si="0"/>
        <v>0</v>
      </c>
      <c r="O54" s="85">
        <f t="shared" si="1"/>
        <v>357.19285305854487</v>
      </c>
      <c r="P54" s="106">
        <v>49</v>
      </c>
      <c r="Q54" s="84">
        <f t="shared" si="19"/>
        <v>18.720000000000013</v>
      </c>
      <c r="R54" s="84">
        <f t="shared" si="25"/>
        <v>360.35999999999996</v>
      </c>
      <c r="S54" s="84">
        <f t="shared" si="26"/>
        <v>183.78359999999998</v>
      </c>
      <c r="T54" s="84">
        <f t="shared" si="2"/>
        <v>46.162945619894302</v>
      </c>
      <c r="U54" s="84">
        <f t="shared" si="20"/>
        <v>70</v>
      </c>
      <c r="V54" s="84">
        <f t="shared" si="3"/>
        <v>10</v>
      </c>
      <c r="W54" s="84">
        <v>0</v>
      </c>
      <c r="X54" s="84">
        <f t="shared" si="4"/>
        <v>693.82356695464921</v>
      </c>
      <c r="Y54" s="89">
        <f t="shared" si="5"/>
        <v>336.63071389610434</v>
      </c>
      <c r="AA54" s="122">
        <v>49</v>
      </c>
      <c r="AB54" s="84">
        <f t="shared" si="6"/>
        <v>0</v>
      </c>
      <c r="AC54" s="332">
        <f t="shared" si="41"/>
        <v>0</v>
      </c>
      <c r="AD54" s="152">
        <f t="shared" si="8"/>
        <v>0</v>
      </c>
      <c r="AE54" s="152">
        <f t="shared" si="9"/>
        <v>0</v>
      </c>
      <c r="AF54" s="221">
        <f t="shared" si="36"/>
        <v>16.536753822945364</v>
      </c>
      <c r="AG54" s="221">
        <f t="shared" si="37"/>
        <v>30.614626110118635</v>
      </c>
      <c r="AH54" s="221">
        <f t="shared" si="38"/>
        <v>1.0964581121548309</v>
      </c>
      <c r="AI54" s="226">
        <f t="shared" si="39"/>
        <v>48.247838045218828</v>
      </c>
      <c r="AK54" s="122">
        <v>49</v>
      </c>
      <c r="AL54" s="84">
        <f t="shared" si="10"/>
        <v>0</v>
      </c>
      <c r="AM54" s="84">
        <f t="shared" si="11"/>
        <v>0</v>
      </c>
      <c r="AN54" s="84">
        <f t="shared" si="12"/>
        <v>0</v>
      </c>
      <c r="AO54" s="84">
        <f t="shared" si="13"/>
        <v>0</v>
      </c>
      <c r="AP54" s="84">
        <f t="shared" si="14"/>
        <v>0</v>
      </c>
      <c r="AQ54" s="221">
        <f t="shared" si="15"/>
        <v>0</v>
      </c>
      <c r="AR54" s="221">
        <f t="shared" si="16"/>
        <v>0</v>
      </c>
      <c r="AS54" s="221">
        <f t="shared" si="17"/>
        <v>0</v>
      </c>
      <c r="AT54" s="221">
        <f t="shared" si="18"/>
        <v>0</v>
      </c>
      <c r="AU54" s="84"/>
      <c r="AV54" s="84"/>
      <c r="AW54" s="84"/>
      <c r="AX54" s="84"/>
      <c r="AY54" s="127"/>
    </row>
    <row r="55" spans="2:51">
      <c r="B55" s="91">
        <f t="shared" si="34"/>
        <v>86</v>
      </c>
      <c r="C55" s="181">
        <f t="shared" si="40"/>
        <v>90</v>
      </c>
      <c r="D55" s="165">
        <v>340</v>
      </c>
      <c r="E55" s="170">
        <f t="shared" si="32"/>
        <v>1.56</v>
      </c>
      <c r="F55" s="93">
        <f t="shared" si="42"/>
        <v>530.4</v>
      </c>
      <c r="G55" s="102">
        <f t="shared" si="43"/>
        <v>8.5799999999999841</v>
      </c>
      <c r="I55" s="106">
        <v>50</v>
      </c>
      <c r="J55" s="84">
        <f t="shared" si="21"/>
        <v>28.500000000000011</v>
      </c>
      <c r="K55" s="84">
        <f t="shared" si="22"/>
        <v>8.8930960546862696</v>
      </c>
      <c r="L55" s="84">
        <f t="shared" si="23"/>
        <v>70</v>
      </c>
      <c r="M55" s="84">
        <f t="shared" si="24"/>
        <v>10</v>
      </c>
      <c r="N55" s="84">
        <f t="shared" si="0"/>
        <v>0</v>
      </c>
      <c r="O55" s="85">
        <f t="shared" si="1"/>
        <v>358.45964229524526</v>
      </c>
      <c r="P55" s="106">
        <v>50</v>
      </c>
      <c r="Q55" s="84">
        <f t="shared" si="19"/>
        <v>18.720000000000013</v>
      </c>
      <c r="R55" s="84">
        <f t="shared" si="25"/>
        <v>379.08</v>
      </c>
      <c r="S55" s="84">
        <f t="shared" si="26"/>
        <v>193.33079999999998</v>
      </c>
      <c r="T55" s="84">
        <f t="shared" si="2"/>
        <v>48.275598972103694</v>
      </c>
      <c r="U55" s="84">
        <f t="shared" si="20"/>
        <v>70</v>
      </c>
      <c r="V55" s="84">
        <f t="shared" si="3"/>
        <v>10</v>
      </c>
      <c r="W55" s="84">
        <v>0</v>
      </c>
      <c r="X55" s="84">
        <f t="shared" si="4"/>
        <v>714.13114487641394</v>
      </c>
      <c r="Y55" s="89">
        <f t="shared" si="5"/>
        <v>355.67150258116868</v>
      </c>
      <c r="AA55" s="122">
        <v>50</v>
      </c>
      <c r="AB55" s="84">
        <f t="shared" si="6"/>
        <v>26</v>
      </c>
      <c r="AC55" s="332">
        <f t="shared" si="41"/>
        <v>0.35</v>
      </c>
      <c r="AD55" s="152">
        <f t="shared" si="8"/>
        <v>0.16800000000000004</v>
      </c>
      <c r="AE55" s="152">
        <f t="shared" si="9"/>
        <v>0.13200000000000003</v>
      </c>
      <c r="AF55" s="221">
        <f t="shared" si="36"/>
        <v>24.21603949590466</v>
      </c>
      <c r="AG55" s="221">
        <f t="shared" si="37"/>
        <v>33.604050713242692</v>
      </c>
      <c r="AH55" s="221">
        <f t="shared" si="38"/>
        <v>3.3516124519001624</v>
      </c>
      <c r="AI55" s="226">
        <f t="shared" si="39"/>
        <v>61.171702661047512</v>
      </c>
      <c r="AK55" s="122">
        <v>50</v>
      </c>
      <c r="AL55" s="84">
        <f t="shared" si="10"/>
        <v>26</v>
      </c>
      <c r="AM55" s="84">
        <f t="shared" si="11"/>
        <v>0.7</v>
      </c>
      <c r="AN55" s="84">
        <f t="shared" si="12"/>
        <v>0.16800000000000004</v>
      </c>
      <c r="AO55" s="84">
        <f t="shared" si="13"/>
        <v>0.13200000000000003</v>
      </c>
      <c r="AP55" s="84">
        <f t="shared" si="14"/>
        <v>0</v>
      </c>
      <c r="AQ55" s="221">
        <f t="shared" si="15"/>
        <v>18.2</v>
      </c>
      <c r="AR55" s="221">
        <f t="shared" si="16"/>
        <v>4.3680000000000012</v>
      </c>
      <c r="AS55" s="221">
        <f t="shared" si="17"/>
        <v>3.4320000000000008</v>
      </c>
      <c r="AT55" s="221">
        <f t="shared" si="18"/>
        <v>0</v>
      </c>
      <c r="AU55" s="84"/>
      <c r="AV55" s="84"/>
      <c r="AW55" s="84"/>
      <c r="AX55" s="84"/>
      <c r="AY55" s="127"/>
    </row>
    <row r="56" spans="2:51">
      <c r="B56" s="91">
        <f t="shared" si="34"/>
        <v>90</v>
      </c>
      <c r="C56" s="181">
        <f t="shared" si="40"/>
        <v>91</v>
      </c>
      <c r="D56" s="165">
        <v>326</v>
      </c>
      <c r="E56" s="170">
        <f t="shared" si="32"/>
        <v>1.56</v>
      </c>
      <c r="F56" s="93">
        <f t="shared" si="42"/>
        <v>508.56</v>
      </c>
      <c r="G56" s="102">
        <f t="shared" si="43"/>
        <v>-21.839999999999975</v>
      </c>
      <c r="I56" s="106">
        <v>51</v>
      </c>
      <c r="J56" s="84">
        <f t="shared" si="21"/>
        <v>29.070000000000011</v>
      </c>
      <c r="K56" s="84">
        <f t="shared" si="22"/>
        <v>9.0500732626068867</v>
      </c>
      <c r="L56" s="84">
        <f t="shared" si="23"/>
        <v>70</v>
      </c>
      <c r="M56" s="84">
        <f t="shared" si="24"/>
        <v>10</v>
      </c>
      <c r="N56" s="84">
        <f t="shared" si="0"/>
        <v>0</v>
      </c>
      <c r="O56" s="85">
        <f t="shared" si="1"/>
        <v>359.72579426570701</v>
      </c>
      <c r="P56" s="106">
        <v>51</v>
      </c>
      <c r="Q56" s="84">
        <f t="shared" si="19"/>
        <v>-40.56</v>
      </c>
      <c r="R56" s="84">
        <f t="shared" si="25"/>
        <v>338.52</v>
      </c>
      <c r="S56" s="84">
        <f t="shared" si="26"/>
        <v>172.64519999999999</v>
      </c>
      <c r="T56" s="84">
        <f t="shared" si="2"/>
        <v>43.681926966241704</v>
      </c>
      <c r="U56" s="84">
        <f t="shared" si="20"/>
        <v>70</v>
      </c>
      <c r="V56" s="84">
        <f t="shared" si="3"/>
        <v>10</v>
      </c>
      <c r="W56" s="84">
        <v>0</v>
      </c>
      <c r="X56" s="84">
        <f t="shared" si="4"/>
        <v>670.10307946620412</v>
      </c>
      <c r="Y56" s="89">
        <f t="shared" si="5"/>
        <v>310.37728520049711</v>
      </c>
      <c r="AA56" s="122">
        <v>51</v>
      </c>
      <c r="AB56" s="84">
        <f t="shared" si="6"/>
        <v>0</v>
      </c>
      <c r="AC56" s="332">
        <f t="shared" si="41"/>
        <v>0</v>
      </c>
      <c r="AD56" s="152">
        <f t="shared" si="8"/>
        <v>0</v>
      </c>
      <c r="AE56" s="152">
        <f t="shared" si="9"/>
        <v>0</v>
      </c>
      <c r="AF56" s="221">
        <f t="shared" si="36"/>
        <v>23.741177731715613</v>
      </c>
      <c r="AG56" s="221">
        <f t="shared" si="37"/>
        <v>32.685146179328846</v>
      </c>
      <c r="AH56" s="221">
        <f t="shared" si="38"/>
        <v>2.3699478926478763</v>
      </c>
      <c r="AI56" s="226">
        <f t="shared" si="39"/>
        <v>58.796271803692342</v>
      </c>
      <c r="AK56" s="122">
        <v>51</v>
      </c>
      <c r="AL56" s="84">
        <f t="shared" si="10"/>
        <v>0</v>
      </c>
      <c r="AM56" s="84">
        <f t="shared" si="11"/>
        <v>0</v>
      </c>
      <c r="AN56" s="84">
        <f t="shared" si="12"/>
        <v>0</v>
      </c>
      <c r="AO56" s="84">
        <f t="shared" si="13"/>
        <v>0</v>
      </c>
      <c r="AP56" s="84">
        <f t="shared" si="14"/>
        <v>0</v>
      </c>
      <c r="AQ56" s="221">
        <f t="shared" si="15"/>
        <v>0</v>
      </c>
      <c r="AR56" s="221">
        <f t="shared" si="16"/>
        <v>0</v>
      </c>
      <c r="AS56" s="221">
        <f t="shared" si="17"/>
        <v>0</v>
      </c>
      <c r="AT56" s="221">
        <f t="shared" si="18"/>
        <v>0</v>
      </c>
      <c r="AU56" s="84"/>
      <c r="AV56" s="84"/>
      <c r="AW56" s="84"/>
      <c r="AX56" s="84"/>
      <c r="AY56" s="127"/>
    </row>
    <row r="57" spans="2:51">
      <c r="B57" s="91"/>
      <c r="C57" s="181"/>
      <c r="D57" s="165"/>
      <c r="E57" s="170"/>
      <c r="F57" s="93"/>
      <c r="G57" s="102"/>
      <c r="I57" s="106">
        <v>52</v>
      </c>
      <c r="J57" s="84">
        <f t="shared" si="21"/>
        <v>29.640000000000011</v>
      </c>
      <c r="K57" s="84">
        <f t="shared" si="22"/>
        <v>9.2066925774398349</v>
      </c>
      <c r="L57" s="84">
        <f t="shared" si="23"/>
        <v>70</v>
      </c>
      <c r="M57" s="84">
        <f t="shared" si="24"/>
        <v>10</v>
      </c>
      <c r="N57" s="84">
        <f t="shared" si="0"/>
        <v>0</v>
      </c>
      <c r="O57" s="85">
        <f t="shared" si="1"/>
        <v>360.9913229057077</v>
      </c>
      <c r="P57" s="106">
        <v>52</v>
      </c>
      <c r="Q57" s="84">
        <f t="shared" si="19"/>
        <v>17.549999999999997</v>
      </c>
      <c r="R57" s="84">
        <f t="shared" si="25"/>
        <v>356.07</v>
      </c>
      <c r="S57" s="84">
        <f t="shared" si="26"/>
        <v>181.59569999999999</v>
      </c>
      <c r="T57" s="84">
        <f t="shared" si="2"/>
        <v>45.677017452066586</v>
      </c>
      <c r="U57" s="84">
        <f t="shared" si="20"/>
        <v>70</v>
      </c>
      <c r="V57" s="84">
        <f t="shared" si="3"/>
        <v>10</v>
      </c>
      <c r="W57" s="84">
        <v>0</v>
      </c>
      <c r="X57" s="84">
        <f t="shared" si="4"/>
        <v>689.16664956234933</v>
      </c>
      <c r="Y57" s="89">
        <f t="shared" si="5"/>
        <v>328.17532665664163</v>
      </c>
      <c r="AA57" s="122">
        <v>52</v>
      </c>
      <c r="AB57" s="84">
        <f t="shared" si="6"/>
        <v>0</v>
      </c>
      <c r="AC57" s="332">
        <f t="shared" si="41"/>
        <v>0</v>
      </c>
      <c r="AD57" s="152">
        <f t="shared" si="8"/>
        <v>0</v>
      </c>
      <c r="AE57" s="152">
        <f t="shared" si="9"/>
        <v>0</v>
      </c>
      <c r="AF57" s="221">
        <f t="shared" si="36"/>
        <v>23.275627717085236</v>
      </c>
      <c r="AG57" s="221">
        <f t="shared" si="37"/>
        <v>31.791369138217963</v>
      </c>
      <c r="AH57" s="221">
        <f t="shared" si="38"/>
        <v>1.6758062259500814</v>
      </c>
      <c r="AI57" s="226">
        <f t="shared" si="39"/>
        <v>56.742803081253285</v>
      </c>
      <c r="AK57" s="122">
        <v>52</v>
      </c>
      <c r="AL57" s="84">
        <f t="shared" si="10"/>
        <v>0</v>
      </c>
      <c r="AM57" s="84">
        <f t="shared" si="11"/>
        <v>0</v>
      </c>
      <c r="AN57" s="84">
        <f t="shared" si="12"/>
        <v>0</v>
      </c>
      <c r="AO57" s="84">
        <f t="shared" si="13"/>
        <v>0</v>
      </c>
      <c r="AP57" s="84">
        <f t="shared" si="14"/>
        <v>0</v>
      </c>
      <c r="AQ57" s="221">
        <f t="shared" si="15"/>
        <v>0</v>
      </c>
      <c r="AR57" s="221">
        <f t="shared" si="16"/>
        <v>0</v>
      </c>
      <c r="AS57" s="221">
        <f t="shared" si="17"/>
        <v>0</v>
      </c>
      <c r="AT57" s="221">
        <f t="shared" si="18"/>
        <v>0</v>
      </c>
      <c r="AU57" s="84"/>
      <c r="AV57" s="84"/>
      <c r="AW57" s="84"/>
      <c r="AX57" s="84"/>
      <c r="AY57" s="127"/>
    </row>
    <row r="58" spans="2:51">
      <c r="B58" s="91"/>
      <c r="C58" s="181"/>
      <c r="D58" s="165"/>
      <c r="E58" s="170"/>
      <c r="F58" s="93"/>
      <c r="G58" s="102"/>
      <c r="I58" s="106">
        <v>53</v>
      </c>
      <c r="J58" s="84">
        <f t="shared" si="21"/>
        <v>30.210000000000012</v>
      </c>
      <c r="K58" s="84">
        <f t="shared" si="22"/>
        <v>9.3629616752355478</v>
      </c>
      <c r="L58" s="84">
        <f t="shared" si="23"/>
        <v>70</v>
      </c>
      <c r="M58" s="84">
        <f t="shared" si="24"/>
        <v>10</v>
      </c>
      <c r="N58" s="84">
        <f t="shared" si="0"/>
        <v>0</v>
      </c>
      <c r="O58" s="85">
        <f t="shared" si="1"/>
        <v>362.25624158436858</v>
      </c>
      <c r="P58" s="106">
        <v>53</v>
      </c>
      <c r="Q58" s="84">
        <f t="shared" si="19"/>
        <v>17.549999999999997</v>
      </c>
      <c r="R58" s="84">
        <f t="shared" si="25"/>
        <v>373.62</v>
      </c>
      <c r="S58" s="84">
        <f t="shared" si="26"/>
        <v>190.5462</v>
      </c>
      <c r="T58" s="84">
        <f t="shared" si="2"/>
        <v>47.66068973391809</v>
      </c>
      <c r="U58" s="84">
        <f t="shared" si="20"/>
        <v>70</v>
      </c>
      <c r="V58" s="84">
        <f t="shared" si="3"/>
        <v>10</v>
      </c>
      <c r="W58" s="84">
        <v>0</v>
      </c>
      <c r="X58" s="84">
        <f t="shared" si="4"/>
        <v>708.21033295324071</v>
      </c>
      <c r="Y58" s="89">
        <f t="shared" si="5"/>
        <v>345.95409136887213</v>
      </c>
      <c r="AA58" s="122">
        <v>53</v>
      </c>
      <c r="AB58" s="84">
        <f t="shared" si="6"/>
        <v>0</v>
      </c>
      <c r="AC58" s="332">
        <f t="shared" si="41"/>
        <v>0</v>
      </c>
      <c r="AD58" s="152">
        <f t="shared" si="8"/>
        <v>0</v>
      </c>
      <c r="AE58" s="152">
        <f t="shared" si="9"/>
        <v>0</v>
      </c>
      <c r="AF58" s="221">
        <f t="shared" si="36"/>
        <v>22.819206854284293</v>
      </c>
      <c r="AG58" s="221">
        <f t="shared" si="37"/>
        <v>30.92203247729795</v>
      </c>
      <c r="AH58" s="221">
        <f t="shared" si="38"/>
        <v>1.1849739463239384</v>
      </c>
      <c r="AI58" s="226">
        <f t="shared" si="39"/>
        <v>54.926213277906179</v>
      </c>
      <c r="AK58" s="122">
        <v>53</v>
      </c>
      <c r="AL58" s="84">
        <f t="shared" si="10"/>
        <v>0</v>
      </c>
      <c r="AM58" s="84">
        <f t="shared" si="11"/>
        <v>0</v>
      </c>
      <c r="AN58" s="84">
        <f t="shared" si="12"/>
        <v>0</v>
      </c>
      <c r="AO58" s="84">
        <f t="shared" si="13"/>
        <v>0</v>
      </c>
      <c r="AP58" s="84">
        <f t="shared" si="14"/>
        <v>0</v>
      </c>
      <c r="AQ58" s="221">
        <f t="shared" si="15"/>
        <v>0</v>
      </c>
      <c r="AR58" s="221">
        <f t="shared" si="16"/>
        <v>0</v>
      </c>
      <c r="AS58" s="221">
        <f t="shared" si="17"/>
        <v>0</v>
      </c>
      <c r="AT58" s="221">
        <f t="shared" si="18"/>
        <v>0</v>
      </c>
      <c r="AU58" s="84"/>
      <c r="AV58" s="84"/>
      <c r="AW58" s="84"/>
      <c r="AX58" s="84"/>
      <c r="AY58" s="127"/>
    </row>
    <row r="59" spans="2:51">
      <c r="B59" s="91"/>
      <c r="C59" s="181"/>
      <c r="D59" s="165"/>
      <c r="E59" s="170"/>
      <c r="F59" s="93"/>
      <c r="G59" s="102"/>
      <c r="I59" s="106">
        <v>54</v>
      </c>
      <c r="J59" s="84">
        <f t="shared" si="21"/>
        <v>30.780000000000012</v>
      </c>
      <c r="K59" s="84">
        <f t="shared" si="22"/>
        <v>9.5188879258057479</v>
      </c>
      <c r="L59" s="84">
        <f t="shared" si="23"/>
        <v>70</v>
      </c>
      <c r="M59" s="84">
        <f t="shared" si="24"/>
        <v>10</v>
      </c>
      <c r="N59" s="84">
        <f t="shared" si="0"/>
        <v>0</v>
      </c>
      <c r="O59" s="85">
        <f t="shared" si="1"/>
        <v>363.52056313744498</v>
      </c>
      <c r="P59" s="106">
        <v>54</v>
      </c>
      <c r="Q59" s="84">
        <f t="shared" si="19"/>
        <v>17.549999999999997</v>
      </c>
      <c r="R59" s="84">
        <f t="shared" si="25"/>
        <v>391.17</v>
      </c>
      <c r="S59" s="84">
        <f t="shared" si="26"/>
        <v>199.4967</v>
      </c>
      <c r="T59" s="84">
        <f t="shared" si="2"/>
        <v>49.633541403578384</v>
      </c>
      <c r="U59" s="84">
        <f t="shared" si="20"/>
        <v>70</v>
      </c>
      <c r="V59" s="84">
        <f t="shared" si="3"/>
        <v>10</v>
      </c>
      <c r="W59" s="84">
        <v>0</v>
      </c>
      <c r="X59" s="84">
        <f t="shared" si="4"/>
        <v>727.23517044456582</v>
      </c>
      <c r="Y59" s="89">
        <f t="shared" si="5"/>
        <v>363.71460730712084</v>
      </c>
      <c r="AA59" s="122">
        <v>54</v>
      </c>
      <c r="AB59" s="84">
        <f t="shared" si="6"/>
        <v>0</v>
      </c>
      <c r="AC59" s="332">
        <f t="shared" si="41"/>
        <v>0</v>
      </c>
      <c r="AD59" s="152">
        <f t="shared" si="8"/>
        <v>0</v>
      </c>
      <c r="AE59" s="152">
        <f t="shared" si="9"/>
        <v>0</v>
      </c>
      <c r="AF59" s="221">
        <f t="shared" si="36"/>
        <v>22.371736126213637</v>
      </c>
      <c r="AG59" s="221">
        <f t="shared" si="37"/>
        <v>30.076467873087225</v>
      </c>
      <c r="AH59" s="221">
        <f t="shared" si="38"/>
        <v>0.83790311297504083</v>
      </c>
      <c r="AI59" s="226">
        <f t="shared" si="39"/>
        <v>53.2861071122759</v>
      </c>
      <c r="AK59" s="122">
        <v>54</v>
      </c>
      <c r="AL59" s="84">
        <f t="shared" si="10"/>
        <v>0</v>
      </c>
      <c r="AM59" s="84">
        <f t="shared" si="11"/>
        <v>0</v>
      </c>
      <c r="AN59" s="84">
        <f t="shared" si="12"/>
        <v>0</v>
      </c>
      <c r="AO59" s="84">
        <f t="shared" si="13"/>
        <v>0</v>
      </c>
      <c r="AP59" s="84">
        <f t="shared" si="14"/>
        <v>0</v>
      </c>
      <c r="AQ59" s="221">
        <f t="shared" si="15"/>
        <v>0</v>
      </c>
      <c r="AR59" s="221">
        <f t="shared" si="16"/>
        <v>0</v>
      </c>
      <c r="AS59" s="221">
        <f t="shared" si="17"/>
        <v>0</v>
      </c>
      <c r="AT59" s="221">
        <f t="shared" si="18"/>
        <v>0</v>
      </c>
      <c r="AU59" s="84"/>
      <c r="AV59" s="84"/>
      <c r="AW59" s="84"/>
      <c r="AX59" s="84"/>
      <c r="AY59" s="127"/>
    </row>
    <row r="60" spans="2:51">
      <c r="B60" s="91"/>
      <c r="C60" s="181"/>
      <c r="D60" s="165"/>
      <c r="E60" s="170"/>
      <c r="F60" s="93"/>
      <c r="G60" s="102"/>
      <c r="I60" s="106">
        <v>55</v>
      </c>
      <c r="J60" s="84">
        <f t="shared" si="21"/>
        <v>31.350000000000012</v>
      </c>
      <c r="K60" s="84">
        <f t="shared" si="22"/>
        <v>9.6744784103817985</v>
      </c>
      <c r="L60" s="84">
        <f t="shared" si="23"/>
        <v>70</v>
      </c>
      <c r="M60" s="84">
        <f t="shared" si="24"/>
        <v>10</v>
      </c>
      <c r="N60" s="84">
        <f t="shared" si="0"/>
        <v>0</v>
      </c>
      <c r="O60" s="85">
        <f t="shared" si="1"/>
        <v>364.78429989808166</v>
      </c>
      <c r="P60" s="106">
        <v>55</v>
      </c>
      <c r="Q60" s="84">
        <f t="shared" si="19"/>
        <v>17.549999999999997</v>
      </c>
      <c r="R60" s="84">
        <f t="shared" si="25"/>
        <v>408.72</v>
      </c>
      <c r="S60" s="84">
        <f t="shared" si="26"/>
        <v>208.44720000000001</v>
      </c>
      <c r="T60" s="84">
        <f t="shared" si="2"/>
        <v>51.596113399008694</v>
      </c>
      <c r="U60" s="84">
        <f t="shared" si="20"/>
        <v>70</v>
      </c>
      <c r="V60" s="84">
        <f t="shared" si="3"/>
        <v>10</v>
      </c>
      <c r="W60" s="84">
        <v>0</v>
      </c>
      <c r="X60" s="84">
        <f t="shared" si="4"/>
        <v>746.24210416994003</v>
      </c>
      <c r="Y60" s="89">
        <f t="shared" si="5"/>
        <v>381.45780427185838</v>
      </c>
      <c r="AA60" s="122">
        <v>55</v>
      </c>
      <c r="AB60" s="84">
        <f t="shared" si="6"/>
        <v>25</v>
      </c>
      <c r="AC60" s="332">
        <f t="shared" si="41"/>
        <v>0.4</v>
      </c>
      <c r="AD60" s="152">
        <f t="shared" si="8"/>
        <v>0.11199999999999999</v>
      </c>
      <c r="AE60" s="152">
        <f t="shared" si="9"/>
        <v>8.7999999999999981E-2</v>
      </c>
      <c r="AF60" s="221">
        <f t="shared" si="36"/>
        <v>30.728162365754407</v>
      </c>
      <c r="AG60" s="221">
        <f t="shared" si="37"/>
        <v>31.706963203123454</v>
      </c>
      <c r="AH60" s="221">
        <f t="shared" si="38"/>
        <v>2.2439610023340721</v>
      </c>
      <c r="AI60" s="226">
        <f t="shared" si="39"/>
        <v>64.67908657121194</v>
      </c>
      <c r="AK60" s="122">
        <v>55</v>
      </c>
      <c r="AL60" s="84">
        <f t="shared" si="10"/>
        <v>25</v>
      </c>
      <c r="AM60" s="84">
        <f t="shared" si="11"/>
        <v>0.8</v>
      </c>
      <c r="AN60" s="84">
        <f t="shared" si="12"/>
        <v>0.11199999999999999</v>
      </c>
      <c r="AO60" s="84">
        <f t="shared" si="13"/>
        <v>8.7999999999999981E-2</v>
      </c>
      <c r="AP60" s="84">
        <f t="shared" si="14"/>
        <v>0</v>
      </c>
      <c r="AQ60" s="221">
        <f t="shared" si="15"/>
        <v>20</v>
      </c>
      <c r="AR60" s="221">
        <f t="shared" si="16"/>
        <v>2.8</v>
      </c>
      <c r="AS60" s="221">
        <f t="shared" si="17"/>
        <v>2.1999999999999997</v>
      </c>
      <c r="AT60" s="221">
        <f t="shared" si="18"/>
        <v>0</v>
      </c>
      <c r="AU60" s="84"/>
      <c r="AV60" s="84"/>
      <c r="AW60" s="84"/>
      <c r="AX60" s="84"/>
      <c r="AY60" s="127"/>
    </row>
    <row r="61" spans="2:51">
      <c r="B61" s="91"/>
      <c r="C61" s="181"/>
      <c r="D61" s="165"/>
      <c r="E61" s="170"/>
      <c r="F61" s="93"/>
      <c r="G61" s="102"/>
      <c r="I61" s="106">
        <v>56</v>
      </c>
      <c r="J61" s="84">
        <f t="shared" si="21"/>
        <v>31.920000000000012</v>
      </c>
      <c r="K61" s="84">
        <f t="shared" si="22"/>
        <v>9.8297399379525139</v>
      </c>
      <c r="L61" s="84">
        <f t="shared" si="23"/>
        <v>70</v>
      </c>
      <c r="M61" s="84">
        <f t="shared" si="24"/>
        <v>10</v>
      </c>
      <c r="N61" s="84">
        <f t="shared" si="0"/>
        <v>0</v>
      </c>
      <c r="O61" s="85">
        <f t="shared" si="1"/>
        <v>366.04746372526733</v>
      </c>
      <c r="P61" s="106">
        <v>56</v>
      </c>
      <c r="Q61" s="84">
        <f t="shared" si="19"/>
        <v>-39</v>
      </c>
      <c r="R61" s="84">
        <f t="shared" si="25"/>
        <v>369.72</v>
      </c>
      <c r="S61" s="84">
        <f t="shared" si="26"/>
        <v>188.55720000000002</v>
      </c>
      <c r="T61" s="84">
        <f t="shared" si="2"/>
        <v>47.220828881296455</v>
      </c>
      <c r="U61" s="84">
        <f t="shared" si="20"/>
        <v>70</v>
      </c>
      <c r="V61" s="84">
        <f t="shared" si="3"/>
        <v>10</v>
      </c>
      <c r="W61" s="84">
        <v>0</v>
      </c>
      <c r="X61" s="84">
        <f t="shared" si="4"/>
        <v>703.98006696825814</v>
      </c>
      <c r="Y61" s="89">
        <f t="shared" si="5"/>
        <v>337.93260324299081</v>
      </c>
      <c r="AA61" s="122">
        <v>56</v>
      </c>
      <c r="AB61" s="84">
        <f t="shared" si="6"/>
        <v>0</v>
      </c>
      <c r="AC61" s="332">
        <f t="shared" si="41"/>
        <v>0</v>
      </c>
      <c r="AD61" s="152">
        <f t="shared" si="8"/>
        <v>0</v>
      </c>
      <c r="AE61" s="152">
        <f t="shared" si="9"/>
        <v>0</v>
      </c>
      <c r="AF61" s="221">
        <f t="shared" si="36"/>
        <v>30.125601844090355</v>
      </c>
      <c r="AG61" s="221">
        <f t="shared" si="37"/>
        <v>30.839934626937314</v>
      </c>
      <c r="AH61" s="221">
        <f t="shared" si="38"/>
        <v>1.5867200414685847</v>
      </c>
      <c r="AI61" s="226">
        <f t="shared" si="39"/>
        <v>62.552256512496257</v>
      </c>
      <c r="AK61" s="122">
        <v>56</v>
      </c>
      <c r="AL61" s="84">
        <f t="shared" si="10"/>
        <v>0</v>
      </c>
      <c r="AM61" s="84">
        <f t="shared" si="11"/>
        <v>0</v>
      </c>
      <c r="AN61" s="84">
        <f t="shared" si="12"/>
        <v>0</v>
      </c>
      <c r="AO61" s="84">
        <f t="shared" si="13"/>
        <v>0</v>
      </c>
      <c r="AP61" s="84">
        <f t="shared" si="14"/>
        <v>0</v>
      </c>
      <c r="AQ61" s="221">
        <f t="shared" si="15"/>
        <v>0</v>
      </c>
      <c r="AR61" s="221">
        <f t="shared" si="16"/>
        <v>0</v>
      </c>
      <c r="AS61" s="221">
        <f t="shared" si="17"/>
        <v>0</v>
      </c>
      <c r="AT61" s="221">
        <f t="shared" si="18"/>
        <v>0</v>
      </c>
      <c r="AU61" s="84"/>
      <c r="AV61" s="84"/>
      <c r="AW61" s="84"/>
      <c r="AX61" s="84"/>
      <c r="AY61" s="127"/>
    </row>
    <row r="62" spans="2:51">
      <c r="B62" s="91"/>
      <c r="C62" s="181"/>
      <c r="D62" s="165"/>
      <c r="E62" s="170"/>
      <c r="F62" s="93"/>
      <c r="G62" s="102"/>
      <c r="I62" s="106">
        <v>57</v>
      </c>
      <c r="J62" s="84">
        <f t="shared" si="21"/>
        <v>32.490000000000009</v>
      </c>
      <c r="K62" s="84">
        <f t="shared" si="22"/>
        <v>9.9846790604019144</v>
      </c>
      <c r="L62" s="84">
        <f t="shared" si="23"/>
        <v>70</v>
      </c>
      <c r="M62" s="84">
        <f t="shared" si="24"/>
        <v>10</v>
      </c>
      <c r="N62" s="84">
        <f t="shared" si="0"/>
        <v>0</v>
      </c>
      <c r="O62" s="85">
        <f t="shared" si="1"/>
        <v>367.31006603020001</v>
      </c>
      <c r="P62" s="106">
        <v>57</v>
      </c>
      <c r="Q62" s="84">
        <f t="shared" si="19"/>
        <v>16.379999999999995</v>
      </c>
      <c r="R62" s="84">
        <f t="shared" si="25"/>
        <v>386.1</v>
      </c>
      <c r="S62" s="84">
        <f t="shared" si="26"/>
        <v>196.911</v>
      </c>
      <c r="T62" s="84">
        <f t="shared" si="2"/>
        <v>49.064685249388845</v>
      </c>
      <c r="U62" s="84">
        <f t="shared" si="20"/>
        <v>70</v>
      </c>
      <c r="V62" s="84">
        <f t="shared" si="3"/>
        <v>10</v>
      </c>
      <c r="W62" s="84">
        <v>0</v>
      </c>
      <c r="X62" s="84">
        <f t="shared" si="4"/>
        <v>721.74098514268553</v>
      </c>
      <c r="Y62" s="89">
        <f t="shared" si="5"/>
        <v>354.43091911248553</v>
      </c>
      <c r="AA62" s="122">
        <v>57</v>
      </c>
      <c r="AB62" s="84">
        <f t="shared" si="6"/>
        <v>0</v>
      </c>
      <c r="AC62" s="332">
        <f t="shared" si="41"/>
        <v>0</v>
      </c>
      <c r="AD62" s="152">
        <f t="shared" si="8"/>
        <v>0</v>
      </c>
      <c r="AE62" s="152">
        <f t="shared" si="9"/>
        <v>0</v>
      </c>
      <c r="AF62" s="221">
        <f t="shared" si="36"/>
        <v>29.534857166730507</v>
      </c>
      <c r="AG62" s="221">
        <f t="shared" si="37"/>
        <v>29.996614992762037</v>
      </c>
      <c r="AH62" s="221">
        <f t="shared" si="38"/>
        <v>1.1219805011670363</v>
      </c>
      <c r="AI62" s="226">
        <f t="shared" si="39"/>
        <v>60.653452660659582</v>
      </c>
      <c r="AK62" s="122">
        <v>57</v>
      </c>
      <c r="AL62" s="84">
        <f t="shared" si="10"/>
        <v>0</v>
      </c>
      <c r="AM62" s="84">
        <f t="shared" si="11"/>
        <v>0</v>
      </c>
      <c r="AN62" s="84">
        <f t="shared" si="12"/>
        <v>0</v>
      </c>
      <c r="AO62" s="84">
        <f t="shared" si="13"/>
        <v>0</v>
      </c>
      <c r="AP62" s="84">
        <f t="shared" si="14"/>
        <v>0</v>
      </c>
      <c r="AQ62" s="221">
        <f t="shared" si="15"/>
        <v>0</v>
      </c>
      <c r="AR62" s="221">
        <f t="shared" si="16"/>
        <v>0</v>
      </c>
      <c r="AS62" s="221">
        <f t="shared" si="17"/>
        <v>0</v>
      </c>
      <c r="AT62" s="221">
        <f t="shared" si="18"/>
        <v>0</v>
      </c>
      <c r="AU62" s="84"/>
      <c r="AV62" s="84"/>
      <c r="AW62" s="84"/>
      <c r="AX62" s="84"/>
      <c r="AY62" s="127"/>
    </row>
    <row r="63" spans="2:51">
      <c r="B63" s="91"/>
      <c r="C63" s="181"/>
      <c r="D63" s="165"/>
      <c r="E63" s="170"/>
      <c r="F63" s="93"/>
      <c r="G63" s="102"/>
      <c r="I63" s="106">
        <v>58</v>
      </c>
      <c r="J63" s="84">
        <f t="shared" si="21"/>
        <v>33.060000000000009</v>
      </c>
      <c r="K63" s="84">
        <f t="shared" si="22"/>
        <v>10.139302086554657</v>
      </c>
      <c r="L63" s="84">
        <f t="shared" si="23"/>
        <v>70</v>
      </c>
      <c r="M63" s="84">
        <f t="shared" si="24"/>
        <v>10</v>
      </c>
      <c r="N63" s="84">
        <f t="shared" si="0"/>
        <v>0</v>
      </c>
      <c r="O63" s="85">
        <f t="shared" si="1"/>
        <v>368.57211780074937</v>
      </c>
      <c r="P63" s="106">
        <v>58</v>
      </c>
      <c r="Q63" s="84">
        <f t="shared" si="19"/>
        <v>16.379999999999995</v>
      </c>
      <c r="R63" s="84">
        <f t="shared" si="25"/>
        <v>402.48</v>
      </c>
      <c r="S63" s="84">
        <f t="shared" si="26"/>
        <v>205.26480000000001</v>
      </c>
      <c r="T63" s="84">
        <f t="shared" si="2"/>
        <v>50.899455886133737</v>
      </c>
      <c r="U63" s="84">
        <f t="shared" si="20"/>
        <v>70</v>
      </c>
      <c r="V63" s="84">
        <f t="shared" si="3"/>
        <v>10</v>
      </c>
      <c r="W63" s="84">
        <v>0</v>
      </c>
      <c r="X63" s="84">
        <f t="shared" si="4"/>
        <v>739.48607900168281</v>
      </c>
      <c r="Y63" s="89">
        <f t="shared" si="5"/>
        <v>370.91396120093344</v>
      </c>
      <c r="AA63" s="122">
        <v>58</v>
      </c>
      <c r="AB63" s="84">
        <f t="shared" si="6"/>
        <v>0</v>
      </c>
      <c r="AC63" s="332">
        <f t="shared" si="41"/>
        <v>0</v>
      </c>
      <c r="AD63" s="152">
        <f t="shared" si="8"/>
        <v>0</v>
      </c>
      <c r="AE63" s="152">
        <f t="shared" si="9"/>
        <v>0</v>
      </c>
      <c r="AF63" s="221">
        <f t="shared" si="36"/>
        <v>28.955696632175012</v>
      </c>
      <c r="AG63" s="221">
        <f t="shared" si="37"/>
        <v>29.176355978331536</v>
      </c>
      <c r="AH63" s="221">
        <f t="shared" si="38"/>
        <v>0.79336002073429257</v>
      </c>
      <c r="AI63" s="226">
        <f t="shared" si="39"/>
        <v>58.925412631240839</v>
      </c>
      <c r="AK63" s="122">
        <v>58</v>
      </c>
      <c r="AL63" s="84">
        <f t="shared" si="10"/>
        <v>0</v>
      </c>
      <c r="AM63" s="84">
        <f t="shared" si="11"/>
        <v>0</v>
      </c>
      <c r="AN63" s="84">
        <f t="shared" si="12"/>
        <v>0</v>
      </c>
      <c r="AO63" s="84">
        <f t="shared" si="13"/>
        <v>0</v>
      </c>
      <c r="AP63" s="84">
        <f t="shared" si="14"/>
        <v>0</v>
      </c>
      <c r="AQ63" s="221">
        <f t="shared" si="15"/>
        <v>0</v>
      </c>
      <c r="AR63" s="221">
        <f t="shared" si="16"/>
        <v>0</v>
      </c>
      <c r="AS63" s="221">
        <f t="shared" si="17"/>
        <v>0</v>
      </c>
      <c r="AT63" s="221">
        <f t="shared" si="18"/>
        <v>0</v>
      </c>
      <c r="AU63" s="84"/>
      <c r="AV63" s="84"/>
      <c r="AW63" s="84"/>
      <c r="AX63" s="84"/>
      <c r="AY63" s="127"/>
    </row>
    <row r="64" spans="2:51">
      <c r="B64" s="91"/>
      <c r="C64" s="181"/>
      <c r="D64" s="165"/>
      <c r="E64" s="170"/>
      <c r="F64" s="93"/>
      <c r="G64" s="102"/>
      <c r="I64" s="106">
        <v>59</v>
      </c>
      <c r="J64" s="84">
        <f t="shared" si="21"/>
        <v>33.63000000000001</v>
      </c>
      <c r="K64" s="84">
        <f t="shared" si="22"/>
        <v>10.293615095225295</v>
      </c>
      <c r="L64" s="84">
        <f t="shared" si="23"/>
        <v>70</v>
      </c>
      <c r="M64" s="84">
        <f t="shared" si="24"/>
        <v>10</v>
      </c>
      <c r="N64" s="84">
        <f t="shared" si="0"/>
        <v>0</v>
      </c>
      <c r="O64" s="85">
        <f t="shared" si="1"/>
        <v>369.83362962418408</v>
      </c>
      <c r="P64" s="106">
        <v>59</v>
      </c>
      <c r="Q64" s="84">
        <f t="shared" si="19"/>
        <v>16.379999999999995</v>
      </c>
      <c r="R64" s="84">
        <f t="shared" si="25"/>
        <v>418.86</v>
      </c>
      <c r="S64" s="84">
        <f t="shared" si="26"/>
        <v>213.61860000000001</v>
      </c>
      <c r="T64" s="84">
        <f t="shared" si="2"/>
        <v>52.725552856326011</v>
      </c>
      <c r="U64" s="84">
        <f t="shared" si="20"/>
        <v>70</v>
      </c>
      <c r="V64" s="84">
        <f t="shared" si="3"/>
        <v>10</v>
      </c>
      <c r="W64" s="84">
        <v>0</v>
      </c>
      <c r="X64" s="84">
        <f t="shared" si="4"/>
        <v>757.21606622476793</v>
      </c>
      <c r="Y64" s="89">
        <f t="shared" si="5"/>
        <v>387.38243660058384</v>
      </c>
      <c r="AA64" s="122">
        <v>59</v>
      </c>
      <c r="AB64" s="84">
        <f t="shared" si="6"/>
        <v>0</v>
      </c>
      <c r="AC64" s="332">
        <f t="shared" si="41"/>
        <v>0</v>
      </c>
      <c r="AD64" s="152">
        <f t="shared" si="8"/>
        <v>0</v>
      </c>
      <c r="AE64" s="152">
        <f t="shared" si="9"/>
        <v>0</v>
      </c>
      <c r="AF64" s="221">
        <f t="shared" si="36"/>
        <v>28.387893082449104</v>
      </c>
      <c r="AG64" s="221">
        <f t="shared" si="37"/>
        <v>28.378526989786181</v>
      </c>
      <c r="AH64" s="221">
        <f t="shared" si="38"/>
        <v>0.56099025058351826</v>
      </c>
      <c r="AI64" s="226">
        <f t="shared" si="39"/>
        <v>57.3274103228188</v>
      </c>
      <c r="AK64" s="122">
        <v>59</v>
      </c>
      <c r="AL64" s="84">
        <f t="shared" si="10"/>
        <v>0</v>
      </c>
      <c r="AM64" s="84">
        <f t="shared" si="11"/>
        <v>0</v>
      </c>
      <c r="AN64" s="84">
        <f t="shared" si="12"/>
        <v>0</v>
      </c>
      <c r="AO64" s="84">
        <f t="shared" si="13"/>
        <v>0</v>
      </c>
      <c r="AP64" s="84">
        <f t="shared" si="14"/>
        <v>0</v>
      </c>
      <c r="AQ64" s="221">
        <f t="shared" si="15"/>
        <v>0</v>
      </c>
      <c r="AR64" s="221">
        <f t="shared" si="16"/>
        <v>0</v>
      </c>
      <c r="AS64" s="221">
        <f t="shared" si="17"/>
        <v>0</v>
      </c>
      <c r="AT64" s="221">
        <f t="shared" si="18"/>
        <v>0</v>
      </c>
      <c r="AU64" s="84"/>
      <c r="AV64" s="84"/>
      <c r="AW64" s="84"/>
      <c r="AX64" s="84"/>
      <c r="AY64" s="127"/>
    </row>
    <row r="65" spans="2:51">
      <c r="B65" s="91"/>
      <c r="C65" s="181"/>
      <c r="D65" s="165"/>
      <c r="E65" s="170"/>
      <c r="F65" s="93"/>
      <c r="G65" s="102"/>
      <c r="I65" s="106">
        <v>60</v>
      </c>
      <c r="J65" s="84">
        <f t="shared" si="21"/>
        <v>34.20000000000001</v>
      </c>
      <c r="K65" s="84">
        <f t="shared" si="22"/>
        <v>10.447623947357872</v>
      </c>
      <c r="L65" s="84">
        <f t="shared" si="23"/>
        <v>70</v>
      </c>
      <c r="M65" s="84">
        <f t="shared" si="24"/>
        <v>10</v>
      </c>
      <c r="N65" s="84">
        <f t="shared" si="0"/>
        <v>0</v>
      </c>
      <c r="O65" s="85">
        <f t="shared" si="1"/>
        <v>371.09461170831497</v>
      </c>
      <c r="P65" s="106">
        <v>60</v>
      </c>
      <c r="Q65" s="84">
        <f t="shared" si="19"/>
        <v>16.379999999999995</v>
      </c>
      <c r="R65" s="84">
        <f t="shared" si="25"/>
        <v>435.24</v>
      </c>
      <c r="S65" s="84">
        <f t="shared" si="26"/>
        <v>221.97240000000002</v>
      </c>
      <c r="T65" s="84">
        <f t="shared" si="2"/>
        <v>54.543354171476821</v>
      </c>
      <c r="U65" s="84">
        <f t="shared" si="20"/>
        <v>70</v>
      </c>
      <c r="V65" s="84">
        <f t="shared" si="3"/>
        <v>10</v>
      </c>
      <c r="W65" s="84">
        <v>0</v>
      </c>
      <c r="X65" s="84">
        <f t="shared" si="4"/>
        <v>774.93160518198874</v>
      </c>
      <c r="Y65" s="89">
        <f t="shared" si="5"/>
        <v>403.83699347367377</v>
      </c>
      <c r="AA65" s="122">
        <v>60</v>
      </c>
      <c r="AB65" s="84">
        <f t="shared" si="6"/>
        <v>0</v>
      </c>
      <c r="AC65" s="332">
        <f t="shared" si="41"/>
        <v>0</v>
      </c>
      <c r="AD65" s="152">
        <f t="shared" si="8"/>
        <v>0</v>
      </c>
      <c r="AE65" s="152">
        <f t="shared" si="9"/>
        <v>0</v>
      </c>
      <c r="AF65" s="221">
        <f t="shared" si="36"/>
        <v>27.831223814007352</v>
      </c>
      <c r="AG65" s="221">
        <f t="shared" si="37"/>
        <v>27.602514676888603</v>
      </c>
      <c r="AH65" s="221">
        <f t="shared" si="38"/>
        <v>0.39668001036714634</v>
      </c>
      <c r="AI65" s="226">
        <f t="shared" si="39"/>
        <v>55.830418501263104</v>
      </c>
      <c r="AK65" s="122">
        <v>60</v>
      </c>
      <c r="AL65" s="84">
        <f t="shared" si="10"/>
        <v>0</v>
      </c>
      <c r="AM65" s="84">
        <f t="shared" si="11"/>
        <v>0</v>
      </c>
      <c r="AN65" s="84">
        <f t="shared" si="12"/>
        <v>0</v>
      </c>
      <c r="AO65" s="84">
        <f t="shared" si="13"/>
        <v>0</v>
      </c>
      <c r="AP65" s="84">
        <f t="shared" si="14"/>
        <v>0</v>
      </c>
      <c r="AQ65" s="221">
        <f t="shared" si="15"/>
        <v>0</v>
      </c>
      <c r="AR65" s="221">
        <f t="shared" si="16"/>
        <v>0</v>
      </c>
      <c r="AS65" s="221">
        <f t="shared" si="17"/>
        <v>0</v>
      </c>
      <c r="AT65" s="221">
        <f t="shared" si="18"/>
        <v>0</v>
      </c>
      <c r="AU65" s="84"/>
      <c r="AV65" s="84"/>
      <c r="AW65" s="84"/>
      <c r="AX65" s="84"/>
      <c r="AY65" s="127"/>
    </row>
    <row r="66" spans="2:51">
      <c r="B66" s="91"/>
      <c r="C66" s="181"/>
      <c r="D66" s="165"/>
      <c r="E66" s="170"/>
      <c r="F66" s="93"/>
      <c r="G66" s="102"/>
      <c r="I66" s="106">
        <v>61</v>
      </c>
      <c r="J66" s="84">
        <f t="shared" si="21"/>
        <v>34.77000000000001</v>
      </c>
      <c r="K66" s="84">
        <f t="shared" si="22"/>
        <v>10.601334297333203</v>
      </c>
      <c r="L66" s="84">
        <f t="shared" si="23"/>
        <v>70</v>
      </c>
      <c r="M66" s="84">
        <f t="shared" si="24"/>
        <v>10</v>
      </c>
      <c r="N66" s="84">
        <f t="shared" si="0"/>
        <v>0</v>
      </c>
      <c r="O66" s="85">
        <f t="shared" si="1"/>
        <v>372.35507390118869</v>
      </c>
      <c r="P66" s="106">
        <v>61</v>
      </c>
      <c r="Q66" s="84">
        <f t="shared" si="19"/>
        <v>-37.44</v>
      </c>
      <c r="R66" s="84">
        <f t="shared" si="25"/>
        <v>397.8</v>
      </c>
      <c r="S66" s="84">
        <f t="shared" si="26"/>
        <v>202.87800000000001</v>
      </c>
      <c r="T66" s="84">
        <f t="shared" si="2"/>
        <v>50.376138116990127</v>
      </c>
      <c r="U66" s="84">
        <f t="shared" si="20"/>
        <v>70</v>
      </c>
      <c r="V66" s="84">
        <f t="shared" si="3"/>
        <v>10</v>
      </c>
      <c r="W66" s="84">
        <v>0</v>
      </c>
      <c r="X66" s="84">
        <f t="shared" si="4"/>
        <v>734.41762388709105</v>
      </c>
      <c r="Y66" s="89">
        <f t="shared" si="5"/>
        <v>362.06254998590236</v>
      </c>
      <c r="AA66" s="122">
        <v>61</v>
      </c>
      <c r="AB66" s="84">
        <f t="shared" si="6"/>
        <v>0</v>
      </c>
      <c r="AC66" s="332">
        <f t="shared" si="41"/>
        <v>0</v>
      </c>
      <c r="AD66" s="152">
        <f t="shared" si="8"/>
        <v>0</v>
      </c>
      <c r="AE66" s="152">
        <f t="shared" si="9"/>
        <v>0</v>
      </c>
      <c r="AF66" s="221">
        <f t="shared" si="36"/>
        <v>27.285470490385016</v>
      </c>
      <c r="AG66" s="221">
        <f t="shared" si="37"/>
        <v>26.847722461495923</v>
      </c>
      <c r="AH66" s="221">
        <f t="shared" si="38"/>
        <v>0.28049512529175918</v>
      </c>
      <c r="AI66" s="226">
        <f t="shared" si="39"/>
        <v>54.413688077172701</v>
      </c>
      <c r="AK66" s="122">
        <v>61</v>
      </c>
      <c r="AL66" s="84">
        <f t="shared" si="10"/>
        <v>0</v>
      </c>
      <c r="AM66" s="84">
        <f t="shared" si="11"/>
        <v>0</v>
      </c>
      <c r="AN66" s="84">
        <f t="shared" si="12"/>
        <v>0</v>
      </c>
      <c r="AO66" s="84">
        <f t="shared" si="13"/>
        <v>0</v>
      </c>
      <c r="AP66" s="84">
        <f t="shared" si="14"/>
        <v>0</v>
      </c>
      <c r="AQ66" s="221">
        <f t="shared" si="15"/>
        <v>0</v>
      </c>
      <c r="AR66" s="221">
        <f t="shared" si="16"/>
        <v>0</v>
      </c>
      <c r="AS66" s="221">
        <f t="shared" si="17"/>
        <v>0</v>
      </c>
      <c r="AT66" s="221">
        <f t="shared" si="18"/>
        <v>0</v>
      </c>
      <c r="AU66" s="84"/>
      <c r="AV66" s="84"/>
      <c r="AW66" s="84"/>
      <c r="AX66" s="84"/>
      <c r="AY66" s="127"/>
    </row>
    <row r="67" spans="2:51">
      <c r="B67" s="91"/>
      <c r="C67" s="181"/>
      <c r="D67" s="165"/>
      <c r="E67" s="170"/>
      <c r="F67" s="93"/>
      <c r="G67" s="102"/>
      <c r="I67" s="106">
        <v>62</v>
      </c>
      <c r="J67" s="84">
        <f t="shared" si="21"/>
        <v>35.340000000000011</v>
      </c>
      <c r="K67" s="84">
        <f t="shared" si="22"/>
        <v>10.754751603513711</v>
      </c>
      <c r="L67" s="84">
        <f t="shared" si="23"/>
        <v>70</v>
      </c>
      <c r="M67" s="84">
        <f t="shared" si="24"/>
        <v>10</v>
      </c>
      <c r="N67" s="84">
        <f t="shared" si="0"/>
        <v>0</v>
      </c>
      <c r="O67" s="85">
        <f t="shared" si="1"/>
        <v>373.61502570945305</v>
      </c>
      <c r="P67" s="106">
        <v>62</v>
      </c>
      <c r="Q67" s="84">
        <f t="shared" si="19"/>
        <v>14.820000000000007</v>
      </c>
      <c r="R67" s="84">
        <f t="shared" si="25"/>
        <v>412.62</v>
      </c>
      <c r="S67" s="84">
        <f t="shared" si="26"/>
        <v>210.43620000000001</v>
      </c>
      <c r="T67" s="84">
        <f t="shared" si="2"/>
        <v>52.030894858541359</v>
      </c>
      <c r="U67" s="84">
        <f t="shared" si="20"/>
        <v>70</v>
      </c>
      <c r="V67" s="84">
        <f t="shared" si="3"/>
        <v>10</v>
      </c>
      <c r="W67" s="84">
        <v>0</v>
      </c>
      <c r="X67" s="84">
        <f t="shared" si="4"/>
        <v>750.4635235452929</v>
      </c>
      <c r="Y67" s="89">
        <f t="shared" si="5"/>
        <v>376.84849783583985</v>
      </c>
      <c r="AA67" s="122">
        <v>62</v>
      </c>
      <c r="AB67" s="84">
        <f t="shared" si="6"/>
        <v>0</v>
      </c>
      <c r="AC67" s="332">
        <f t="shared" si="41"/>
        <v>0</v>
      </c>
      <c r="AD67" s="152">
        <f t="shared" si="8"/>
        <v>0</v>
      </c>
      <c r="AE67" s="152">
        <f t="shared" si="9"/>
        <v>0</v>
      </c>
      <c r="AF67" s="221">
        <f t="shared" si="36"/>
        <v>26.750419056562254</v>
      </c>
      <c r="AG67" s="221">
        <f t="shared" si="37"/>
        <v>26.113570078925953</v>
      </c>
      <c r="AH67" s="221">
        <f t="shared" si="38"/>
        <v>0.1983400051835732</v>
      </c>
      <c r="AI67" s="226">
        <f t="shared" si="39"/>
        <v>53.062329140671785</v>
      </c>
      <c r="AK67" s="122">
        <v>62</v>
      </c>
      <c r="AL67" s="84">
        <f t="shared" si="10"/>
        <v>0</v>
      </c>
      <c r="AM67" s="84">
        <f t="shared" si="11"/>
        <v>0</v>
      </c>
      <c r="AN67" s="84">
        <f t="shared" si="12"/>
        <v>0</v>
      </c>
      <c r="AO67" s="84">
        <f t="shared" si="13"/>
        <v>0</v>
      </c>
      <c r="AP67" s="84">
        <f t="shared" si="14"/>
        <v>0</v>
      </c>
      <c r="AQ67" s="221">
        <f t="shared" si="15"/>
        <v>0</v>
      </c>
      <c r="AR67" s="221">
        <f t="shared" si="16"/>
        <v>0</v>
      </c>
      <c r="AS67" s="221">
        <f t="shared" si="17"/>
        <v>0</v>
      </c>
      <c r="AT67" s="221">
        <f t="shared" si="18"/>
        <v>0</v>
      </c>
      <c r="AU67" s="84"/>
      <c r="AV67" s="84"/>
      <c r="AW67" s="84"/>
      <c r="AX67" s="84"/>
      <c r="AY67" s="127"/>
    </row>
    <row r="68" spans="2:51">
      <c r="B68" s="91"/>
      <c r="C68" s="181"/>
      <c r="D68" s="165"/>
      <c r="E68" s="170"/>
      <c r="F68" s="93"/>
      <c r="G68" s="102"/>
      <c r="I68" s="106">
        <v>63</v>
      </c>
      <c r="J68" s="84">
        <f t="shared" si="21"/>
        <v>35.910000000000011</v>
      </c>
      <c r="K68" s="84">
        <f t="shared" si="22"/>
        <v>10.907881138088664</v>
      </c>
      <c r="L68" s="84">
        <f t="shared" si="23"/>
        <v>70</v>
      </c>
      <c r="M68" s="84">
        <f t="shared" si="24"/>
        <v>10</v>
      </c>
      <c r="N68" s="84">
        <f t="shared" si="0"/>
        <v>0</v>
      </c>
      <c r="O68" s="85">
        <f t="shared" si="1"/>
        <v>374.87447631550441</v>
      </c>
      <c r="P68" s="106">
        <v>63</v>
      </c>
      <c r="Q68" s="84">
        <f t="shared" si="19"/>
        <v>14.820000000000007</v>
      </c>
      <c r="R68" s="84">
        <f t="shared" si="25"/>
        <v>427.44</v>
      </c>
      <c r="S68" s="84">
        <f t="shared" si="26"/>
        <v>217.99440000000001</v>
      </c>
      <c r="T68" s="84">
        <f t="shared" si="2"/>
        <v>53.678746401110374</v>
      </c>
      <c r="U68" s="84">
        <f t="shared" si="20"/>
        <v>70</v>
      </c>
      <c r="V68" s="84">
        <f t="shared" si="3"/>
        <v>10</v>
      </c>
      <c r="W68" s="84">
        <v>0</v>
      </c>
      <c r="X68" s="84">
        <f t="shared" si="4"/>
        <v>766.49739664860056</v>
      </c>
      <c r="Y68" s="89">
        <f t="shared" si="5"/>
        <v>391.62292033309615</v>
      </c>
      <c r="AA68" s="122">
        <v>63</v>
      </c>
      <c r="AB68" s="84">
        <f t="shared" si="6"/>
        <v>0</v>
      </c>
      <c r="AC68" s="332">
        <f t="shared" si="41"/>
        <v>0</v>
      </c>
      <c r="AD68" s="152">
        <f t="shared" si="8"/>
        <v>0</v>
      </c>
      <c r="AE68" s="152">
        <f t="shared" si="9"/>
        <v>0</v>
      </c>
      <c r="AF68" s="221">
        <f t="shared" si="36"/>
        <v>26.225859655007607</v>
      </c>
      <c r="AG68" s="221">
        <f t="shared" si="37"/>
        <v>25.399493131864755</v>
      </c>
      <c r="AH68" s="221">
        <f t="shared" si="38"/>
        <v>0.14024756264587959</v>
      </c>
      <c r="AI68" s="226">
        <f t="shared" si="39"/>
        <v>51.765600349518245</v>
      </c>
      <c r="AK68" s="122">
        <v>63</v>
      </c>
      <c r="AL68" s="84">
        <f t="shared" si="10"/>
        <v>0</v>
      </c>
      <c r="AM68" s="84">
        <f t="shared" si="11"/>
        <v>0</v>
      </c>
      <c r="AN68" s="84">
        <f t="shared" si="12"/>
        <v>0</v>
      </c>
      <c r="AO68" s="84">
        <f t="shared" si="13"/>
        <v>0</v>
      </c>
      <c r="AP68" s="84">
        <f t="shared" si="14"/>
        <v>0</v>
      </c>
      <c r="AQ68" s="221">
        <f t="shared" si="15"/>
        <v>0</v>
      </c>
      <c r="AR68" s="221">
        <f t="shared" si="16"/>
        <v>0</v>
      </c>
      <c r="AS68" s="221">
        <f t="shared" si="17"/>
        <v>0</v>
      </c>
      <c r="AT68" s="221">
        <f t="shared" si="18"/>
        <v>0</v>
      </c>
      <c r="AU68" s="84"/>
      <c r="AV68" s="84"/>
      <c r="AW68" s="84"/>
      <c r="AX68" s="84"/>
      <c r="AY68" s="127"/>
    </row>
    <row r="69" spans="2:51">
      <c r="B69" s="91"/>
      <c r="C69" s="181"/>
      <c r="D69" s="165"/>
      <c r="E69" s="170"/>
      <c r="F69" s="93"/>
      <c r="G69" s="102"/>
      <c r="I69" s="106">
        <v>64</v>
      </c>
      <c r="J69" s="84">
        <f t="shared" si="21"/>
        <v>36.480000000000011</v>
      </c>
      <c r="K69" s="84">
        <f t="shared" si="22"/>
        <v>11.060727996276549</v>
      </c>
      <c r="L69" s="84">
        <f t="shared" si="23"/>
        <v>70</v>
      </c>
      <c r="M69" s="84">
        <f t="shared" si="24"/>
        <v>10</v>
      </c>
      <c r="N69" s="84">
        <f t="shared" ref="N69:N132" si="44">IF(P70&lt;=$F$18,0,)</f>
        <v>0</v>
      </c>
      <c r="O69" s="85">
        <f t="shared" ref="O69:O132" si="45">((J69+K69)*0.475+L69+M69+N69)*44/12</f>
        <v>376.13343459351501</v>
      </c>
      <c r="P69" s="106">
        <v>64</v>
      </c>
      <c r="Q69" s="84">
        <f t="shared" si="19"/>
        <v>14.820000000000007</v>
      </c>
      <c r="R69" s="84">
        <f t="shared" si="25"/>
        <v>442.26</v>
      </c>
      <c r="S69" s="84">
        <f t="shared" si="26"/>
        <v>225.55260000000001</v>
      </c>
      <c r="T69" s="84">
        <f t="shared" ref="T69:T132" si="46">IF(S69=0,0,EXP(-1.0587+0.8836*LN(S69)+0.284))</f>
        <v>55.319959596348376</v>
      </c>
      <c r="U69" s="84">
        <f t="shared" si="20"/>
        <v>70</v>
      </c>
      <c r="V69" s="84">
        <f t="shared" ref="V69:V132" si="47">IF(P69&lt;=$F$18,IF(P69&lt;=30,P69*($F$16-$F$6)/30,$F$16-$F$6),)</f>
        <v>10</v>
      </c>
      <c r="W69" s="84">
        <v>0</v>
      </c>
      <c r="X69" s="84">
        <f t="shared" ref="X69:X132" si="48">((S69+T69)*0.475+U69+V69+W69)*44/12</f>
        <v>782.51970796364003</v>
      </c>
      <c r="Y69" s="89">
        <f t="shared" ref="Y69:Y132" si="49">IF(P69&lt;=$F$18,X69-O69,)</f>
        <v>406.38627337012502</v>
      </c>
      <c r="AA69" s="122">
        <v>64</v>
      </c>
      <c r="AB69" s="84">
        <f t="shared" ref="AB69:AB132" si="50">IF(AA69&lt;=$F$18,IFERROR(VLOOKUP($AA69,$B$82:$G$94,2,FALSE),0),)</f>
        <v>0</v>
      </c>
      <c r="AC69" s="332">
        <f t="shared" si="41"/>
        <v>0</v>
      </c>
      <c r="AD69" s="152">
        <f t="shared" ref="AD69:AD132" si="51">IF(AA69&lt;=$F$18,IFERROR(VLOOKUP($AA69,$B$82:$G$94,4,FALSE),0),)</f>
        <v>0</v>
      </c>
      <c r="AE69" s="152">
        <f t="shared" ref="AE69:AE132" si="52">IF(AA69&lt;=$F$18,IFERROR(VLOOKUP($AA69,$B$82:$G$94,5,FALSE),0),)</f>
        <v>0</v>
      </c>
      <c r="AF69" s="221">
        <f t="shared" si="36"/>
        <v>25.711586543367805</v>
      </c>
      <c r="AG69" s="221">
        <f t="shared" si="37"/>
        <v>24.704942656472621</v>
      </c>
      <c r="AH69" s="221">
        <f t="shared" si="38"/>
        <v>9.9170002591786599E-2</v>
      </c>
      <c r="AI69" s="226">
        <f t="shared" si="39"/>
        <v>50.515699202432209</v>
      </c>
      <c r="AK69" s="122">
        <v>64</v>
      </c>
      <c r="AL69" s="84">
        <f t="shared" ref="AL69:AL132" si="53">IF(AK69&lt;=$F$18,IFERROR(VLOOKUP($AA69,$B$82:$G$94,2,FALSE),0),)</f>
        <v>0</v>
      </c>
      <c r="AM69" s="84">
        <f t="shared" ref="AM69:AM132" si="54">IF(AK69&lt;=$F$18,IFERROR(VLOOKUP($AA69,$B$82:$G$94,3,FALSE),0),)</f>
        <v>0</v>
      </c>
      <c r="AN69" s="84">
        <f t="shared" ref="AN69:AN132" si="55">IF(AK69&lt;=$F$18,IFERROR(VLOOKUP($AA69,$B$82:$G$94,4,FALSE),0),)</f>
        <v>0</v>
      </c>
      <c r="AO69" s="84">
        <f t="shared" ref="AO69:AO132" si="56">IF(AK69&lt;=$F$18,IFERROR(VLOOKUP($AA69,$B$82:$G$94,5,FALSE),0),)</f>
        <v>0</v>
      </c>
      <c r="AP69" s="84">
        <f t="shared" ref="AP69:AP132" si="57">IF(AK69&lt;=$F$18,IFERROR(VLOOKUP($AA69,$B$82:$G$94,6,FALSE),0),)</f>
        <v>0</v>
      </c>
      <c r="AQ69" s="221">
        <f t="shared" ref="AQ69:AT132" si="58">IF($AK69&lt;=$F$18,$AL69*AM69,)</f>
        <v>0</v>
      </c>
      <c r="AR69" s="221">
        <f t="shared" si="58"/>
        <v>0</v>
      </c>
      <c r="AS69" s="221">
        <f t="shared" si="58"/>
        <v>0</v>
      </c>
      <c r="AT69" s="221">
        <f t="shared" si="58"/>
        <v>0</v>
      </c>
      <c r="AU69" s="84"/>
      <c r="AV69" s="84"/>
      <c r="AW69" s="84"/>
      <c r="AX69" s="84"/>
      <c r="AY69" s="127"/>
    </row>
    <row r="70" spans="2:51">
      <c r="B70" s="91"/>
      <c r="C70" s="181"/>
      <c r="D70" s="165"/>
      <c r="E70" s="170"/>
      <c r="F70" s="93"/>
      <c r="G70" s="102"/>
      <c r="I70" s="106">
        <v>65</v>
      </c>
      <c r="J70" s="84">
        <f t="shared" si="21"/>
        <v>37.050000000000011</v>
      </c>
      <c r="K70" s="84">
        <f t="shared" si="22"/>
        <v>11.213297104936025</v>
      </c>
      <c r="L70" s="84">
        <f t="shared" si="23"/>
        <v>70</v>
      </c>
      <c r="M70" s="84">
        <f t="shared" si="24"/>
        <v>10</v>
      </c>
      <c r="N70" s="84">
        <f t="shared" si="44"/>
        <v>0</v>
      </c>
      <c r="O70" s="85">
        <f t="shared" si="45"/>
        <v>377.39190912443024</v>
      </c>
      <c r="P70" s="106">
        <v>65</v>
      </c>
      <c r="Q70" s="84">
        <f t="shared" ref="Q70:Q133" si="59">IF(P70&lt;=$F$18,LOOKUP(P70-1,$B$25:$B$78,$G$25:$G$78),)</f>
        <v>14.820000000000007</v>
      </c>
      <c r="R70" s="84">
        <f t="shared" si="25"/>
        <v>457.08</v>
      </c>
      <c r="S70" s="84">
        <f t="shared" si="26"/>
        <v>233.11079999999998</v>
      </c>
      <c r="T70" s="84">
        <f t="shared" si="46"/>
        <v>56.954782396909927</v>
      </c>
      <c r="U70" s="84">
        <f t="shared" ref="U70:U133" si="60">IF(P70&lt;=$F$18,$F$5+($F$15-$F$5)*(1-EXP(-0.0175*P70)),)</f>
        <v>70</v>
      </c>
      <c r="V70" s="84">
        <f t="shared" si="47"/>
        <v>10</v>
      </c>
      <c r="W70" s="84">
        <v>0</v>
      </c>
      <c r="X70" s="84">
        <f t="shared" si="48"/>
        <v>798.53088934128482</v>
      </c>
      <c r="Y70" s="89">
        <f t="shared" si="49"/>
        <v>421.13898021685458</v>
      </c>
      <c r="AA70" s="122">
        <v>65</v>
      </c>
      <c r="AB70" s="84">
        <f t="shared" si="50"/>
        <v>0</v>
      </c>
      <c r="AC70" s="332">
        <f t="shared" si="41"/>
        <v>0</v>
      </c>
      <c r="AD70" s="152">
        <f t="shared" si="51"/>
        <v>0</v>
      </c>
      <c r="AE70" s="152">
        <f t="shared" si="52"/>
        <v>0</v>
      </c>
      <c r="AF70" s="221">
        <f t="shared" si="36"/>
        <v>25.207398013771634</v>
      </c>
      <c r="AG70" s="221">
        <f t="shared" si="37"/>
        <v>24.029384700354907</v>
      </c>
      <c r="AH70" s="221">
        <f t="shared" si="38"/>
        <v>7.0123781322939796E-2</v>
      </c>
      <c r="AI70" s="226">
        <f t="shared" si="39"/>
        <v>49.306906495449482</v>
      </c>
      <c r="AK70" s="122">
        <v>65</v>
      </c>
      <c r="AL70" s="84">
        <f t="shared" si="53"/>
        <v>0</v>
      </c>
      <c r="AM70" s="84">
        <f t="shared" si="54"/>
        <v>0</v>
      </c>
      <c r="AN70" s="84">
        <f t="shared" si="55"/>
        <v>0</v>
      </c>
      <c r="AO70" s="84">
        <f t="shared" si="56"/>
        <v>0</v>
      </c>
      <c r="AP70" s="84">
        <f t="shared" si="57"/>
        <v>0</v>
      </c>
      <c r="AQ70" s="221">
        <f t="shared" si="58"/>
        <v>0</v>
      </c>
      <c r="AR70" s="221">
        <f t="shared" si="58"/>
        <v>0</v>
      </c>
      <c r="AS70" s="221">
        <f t="shared" si="58"/>
        <v>0</v>
      </c>
      <c r="AT70" s="221">
        <f t="shared" si="58"/>
        <v>0</v>
      </c>
      <c r="AU70" s="84"/>
      <c r="AV70" s="84"/>
      <c r="AW70" s="84"/>
      <c r="AX70" s="84"/>
      <c r="AY70" s="127"/>
    </row>
    <row r="71" spans="2:51">
      <c r="B71" s="91"/>
      <c r="C71" s="181"/>
      <c r="D71" s="165"/>
      <c r="E71" s="170"/>
      <c r="F71" s="93"/>
      <c r="G71" s="102"/>
      <c r="I71" s="106">
        <v>66</v>
      </c>
      <c r="J71" s="84">
        <f t="shared" ref="J71:J134" si="61">IF($I71&lt;=$F$10,$F$11*$F$13+J70,)</f>
        <v>37.620000000000012</v>
      </c>
      <c r="K71" s="84">
        <f t="shared" ref="K71:K134" si="62">IF(J71=0,0,EXP(-1.0587+0.8836*LN(J71)+0.284))</f>
        <v>11.365593230631907</v>
      </c>
      <c r="L71" s="84">
        <f t="shared" ref="L71:L134" si="63">IF(I71&lt;=$F$10,$F$5+($F$8-$F$5)*(1-EXP(-0.0175*I71)),)</f>
        <v>70</v>
      </c>
      <c r="M71" s="84">
        <f t="shared" ref="M71:M134" si="64">IF(I71&lt;=$F$10,IF(I71&lt;=30,I71*($F$9-$F$6)/30,$F$9-$F$6),)</f>
        <v>10</v>
      </c>
      <c r="N71" s="84">
        <f t="shared" si="44"/>
        <v>0</v>
      </c>
      <c r="O71" s="85">
        <f t="shared" si="45"/>
        <v>378.64990821001726</v>
      </c>
      <c r="P71" s="106">
        <v>66</v>
      </c>
      <c r="Q71" s="84">
        <f t="shared" si="59"/>
        <v>-34.32000000000005</v>
      </c>
      <c r="R71" s="84">
        <f t="shared" ref="R71:R134" si="65">IF(P71&lt;=$F$18,Q71+R70,)</f>
        <v>422.75999999999993</v>
      </c>
      <c r="S71" s="84">
        <f t="shared" ref="S71:S134" si="66">$F$19*R71</f>
        <v>215.60759999999996</v>
      </c>
      <c r="T71" s="84">
        <f t="shared" si="46"/>
        <v>53.159101640112269</v>
      </c>
      <c r="U71" s="84">
        <f t="shared" si="60"/>
        <v>70</v>
      </c>
      <c r="V71" s="84">
        <f t="shared" si="47"/>
        <v>10</v>
      </c>
      <c r="W71" s="84">
        <v>0</v>
      </c>
      <c r="X71" s="84">
        <f t="shared" si="48"/>
        <v>761.43533868986208</v>
      </c>
      <c r="Y71" s="89">
        <f t="shared" si="49"/>
        <v>382.78543047984482</v>
      </c>
      <c r="AA71" s="122">
        <v>66</v>
      </c>
      <c r="AB71" s="84">
        <f t="shared" si="50"/>
        <v>0</v>
      </c>
      <c r="AC71" s="332">
        <f t="shared" si="41"/>
        <v>0</v>
      </c>
      <c r="AD71" s="152">
        <f t="shared" si="51"/>
        <v>0</v>
      </c>
      <c r="AE71" s="152">
        <f t="shared" si="52"/>
        <v>0</v>
      </c>
      <c r="AF71" s="221">
        <f t="shared" si="36"/>
        <v>24.713096313716207</v>
      </c>
      <c r="AG71" s="221">
        <f t="shared" si="37"/>
        <v>23.372299912073281</v>
      </c>
      <c r="AH71" s="221">
        <f t="shared" si="38"/>
        <v>4.95850012958933E-2</v>
      </c>
      <c r="AI71" s="226">
        <f t="shared" si="39"/>
        <v>48.134981227085383</v>
      </c>
      <c r="AK71" s="122">
        <v>66</v>
      </c>
      <c r="AL71" s="84">
        <f t="shared" si="53"/>
        <v>0</v>
      </c>
      <c r="AM71" s="84">
        <f t="shared" si="54"/>
        <v>0</v>
      </c>
      <c r="AN71" s="84">
        <f t="shared" si="55"/>
        <v>0</v>
      </c>
      <c r="AO71" s="84">
        <f t="shared" si="56"/>
        <v>0</v>
      </c>
      <c r="AP71" s="84">
        <f t="shared" si="57"/>
        <v>0</v>
      </c>
      <c r="AQ71" s="221">
        <f t="shared" si="58"/>
        <v>0</v>
      </c>
      <c r="AR71" s="221">
        <f t="shared" si="58"/>
        <v>0</v>
      </c>
      <c r="AS71" s="221">
        <f t="shared" si="58"/>
        <v>0</v>
      </c>
      <c r="AT71" s="221">
        <f t="shared" si="58"/>
        <v>0</v>
      </c>
      <c r="AU71" s="84"/>
      <c r="AV71" s="84"/>
      <c r="AW71" s="84"/>
      <c r="AX71" s="84"/>
      <c r="AY71" s="127"/>
    </row>
    <row r="72" spans="2:51">
      <c r="B72" s="91"/>
      <c r="C72" s="181"/>
      <c r="D72" s="165"/>
      <c r="E72" s="170"/>
      <c r="F72" s="93"/>
      <c r="G72" s="102"/>
      <c r="I72" s="106">
        <v>67</v>
      </c>
      <c r="J72" s="84">
        <f t="shared" si="61"/>
        <v>38.190000000000012</v>
      </c>
      <c r="K72" s="84">
        <f t="shared" si="62"/>
        <v>11.517620987198425</v>
      </c>
      <c r="L72" s="84">
        <f t="shared" si="63"/>
        <v>70</v>
      </c>
      <c r="M72" s="84">
        <f t="shared" si="64"/>
        <v>10</v>
      </c>
      <c r="N72" s="84">
        <f t="shared" si="44"/>
        <v>0</v>
      </c>
      <c r="O72" s="85">
        <f t="shared" si="45"/>
        <v>379.90743988603725</v>
      </c>
      <c r="P72" s="106">
        <v>67</v>
      </c>
      <c r="Q72" s="84">
        <f t="shared" si="59"/>
        <v>13.650000000000006</v>
      </c>
      <c r="R72" s="84">
        <f t="shared" si="65"/>
        <v>436.40999999999997</v>
      </c>
      <c r="S72" s="84">
        <f t="shared" si="66"/>
        <v>222.56909999999999</v>
      </c>
      <c r="T72" s="84">
        <f t="shared" si="46"/>
        <v>54.672889050964805</v>
      </c>
      <c r="U72" s="84">
        <f t="shared" si="60"/>
        <v>70</v>
      </c>
      <c r="V72" s="84">
        <f t="shared" si="47"/>
        <v>10</v>
      </c>
      <c r="W72" s="84">
        <v>0</v>
      </c>
      <c r="X72" s="84">
        <f t="shared" si="48"/>
        <v>776.19646426376357</v>
      </c>
      <c r="Y72" s="89">
        <f t="shared" si="49"/>
        <v>396.28902437772632</v>
      </c>
      <c r="AA72" s="122">
        <v>67</v>
      </c>
      <c r="AB72" s="84">
        <f t="shared" si="50"/>
        <v>0</v>
      </c>
      <c r="AC72" s="332">
        <f t="shared" si="41"/>
        <v>0</v>
      </c>
      <c r="AD72" s="152">
        <f t="shared" si="51"/>
        <v>0</v>
      </c>
      <c r="AE72" s="152">
        <f t="shared" si="52"/>
        <v>0</v>
      </c>
      <c r="AF72" s="221">
        <f t="shared" si="36"/>
        <v>24.228487568504598</v>
      </c>
      <c r="AG72" s="221">
        <f t="shared" si="37"/>
        <v>22.733183141881803</v>
      </c>
      <c r="AH72" s="221">
        <f t="shared" si="38"/>
        <v>3.5061890661469898E-2</v>
      </c>
      <c r="AI72" s="226">
        <f t="shared" si="39"/>
        <v>46.996732601047867</v>
      </c>
      <c r="AK72" s="122">
        <v>67</v>
      </c>
      <c r="AL72" s="84">
        <f t="shared" si="53"/>
        <v>0</v>
      </c>
      <c r="AM72" s="84">
        <f t="shared" si="54"/>
        <v>0</v>
      </c>
      <c r="AN72" s="84">
        <f t="shared" si="55"/>
        <v>0</v>
      </c>
      <c r="AO72" s="84">
        <f t="shared" si="56"/>
        <v>0</v>
      </c>
      <c r="AP72" s="84">
        <f t="shared" si="57"/>
        <v>0</v>
      </c>
      <c r="AQ72" s="221">
        <f t="shared" si="58"/>
        <v>0</v>
      </c>
      <c r="AR72" s="221">
        <f t="shared" si="58"/>
        <v>0</v>
      </c>
      <c r="AS72" s="221">
        <f t="shared" si="58"/>
        <v>0</v>
      </c>
      <c r="AT72" s="221">
        <f t="shared" si="58"/>
        <v>0</v>
      </c>
      <c r="AU72" s="84"/>
      <c r="AV72" s="84"/>
      <c r="AW72" s="84"/>
      <c r="AX72" s="84"/>
      <c r="AY72" s="127"/>
    </row>
    <row r="73" spans="2:51">
      <c r="B73" s="91"/>
      <c r="C73" s="181"/>
      <c r="D73" s="165"/>
      <c r="E73" s="170"/>
      <c r="F73" s="93"/>
      <c r="G73" s="102"/>
      <c r="I73" s="106">
        <v>68</v>
      </c>
      <c r="J73" s="84">
        <f t="shared" si="61"/>
        <v>38.760000000000012</v>
      </c>
      <c r="K73" s="84">
        <f t="shared" si="62"/>
        <v>11.669384842838118</v>
      </c>
      <c r="L73" s="84">
        <f t="shared" si="63"/>
        <v>70</v>
      </c>
      <c r="M73" s="84">
        <f t="shared" si="64"/>
        <v>10</v>
      </c>
      <c r="N73" s="84">
        <f t="shared" si="44"/>
        <v>0</v>
      </c>
      <c r="O73" s="85">
        <f t="shared" si="45"/>
        <v>381.16451193460972</v>
      </c>
      <c r="P73" s="106">
        <v>68</v>
      </c>
      <c r="Q73" s="84">
        <f t="shared" si="59"/>
        <v>13.650000000000006</v>
      </c>
      <c r="R73" s="84">
        <f t="shared" si="65"/>
        <v>450.05999999999995</v>
      </c>
      <c r="S73" s="84">
        <f t="shared" si="66"/>
        <v>229.53059999999996</v>
      </c>
      <c r="T73" s="84">
        <f t="shared" si="46"/>
        <v>56.181174211936259</v>
      </c>
      <c r="U73" s="84">
        <f t="shared" si="60"/>
        <v>70</v>
      </c>
      <c r="V73" s="84">
        <f t="shared" si="47"/>
        <v>10</v>
      </c>
      <c r="W73" s="84">
        <v>0</v>
      </c>
      <c r="X73" s="84">
        <f t="shared" si="48"/>
        <v>790.94800675245563</v>
      </c>
      <c r="Y73" s="89">
        <f t="shared" si="49"/>
        <v>409.78349481784591</v>
      </c>
      <c r="AA73" s="122">
        <v>68</v>
      </c>
      <c r="AB73" s="84">
        <f t="shared" si="50"/>
        <v>0</v>
      </c>
      <c r="AC73" s="332">
        <f t="shared" si="41"/>
        <v>0</v>
      </c>
      <c r="AD73" s="152">
        <f t="shared" si="51"/>
        <v>0</v>
      </c>
      <c r="AE73" s="152">
        <f t="shared" si="52"/>
        <v>0</v>
      </c>
      <c r="AF73" s="221">
        <f t="shared" si="36"/>
        <v>23.75338170520444</v>
      </c>
      <c r="AG73" s="221">
        <f t="shared" si="37"/>
        <v>22.111543053380899</v>
      </c>
      <c r="AH73" s="221">
        <f t="shared" si="38"/>
        <v>2.479250064794665E-2</v>
      </c>
      <c r="AI73" s="226">
        <f t="shared" si="39"/>
        <v>45.889717259233286</v>
      </c>
      <c r="AK73" s="122">
        <v>68</v>
      </c>
      <c r="AL73" s="84">
        <f t="shared" si="53"/>
        <v>0</v>
      </c>
      <c r="AM73" s="84">
        <f t="shared" si="54"/>
        <v>0</v>
      </c>
      <c r="AN73" s="84">
        <f t="shared" si="55"/>
        <v>0</v>
      </c>
      <c r="AO73" s="84">
        <f t="shared" si="56"/>
        <v>0</v>
      </c>
      <c r="AP73" s="84">
        <f t="shared" si="57"/>
        <v>0</v>
      </c>
      <c r="AQ73" s="221">
        <f t="shared" si="58"/>
        <v>0</v>
      </c>
      <c r="AR73" s="221">
        <f t="shared" si="58"/>
        <v>0</v>
      </c>
      <c r="AS73" s="221">
        <f t="shared" si="58"/>
        <v>0</v>
      </c>
      <c r="AT73" s="221">
        <f t="shared" si="58"/>
        <v>0</v>
      </c>
      <c r="AU73" s="84"/>
      <c r="AV73" s="84"/>
      <c r="AW73" s="84"/>
      <c r="AX73" s="84"/>
      <c r="AY73" s="127"/>
    </row>
    <row r="74" spans="2:51">
      <c r="B74" s="91"/>
      <c r="C74" s="181"/>
      <c r="D74" s="165"/>
      <c r="E74" s="170"/>
      <c r="F74" s="93"/>
      <c r="G74" s="102"/>
      <c r="I74" s="106">
        <v>69</v>
      </c>
      <c r="J74" s="84">
        <f t="shared" si="61"/>
        <v>39.330000000000013</v>
      </c>
      <c r="K74" s="84">
        <f t="shared" si="62"/>
        <v>11.820889126791316</v>
      </c>
      <c r="L74" s="84">
        <f t="shared" si="63"/>
        <v>70</v>
      </c>
      <c r="M74" s="84">
        <f t="shared" si="64"/>
        <v>10</v>
      </c>
      <c r="N74" s="84">
        <f t="shared" si="44"/>
        <v>0</v>
      </c>
      <c r="O74" s="85">
        <f t="shared" si="45"/>
        <v>382.42113189582824</v>
      </c>
      <c r="P74" s="106">
        <v>69</v>
      </c>
      <c r="Q74" s="84">
        <f t="shared" si="59"/>
        <v>13.650000000000006</v>
      </c>
      <c r="R74" s="84">
        <f t="shared" si="65"/>
        <v>463.70999999999992</v>
      </c>
      <c r="S74" s="84">
        <f t="shared" si="66"/>
        <v>236.49209999999997</v>
      </c>
      <c r="T74" s="84">
        <f t="shared" si="46"/>
        <v>57.684143156485128</v>
      </c>
      <c r="U74" s="84">
        <f t="shared" si="60"/>
        <v>70</v>
      </c>
      <c r="V74" s="84">
        <f t="shared" si="47"/>
        <v>10</v>
      </c>
      <c r="W74" s="84">
        <v>0</v>
      </c>
      <c r="X74" s="84">
        <f t="shared" si="48"/>
        <v>805.69029016421155</v>
      </c>
      <c r="Y74" s="89">
        <f t="shared" si="49"/>
        <v>423.26915826838331</v>
      </c>
      <c r="AA74" s="122">
        <v>69</v>
      </c>
      <c r="AB74" s="84">
        <f t="shared" si="50"/>
        <v>0</v>
      </c>
      <c r="AC74" s="332">
        <f t="shared" si="41"/>
        <v>0</v>
      </c>
      <c r="AD74" s="152">
        <f t="shared" si="51"/>
        <v>0</v>
      </c>
      <c r="AE74" s="152">
        <f t="shared" si="52"/>
        <v>0</v>
      </c>
      <c r="AF74" s="221">
        <f t="shared" si="36"/>
        <v>23.287592378097635</v>
      </c>
      <c r="AG74" s="221">
        <f t="shared" si="37"/>
        <v>21.506901745790685</v>
      </c>
      <c r="AH74" s="221">
        <f t="shared" si="38"/>
        <v>1.7530945330734949E-2</v>
      </c>
      <c r="AI74" s="226">
        <f t="shared" si="39"/>
        <v>44.812025069219054</v>
      </c>
      <c r="AK74" s="122">
        <v>69</v>
      </c>
      <c r="AL74" s="84">
        <f t="shared" si="53"/>
        <v>0</v>
      </c>
      <c r="AM74" s="84">
        <f t="shared" si="54"/>
        <v>0</v>
      </c>
      <c r="AN74" s="84">
        <f t="shared" si="55"/>
        <v>0</v>
      </c>
      <c r="AO74" s="84">
        <f t="shared" si="56"/>
        <v>0</v>
      </c>
      <c r="AP74" s="84">
        <f t="shared" si="57"/>
        <v>0</v>
      </c>
      <c r="AQ74" s="221">
        <f t="shared" si="58"/>
        <v>0</v>
      </c>
      <c r="AR74" s="221">
        <f t="shared" si="58"/>
        <v>0</v>
      </c>
      <c r="AS74" s="221">
        <f t="shared" si="58"/>
        <v>0</v>
      </c>
      <c r="AT74" s="221">
        <f t="shared" si="58"/>
        <v>0</v>
      </c>
      <c r="AU74" s="84"/>
      <c r="AV74" s="84"/>
      <c r="AW74" s="84"/>
      <c r="AX74" s="84"/>
      <c r="AY74" s="127"/>
    </row>
    <row r="75" spans="2:51">
      <c r="B75" s="91"/>
      <c r="C75" s="181"/>
      <c r="D75" s="165"/>
      <c r="E75" s="170"/>
      <c r="F75" s="93"/>
      <c r="G75" s="102"/>
      <c r="I75" s="106">
        <v>70</v>
      </c>
      <c r="J75" s="84">
        <f t="shared" si="61"/>
        <v>39.900000000000013</v>
      </c>
      <c r="K75" s="84">
        <f t="shared" si="62"/>
        <v>11.97213803560796</v>
      </c>
      <c r="L75" s="84">
        <f t="shared" si="63"/>
        <v>70</v>
      </c>
      <c r="M75" s="84">
        <f t="shared" si="64"/>
        <v>10</v>
      </c>
      <c r="N75" s="84">
        <f t="shared" si="44"/>
        <v>0</v>
      </c>
      <c r="O75" s="85">
        <f t="shared" si="45"/>
        <v>383.6773070786839</v>
      </c>
      <c r="P75" s="106">
        <v>70</v>
      </c>
      <c r="Q75" s="84">
        <f t="shared" si="59"/>
        <v>13.650000000000006</v>
      </c>
      <c r="R75" s="84">
        <f t="shared" si="65"/>
        <v>477.3599999999999</v>
      </c>
      <c r="S75" s="84">
        <f t="shared" si="66"/>
        <v>243.45359999999997</v>
      </c>
      <c r="T75" s="84">
        <f t="shared" si="46"/>
        <v>59.181970343065267</v>
      </c>
      <c r="U75" s="84">
        <f t="shared" si="60"/>
        <v>70</v>
      </c>
      <c r="V75" s="84">
        <f t="shared" si="47"/>
        <v>10</v>
      </c>
      <c r="W75" s="84">
        <v>0</v>
      </c>
      <c r="X75" s="84">
        <f t="shared" si="48"/>
        <v>820.42361834750534</v>
      </c>
      <c r="Y75" s="89">
        <f t="shared" si="49"/>
        <v>436.74631126882144</v>
      </c>
      <c r="AA75" s="122">
        <v>70</v>
      </c>
      <c r="AB75" s="84">
        <f t="shared" si="50"/>
        <v>306</v>
      </c>
      <c r="AC75" s="332">
        <f t="shared" si="41"/>
        <v>0.47499999999999998</v>
      </c>
      <c r="AD75" s="152">
        <f t="shared" si="51"/>
        <v>2.8000000000000028E-2</v>
      </c>
      <c r="AE75" s="152">
        <f t="shared" si="52"/>
        <v>2.200000000000002E-2</v>
      </c>
      <c r="AF75" s="221">
        <f t="shared" si="36"/>
        <v>150.66804010115686</v>
      </c>
      <c r="AG75" s="221">
        <f t="shared" si="37"/>
        <v>28.424784439129464</v>
      </c>
      <c r="AH75" s="221">
        <f t="shared" si="38"/>
        <v>5.0659067795906134</v>
      </c>
      <c r="AI75" s="226">
        <f t="shared" si="39"/>
        <v>184.15873131987695</v>
      </c>
      <c r="AK75" s="122">
        <v>70</v>
      </c>
      <c r="AL75" s="84">
        <f t="shared" si="53"/>
        <v>306</v>
      </c>
      <c r="AM75" s="84">
        <f t="shared" si="54"/>
        <v>0.95</v>
      </c>
      <c r="AN75" s="84">
        <f t="shared" si="55"/>
        <v>2.8000000000000028E-2</v>
      </c>
      <c r="AO75" s="84">
        <f t="shared" si="56"/>
        <v>2.200000000000002E-2</v>
      </c>
      <c r="AP75" s="84">
        <f t="shared" si="57"/>
        <v>0</v>
      </c>
      <c r="AQ75" s="221">
        <f t="shared" si="58"/>
        <v>290.7</v>
      </c>
      <c r="AR75" s="221">
        <f t="shared" si="58"/>
        <v>8.5680000000000085</v>
      </c>
      <c r="AS75" s="221">
        <f t="shared" si="58"/>
        <v>6.7320000000000064</v>
      </c>
      <c r="AT75" s="221">
        <f t="shared" si="58"/>
        <v>0</v>
      </c>
      <c r="AU75" s="84"/>
      <c r="AV75" s="84"/>
      <c r="AW75" s="84"/>
      <c r="AX75" s="84"/>
      <c r="AY75" s="127"/>
    </row>
    <row r="76" spans="2:51">
      <c r="B76" s="91"/>
      <c r="C76" s="181"/>
      <c r="D76" s="165"/>
      <c r="E76" s="170"/>
      <c r="F76" s="93"/>
      <c r="G76" s="102"/>
      <c r="I76" s="106">
        <v>71</v>
      </c>
      <c r="J76" s="84">
        <f t="shared" si="61"/>
        <v>0</v>
      </c>
      <c r="K76" s="84">
        <f t="shared" si="62"/>
        <v>0</v>
      </c>
      <c r="L76" s="84">
        <f t="shared" si="63"/>
        <v>0</v>
      </c>
      <c r="M76" s="84">
        <f t="shared" si="64"/>
        <v>0</v>
      </c>
      <c r="N76" s="84">
        <f t="shared" si="44"/>
        <v>0</v>
      </c>
      <c r="O76" s="85">
        <f t="shared" si="45"/>
        <v>0</v>
      </c>
      <c r="P76" s="106">
        <v>71</v>
      </c>
      <c r="Q76" s="84">
        <f t="shared" si="59"/>
        <v>0</v>
      </c>
      <c r="R76" s="84">
        <f t="shared" si="65"/>
        <v>0</v>
      </c>
      <c r="S76" s="84">
        <f t="shared" si="66"/>
        <v>0</v>
      </c>
      <c r="T76" s="84">
        <f t="shared" si="46"/>
        <v>0</v>
      </c>
      <c r="U76" s="84">
        <f t="shared" si="60"/>
        <v>0</v>
      </c>
      <c r="V76" s="84">
        <f t="shared" si="47"/>
        <v>0</v>
      </c>
      <c r="W76" s="84">
        <v>0</v>
      </c>
      <c r="X76" s="84">
        <f t="shared" si="48"/>
        <v>0</v>
      </c>
      <c r="Y76" s="89">
        <f t="shared" si="49"/>
        <v>0</v>
      </c>
      <c r="AA76" s="122">
        <v>71</v>
      </c>
      <c r="AB76" s="84">
        <f t="shared" si="50"/>
        <v>0</v>
      </c>
      <c r="AC76" s="332">
        <f t="shared" si="41"/>
        <v>0</v>
      </c>
      <c r="AD76" s="152">
        <f t="shared" si="51"/>
        <v>0</v>
      </c>
      <c r="AE76" s="152">
        <f t="shared" si="52"/>
        <v>0</v>
      </c>
      <c r="AF76" s="221">
        <f t="shared" si="36"/>
        <v>0</v>
      </c>
      <c r="AG76" s="221">
        <f t="shared" si="37"/>
        <v>0</v>
      </c>
      <c r="AH76" s="221">
        <f t="shared" si="38"/>
        <v>0</v>
      </c>
      <c r="AI76" s="226">
        <f t="shared" si="39"/>
        <v>0</v>
      </c>
      <c r="AK76" s="122">
        <v>71</v>
      </c>
      <c r="AL76" s="84">
        <f t="shared" si="53"/>
        <v>0</v>
      </c>
      <c r="AM76" s="84">
        <f t="shared" si="54"/>
        <v>0</v>
      </c>
      <c r="AN76" s="84">
        <f t="shared" si="55"/>
        <v>0</v>
      </c>
      <c r="AO76" s="84">
        <f t="shared" si="56"/>
        <v>0</v>
      </c>
      <c r="AP76" s="84">
        <f t="shared" si="57"/>
        <v>0</v>
      </c>
      <c r="AQ76" s="221">
        <f t="shared" si="58"/>
        <v>0</v>
      </c>
      <c r="AR76" s="221">
        <f t="shared" si="58"/>
        <v>0</v>
      </c>
      <c r="AS76" s="221">
        <f t="shared" si="58"/>
        <v>0</v>
      </c>
      <c r="AT76" s="221">
        <f t="shared" si="58"/>
        <v>0</v>
      </c>
      <c r="AU76" s="84"/>
      <c r="AV76" s="84"/>
      <c r="AW76" s="84"/>
      <c r="AX76" s="84"/>
      <c r="AY76" s="127"/>
    </row>
    <row r="77" spans="2:51">
      <c r="B77" s="91"/>
      <c r="C77" s="181"/>
      <c r="D77" s="165"/>
      <c r="E77" s="170"/>
      <c r="F77" s="93"/>
      <c r="G77" s="102"/>
      <c r="I77" s="106">
        <v>72</v>
      </c>
      <c r="J77" s="84">
        <f t="shared" si="61"/>
        <v>0</v>
      </c>
      <c r="K77" s="84">
        <f t="shared" si="62"/>
        <v>0</v>
      </c>
      <c r="L77" s="84">
        <f t="shared" si="63"/>
        <v>0</v>
      </c>
      <c r="M77" s="84">
        <f t="shared" si="64"/>
        <v>0</v>
      </c>
      <c r="N77" s="84">
        <f t="shared" si="44"/>
        <v>0</v>
      </c>
      <c r="O77" s="85">
        <f t="shared" si="45"/>
        <v>0</v>
      </c>
      <c r="P77" s="106">
        <v>72</v>
      </c>
      <c r="Q77" s="84">
        <f t="shared" si="59"/>
        <v>0</v>
      </c>
      <c r="R77" s="84">
        <f t="shared" si="65"/>
        <v>0</v>
      </c>
      <c r="S77" s="84">
        <f t="shared" si="66"/>
        <v>0</v>
      </c>
      <c r="T77" s="84">
        <f t="shared" si="46"/>
        <v>0</v>
      </c>
      <c r="U77" s="84">
        <f t="shared" si="60"/>
        <v>0</v>
      </c>
      <c r="V77" s="84">
        <f t="shared" si="47"/>
        <v>0</v>
      </c>
      <c r="W77" s="84">
        <v>0</v>
      </c>
      <c r="X77" s="84">
        <f t="shared" si="48"/>
        <v>0</v>
      </c>
      <c r="Y77" s="89">
        <f t="shared" si="49"/>
        <v>0</v>
      </c>
      <c r="AA77" s="122">
        <v>72</v>
      </c>
      <c r="AB77" s="84">
        <f t="shared" si="50"/>
        <v>0</v>
      </c>
      <c r="AC77" s="332">
        <f t="shared" si="41"/>
        <v>0</v>
      </c>
      <c r="AD77" s="152">
        <f t="shared" si="51"/>
        <v>0</v>
      </c>
      <c r="AE77" s="152">
        <f t="shared" si="52"/>
        <v>0</v>
      </c>
      <c r="AF77" s="221">
        <f t="shared" si="36"/>
        <v>0</v>
      </c>
      <c r="AG77" s="221">
        <f t="shared" si="37"/>
        <v>0</v>
      </c>
      <c r="AH77" s="221">
        <f t="shared" si="38"/>
        <v>0</v>
      </c>
      <c r="AI77" s="226">
        <f t="shared" si="39"/>
        <v>0</v>
      </c>
      <c r="AK77" s="122">
        <v>72</v>
      </c>
      <c r="AL77" s="84">
        <f t="shared" si="53"/>
        <v>0</v>
      </c>
      <c r="AM77" s="84">
        <f t="shared" si="54"/>
        <v>0</v>
      </c>
      <c r="AN77" s="84">
        <f t="shared" si="55"/>
        <v>0</v>
      </c>
      <c r="AO77" s="84">
        <f t="shared" si="56"/>
        <v>0</v>
      </c>
      <c r="AP77" s="84">
        <f t="shared" si="57"/>
        <v>0</v>
      </c>
      <c r="AQ77" s="221">
        <f t="shared" si="58"/>
        <v>0</v>
      </c>
      <c r="AR77" s="221">
        <f t="shared" si="58"/>
        <v>0</v>
      </c>
      <c r="AS77" s="221">
        <f t="shared" si="58"/>
        <v>0</v>
      </c>
      <c r="AT77" s="221">
        <f t="shared" si="58"/>
        <v>0</v>
      </c>
      <c r="AU77" s="84"/>
      <c r="AV77" s="84"/>
      <c r="AW77" s="84"/>
      <c r="AX77" s="84"/>
      <c r="AY77" s="127"/>
    </row>
    <row r="78" spans="2:51">
      <c r="B78" s="94"/>
      <c r="C78" s="182"/>
      <c r="D78" s="183"/>
      <c r="E78" s="173"/>
      <c r="F78" s="95"/>
      <c r="G78" s="103"/>
      <c r="I78" s="106">
        <v>73</v>
      </c>
      <c r="J78" s="84">
        <f t="shared" si="61"/>
        <v>0</v>
      </c>
      <c r="K78" s="84">
        <f t="shared" si="62"/>
        <v>0</v>
      </c>
      <c r="L78" s="84">
        <f t="shared" si="63"/>
        <v>0</v>
      </c>
      <c r="M78" s="84">
        <f t="shared" si="64"/>
        <v>0</v>
      </c>
      <c r="N78" s="84">
        <f t="shared" si="44"/>
        <v>0</v>
      </c>
      <c r="O78" s="85">
        <f t="shared" si="45"/>
        <v>0</v>
      </c>
      <c r="P78" s="106">
        <v>73</v>
      </c>
      <c r="Q78" s="84">
        <f t="shared" si="59"/>
        <v>0</v>
      </c>
      <c r="R78" s="84">
        <f t="shared" si="65"/>
        <v>0</v>
      </c>
      <c r="S78" s="84">
        <f t="shared" si="66"/>
        <v>0</v>
      </c>
      <c r="T78" s="84">
        <f t="shared" si="46"/>
        <v>0</v>
      </c>
      <c r="U78" s="84">
        <f t="shared" si="60"/>
        <v>0</v>
      </c>
      <c r="V78" s="84">
        <f t="shared" si="47"/>
        <v>0</v>
      </c>
      <c r="W78" s="84">
        <v>0</v>
      </c>
      <c r="X78" s="84">
        <f t="shared" si="48"/>
        <v>0</v>
      </c>
      <c r="Y78" s="89">
        <f t="shared" si="49"/>
        <v>0</v>
      </c>
      <c r="AA78" s="122">
        <v>73</v>
      </c>
      <c r="AB78" s="84">
        <f t="shared" si="50"/>
        <v>0</v>
      </c>
      <c r="AC78" s="332">
        <f t="shared" si="41"/>
        <v>0</v>
      </c>
      <c r="AD78" s="152">
        <f t="shared" si="51"/>
        <v>0</v>
      </c>
      <c r="AE78" s="152">
        <f t="shared" si="52"/>
        <v>0</v>
      </c>
      <c r="AF78" s="221">
        <f t="shared" si="36"/>
        <v>0</v>
      </c>
      <c r="AG78" s="221">
        <f t="shared" si="37"/>
        <v>0</v>
      </c>
      <c r="AH78" s="221">
        <f t="shared" si="38"/>
        <v>0</v>
      </c>
      <c r="AI78" s="226">
        <f t="shared" si="39"/>
        <v>0</v>
      </c>
      <c r="AK78" s="122">
        <v>73</v>
      </c>
      <c r="AL78" s="84">
        <f t="shared" si="53"/>
        <v>0</v>
      </c>
      <c r="AM78" s="84">
        <f t="shared" si="54"/>
        <v>0</v>
      </c>
      <c r="AN78" s="84">
        <f t="shared" si="55"/>
        <v>0</v>
      </c>
      <c r="AO78" s="84">
        <f t="shared" si="56"/>
        <v>0</v>
      </c>
      <c r="AP78" s="84">
        <f t="shared" si="57"/>
        <v>0</v>
      </c>
      <c r="AQ78" s="221">
        <f t="shared" si="58"/>
        <v>0</v>
      </c>
      <c r="AR78" s="221">
        <f t="shared" si="58"/>
        <v>0</v>
      </c>
      <c r="AS78" s="221">
        <f t="shared" si="58"/>
        <v>0</v>
      </c>
      <c r="AT78" s="221">
        <f t="shared" si="58"/>
        <v>0</v>
      </c>
      <c r="AU78" s="84"/>
      <c r="AV78" s="84"/>
      <c r="AW78" s="84"/>
      <c r="AX78" s="84"/>
      <c r="AY78" s="127"/>
    </row>
    <row r="79" spans="2:51">
      <c r="I79" s="106">
        <v>74</v>
      </c>
      <c r="J79" s="84">
        <f t="shared" si="61"/>
        <v>0</v>
      </c>
      <c r="K79" s="84">
        <f t="shared" si="62"/>
        <v>0</v>
      </c>
      <c r="L79" s="84">
        <f t="shared" si="63"/>
        <v>0</v>
      </c>
      <c r="M79" s="84">
        <f t="shared" si="64"/>
        <v>0</v>
      </c>
      <c r="N79" s="84">
        <f t="shared" si="44"/>
        <v>0</v>
      </c>
      <c r="O79" s="85">
        <f t="shared" si="45"/>
        <v>0</v>
      </c>
      <c r="P79" s="106">
        <v>74</v>
      </c>
      <c r="Q79" s="84">
        <f t="shared" si="59"/>
        <v>0</v>
      </c>
      <c r="R79" s="84">
        <f t="shared" si="65"/>
        <v>0</v>
      </c>
      <c r="S79" s="84">
        <f t="shared" si="66"/>
        <v>0</v>
      </c>
      <c r="T79" s="84">
        <f t="shared" si="46"/>
        <v>0</v>
      </c>
      <c r="U79" s="84">
        <f t="shared" si="60"/>
        <v>0</v>
      </c>
      <c r="V79" s="84">
        <f t="shared" si="47"/>
        <v>0</v>
      </c>
      <c r="W79" s="84">
        <v>0</v>
      </c>
      <c r="X79" s="84">
        <f t="shared" si="48"/>
        <v>0</v>
      </c>
      <c r="Y79" s="89">
        <f t="shared" si="49"/>
        <v>0</v>
      </c>
      <c r="AA79" s="122">
        <v>74</v>
      </c>
      <c r="AB79" s="84">
        <f t="shared" si="50"/>
        <v>0</v>
      </c>
      <c r="AC79" s="332">
        <f t="shared" si="41"/>
        <v>0</v>
      </c>
      <c r="AD79" s="152">
        <f t="shared" si="51"/>
        <v>0</v>
      </c>
      <c r="AE79" s="152">
        <f t="shared" si="52"/>
        <v>0</v>
      </c>
      <c r="AF79" s="221">
        <f t="shared" si="36"/>
        <v>0</v>
      </c>
      <c r="AG79" s="221">
        <f t="shared" si="37"/>
        <v>0</v>
      </c>
      <c r="AH79" s="221">
        <f t="shared" si="38"/>
        <v>0</v>
      </c>
      <c r="AI79" s="226">
        <f t="shared" si="39"/>
        <v>0</v>
      </c>
      <c r="AK79" s="122">
        <v>74</v>
      </c>
      <c r="AL79" s="84">
        <f t="shared" si="53"/>
        <v>0</v>
      </c>
      <c r="AM79" s="84">
        <f t="shared" si="54"/>
        <v>0</v>
      </c>
      <c r="AN79" s="84">
        <f t="shared" si="55"/>
        <v>0</v>
      </c>
      <c r="AO79" s="84">
        <f t="shared" si="56"/>
        <v>0</v>
      </c>
      <c r="AP79" s="84">
        <f t="shared" si="57"/>
        <v>0</v>
      </c>
      <c r="AQ79" s="221">
        <f t="shared" si="58"/>
        <v>0</v>
      </c>
      <c r="AR79" s="221">
        <f t="shared" si="58"/>
        <v>0</v>
      </c>
      <c r="AS79" s="221">
        <f t="shared" si="58"/>
        <v>0</v>
      </c>
      <c r="AT79" s="221">
        <f t="shared" si="58"/>
        <v>0</v>
      </c>
      <c r="AU79" s="84"/>
      <c r="AV79" s="84"/>
      <c r="AW79" s="84"/>
      <c r="AX79" s="84"/>
      <c r="AY79" s="127"/>
    </row>
    <row r="80" spans="2:51">
      <c r="B80" s="447" t="s">
        <v>264</v>
      </c>
      <c r="C80" s="448"/>
      <c r="D80" s="448"/>
      <c r="E80" s="448"/>
      <c r="F80" s="448"/>
      <c r="G80" s="449"/>
      <c r="H80" s="69"/>
      <c r="I80" s="106">
        <v>75</v>
      </c>
      <c r="J80" s="84">
        <f t="shared" si="61"/>
        <v>0</v>
      </c>
      <c r="K80" s="84">
        <f t="shared" si="62"/>
        <v>0</v>
      </c>
      <c r="L80" s="84">
        <f t="shared" si="63"/>
        <v>0</v>
      </c>
      <c r="M80" s="84">
        <f t="shared" si="64"/>
        <v>0</v>
      </c>
      <c r="N80" s="84">
        <f t="shared" si="44"/>
        <v>0</v>
      </c>
      <c r="O80" s="85">
        <f t="shared" si="45"/>
        <v>0</v>
      </c>
      <c r="P80" s="106">
        <v>75</v>
      </c>
      <c r="Q80" s="84">
        <f t="shared" si="59"/>
        <v>0</v>
      </c>
      <c r="R80" s="84">
        <f t="shared" si="65"/>
        <v>0</v>
      </c>
      <c r="S80" s="84">
        <f t="shared" si="66"/>
        <v>0</v>
      </c>
      <c r="T80" s="84">
        <f t="shared" si="46"/>
        <v>0</v>
      </c>
      <c r="U80" s="84">
        <f t="shared" si="60"/>
        <v>0</v>
      </c>
      <c r="V80" s="84">
        <f t="shared" si="47"/>
        <v>0</v>
      </c>
      <c r="W80" s="84">
        <v>0</v>
      </c>
      <c r="X80" s="84">
        <f t="shared" si="48"/>
        <v>0</v>
      </c>
      <c r="Y80" s="89">
        <f t="shared" si="49"/>
        <v>0</v>
      </c>
      <c r="AA80" s="122">
        <v>75</v>
      </c>
      <c r="AB80" s="84">
        <f t="shared" si="50"/>
        <v>0</v>
      </c>
      <c r="AC80" s="332">
        <f t="shared" si="41"/>
        <v>0</v>
      </c>
      <c r="AD80" s="152">
        <f t="shared" si="51"/>
        <v>0</v>
      </c>
      <c r="AE80" s="152">
        <f t="shared" si="52"/>
        <v>0</v>
      </c>
      <c r="AF80" s="221">
        <f t="shared" si="36"/>
        <v>0</v>
      </c>
      <c r="AG80" s="221">
        <f t="shared" si="37"/>
        <v>0</v>
      </c>
      <c r="AH80" s="221">
        <f t="shared" si="38"/>
        <v>0</v>
      </c>
      <c r="AI80" s="226">
        <f t="shared" si="39"/>
        <v>0</v>
      </c>
      <c r="AK80" s="122">
        <v>75</v>
      </c>
      <c r="AL80" s="84">
        <f t="shared" si="53"/>
        <v>0</v>
      </c>
      <c r="AM80" s="84">
        <f t="shared" si="54"/>
        <v>0</v>
      </c>
      <c r="AN80" s="84">
        <f t="shared" si="55"/>
        <v>0</v>
      </c>
      <c r="AO80" s="84">
        <f t="shared" si="56"/>
        <v>0</v>
      </c>
      <c r="AP80" s="84">
        <f t="shared" si="57"/>
        <v>0</v>
      </c>
      <c r="AQ80" s="221">
        <f t="shared" si="58"/>
        <v>0</v>
      </c>
      <c r="AR80" s="221">
        <f t="shared" si="58"/>
        <v>0</v>
      </c>
      <c r="AS80" s="221">
        <f t="shared" si="58"/>
        <v>0</v>
      </c>
      <c r="AT80" s="221">
        <f t="shared" si="58"/>
        <v>0</v>
      </c>
      <c r="AU80" s="84"/>
      <c r="AV80" s="84"/>
      <c r="AW80" s="84"/>
      <c r="AX80" s="84"/>
      <c r="AY80" s="127"/>
    </row>
    <row r="81" spans="2:51">
      <c r="B81" s="185" t="s">
        <v>76</v>
      </c>
      <c r="C81" s="158" t="s">
        <v>161</v>
      </c>
      <c r="D81" s="156" t="s">
        <v>78</v>
      </c>
      <c r="E81" s="156" t="s">
        <v>81</v>
      </c>
      <c r="F81" s="156" t="s">
        <v>80</v>
      </c>
      <c r="G81" s="157" t="s">
        <v>79</v>
      </c>
      <c r="H81" s="108"/>
      <c r="I81" s="106">
        <v>76</v>
      </c>
      <c r="J81" s="84">
        <f t="shared" si="61"/>
        <v>0</v>
      </c>
      <c r="K81" s="84">
        <f t="shared" si="62"/>
        <v>0</v>
      </c>
      <c r="L81" s="84">
        <f t="shared" si="63"/>
        <v>0</v>
      </c>
      <c r="M81" s="84">
        <f t="shared" si="64"/>
        <v>0</v>
      </c>
      <c r="N81" s="84">
        <f t="shared" si="44"/>
        <v>0</v>
      </c>
      <c r="O81" s="85">
        <f t="shared" si="45"/>
        <v>0</v>
      </c>
      <c r="P81" s="106">
        <v>76</v>
      </c>
      <c r="Q81" s="84">
        <f t="shared" si="59"/>
        <v>0</v>
      </c>
      <c r="R81" s="84">
        <f t="shared" si="65"/>
        <v>0</v>
      </c>
      <c r="S81" s="84">
        <f t="shared" si="66"/>
        <v>0</v>
      </c>
      <c r="T81" s="84">
        <f t="shared" si="46"/>
        <v>0</v>
      </c>
      <c r="U81" s="84">
        <f t="shared" si="60"/>
        <v>0</v>
      </c>
      <c r="V81" s="84">
        <f t="shared" si="47"/>
        <v>0</v>
      </c>
      <c r="W81" s="84">
        <v>0</v>
      </c>
      <c r="X81" s="84">
        <f t="shared" si="48"/>
        <v>0</v>
      </c>
      <c r="Y81" s="89">
        <f t="shared" si="49"/>
        <v>0</v>
      </c>
      <c r="AA81" s="122">
        <v>76</v>
      </c>
      <c r="AB81" s="84">
        <f t="shared" si="50"/>
        <v>0</v>
      </c>
      <c r="AC81" s="332">
        <f t="shared" si="41"/>
        <v>0</v>
      </c>
      <c r="AD81" s="152">
        <f t="shared" si="51"/>
        <v>0</v>
      </c>
      <c r="AE81" s="152">
        <f t="shared" si="52"/>
        <v>0</v>
      </c>
      <c r="AF81" s="221">
        <f t="shared" si="36"/>
        <v>0</v>
      </c>
      <c r="AG81" s="221">
        <f t="shared" si="37"/>
        <v>0</v>
      </c>
      <c r="AH81" s="221">
        <f t="shared" si="38"/>
        <v>0</v>
      </c>
      <c r="AI81" s="226">
        <f t="shared" si="39"/>
        <v>0</v>
      </c>
      <c r="AK81" s="122">
        <v>76</v>
      </c>
      <c r="AL81" s="84">
        <f t="shared" si="53"/>
        <v>0</v>
      </c>
      <c r="AM81" s="84">
        <f t="shared" si="54"/>
        <v>0</v>
      </c>
      <c r="AN81" s="84">
        <f t="shared" si="55"/>
        <v>0</v>
      </c>
      <c r="AO81" s="84">
        <f t="shared" si="56"/>
        <v>0</v>
      </c>
      <c r="AP81" s="84">
        <f t="shared" si="57"/>
        <v>0</v>
      </c>
      <c r="AQ81" s="221">
        <f t="shared" si="58"/>
        <v>0</v>
      </c>
      <c r="AR81" s="221">
        <f t="shared" si="58"/>
        <v>0</v>
      </c>
      <c r="AS81" s="221">
        <f t="shared" si="58"/>
        <v>0</v>
      </c>
      <c r="AT81" s="221">
        <f t="shared" si="58"/>
        <v>0</v>
      </c>
      <c r="AU81" s="84"/>
      <c r="AV81" s="84"/>
      <c r="AW81" s="84"/>
      <c r="AX81" s="84"/>
      <c r="AY81" s="127"/>
    </row>
    <row r="82" spans="2:51">
      <c r="B82" s="367">
        <v>15</v>
      </c>
      <c r="C82" s="174">
        <f>D25-D26</f>
        <v>15</v>
      </c>
      <c r="D82" s="175">
        <v>0</v>
      </c>
      <c r="E82" s="197">
        <f>IF(G82+D82&lt;&gt;1,(1-(G82+D82))*56%,0)</f>
        <v>0.56000000000000005</v>
      </c>
      <c r="F82" s="197">
        <f>IF(G82+D82&lt;&gt;1,(1-(G82+D82))*44%,0)</f>
        <v>0.44</v>
      </c>
      <c r="G82" s="176"/>
      <c r="H82" s="109">
        <f t="shared" ref="H82:H94" si="67">IF(C82=0,0,IF(SUM(D82:G82)&lt;&gt;1,"erreur",))</f>
        <v>0</v>
      </c>
      <c r="I82" s="106">
        <v>77</v>
      </c>
      <c r="J82" s="84">
        <f t="shared" si="61"/>
        <v>0</v>
      </c>
      <c r="K82" s="84">
        <f t="shared" si="62"/>
        <v>0</v>
      </c>
      <c r="L82" s="84">
        <f t="shared" si="63"/>
        <v>0</v>
      </c>
      <c r="M82" s="84">
        <f t="shared" si="64"/>
        <v>0</v>
      </c>
      <c r="N82" s="84">
        <f t="shared" si="44"/>
        <v>0</v>
      </c>
      <c r="O82" s="85">
        <f t="shared" si="45"/>
        <v>0</v>
      </c>
      <c r="P82" s="106">
        <v>77</v>
      </c>
      <c r="Q82" s="84">
        <f t="shared" si="59"/>
        <v>0</v>
      </c>
      <c r="R82" s="84">
        <f t="shared" si="65"/>
        <v>0</v>
      </c>
      <c r="S82" s="84">
        <f t="shared" si="66"/>
        <v>0</v>
      </c>
      <c r="T82" s="84">
        <f t="shared" si="46"/>
        <v>0</v>
      </c>
      <c r="U82" s="84">
        <f t="shared" si="60"/>
        <v>0</v>
      </c>
      <c r="V82" s="84">
        <f t="shared" si="47"/>
        <v>0</v>
      </c>
      <c r="W82" s="84">
        <v>0</v>
      </c>
      <c r="X82" s="84">
        <f t="shared" si="48"/>
        <v>0</v>
      </c>
      <c r="Y82" s="89">
        <f t="shared" si="49"/>
        <v>0</v>
      </c>
      <c r="AA82" s="122">
        <v>77</v>
      </c>
      <c r="AB82" s="84">
        <f t="shared" si="50"/>
        <v>0</v>
      </c>
      <c r="AC82" s="332">
        <f t="shared" si="41"/>
        <v>0</v>
      </c>
      <c r="AD82" s="152">
        <f t="shared" si="51"/>
        <v>0</v>
      </c>
      <c r="AE82" s="152">
        <f t="shared" si="52"/>
        <v>0</v>
      </c>
      <c r="AF82" s="221">
        <f t="shared" si="36"/>
        <v>0</v>
      </c>
      <c r="AG82" s="221">
        <f t="shared" si="37"/>
        <v>0</v>
      </c>
      <c r="AH82" s="221">
        <f t="shared" si="38"/>
        <v>0</v>
      </c>
      <c r="AI82" s="226">
        <f t="shared" si="39"/>
        <v>0</v>
      </c>
      <c r="AK82" s="122">
        <v>77</v>
      </c>
      <c r="AL82" s="84">
        <f t="shared" si="53"/>
        <v>0</v>
      </c>
      <c r="AM82" s="84">
        <f t="shared" si="54"/>
        <v>0</v>
      </c>
      <c r="AN82" s="84">
        <f t="shared" si="55"/>
        <v>0</v>
      </c>
      <c r="AO82" s="84">
        <f t="shared" si="56"/>
        <v>0</v>
      </c>
      <c r="AP82" s="84">
        <f t="shared" si="57"/>
        <v>0</v>
      </c>
      <c r="AQ82" s="221">
        <f t="shared" si="58"/>
        <v>0</v>
      </c>
      <c r="AR82" s="221">
        <f t="shared" si="58"/>
        <v>0</v>
      </c>
      <c r="AS82" s="221">
        <f t="shared" si="58"/>
        <v>0</v>
      </c>
      <c r="AT82" s="221">
        <f t="shared" si="58"/>
        <v>0</v>
      </c>
      <c r="AU82" s="84"/>
      <c r="AV82" s="84"/>
      <c r="AW82" s="84"/>
      <c r="AX82" s="84"/>
      <c r="AY82" s="127"/>
    </row>
    <row r="83" spans="2:51">
      <c r="B83" s="368">
        <v>20</v>
      </c>
      <c r="C83" s="177">
        <f>D27-D28</f>
        <v>16</v>
      </c>
      <c r="D83" s="178">
        <v>0</v>
      </c>
      <c r="E83" s="155">
        <f t="shared" ref="E83:E94" si="68">IF(G83+D83&lt;&gt;1,(1-(G83+D83))*56%,0)</f>
        <v>0.56000000000000005</v>
      </c>
      <c r="F83" s="155">
        <f t="shared" ref="F83:F94" si="69">IF(G83+D83&lt;&gt;1,(1-(G83+D83))*44%,0)</f>
        <v>0.44</v>
      </c>
      <c r="G83" s="179"/>
      <c r="H83" s="109">
        <f t="shared" si="67"/>
        <v>0</v>
      </c>
      <c r="I83" s="106">
        <v>78</v>
      </c>
      <c r="J83" s="84">
        <f t="shared" si="61"/>
        <v>0</v>
      </c>
      <c r="K83" s="84">
        <f t="shared" si="62"/>
        <v>0</v>
      </c>
      <c r="L83" s="84">
        <f t="shared" si="63"/>
        <v>0</v>
      </c>
      <c r="M83" s="84">
        <f t="shared" si="64"/>
        <v>0</v>
      </c>
      <c r="N83" s="84">
        <f t="shared" si="44"/>
        <v>0</v>
      </c>
      <c r="O83" s="85">
        <f t="shared" si="45"/>
        <v>0</v>
      </c>
      <c r="P83" s="106">
        <v>78</v>
      </c>
      <c r="Q83" s="84">
        <f t="shared" si="59"/>
        <v>0</v>
      </c>
      <c r="R83" s="84">
        <f t="shared" si="65"/>
        <v>0</v>
      </c>
      <c r="S83" s="84">
        <f t="shared" si="66"/>
        <v>0</v>
      </c>
      <c r="T83" s="84">
        <f t="shared" si="46"/>
        <v>0</v>
      </c>
      <c r="U83" s="84">
        <f t="shared" si="60"/>
        <v>0</v>
      </c>
      <c r="V83" s="84">
        <f t="shared" si="47"/>
        <v>0</v>
      </c>
      <c r="W83" s="84">
        <v>0</v>
      </c>
      <c r="X83" s="84">
        <f t="shared" si="48"/>
        <v>0</v>
      </c>
      <c r="Y83" s="89">
        <f t="shared" si="49"/>
        <v>0</v>
      </c>
      <c r="AA83" s="122">
        <v>78</v>
      </c>
      <c r="AB83" s="84">
        <f t="shared" si="50"/>
        <v>0</v>
      </c>
      <c r="AC83" s="332">
        <f t="shared" si="41"/>
        <v>0</v>
      </c>
      <c r="AD83" s="152">
        <f t="shared" si="51"/>
        <v>0</v>
      </c>
      <c r="AE83" s="152">
        <f t="shared" si="52"/>
        <v>0</v>
      </c>
      <c r="AF83" s="221">
        <f t="shared" si="36"/>
        <v>0</v>
      </c>
      <c r="AG83" s="221">
        <f t="shared" si="37"/>
        <v>0</v>
      </c>
      <c r="AH83" s="221">
        <f t="shared" si="38"/>
        <v>0</v>
      </c>
      <c r="AI83" s="226">
        <f t="shared" si="39"/>
        <v>0</v>
      </c>
      <c r="AK83" s="122">
        <v>78</v>
      </c>
      <c r="AL83" s="84">
        <f t="shared" si="53"/>
        <v>0</v>
      </c>
      <c r="AM83" s="84">
        <f t="shared" si="54"/>
        <v>0</v>
      </c>
      <c r="AN83" s="84">
        <f t="shared" si="55"/>
        <v>0</v>
      </c>
      <c r="AO83" s="84">
        <f t="shared" si="56"/>
        <v>0</v>
      </c>
      <c r="AP83" s="84">
        <f t="shared" si="57"/>
        <v>0</v>
      </c>
      <c r="AQ83" s="221">
        <f t="shared" si="58"/>
        <v>0</v>
      </c>
      <c r="AR83" s="221">
        <f t="shared" si="58"/>
        <v>0</v>
      </c>
      <c r="AS83" s="221">
        <f t="shared" si="58"/>
        <v>0</v>
      </c>
      <c r="AT83" s="221">
        <f t="shared" si="58"/>
        <v>0</v>
      </c>
      <c r="AU83" s="84"/>
      <c r="AV83" s="84"/>
      <c r="AW83" s="84"/>
      <c r="AX83" s="84"/>
      <c r="AY83" s="127"/>
    </row>
    <row r="84" spans="2:51">
      <c r="B84" s="369">
        <v>25</v>
      </c>
      <c r="C84" s="177">
        <f>D29-D30</f>
        <v>20</v>
      </c>
      <c r="D84" s="178">
        <v>0</v>
      </c>
      <c r="E84" s="155">
        <f t="shared" si="68"/>
        <v>0.56000000000000005</v>
      </c>
      <c r="F84" s="155">
        <f t="shared" si="69"/>
        <v>0.44</v>
      </c>
      <c r="G84" s="179"/>
      <c r="H84" s="109">
        <f t="shared" si="67"/>
        <v>0</v>
      </c>
      <c r="I84" s="106">
        <v>79</v>
      </c>
      <c r="J84" s="84">
        <f t="shared" si="61"/>
        <v>0</v>
      </c>
      <c r="K84" s="84">
        <f t="shared" si="62"/>
        <v>0</v>
      </c>
      <c r="L84" s="84">
        <f t="shared" si="63"/>
        <v>0</v>
      </c>
      <c r="M84" s="84">
        <f t="shared" si="64"/>
        <v>0</v>
      </c>
      <c r="N84" s="84">
        <f t="shared" si="44"/>
        <v>0</v>
      </c>
      <c r="O84" s="85">
        <f t="shared" si="45"/>
        <v>0</v>
      </c>
      <c r="P84" s="106">
        <v>79</v>
      </c>
      <c r="Q84" s="84">
        <f t="shared" si="59"/>
        <v>0</v>
      </c>
      <c r="R84" s="84">
        <f t="shared" si="65"/>
        <v>0</v>
      </c>
      <c r="S84" s="84">
        <f t="shared" si="66"/>
        <v>0</v>
      </c>
      <c r="T84" s="84">
        <f t="shared" si="46"/>
        <v>0</v>
      </c>
      <c r="U84" s="84">
        <f t="shared" si="60"/>
        <v>0</v>
      </c>
      <c r="V84" s="84">
        <f t="shared" si="47"/>
        <v>0</v>
      </c>
      <c r="W84" s="84">
        <v>0</v>
      </c>
      <c r="X84" s="84">
        <f t="shared" si="48"/>
        <v>0</v>
      </c>
      <c r="Y84" s="89">
        <f t="shared" si="49"/>
        <v>0</v>
      </c>
      <c r="AA84" s="122">
        <v>79</v>
      </c>
      <c r="AB84" s="84">
        <f t="shared" si="50"/>
        <v>0</v>
      </c>
      <c r="AC84" s="332">
        <f t="shared" si="41"/>
        <v>0</v>
      </c>
      <c r="AD84" s="152">
        <f t="shared" si="51"/>
        <v>0</v>
      </c>
      <c r="AE84" s="152">
        <f t="shared" si="52"/>
        <v>0</v>
      </c>
      <c r="AF84" s="221">
        <f t="shared" si="36"/>
        <v>0</v>
      </c>
      <c r="AG84" s="221">
        <f t="shared" si="37"/>
        <v>0</v>
      </c>
      <c r="AH84" s="221">
        <f t="shared" si="38"/>
        <v>0</v>
      </c>
      <c r="AI84" s="226">
        <f t="shared" si="39"/>
        <v>0</v>
      </c>
      <c r="AK84" s="122">
        <v>79</v>
      </c>
      <c r="AL84" s="84">
        <f t="shared" si="53"/>
        <v>0</v>
      </c>
      <c r="AM84" s="84">
        <f t="shared" si="54"/>
        <v>0</v>
      </c>
      <c r="AN84" s="84">
        <f t="shared" si="55"/>
        <v>0</v>
      </c>
      <c r="AO84" s="84">
        <f t="shared" si="56"/>
        <v>0</v>
      </c>
      <c r="AP84" s="84">
        <f t="shared" si="57"/>
        <v>0</v>
      </c>
      <c r="AQ84" s="221">
        <f t="shared" si="58"/>
        <v>0</v>
      </c>
      <c r="AR84" s="221">
        <f t="shared" si="58"/>
        <v>0</v>
      </c>
      <c r="AS84" s="221">
        <f t="shared" si="58"/>
        <v>0</v>
      </c>
      <c r="AT84" s="221">
        <f t="shared" si="58"/>
        <v>0</v>
      </c>
      <c r="AU84" s="84"/>
      <c r="AV84" s="84"/>
      <c r="AW84" s="84"/>
      <c r="AX84" s="84"/>
      <c r="AY84" s="127"/>
    </row>
    <row r="85" spans="2:51">
      <c r="B85" s="368">
        <v>30</v>
      </c>
      <c r="C85" s="177">
        <f>D31-D32</f>
        <v>23</v>
      </c>
      <c r="D85" s="178">
        <v>0.3</v>
      </c>
      <c r="E85" s="155">
        <f t="shared" si="68"/>
        <v>0.39200000000000002</v>
      </c>
      <c r="F85" s="155">
        <f t="shared" si="69"/>
        <v>0.308</v>
      </c>
      <c r="G85" s="179"/>
      <c r="H85" s="109">
        <f t="shared" si="67"/>
        <v>0</v>
      </c>
      <c r="I85" s="106">
        <v>80</v>
      </c>
      <c r="J85" s="84">
        <f t="shared" si="61"/>
        <v>0</v>
      </c>
      <c r="K85" s="84">
        <f t="shared" si="62"/>
        <v>0</v>
      </c>
      <c r="L85" s="84">
        <f t="shared" si="63"/>
        <v>0</v>
      </c>
      <c r="M85" s="84">
        <f t="shared" si="64"/>
        <v>0</v>
      </c>
      <c r="N85" s="84">
        <f t="shared" si="44"/>
        <v>0</v>
      </c>
      <c r="O85" s="85">
        <f t="shared" si="45"/>
        <v>0</v>
      </c>
      <c r="P85" s="106">
        <v>80</v>
      </c>
      <c r="Q85" s="84">
        <f t="shared" si="59"/>
        <v>0</v>
      </c>
      <c r="R85" s="84">
        <f t="shared" si="65"/>
        <v>0</v>
      </c>
      <c r="S85" s="84">
        <f t="shared" si="66"/>
        <v>0</v>
      </c>
      <c r="T85" s="84">
        <f t="shared" si="46"/>
        <v>0</v>
      </c>
      <c r="U85" s="84">
        <f t="shared" si="60"/>
        <v>0</v>
      </c>
      <c r="V85" s="84">
        <f t="shared" si="47"/>
        <v>0</v>
      </c>
      <c r="W85" s="84">
        <v>0</v>
      </c>
      <c r="X85" s="84">
        <f t="shared" si="48"/>
        <v>0</v>
      </c>
      <c r="Y85" s="89">
        <f t="shared" si="49"/>
        <v>0</v>
      </c>
      <c r="AA85" s="122">
        <v>80</v>
      </c>
      <c r="AB85" s="84">
        <f t="shared" si="50"/>
        <v>0</v>
      </c>
      <c r="AC85" s="332">
        <f t="shared" si="41"/>
        <v>0</v>
      </c>
      <c r="AD85" s="152">
        <f t="shared" si="51"/>
        <v>0</v>
      </c>
      <c r="AE85" s="152">
        <f t="shared" si="52"/>
        <v>0</v>
      </c>
      <c r="AF85" s="221">
        <f t="shared" si="36"/>
        <v>0</v>
      </c>
      <c r="AG85" s="221">
        <f t="shared" si="37"/>
        <v>0</v>
      </c>
      <c r="AH85" s="221">
        <f t="shared" si="38"/>
        <v>0</v>
      </c>
      <c r="AI85" s="226">
        <f t="shared" si="39"/>
        <v>0</v>
      </c>
      <c r="AK85" s="122">
        <v>80</v>
      </c>
      <c r="AL85" s="84">
        <f t="shared" si="53"/>
        <v>0</v>
      </c>
      <c r="AM85" s="84">
        <f t="shared" si="54"/>
        <v>0</v>
      </c>
      <c r="AN85" s="84">
        <f t="shared" si="55"/>
        <v>0</v>
      </c>
      <c r="AO85" s="84">
        <f t="shared" si="56"/>
        <v>0</v>
      </c>
      <c r="AP85" s="84">
        <f t="shared" si="57"/>
        <v>0</v>
      </c>
      <c r="AQ85" s="221">
        <f t="shared" si="58"/>
        <v>0</v>
      </c>
      <c r="AR85" s="221">
        <f t="shared" si="58"/>
        <v>0</v>
      </c>
      <c r="AS85" s="221">
        <f t="shared" si="58"/>
        <v>0</v>
      </c>
      <c r="AT85" s="221">
        <f t="shared" si="58"/>
        <v>0</v>
      </c>
      <c r="AU85" s="84"/>
      <c r="AV85" s="84"/>
      <c r="AW85" s="84"/>
      <c r="AX85" s="84"/>
      <c r="AY85" s="127"/>
    </row>
    <row r="86" spans="2:51">
      <c r="B86" s="368">
        <v>35</v>
      </c>
      <c r="C86" s="177">
        <f>D33-D34</f>
        <v>25</v>
      </c>
      <c r="D86" s="178">
        <v>0.4</v>
      </c>
      <c r="E86" s="155">
        <f t="shared" si="68"/>
        <v>0.33600000000000002</v>
      </c>
      <c r="F86" s="155">
        <f t="shared" si="69"/>
        <v>0.26400000000000001</v>
      </c>
      <c r="G86" s="179"/>
      <c r="H86" s="109">
        <f t="shared" si="67"/>
        <v>0</v>
      </c>
      <c r="I86" s="106">
        <v>81</v>
      </c>
      <c r="J86" s="84">
        <f t="shared" si="61"/>
        <v>0</v>
      </c>
      <c r="K86" s="84">
        <f t="shared" si="62"/>
        <v>0</v>
      </c>
      <c r="L86" s="84">
        <f t="shared" si="63"/>
        <v>0</v>
      </c>
      <c r="M86" s="84">
        <f t="shared" si="64"/>
        <v>0</v>
      </c>
      <c r="N86" s="84">
        <f t="shared" si="44"/>
        <v>0</v>
      </c>
      <c r="O86" s="85">
        <f t="shared" si="45"/>
        <v>0</v>
      </c>
      <c r="P86" s="106">
        <v>81</v>
      </c>
      <c r="Q86" s="84">
        <f t="shared" si="59"/>
        <v>0</v>
      </c>
      <c r="R86" s="84">
        <f t="shared" si="65"/>
        <v>0</v>
      </c>
      <c r="S86" s="84">
        <f t="shared" si="66"/>
        <v>0</v>
      </c>
      <c r="T86" s="84">
        <f t="shared" si="46"/>
        <v>0</v>
      </c>
      <c r="U86" s="84">
        <f t="shared" si="60"/>
        <v>0</v>
      </c>
      <c r="V86" s="84">
        <f t="shared" si="47"/>
        <v>0</v>
      </c>
      <c r="W86" s="84">
        <v>0</v>
      </c>
      <c r="X86" s="84">
        <f t="shared" si="48"/>
        <v>0</v>
      </c>
      <c r="Y86" s="89">
        <f t="shared" si="49"/>
        <v>0</v>
      </c>
      <c r="AA86" s="122">
        <v>81</v>
      </c>
      <c r="AB86" s="84">
        <f t="shared" si="50"/>
        <v>0</v>
      </c>
      <c r="AC86" s="332">
        <f t="shared" si="41"/>
        <v>0</v>
      </c>
      <c r="AD86" s="152">
        <f t="shared" si="51"/>
        <v>0</v>
      </c>
      <c r="AE86" s="152">
        <f t="shared" si="52"/>
        <v>0</v>
      </c>
      <c r="AF86" s="221">
        <f t="shared" si="36"/>
        <v>0</v>
      </c>
      <c r="AG86" s="221">
        <f t="shared" si="37"/>
        <v>0</v>
      </c>
      <c r="AH86" s="221">
        <f t="shared" si="38"/>
        <v>0</v>
      </c>
      <c r="AI86" s="226">
        <f t="shared" si="39"/>
        <v>0</v>
      </c>
      <c r="AK86" s="122">
        <v>81</v>
      </c>
      <c r="AL86" s="84">
        <f t="shared" si="53"/>
        <v>0</v>
      </c>
      <c r="AM86" s="84">
        <f t="shared" si="54"/>
        <v>0</v>
      </c>
      <c r="AN86" s="84">
        <f t="shared" si="55"/>
        <v>0</v>
      </c>
      <c r="AO86" s="84">
        <f t="shared" si="56"/>
        <v>0</v>
      </c>
      <c r="AP86" s="84">
        <f t="shared" si="57"/>
        <v>0</v>
      </c>
      <c r="AQ86" s="221">
        <f t="shared" si="58"/>
        <v>0</v>
      </c>
      <c r="AR86" s="221">
        <f t="shared" si="58"/>
        <v>0</v>
      </c>
      <c r="AS86" s="221">
        <f t="shared" si="58"/>
        <v>0</v>
      </c>
      <c r="AT86" s="221">
        <f t="shared" si="58"/>
        <v>0</v>
      </c>
      <c r="AU86" s="84"/>
      <c r="AV86" s="84"/>
      <c r="AW86" s="84"/>
      <c r="AX86" s="84"/>
      <c r="AY86" s="127"/>
    </row>
    <row r="87" spans="2:51">
      <c r="B87" s="368">
        <v>40</v>
      </c>
      <c r="C87" s="177">
        <f>D35-D36</f>
        <v>26</v>
      </c>
      <c r="D87" s="178">
        <v>0.5</v>
      </c>
      <c r="E87" s="155">
        <f t="shared" si="68"/>
        <v>0.28000000000000003</v>
      </c>
      <c r="F87" s="155">
        <f t="shared" si="69"/>
        <v>0.22</v>
      </c>
      <c r="G87" s="179"/>
      <c r="H87" s="109">
        <f t="shared" si="67"/>
        <v>0</v>
      </c>
      <c r="I87" s="106">
        <v>82</v>
      </c>
      <c r="J87" s="84">
        <f t="shared" si="61"/>
        <v>0</v>
      </c>
      <c r="K87" s="84">
        <f t="shared" si="62"/>
        <v>0</v>
      </c>
      <c r="L87" s="84">
        <f t="shared" si="63"/>
        <v>0</v>
      </c>
      <c r="M87" s="84">
        <f t="shared" si="64"/>
        <v>0</v>
      </c>
      <c r="N87" s="84">
        <f t="shared" si="44"/>
        <v>0</v>
      </c>
      <c r="O87" s="85">
        <f t="shared" si="45"/>
        <v>0</v>
      </c>
      <c r="P87" s="106">
        <v>82</v>
      </c>
      <c r="Q87" s="84">
        <f t="shared" si="59"/>
        <v>0</v>
      </c>
      <c r="R87" s="84">
        <f t="shared" si="65"/>
        <v>0</v>
      </c>
      <c r="S87" s="84">
        <f t="shared" si="66"/>
        <v>0</v>
      </c>
      <c r="T87" s="84">
        <f t="shared" si="46"/>
        <v>0</v>
      </c>
      <c r="U87" s="84">
        <f t="shared" si="60"/>
        <v>0</v>
      </c>
      <c r="V87" s="84">
        <f t="shared" si="47"/>
        <v>0</v>
      </c>
      <c r="W87" s="84">
        <v>0</v>
      </c>
      <c r="X87" s="84">
        <f t="shared" si="48"/>
        <v>0</v>
      </c>
      <c r="Y87" s="89">
        <f t="shared" si="49"/>
        <v>0</v>
      </c>
      <c r="AA87" s="122">
        <v>82</v>
      </c>
      <c r="AB87" s="84">
        <f t="shared" si="50"/>
        <v>0</v>
      </c>
      <c r="AC87" s="332">
        <f t="shared" si="41"/>
        <v>0</v>
      </c>
      <c r="AD87" s="152">
        <f t="shared" si="51"/>
        <v>0</v>
      </c>
      <c r="AE87" s="152">
        <f t="shared" si="52"/>
        <v>0</v>
      </c>
      <c r="AF87" s="221">
        <f t="shared" si="36"/>
        <v>0</v>
      </c>
      <c r="AG87" s="221">
        <f t="shared" si="37"/>
        <v>0</v>
      </c>
      <c r="AH87" s="221">
        <f t="shared" si="38"/>
        <v>0</v>
      </c>
      <c r="AI87" s="226">
        <f t="shared" si="39"/>
        <v>0</v>
      </c>
      <c r="AK87" s="122">
        <v>82</v>
      </c>
      <c r="AL87" s="84">
        <f t="shared" si="53"/>
        <v>0</v>
      </c>
      <c r="AM87" s="84">
        <f t="shared" si="54"/>
        <v>0</v>
      </c>
      <c r="AN87" s="84">
        <f t="shared" si="55"/>
        <v>0</v>
      </c>
      <c r="AO87" s="84">
        <f t="shared" si="56"/>
        <v>0</v>
      </c>
      <c r="AP87" s="84">
        <f t="shared" si="57"/>
        <v>0</v>
      </c>
      <c r="AQ87" s="221">
        <f t="shared" si="58"/>
        <v>0</v>
      </c>
      <c r="AR87" s="221">
        <f t="shared" si="58"/>
        <v>0</v>
      </c>
      <c r="AS87" s="221">
        <f t="shared" si="58"/>
        <v>0</v>
      </c>
      <c r="AT87" s="221">
        <f t="shared" si="58"/>
        <v>0</v>
      </c>
      <c r="AU87" s="84"/>
      <c r="AV87" s="84"/>
      <c r="AW87" s="84"/>
      <c r="AX87" s="84"/>
      <c r="AY87" s="127"/>
    </row>
    <row r="88" spans="2:51">
      <c r="B88" s="368">
        <v>45</v>
      </c>
      <c r="C88" s="177">
        <f>D37-D38</f>
        <v>26</v>
      </c>
      <c r="D88" s="178">
        <v>0.6</v>
      </c>
      <c r="E88" s="155">
        <f t="shared" si="68"/>
        <v>0.22400000000000003</v>
      </c>
      <c r="F88" s="155">
        <f t="shared" si="69"/>
        <v>0.17600000000000002</v>
      </c>
      <c r="G88" s="179"/>
      <c r="H88" s="109">
        <f t="shared" si="67"/>
        <v>0</v>
      </c>
      <c r="I88" s="106">
        <v>83</v>
      </c>
      <c r="J88" s="84">
        <f t="shared" si="61"/>
        <v>0</v>
      </c>
      <c r="K88" s="84">
        <f t="shared" si="62"/>
        <v>0</v>
      </c>
      <c r="L88" s="84">
        <f t="shared" si="63"/>
        <v>0</v>
      </c>
      <c r="M88" s="84">
        <f t="shared" si="64"/>
        <v>0</v>
      </c>
      <c r="N88" s="84">
        <f t="shared" si="44"/>
        <v>0</v>
      </c>
      <c r="O88" s="85">
        <f t="shared" si="45"/>
        <v>0</v>
      </c>
      <c r="P88" s="106">
        <v>83</v>
      </c>
      <c r="Q88" s="84">
        <f t="shared" si="59"/>
        <v>0</v>
      </c>
      <c r="R88" s="84">
        <f t="shared" si="65"/>
        <v>0</v>
      </c>
      <c r="S88" s="84">
        <f t="shared" si="66"/>
        <v>0</v>
      </c>
      <c r="T88" s="84">
        <f t="shared" si="46"/>
        <v>0</v>
      </c>
      <c r="U88" s="84">
        <f t="shared" si="60"/>
        <v>0</v>
      </c>
      <c r="V88" s="84">
        <f t="shared" si="47"/>
        <v>0</v>
      </c>
      <c r="W88" s="84">
        <v>0</v>
      </c>
      <c r="X88" s="84">
        <f t="shared" si="48"/>
        <v>0</v>
      </c>
      <c r="Y88" s="89">
        <f t="shared" si="49"/>
        <v>0</v>
      </c>
      <c r="AA88" s="122">
        <v>83</v>
      </c>
      <c r="AB88" s="84">
        <f t="shared" si="50"/>
        <v>0</v>
      </c>
      <c r="AC88" s="332">
        <f t="shared" si="41"/>
        <v>0</v>
      </c>
      <c r="AD88" s="152">
        <f t="shared" si="51"/>
        <v>0</v>
      </c>
      <c r="AE88" s="152">
        <f t="shared" si="52"/>
        <v>0</v>
      </c>
      <c r="AF88" s="221">
        <f t="shared" si="36"/>
        <v>0</v>
      </c>
      <c r="AG88" s="221">
        <f t="shared" si="37"/>
        <v>0</v>
      </c>
      <c r="AH88" s="221">
        <f t="shared" si="38"/>
        <v>0</v>
      </c>
      <c r="AI88" s="226">
        <f t="shared" si="39"/>
        <v>0</v>
      </c>
      <c r="AK88" s="122">
        <v>83</v>
      </c>
      <c r="AL88" s="84">
        <f t="shared" si="53"/>
        <v>0</v>
      </c>
      <c r="AM88" s="84">
        <f t="shared" si="54"/>
        <v>0</v>
      </c>
      <c r="AN88" s="84">
        <f t="shared" si="55"/>
        <v>0</v>
      </c>
      <c r="AO88" s="84">
        <f t="shared" si="56"/>
        <v>0</v>
      </c>
      <c r="AP88" s="84">
        <f t="shared" si="57"/>
        <v>0</v>
      </c>
      <c r="AQ88" s="221">
        <f t="shared" si="58"/>
        <v>0</v>
      </c>
      <c r="AR88" s="221">
        <f t="shared" si="58"/>
        <v>0</v>
      </c>
      <c r="AS88" s="221">
        <f t="shared" si="58"/>
        <v>0</v>
      </c>
      <c r="AT88" s="221">
        <f t="shared" si="58"/>
        <v>0</v>
      </c>
      <c r="AU88" s="84"/>
      <c r="AV88" s="84"/>
      <c r="AW88" s="84"/>
      <c r="AX88" s="84"/>
      <c r="AY88" s="127"/>
    </row>
    <row r="89" spans="2:51">
      <c r="B89" s="368">
        <v>50</v>
      </c>
      <c r="C89" s="177">
        <f>D39-D40</f>
        <v>26</v>
      </c>
      <c r="D89" s="178">
        <v>0.7</v>
      </c>
      <c r="E89" s="155">
        <f t="shared" si="68"/>
        <v>0.16800000000000004</v>
      </c>
      <c r="F89" s="155">
        <f t="shared" si="69"/>
        <v>0.13200000000000003</v>
      </c>
      <c r="G89" s="179"/>
      <c r="H89" s="109">
        <f t="shared" si="67"/>
        <v>0</v>
      </c>
      <c r="I89" s="106">
        <v>84</v>
      </c>
      <c r="J89" s="84">
        <f t="shared" si="61"/>
        <v>0</v>
      </c>
      <c r="K89" s="84">
        <f t="shared" si="62"/>
        <v>0</v>
      </c>
      <c r="L89" s="84">
        <f t="shared" si="63"/>
        <v>0</v>
      </c>
      <c r="M89" s="84">
        <f t="shared" si="64"/>
        <v>0</v>
      </c>
      <c r="N89" s="84">
        <f t="shared" si="44"/>
        <v>0</v>
      </c>
      <c r="O89" s="85">
        <f t="shared" si="45"/>
        <v>0</v>
      </c>
      <c r="P89" s="106">
        <v>84</v>
      </c>
      <c r="Q89" s="84">
        <f t="shared" si="59"/>
        <v>0</v>
      </c>
      <c r="R89" s="84">
        <f t="shared" si="65"/>
        <v>0</v>
      </c>
      <c r="S89" s="84">
        <f t="shared" si="66"/>
        <v>0</v>
      </c>
      <c r="T89" s="84">
        <f t="shared" si="46"/>
        <v>0</v>
      </c>
      <c r="U89" s="84">
        <f t="shared" si="60"/>
        <v>0</v>
      </c>
      <c r="V89" s="84">
        <f t="shared" si="47"/>
        <v>0</v>
      </c>
      <c r="W89" s="84">
        <v>0</v>
      </c>
      <c r="X89" s="84">
        <f t="shared" si="48"/>
        <v>0</v>
      </c>
      <c r="Y89" s="89">
        <f t="shared" si="49"/>
        <v>0</v>
      </c>
      <c r="AA89" s="122">
        <v>84</v>
      </c>
      <c r="AB89" s="84">
        <f t="shared" si="50"/>
        <v>0</v>
      </c>
      <c r="AC89" s="332">
        <f t="shared" si="41"/>
        <v>0</v>
      </c>
      <c r="AD89" s="152">
        <f t="shared" si="51"/>
        <v>0</v>
      </c>
      <c r="AE89" s="152">
        <f t="shared" si="52"/>
        <v>0</v>
      </c>
      <c r="AF89" s="221">
        <f t="shared" si="36"/>
        <v>0</v>
      </c>
      <c r="AG89" s="221">
        <f t="shared" si="37"/>
        <v>0</v>
      </c>
      <c r="AH89" s="221">
        <f t="shared" si="38"/>
        <v>0</v>
      </c>
      <c r="AI89" s="226">
        <f t="shared" si="39"/>
        <v>0</v>
      </c>
      <c r="AK89" s="122">
        <v>84</v>
      </c>
      <c r="AL89" s="84">
        <f t="shared" si="53"/>
        <v>0</v>
      </c>
      <c r="AM89" s="84">
        <f t="shared" si="54"/>
        <v>0</v>
      </c>
      <c r="AN89" s="84">
        <f t="shared" si="55"/>
        <v>0</v>
      </c>
      <c r="AO89" s="84">
        <f t="shared" si="56"/>
        <v>0</v>
      </c>
      <c r="AP89" s="84">
        <f t="shared" si="57"/>
        <v>0</v>
      </c>
      <c r="AQ89" s="221">
        <f t="shared" si="58"/>
        <v>0</v>
      </c>
      <c r="AR89" s="221">
        <f t="shared" si="58"/>
        <v>0</v>
      </c>
      <c r="AS89" s="221">
        <f t="shared" si="58"/>
        <v>0</v>
      </c>
      <c r="AT89" s="221">
        <f t="shared" si="58"/>
        <v>0</v>
      </c>
      <c r="AU89" s="84"/>
      <c r="AV89" s="84"/>
      <c r="AW89" s="84"/>
      <c r="AX89" s="84"/>
      <c r="AY89" s="127"/>
    </row>
    <row r="90" spans="2:51">
      <c r="B90" s="368">
        <v>55</v>
      </c>
      <c r="C90" s="177">
        <f>D41-D42</f>
        <v>25</v>
      </c>
      <c r="D90" s="178">
        <v>0.8</v>
      </c>
      <c r="E90" s="155">
        <f t="shared" si="68"/>
        <v>0.11199999999999999</v>
      </c>
      <c r="F90" s="155">
        <f t="shared" si="69"/>
        <v>8.7999999999999981E-2</v>
      </c>
      <c r="G90" s="179"/>
      <c r="H90" s="109">
        <f t="shared" si="67"/>
        <v>0</v>
      </c>
      <c r="I90" s="106">
        <v>85</v>
      </c>
      <c r="J90" s="84">
        <f t="shared" si="61"/>
        <v>0</v>
      </c>
      <c r="K90" s="84">
        <f t="shared" si="62"/>
        <v>0</v>
      </c>
      <c r="L90" s="84">
        <f t="shared" si="63"/>
        <v>0</v>
      </c>
      <c r="M90" s="84">
        <f t="shared" si="64"/>
        <v>0</v>
      </c>
      <c r="N90" s="84">
        <f t="shared" si="44"/>
        <v>0</v>
      </c>
      <c r="O90" s="85">
        <f t="shared" si="45"/>
        <v>0</v>
      </c>
      <c r="P90" s="106">
        <v>85</v>
      </c>
      <c r="Q90" s="84">
        <f t="shared" si="59"/>
        <v>0</v>
      </c>
      <c r="R90" s="84">
        <f t="shared" si="65"/>
        <v>0</v>
      </c>
      <c r="S90" s="84">
        <f t="shared" si="66"/>
        <v>0</v>
      </c>
      <c r="T90" s="84">
        <f t="shared" si="46"/>
        <v>0</v>
      </c>
      <c r="U90" s="84">
        <f t="shared" si="60"/>
        <v>0</v>
      </c>
      <c r="V90" s="84">
        <f t="shared" si="47"/>
        <v>0</v>
      </c>
      <c r="W90" s="84">
        <v>0</v>
      </c>
      <c r="X90" s="84">
        <f t="shared" si="48"/>
        <v>0</v>
      </c>
      <c r="Y90" s="89">
        <f t="shared" si="49"/>
        <v>0</v>
      </c>
      <c r="AA90" s="122">
        <v>85</v>
      </c>
      <c r="AB90" s="84">
        <f t="shared" si="50"/>
        <v>0</v>
      </c>
      <c r="AC90" s="332">
        <f t="shared" si="41"/>
        <v>0</v>
      </c>
      <c r="AD90" s="152">
        <f t="shared" si="51"/>
        <v>0</v>
      </c>
      <c r="AE90" s="152">
        <f t="shared" si="52"/>
        <v>0</v>
      </c>
      <c r="AF90" s="221">
        <f t="shared" si="36"/>
        <v>0</v>
      </c>
      <c r="AG90" s="221">
        <f t="shared" si="37"/>
        <v>0</v>
      </c>
      <c r="AH90" s="221">
        <f t="shared" si="38"/>
        <v>0</v>
      </c>
      <c r="AI90" s="226">
        <f t="shared" si="39"/>
        <v>0</v>
      </c>
      <c r="AK90" s="122">
        <v>85</v>
      </c>
      <c r="AL90" s="84">
        <f t="shared" si="53"/>
        <v>0</v>
      </c>
      <c r="AM90" s="84">
        <f t="shared" si="54"/>
        <v>0</v>
      </c>
      <c r="AN90" s="84">
        <f t="shared" si="55"/>
        <v>0</v>
      </c>
      <c r="AO90" s="84">
        <f t="shared" si="56"/>
        <v>0</v>
      </c>
      <c r="AP90" s="84">
        <f t="shared" si="57"/>
        <v>0</v>
      </c>
      <c r="AQ90" s="221">
        <f t="shared" si="58"/>
        <v>0</v>
      </c>
      <c r="AR90" s="221">
        <f t="shared" si="58"/>
        <v>0</v>
      </c>
      <c r="AS90" s="221">
        <f t="shared" si="58"/>
        <v>0</v>
      </c>
      <c r="AT90" s="221">
        <f t="shared" si="58"/>
        <v>0</v>
      </c>
      <c r="AU90" s="84"/>
      <c r="AV90" s="84"/>
      <c r="AW90" s="84"/>
      <c r="AX90" s="84"/>
      <c r="AY90" s="127"/>
    </row>
    <row r="91" spans="2:51">
      <c r="B91" s="368"/>
      <c r="C91" s="177"/>
      <c r="D91" s="178"/>
      <c r="E91" s="155"/>
      <c r="F91" s="155"/>
      <c r="G91" s="179"/>
      <c r="H91" s="109">
        <f t="shared" si="67"/>
        <v>0</v>
      </c>
      <c r="I91" s="106">
        <v>86</v>
      </c>
      <c r="J91" s="84">
        <f t="shared" si="61"/>
        <v>0</v>
      </c>
      <c r="K91" s="84">
        <f t="shared" si="62"/>
        <v>0</v>
      </c>
      <c r="L91" s="84">
        <f t="shared" si="63"/>
        <v>0</v>
      </c>
      <c r="M91" s="84">
        <f t="shared" si="64"/>
        <v>0</v>
      </c>
      <c r="N91" s="84">
        <f t="shared" si="44"/>
        <v>0</v>
      </c>
      <c r="O91" s="85">
        <f t="shared" si="45"/>
        <v>0</v>
      </c>
      <c r="P91" s="106">
        <v>86</v>
      </c>
      <c r="Q91" s="84">
        <f t="shared" si="59"/>
        <v>0</v>
      </c>
      <c r="R91" s="84">
        <f t="shared" si="65"/>
        <v>0</v>
      </c>
      <c r="S91" s="84">
        <f t="shared" si="66"/>
        <v>0</v>
      </c>
      <c r="T91" s="84">
        <f t="shared" si="46"/>
        <v>0</v>
      </c>
      <c r="U91" s="84">
        <f t="shared" si="60"/>
        <v>0</v>
      </c>
      <c r="V91" s="84">
        <f t="shared" si="47"/>
        <v>0</v>
      </c>
      <c r="W91" s="84">
        <v>0</v>
      </c>
      <c r="X91" s="84">
        <f t="shared" si="48"/>
        <v>0</v>
      </c>
      <c r="Y91" s="89">
        <f t="shared" si="49"/>
        <v>0</v>
      </c>
      <c r="AA91" s="122">
        <v>86</v>
      </c>
      <c r="AB91" s="84">
        <f t="shared" si="50"/>
        <v>0</v>
      </c>
      <c r="AC91" s="332">
        <f t="shared" si="41"/>
        <v>0</v>
      </c>
      <c r="AD91" s="152">
        <f t="shared" si="51"/>
        <v>0</v>
      </c>
      <c r="AE91" s="152">
        <f t="shared" si="52"/>
        <v>0</v>
      </c>
      <c r="AF91" s="221">
        <f t="shared" ref="AF91:AF154" si="70">IF(OR(AA91&lt;=$F$18,AA91&lt;=30),EXP(-LN(2)/$D$104)*AF90+((1-EXP(-LN(2)/$D$104))/(LN(2)/$D$104))*$AB91*AC91*0.475*$F$19*44/12,)</f>
        <v>0</v>
      </c>
      <c r="AG91" s="221">
        <f t="shared" ref="AG91:AG154" si="71">IF(OR(AA91&lt;=$F$18,AA91&lt;=30),EXP(-LN(2)/$D$106)*AG90+((1-EXP(-LN(2)/$D$106))/(LN(2)/$D$106))*$AB91*AD91*0.475*$F$19*44/12,)</f>
        <v>0</v>
      </c>
      <c r="AH91" s="221">
        <f t="shared" ref="AH91:AH154" si="72">IF(OR(AA91&lt;=$F$18,AA91&lt;=30),EXP(-LN(2)/$D$105)*AH90+((1-EXP(-LN(2)/$D$105))/(LN(2)/$D$105))*$AB91*AE91*0.475*$F$19*44/12,)</f>
        <v>0</v>
      </c>
      <c r="AI91" s="226">
        <f t="shared" ref="AI91:AI154" si="73">IF(OR(AA91&lt;=$F$18,AA91&lt;=30),SUM(AF91:AH91),)</f>
        <v>0</v>
      </c>
      <c r="AK91" s="122">
        <v>86</v>
      </c>
      <c r="AL91" s="84">
        <f t="shared" si="53"/>
        <v>0</v>
      </c>
      <c r="AM91" s="84">
        <f t="shared" si="54"/>
        <v>0</v>
      </c>
      <c r="AN91" s="84">
        <f t="shared" si="55"/>
        <v>0</v>
      </c>
      <c r="AO91" s="84">
        <f t="shared" si="56"/>
        <v>0</v>
      </c>
      <c r="AP91" s="84">
        <f t="shared" si="57"/>
        <v>0</v>
      </c>
      <c r="AQ91" s="221">
        <f t="shared" si="58"/>
        <v>0</v>
      </c>
      <c r="AR91" s="221">
        <f t="shared" si="58"/>
        <v>0</v>
      </c>
      <c r="AS91" s="221">
        <f t="shared" si="58"/>
        <v>0</v>
      </c>
      <c r="AT91" s="221">
        <f t="shared" si="58"/>
        <v>0</v>
      </c>
      <c r="AU91" s="84"/>
      <c r="AV91" s="84"/>
      <c r="AW91" s="84"/>
      <c r="AX91" s="84"/>
      <c r="AY91" s="127"/>
    </row>
    <row r="92" spans="2:51">
      <c r="B92" s="368"/>
      <c r="C92" s="177"/>
      <c r="D92" s="178"/>
      <c r="E92" s="155"/>
      <c r="F92" s="155"/>
      <c r="G92" s="179"/>
      <c r="H92" s="109">
        <f t="shared" si="67"/>
        <v>0</v>
      </c>
      <c r="I92" s="106">
        <v>87</v>
      </c>
      <c r="J92" s="84">
        <f t="shared" si="61"/>
        <v>0</v>
      </c>
      <c r="K92" s="84">
        <f t="shared" si="62"/>
        <v>0</v>
      </c>
      <c r="L92" s="84">
        <f t="shared" si="63"/>
        <v>0</v>
      </c>
      <c r="M92" s="84">
        <f t="shared" si="64"/>
        <v>0</v>
      </c>
      <c r="N92" s="84">
        <f t="shared" si="44"/>
        <v>0</v>
      </c>
      <c r="O92" s="85">
        <f t="shared" si="45"/>
        <v>0</v>
      </c>
      <c r="P92" s="106">
        <v>87</v>
      </c>
      <c r="Q92" s="84">
        <f t="shared" si="59"/>
        <v>0</v>
      </c>
      <c r="R92" s="84">
        <f t="shared" si="65"/>
        <v>0</v>
      </c>
      <c r="S92" s="84">
        <f t="shared" si="66"/>
        <v>0</v>
      </c>
      <c r="T92" s="84">
        <f t="shared" si="46"/>
        <v>0</v>
      </c>
      <c r="U92" s="84">
        <f t="shared" si="60"/>
        <v>0</v>
      </c>
      <c r="V92" s="84">
        <f t="shared" si="47"/>
        <v>0</v>
      </c>
      <c r="W92" s="84">
        <v>0</v>
      </c>
      <c r="X92" s="84">
        <f t="shared" si="48"/>
        <v>0</v>
      </c>
      <c r="Y92" s="89">
        <f t="shared" si="49"/>
        <v>0</v>
      </c>
      <c r="AA92" s="122">
        <v>87</v>
      </c>
      <c r="AB92" s="84">
        <f t="shared" si="50"/>
        <v>0</v>
      </c>
      <c r="AC92" s="332">
        <f t="shared" si="41"/>
        <v>0</v>
      </c>
      <c r="AD92" s="152">
        <f t="shared" si="51"/>
        <v>0</v>
      </c>
      <c r="AE92" s="152">
        <f t="shared" si="52"/>
        <v>0</v>
      </c>
      <c r="AF92" s="221">
        <f t="shared" si="70"/>
        <v>0</v>
      </c>
      <c r="AG92" s="221">
        <f t="shared" si="71"/>
        <v>0</v>
      </c>
      <c r="AH92" s="221">
        <f t="shared" si="72"/>
        <v>0</v>
      </c>
      <c r="AI92" s="226">
        <f t="shared" si="73"/>
        <v>0</v>
      </c>
      <c r="AK92" s="122">
        <v>87</v>
      </c>
      <c r="AL92" s="84">
        <f t="shared" si="53"/>
        <v>0</v>
      </c>
      <c r="AM92" s="84">
        <f t="shared" si="54"/>
        <v>0</v>
      </c>
      <c r="AN92" s="84">
        <f t="shared" si="55"/>
        <v>0</v>
      </c>
      <c r="AO92" s="84">
        <f t="shared" si="56"/>
        <v>0</v>
      </c>
      <c r="AP92" s="84">
        <f t="shared" si="57"/>
        <v>0</v>
      </c>
      <c r="AQ92" s="221">
        <f t="shared" si="58"/>
        <v>0</v>
      </c>
      <c r="AR92" s="221">
        <f t="shared" si="58"/>
        <v>0</v>
      </c>
      <c r="AS92" s="221">
        <f t="shared" si="58"/>
        <v>0</v>
      </c>
      <c r="AT92" s="221">
        <f t="shared" si="58"/>
        <v>0</v>
      </c>
      <c r="AU92" s="84"/>
      <c r="AV92" s="84"/>
      <c r="AW92" s="84"/>
      <c r="AX92" s="84"/>
      <c r="AY92" s="127"/>
    </row>
    <row r="93" spans="2:51">
      <c r="B93" s="198"/>
      <c r="C93" s="177"/>
      <c r="D93" s="178"/>
      <c r="E93" s="155"/>
      <c r="F93" s="155"/>
      <c r="G93" s="179"/>
      <c r="H93" s="109">
        <f t="shared" si="67"/>
        <v>0</v>
      </c>
      <c r="I93" s="106">
        <v>88</v>
      </c>
      <c r="J93" s="84">
        <f t="shared" si="61"/>
        <v>0</v>
      </c>
      <c r="K93" s="84">
        <f t="shared" si="62"/>
        <v>0</v>
      </c>
      <c r="L93" s="84">
        <f t="shared" si="63"/>
        <v>0</v>
      </c>
      <c r="M93" s="84">
        <f t="shared" si="64"/>
        <v>0</v>
      </c>
      <c r="N93" s="84">
        <f t="shared" si="44"/>
        <v>0</v>
      </c>
      <c r="O93" s="85">
        <f t="shared" si="45"/>
        <v>0</v>
      </c>
      <c r="P93" s="106">
        <v>88</v>
      </c>
      <c r="Q93" s="84">
        <f t="shared" si="59"/>
        <v>0</v>
      </c>
      <c r="R93" s="84">
        <f t="shared" si="65"/>
        <v>0</v>
      </c>
      <c r="S93" s="84">
        <f t="shared" si="66"/>
        <v>0</v>
      </c>
      <c r="T93" s="84">
        <f t="shared" si="46"/>
        <v>0</v>
      </c>
      <c r="U93" s="84">
        <f t="shared" si="60"/>
        <v>0</v>
      </c>
      <c r="V93" s="84">
        <f t="shared" si="47"/>
        <v>0</v>
      </c>
      <c r="W93" s="84">
        <v>0</v>
      </c>
      <c r="X93" s="84">
        <f t="shared" si="48"/>
        <v>0</v>
      </c>
      <c r="Y93" s="89">
        <f t="shared" si="49"/>
        <v>0</v>
      </c>
      <c r="AA93" s="122">
        <v>88</v>
      </c>
      <c r="AB93" s="84">
        <f t="shared" si="50"/>
        <v>0</v>
      </c>
      <c r="AC93" s="332">
        <f t="shared" si="41"/>
        <v>0</v>
      </c>
      <c r="AD93" s="152">
        <f t="shared" si="51"/>
        <v>0</v>
      </c>
      <c r="AE93" s="152">
        <f t="shared" si="52"/>
        <v>0</v>
      </c>
      <c r="AF93" s="221">
        <f t="shared" si="70"/>
        <v>0</v>
      </c>
      <c r="AG93" s="221">
        <f t="shared" si="71"/>
        <v>0</v>
      </c>
      <c r="AH93" s="221">
        <f t="shared" si="72"/>
        <v>0</v>
      </c>
      <c r="AI93" s="226">
        <f t="shared" si="73"/>
        <v>0</v>
      </c>
      <c r="AK93" s="122">
        <v>88</v>
      </c>
      <c r="AL93" s="84">
        <f t="shared" si="53"/>
        <v>0</v>
      </c>
      <c r="AM93" s="84">
        <f t="shared" si="54"/>
        <v>0</v>
      </c>
      <c r="AN93" s="84">
        <f t="shared" si="55"/>
        <v>0</v>
      </c>
      <c r="AO93" s="84">
        <f t="shared" si="56"/>
        <v>0</v>
      </c>
      <c r="AP93" s="84">
        <f t="shared" si="57"/>
        <v>0</v>
      </c>
      <c r="AQ93" s="221">
        <f t="shared" si="58"/>
        <v>0</v>
      </c>
      <c r="AR93" s="221">
        <f t="shared" si="58"/>
        <v>0</v>
      </c>
      <c r="AS93" s="221">
        <f t="shared" si="58"/>
        <v>0</v>
      </c>
      <c r="AT93" s="221">
        <f t="shared" si="58"/>
        <v>0</v>
      </c>
      <c r="AU93" s="84"/>
      <c r="AV93" s="84"/>
      <c r="AW93" s="84"/>
      <c r="AX93" s="84"/>
      <c r="AY93" s="127"/>
    </row>
    <row r="94" spans="2:51">
      <c r="B94" s="211">
        <f>F18</f>
        <v>70</v>
      </c>
      <c r="C94" s="208">
        <f>VLOOKUP(B94,C25:D78,2)</f>
        <v>306</v>
      </c>
      <c r="D94" s="209">
        <v>0.95</v>
      </c>
      <c r="E94" s="210">
        <f t="shared" si="68"/>
        <v>2.8000000000000028E-2</v>
      </c>
      <c r="F94" s="210">
        <f t="shared" si="69"/>
        <v>2.200000000000002E-2</v>
      </c>
      <c r="G94" s="180"/>
      <c r="H94" s="109">
        <f t="shared" si="67"/>
        <v>0</v>
      </c>
      <c r="I94" s="106">
        <v>89</v>
      </c>
      <c r="J94" s="84">
        <f t="shared" si="61"/>
        <v>0</v>
      </c>
      <c r="K94" s="84">
        <f t="shared" si="62"/>
        <v>0</v>
      </c>
      <c r="L94" s="84">
        <f t="shared" si="63"/>
        <v>0</v>
      </c>
      <c r="M94" s="84">
        <f t="shared" si="64"/>
        <v>0</v>
      </c>
      <c r="N94" s="84">
        <f t="shared" si="44"/>
        <v>0</v>
      </c>
      <c r="O94" s="85">
        <f t="shared" si="45"/>
        <v>0</v>
      </c>
      <c r="P94" s="106">
        <v>89</v>
      </c>
      <c r="Q94" s="84">
        <f t="shared" si="59"/>
        <v>0</v>
      </c>
      <c r="R94" s="84">
        <f t="shared" si="65"/>
        <v>0</v>
      </c>
      <c r="S94" s="84">
        <f t="shared" si="66"/>
        <v>0</v>
      </c>
      <c r="T94" s="84">
        <f t="shared" si="46"/>
        <v>0</v>
      </c>
      <c r="U94" s="84">
        <f t="shared" si="60"/>
        <v>0</v>
      </c>
      <c r="V94" s="84">
        <f t="shared" si="47"/>
        <v>0</v>
      </c>
      <c r="W94" s="84">
        <v>0</v>
      </c>
      <c r="X94" s="84">
        <f t="shared" si="48"/>
        <v>0</v>
      </c>
      <c r="Y94" s="89">
        <f t="shared" si="49"/>
        <v>0</v>
      </c>
      <c r="AA94" s="122">
        <v>89</v>
      </c>
      <c r="AB94" s="84">
        <f t="shared" si="50"/>
        <v>0</v>
      </c>
      <c r="AC94" s="332">
        <f t="shared" si="41"/>
        <v>0</v>
      </c>
      <c r="AD94" s="152">
        <f t="shared" si="51"/>
        <v>0</v>
      </c>
      <c r="AE94" s="152">
        <f t="shared" si="52"/>
        <v>0</v>
      </c>
      <c r="AF94" s="221">
        <f t="shared" si="70"/>
        <v>0</v>
      </c>
      <c r="AG94" s="221">
        <f t="shared" si="71"/>
        <v>0</v>
      </c>
      <c r="AH94" s="221">
        <f t="shared" si="72"/>
        <v>0</v>
      </c>
      <c r="AI94" s="226">
        <f t="shared" si="73"/>
        <v>0</v>
      </c>
      <c r="AK94" s="122">
        <v>89</v>
      </c>
      <c r="AL94" s="84">
        <f t="shared" si="53"/>
        <v>0</v>
      </c>
      <c r="AM94" s="84">
        <f t="shared" si="54"/>
        <v>0</v>
      </c>
      <c r="AN94" s="84">
        <f t="shared" si="55"/>
        <v>0</v>
      </c>
      <c r="AO94" s="84">
        <f t="shared" si="56"/>
        <v>0</v>
      </c>
      <c r="AP94" s="84">
        <f t="shared" si="57"/>
        <v>0</v>
      </c>
      <c r="AQ94" s="221">
        <f t="shared" si="58"/>
        <v>0</v>
      </c>
      <c r="AR94" s="221">
        <f t="shared" si="58"/>
        <v>0</v>
      </c>
      <c r="AS94" s="221">
        <f t="shared" si="58"/>
        <v>0</v>
      </c>
      <c r="AT94" s="221">
        <f t="shared" si="58"/>
        <v>0</v>
      </c>
      <c r="AU94" s="84"/>
      <c r="AV94" s="84"/>
      <c r="AW94" s="84"/>
      <c r="AX94" s="84"/>
      <c r="AY94" s="127"/>
    </row>
    <row r="95" spans="2:51">
      <c r="I95" s="106">
        <v>90</v>
      </c>
      <c r="J95" s="84">
        <f t="shared" si="61"/>
        <v>0</v>
      </c>
      <c r="K95" s="84">
        <f t="shared" si="62"/>
        <v>0</v>
      </c>
      <c r="L95" s="84">
        <f t="shared" si="63"/>
        <v>0</v>
      </c>
      <c r="M95" s="84">
        <f t="shared" si="64"/>
        <v>0</v>
      </c>
      <c r="N95" s="84">
        <f t="shared" si="44"/>
        <v>0</v>
      </c>
      <c r="O95" s="85">
        <f t="shared" si="45"/>
        <v>0</v>
      </c>
      <c r="P95" s="106">
        <v>90</v>
      </c>
      <c r="Q95" s="84">
        <f t="shared" si="59"/>
        <v>0</v>
      </c>
      <c r="R95" s="84">
        <f t="shared" si="65"/>
        <v>0</v>
      </c>
      <c r="S95" s="84">
        <f t="shared" si="66"/>
        <v>0</v>
      </c>
      <c r="T95" s="84">
        <f t="shared" si="46"/>
        <v>0</v>
      </c>
      <c r="U95" s="84">
        <f t="shared" si="60"/>
        <v>0</v>
      </c>
      <c r="V95" s="84">
        <f t="shared" si="47"/>
        <v>0</v>
      </c>
      <c r="W95" s="84">
        <v>0</v>
      </c>
      <c r="X95" s="84">
        <f t="shared" si="48"/>
        <v>0</v>
      </c>
      <c r="Y95" s="89">
        <f t="shared" si="49"/>
        <v>0</v>
      </c>
      <c r="AA95" s="122">
        <v>90</v>
      </c>
      <c r="AB95" s="84">
        <f t="shared" si="50"/>
        <v>0</v>
      </c>
      <c r="AC95" s="332">
        <f t="shared" ref="AC95:AC158" si="74">IF(AA95&lt;=$F$18,IFERROR(VLOOKUP($AA95,$B$82:$G$94,3,FALSE),0),)*50%</f>
        <v>0</v>
      </c>
      <c r="AD95" s="152">
        <f t="shared" si="51"/>
        <v>0</v>
      </c>
      <c r="AE95" s="152">
        <f t="shared" si="52"/>
        <v>0</v>
      </c>
      <c r="AF95" s="221">
        <f t="shared" si="70"/>
        <v>0</v>
      </c>
      <c r="AG95" s="221">
        <f t="shared" si="71"/>
        <v>0</v>
      </c>
      <c r="AH95" s="221">
        <f t="shared" si="72"/>
        <v>0</v>
      </c>
      <c r="AI95" s="226">
        <f t="shared" si="73"/>
        <v>0</v>
      </c>
      <c r="AK95" s="122">
        <v>90</v>
      </c>
      <c r="AL95" s="84">
        <f t="shared" si="53"/>
        <v>0</v>
      </c>
      <c r="AM95" s="84">
        <f t="shared" si="54"/>
        <v>0</v>
      </c>
      <c r="AN95" s="84">
        <f t="shared" si="55"/>
        <v>0</v>
      </c>
      <c r="AO95" s="84">
        <f t="shared" si="56"/>
        <v>0</v>
      </c>
      <c r="AP95" s="84">
        <f t="shared" si="57"/>
        <v>0</v>
      </c>
      <c r="AQ95" s="221">
        <f t="shared" si="58"/>
        <v>0</v>
      </c>
      <c r="AR95" s="221">
        <f t="shared" si="58"/>
        <v>0</v>
      </c>
      <c r="AS95" s="221">
        <f t="shared" si="58"/>
        <v>0</v>
      </c>
      <c r="AT95" s="221">
        <f t="shared" si="58"/>
        <v>0</v>
      </c>
      <c r="AU95" s="84"/>
      <c r="AV95" s="84"/>
      <c r="AW95" s="84"/>
      <c r="AX95" s="84"/>
      <c r="AY95" s="127"/>
    </row>
    <row r="96" spans="2:51">
      <c r="C96" s="118" t="s">
        <v>159</v>
      </c>
      <c r="D96" t="s">
        <v>142</v>
      </c>
      <c r="E96" s="6"/>
      <c r="I96" s="106">
        <v>91</v>
      </c>
      <c r="J96" s="84">
        <f t="shared" si="61"/>
        <v>0</v>
      </c>
      <c r="K96" s="84">
        <f t="shared" si="62"/>
        <v>0</v>
      </c>
      <c r="L96" s="84">
        <f t="shared" si="63"/>
        <v>0</v>
      </c>
      <c r="M96" s="84">
        <f t="shared" si="64"/>
        <v>0</v>
      </c>
      <c r="N96" s="84">
        <f t="shared" si="44"/>
        <v>0</v>
      </c>
      <c r="O96" s="85">
        <f t="shared" si="45"/>
        <v>0</v>
      </c>
      <c r="P96" s="106">
        <v>91</v>
      </c>
      <c r="Q96" s="84">
        <f t="shared" si="59"/>
        <v>0</v>
      </c>
      <c r="R96" s="84">
        <f t="shared" si="65"/>
        <v>0</v>
      </c>
      <c r="S96" s="84">
        <f t="shared" si="66"/>
        <v>0</v>
      </c>
      <c r="T96" s="84">
        <f t="shared" si="46"/>
        <v>0</v>
      </c>
      <c r="U96" s="84">
        <f t="shared" si="60"/>
        <v>0</v>
      </c>
      <c r="V96" s="84">
        <f t="shared" si="47"/>
        <v>0</v>
      </c>
      <c r="W96" s="84">
        <v>0</v>
      </c>
      <c r="X96" s="84">
        <f t="shared" si="48"/>
        <v>0</v>
      </c>
      <c r="Y96" s="89">
        <f t="shared" si="49"/>
        <v>0</v>
      </c>
      <c r="AA96" s="122">
        <v>91</v>
      </c>
      <c r="AB96" s="84">
        <f t="shared" si="50"/>
        <v>0</v>
      </c>
      <c r="AC96" s="332">
        <f t="shared" si="74"/>
        <v>0</v>
      </c>
      <c r="AD96" s="152">
        <f t="shared" si="51"/>
        <v>0</v>
      </c>
      <c r="AE96" s="152">
        <f t="shared" si="52"/>
        <v>0</v>
      </c>
      <c r="AF96" s="221">
        <f t="shared" si="70"/>
        <v>0</v>
      </c>
      <c r="AG96" s="221">
        <f t="shared" si="71"/>
        <v>0</v>
      </c>
      <c r="AH96" s="221">
        <f t="shared" si="72"/>
        <v>0</v>
      </c>
      <c r="AI96" s="226">
        <f t="shared" si="73"/>
        <v>0</v>
      </c>
      <c r="AK96" s="122">
        <v>91</v>
      </c>
      <c r="AL96" s="84">
        <f t="shared" si="53"/>
        <v>0</v>
      </c>
      <c r="AM96" s="84">
        <f t="shared" si="54"/>
        <v>0</v>
      </c>
      <c r="AN96" s="84">
        <f t="shared" si="55"/>
        <v>0</v>
      </c>
      <c r="AO96" s="84">
        <f t="shared" si="56"/>
        <v>0</v>
      </c>
      <c r="AP96" s="84">
        <f t="shared" si="57"/>
        <v>0</v>
      </c>
      <c r="AQ96" s="221">
        <f t="shared" si="58"/>
        <v>0</v>
      </c>
      <c r="AR96" s="221">
        <f t="shared" si="58"/>
        <v>0</v>
      </c>
      <c r="AS96" s="221">
        <f t="shared" si="58"/>
        <v>0</v>
      </c>
      <c r="AT96" s="221">
        <f t="shared" si="58"/>
        <v>0</v>
      </c>
      <c r="AU96" s="84"/>
      <c r="AV96" s="84"/>
      <c r="AW96" s="84"/>
      <c r="AX96" s="84"/>
      <c r="AY96" s="127"/>
    </row>
    <row r="97" spans="2:51">
      <c r="B97" s="2" t="s">
        <v>0</v>
      </c>
      <c r="C97">
        <v>32</v>
      </c>
      <c r="D97">
        <v>0</v>
      </c>
      <c r="E97" s="6"/>
      <c r="I97" s="106">
        <v>92</v>
      </c>
      <c r="J97" s="84">
        <f t="shared" si="61"/>
        <v>0</v>
      </c>
      <c r="K97" s="84">
        <f t="shared" si="62"/>
        <v>0</v>
      </c>
      <c r="L97" s="84">
        <f t="shared" si="63"/>
        <v>0</v>
      </c>
      <c r="M97" s="84">
        <f t="shared" si="64"/>
        <v>0</v>
      </c>
      <c r="N97" s="84">
        <f t="shared" si="44"/>
        <v>0</v>
      </c>
      <c r="O97" s="85">
        <f t="shared" si="45"/>
        <v>0</v>
      </c>
      <c r="P97" s="106">
        <v>92</v>
      </c>
      <c r="Q97" s="84">
        <f t="shared" si="59"/>
        <v>0</v>
      </c>
      <c r="R97" s="84">
        <f t="shared" si="65"/>
        <v>0</v>
      </c>
      <c r="S97" s="84">
        <f t="shared" si="66"/>
        <v>0</v>
      </c>
      <c r="T97" s="84">
        <f t="shared" si="46"/>
        <v>0</v>
      </c>
      <c r="U97" s="84">
        <f t="shared" si="60"/>
        <v>0</v>
      </c>
      <c r="V97" s="84">
        <f t="shared" si="47"/>
        <v>0</v>
      </c>
      <c r="W97" s="84">
        <v>0</v>
      </c>
      <c r="X97" s="84">
        <f t="shared" si="48"/>
        <v>0</v>
      </c>
      <c r="Y97" s="89">
        <f t="shared" si="49"/>
        <v>0</v>
      </c>
      <c r="AA97" s="122">
        <v>92</v>
      </c>
      <c r="AB97" s="84">
        <f t="shared" si="50"/>
        <v>0</v>
      </c>
      <c r="AC97" s="332">
        <f t="shared" si="74"/>
        <v>0</v>
      </c>
      <c r="AD97" s="152">
        <f t="shared" si="51"/>
        <v>0</v>
      </c>
      <c r="AE97" s="152">
        <f t="shared" si="52"/>
        <v>0</v>
      </c>
      <c r="AF97" s="221">
        <f t="shared" si="70"/>
        <v>0</v>
      </c>
      <c r="AG97" s="221">
        <f t="shared" si="71"/>
        <v>0</v>
      </c>
      <c r="AH97" s="221">
        <f t="shared" si="72"/>
        <v>0</v>
      </c>
      <c r="AI97" s="226">
        <f t="shared" si="73"/>
        <v>0</v>
      </c>
      <c r="AK97" s="122">
        <v>92</v>
      </c>
      <c r="AL97" s="84">
        <f t="shared" si="53"/>
        <v>0</v>
      </c>
      <c r="AM97" s="84">
        <f t="shared" si="54"/>
        <v>0</v>
      </c>
      <c r="AN97" s="84">
        <f t="shared" si="55"/>
        <v>0</v>
      </c>
      <c r="AO97" s="84">
        <f t="shared" si="56"/>
        <v>0</v>
      </c>
      <c r="AP97" s="84">
        <f t="shared" si="57"/>
        <v>0</v>
      </c>
      <c r="AQ97" s="221">
        <f t="shared" si="58"/>
        <v>0</v>
      </c>
      <c r="AR97" s="221">
        <f t="shared" si="58"/>
        <v>0</v>
      </c>
      <c r="AS97" s="221">
        <f t="shared" si="58"/>
        <v>0</v>
      </c>
      <c r="AT97" s="221">
        <f t="shared" si="58"/>
        <v>0</v>
      </c>
      <c r="AU97" s="84"/>
      <c r="AV97" s="84"/>
      <c r="AW97" s="84"/>
      <c r="AX97" s="84"/>
      <c r="AY97" s="127"/>
    </row>
    <row r="98" spans="2:51">
      <c r="B98" s="2" t="s">
        <v>1</v>
      </c>
      <c r="C98">
        <v>45</v>
      </c>
      <c r="D98">
        <v>0</v>
      </c>
      <c r="E98" s="6"/>
      <c r="I98" s="106">
        <v>93</v>
      </c>
      <c r="J98" s="84">
        <f t="shared" si="61"/>
        <v>0</v>
      </c>
      <c r="K98" s="84">
        <f t="shared" si="62"/>
        <v>0</v>
      </c>
      <c r="L98" s="84">
        <f t="shared" si="63"/>
        <v>0</v>
      </c>
      <c r="M98" s="84">
        <f t="shared" si="64"/>
        <v>0</v>
      </c>
      <c r="N98" s="84">
        <f t="shared" si="44"/>
        <v>0</v>
      </c>
      <c r="O98" s="85">
        <f t="shared" si="45"/>
        <v>0</v>
      </c>
      <c r="P98" s="106">
        <v>93</v>
      </c>
      <c r="Q98" s="84">
        <f t="shared" si="59"/>
        <v>0</v>
      </c>
      <c r="R98" s="84">
        <f t="shared" si="65"/>
        <v>0</v>
      </c>
      <c r="S98" s="84">
        <f t="shared" si="66"/>
        <v>0</v>
      </c>
      <c r="T98" s="84">
        <f t="shared" si="46"/>
        <v>0</v>
      </c>
      <c r="U98" s="84">
        <f t="shared" si="60"/>
        <v>0</v>
      </c>
      <c r="V98" s="84">
        <f t="shared" si="47"/>
        <v>0</v>
      </c>
      <c r="W98" s="84">
        <v>0</v>
      </c>
      <c r="X98" s="84">
        <f t="shared" si="48"/>
        <v>0</v>
      </c>
      <c r="Y98" s="89">
        <f t="shared" si="49"/>
        <v>0</v>
      </c>
      <c r="AA98" s="122">
        <v>93</v>
      </c>
      <c r="AB98" s="84">
        <f t="shared" si="50"/>
        <v>0</v>
      </c>
      <c r="AC98" s="332">
        <f t="shared" si="74"/>
        <v>0</v>
      </c>
      <c r="AD98" s="152">
        <f t="shared" si="51"/>
        <v>0</v>
      </c>
      <c r="AE98" s="152">
        <f t="shared" si="52"/>
        <v>0</v>
      </c>
      <c r="AF98" s="221">
        <f t="shared" si="70"/>
        <v>0</v>
      </c>
      <c r="AG98" s="221">
        <f t="shared" si="71"/>
        <v>0</v>
      </c>
      <c r="AH98" s="221">
        <f t="shared" si="72"/>
        <v>0</v>
      </c>
      <c r="AI98" s="226">
        <f t="shared" si="73"/>
        <v>0</v>
      </c>
      <c r="AK98" s="122">
        <v>93</v>
      </c>
      <c r="AL98" s="84">
        <f t="shared" si="53"/>
        <v>0</v>
      </c>
      <c r="AM98" s="84">
        <f t="shared" si="54"/>
        <v>0</v>
      </c>
      <c r="AN98" s="84">
        <f t="shared" si="55"/>
        <v>0</v>
      </c>
      <c r="AO98" s="84">
        <f t="shared" si="56"/>
        <v>0</v>
      </c>
      <c r="AP98" s="84">
        <f t="shared" si="57"/>
        <v>0</v>
      </c>
      <c r="AQ98" s="221">
        <f t="shared" si="58"/>
        <v>0</v>
      </c>
      <c r="AR98" s="221">
        <f t="shared" si="58"/>
        <v>0</v>
      </c>
      <c r="AS98" s="221">
        <f t="shared" si="58"/>
        <v>0</v>
      </c>
      <c r="AT98" s="221">
        <f t="shared" si="58"/>
        <v>0</v>
      </c>
      <c r="AU98" s="84"/>
      <c r="AV98" s="84"/>
      <c r="AW98" s="84"/>
      <c r="AX98" s="84"/>
      <c r="AY98" s="127"/>
    </row>
    <row r="99" spans="2:51">
      <c r="B99" s="2" t="s">
        <v>2</v>
      </c>
      <c r="C99">
        <v>70</v>
      </c>
      <c r="D99">
        <v>0</v>
      </c>
      <c r="E99" s="6"/>
      <c r="I99" s="106">
        <v>94</v>
      </c>
      <c r="J99" s="84">
        <f t="shared" si="61"/>
        <v>0</v>
      </c>
      <c r="K99" s="84">
        <f t="shared" si="62"/>
        <v>0</v>
      </c>
      <c r="L99" s="84">
        <f t="shared" si="63"/>
        <v>0</v>
      </c>
      <c r="M99" s="84">
        <f t="shared" si="64"/>
        <v>0</v>
      </c>
      <c r="N99" s="84">
        <f t="shared" si="44"/>
        <v>0</v>
      </c>
      <c r="O99" s="85">
        <f t="shared" si="45"/>
        <v>0</v>
      </c>
      <c r="P99" s="106">
        <v>94</v>
      </c>
      <c r="Q99" s="84">
        <f t="shared" si="59"/>
        <v>0</v>
      </c>
      <c r="R99" s="84">
        <f t="shared" si="65"/>
        <v>0</v>
      </c>
      <c r="S99" s="84">
        <f t="shared" si="66"/>
        <v>0</v>
      </c>
      <c r="T99" s="84">
        <f t="shared" si="46"/>
        <v>0</v>
      </c>
      <c r="U99" s="84">
        <f t="shared" si="60"/>
        <v>0</v>
      </c>
      <c r="V99" s="84">
        <f t="shared" si="47"/>
        <v>0</v>
      </c>
      <c r="W99" s="84">
        <v>0</v>
      </c>
      <c r="X99" s="84">
        <f t="shared" si="48"/>
        <v>0</v>
      </c>
      <c r="Y99" s="89">
        <f t="shared" si="49"/>
        <v>0</v>
      </c>
      <c r="AA99" s="122">
        <v>94</v>
      </c>
      <c r="AB99" s="84">
        <f t="shared" si="50"/>
        <v>0</v>
      </c>
      <c r="AC99" s="332">
        <f t="shared" si="74"/>
        <v>0</v>
      </c>
      <c r="AD99" s="152">
        <f t="shared" si="51"/>
        <v>0</v>
      </c>
      <c r="AE99" s="152">
        <f t="shared" si="52"/>
        <v>0</v>
      </c>
      <c r="AF99" s="221">
        <f t="shared" si="70"/>
        <v>0</v>
      </c>
      <c r="AG99" s="221">
        <f t="shared" si="71"/>
        <v>0</v>
      </c>
      <c r="AH99" s="221">
        <f t="shared" si="72"/>
        <v>0</v>
      </c>
      <c r="AI99" s="226">
        <f t="shared" si="73"/>
        <v>0</v>
      </c>
      <c r="AK99" s="122">
        <v>94</v>
      </c>
      <c r="AL99" s="84">
        <f t="shared" si="53"/>
        <v>0</v>
      </c>
      <c r="AM99" s="84">
        <f t="shared" si="54"/>
        <v>0</v>
      </c>
      <c r="AN99" s="84">
        <f t="shared" si="55"/>
        <v>0</v>
      </c>
      <c r="AO99" s="84">
        <f t="shared" si="56"/>
        <v>0</v>
      </c>
      <c r="AP99" s="84">
        <f t="shared" si="57"/>
        <v>0</v>
      </c>
      <c r="AQ99" s="221">
        <f t="shared" si="58"/>
        <v>0</v>
      </c>
      <c r="AR99" s="221">
        <f t="shared" si="58"/>
        <v>0</v>
      </c>
      <c r="AS99" s="221">
        <f t="shared" si="58"/>
        <v>0</v>
      </c>
      <c r="AT99" s="221">
        <f t="shared" si="58"/>
        <v>0</v>
      </c>
      <c r="AU99" s="84"/>
      <c r="AV99" s="84"/>
      <c r="AW99" s="84"/>
      <c r="AX99" s="84"/>
      <c r="AY99" s="127"/>
    </row>
    <row r="100" spans="2:51">
      <c r="B100" s="2" t="s">
        <v>140</v>
      </c>
      <c r="C100">
        <v>70</v>
      </c>
      <c r="D100">
        <v>0</v>
      </c>
      <c r="E100" s="6"/>
      <c r="I100" s="106">
        <v>95</v>
      </c>
      <c r="J100" s="84">
        <f t="shared" si="61"/>
        <v>0</v>
      </c>
      <c r="K100" s="84">
        <f t="shared" si="62"/>
        <v>0</v>
      </c>
      <c r="L100" s="84">
        <f t="shared" si="63"/>
        <v>0</v>
      </c>
      <c r="M100" s="84">
        <f t="shared" si="64"/>
        <v>0</v>
      </c>
      <c r="N100" s="84">
        <f t="shared" si="44"/>
        <v>0</v>
      </c>
      <c r="O100" s="85">
        <f t="shared" si="45"/>
        <v>0</v>
      </c>
      <c r="P100" s="106">
        <v>95</v>
      </c>
      <c r="Q100" s="84">
        <f t="shared" si="59"/>
        <v>0</v>
      </c>
      <c r="R100" s="84">
        <f t="shared" si="65"/>
        <v>0</v>
      </c>
      <c r="S100" s="84">
        <f t="shared" si="66"/>
        <v>0</v>
      </c>
      <c r="T100" s="84">
        <f t="shared" si="46"/>
        <v>0</v>
      </c>
      <c r="U100" s="84">
        <f t="shared" si="60"/>
        <v>0</v>
      </c>
      <c r="V100" s="84">
        <f t="shared" si="47"/>
        <v>0</v>
      </c>
      <c r="W100" s="84">
        <v>0</v>
      </c>
      <c r="X100" s="84">
        <f t="shared" si="48"/>
        <v>0</v>
      </c>
      <c r="Y100" s="89">
        <f t="shared" si="49"/>
        <v>0</v>
      </c>
      <c r="AA100" s="122">
        <v>95</v>
      </c>
      <c r="AB100" s="84">
        <f t="shared" si="50"/>
        <v>0</v>
      </c>
      <c r="AC100" s="332">
        <f t="shared" si="74"/>
        <v>0</v>
      </c>
      <c r="AD100" s="152">
        <f t="shared" si="51"/>
        <v>0</v>
      </c>
      <c r="AE100" s="152">
        <f t="shared" si="52"/>
        <v>0</v>
      </c>
      <c r="AF100" s="221">
        <f t="shared" si="70"/>
        <v>0</v>
      </c>
      <c r="AG100" s="221">
        <f t="shared" si="71"/>
        <v>0</v>
      </c>
      <c r="AH100" s="221">
        <f t="shared" si="72"/>
        <v>0</v>
      </c>
      <c r="AI100" s="226">
        <f t="shared" si="73"/>
        <v>0</v>
      </c>
      <c r="AK100" s="122">
        <v>95</v>
      </c>
      <c r="AL100" s="84">
        <f t="shared" si="53"/>
        <v>0</v>
      </c>
      <c r="AM100" s="84">
        <f t="shared" si="54"/>
        <v>0</v>
      </c>
      <c r="AN100" s="84">
        <f t="shared" si="55"/>
        <v>0</v>
      </c>
      <c r="AO100" s="84">
        <f t="shared" si="56"/>
        <v>0</v>
      </c>
      <c r="AP100" s="84">
        <f t="shared" si="57"/>
        <v>0</v>
      </c>
      <c r="AQ100" s="221">
        <f t="shared" si="58"/>
        <v>0</v>
      </c>
      <c r="AR100" s="221">
        <f t="shared" si="58"/>
        <v>0</v>
      </c>
      <c r="AS100" s="221">
        <f t="shared" si="58"/>
        <v>0</v>
      </c>
      <c r="AT100" s="221">
        <f t="shared" si="58"/>
        <v>0</v>
      </c>
      <c r="AU100" s="84"/>
      <c r="AV100" s="84"/>
      <c r="AW100" s="84"/>
      <c r="AX100" s="84"/>
      <c r="AY100" s="127"/>
    </row>
    <row r="101" spans="2:51">
      <c r="C101" s="73"/>
      <c r="E101" s="6"/>
      <c r="I101" s="106">
        <v>96</v>
      </c>
      <c r="J101" s="84">
        <f t="shared" si="61"/>
        <v>0</v>
      </c>
      <c r="K101" s="84">
        <f t="shared" si="62"/>
        <v>0</v>
      </c>
      <c r="L101" s="84">
        <f t="shared" si="63"/>
        <v>0</v>
      </c>
      <c r="M101" s="84">
        <f t="shared" si="64"/>
        <v>0</v>
      </c>
      <c r="N101" s="84">
        <f t="shared" si="44"/>
        <v>0</v>
      </c>
      <c r="O101" s="85">
        <f t="shared" si="45"/>
        <v>0</v>
      </c>
      <c r="P101" s="106">
        <v>96</v>
      </c>
      <c r="Q101" s="84">
        <f t="shared" si="59"/>
        <v>0</v>
      </c>
      <c r="R101" s="84">
        <f t="shared" si="65"/>
        <v>0</v>
      </c>
      <c r="S101" s="84">
        <f t="shared" si="66"/>
        <v>0</v>
      </c>
      <c r="T101" s="84">
        <f t="shared" si="46"/>
        <v>0</v>
      </c>
      <c r="U101" s="84">
        <f t="shared" si="60"/>
        <v>0</v>
      </c>
      <c r="V101" s="84">
        <f t="shared" si="47"/>
        <v>0</v>
      </c>
      <c r="W101" s="84">
        <v>0</v>
      </c>
      <c r="X101" s="84">
        <f t="shared" si="48"/>
        <v>0</v>
      </c>
      <c r="Y101" s="89">
        <f t="shared" si="49"/>
        <v>0</v>
      </c>
      <c r="AA101" s="122">
        <v>96</v>
      </c>
      <c r="AB101" s="84">
        <f t="shared" si="50"/>
        <v>0</v>
      </c>
      <c r="AC101" s="332">
        <f t="shared" si="74"/>
        <v>0</v>
      </c>
      <c r="AD101" s="152">
        <f t="shared" si="51"/>
        <v>0</v>
      </c>
      <c r="AE101" s="152">
        <f t="shared" si="52"/>
        <v>0</v>
      </c>
      <c r="AF101" s="221">
        <f t="shared" si="70"/>
        <v>0</v>
      </c>
      <c r="AG101" s="221">
        <f t="shared" si="71"/>
        <v>0</v>
      </c>
      <c r="AH101" s="221">
        <f t="shared" si="72"/>
        <v>0</v>
      </c>
      <c r="AI101" s="226">
        <f t="shared" si="73"/>
        <v>0</v>
      </c>
      <c r="AK101" s="122">
        <v>96</v>
      </c>
      <c r="AL101" s="84">
        <f t="shared" si="53"/>
        <v>0</v>
      </c>
      <c r="AM101" s="84">
        <f t="shared" si="54"/>
        <v>0</v>
      </c>
      <c r="AN101" s="84">
        <f t="shared" si="55"/>
        <v>0</v>
      </c>
      <c r="AO101" s="84">
        <f t="shared" si="56"/>
        <v>0</v>
      </c>
      <c r="AP101" s="84">
        <f t="shared" si="57"/>
        <v>0</v>
      </c>
      <c r="AQ101" s="221">
        <f t="shared" si="58"/>
        <v>0</v>
      </c>
      <c r="AR101" s="221">
        <f t="shared" si="58"/>
        <v>0</v>
      </c>
      <c r="AS101" s="221">
        <f t="shared" si="58"/>
        <v>0</v>
      </c>
      <c r="AT101" s="221">
        <f t="shared" si="58"/>
        <v>0</v>
      </c>
      <c r="AU101" s="84"/>
      <c r="AV101" s="84"/>
      <c r="AW101" s="84"/>
      <c r="AX101" s="84"/>
      <c r="AY101" s="127"/>
    </row>
    <row r="102" spans="2:51">
      <c r="C102" s="73"/>
      <c r="E102" s="6"/>
      <c r="I102" s="106">
        <v>97</v>
      </c>
      <c r="J102" s="84">
        <f t="shared" si="61"/>
        <v>0</v>
      </c>
      <c r="K102" s="84">
        <f t="shared" si="62"/>
        <v>0</v>
      </c>
      <c r="L102" s="84">
        <f t="shared" si="63"/>
        <v>0</v>
      </c>
      <c r="M102" s="84">
        <f t="shared" si="64"/>
        <v>0</v>
      </c>
      <c r="N102" s="84">
        <f t="shared" si="44"/>
        <v>0</v>
      </c>
      <c r="O102" s="85">
        <f t="shared" si="45"/>
        <v>0</v>
      </c>
      <c r="P102" s="106">
        <v>97</v>
      </c>
      <c r="Q102" s="84">
        <f t="shared" si="59"/>
        <v>0</v>
      </c>
      <c r="R102" s="84">
        <f t="shared" si="65"/>
        <v>0</v>
      </c>
      <c r="S102" s="84">
        <f t="shared" si="66"/>
        <v>0</v>
      </c>
      <c r="T102" s="84">
        <f t="shared" si="46"/>
        <v>0</v>
      </c>
      <c r="U102" s="84">
        <f t="shared" si="60"/>
        <v>0</v>
      </c>
      <c r="V102" s="84">
        <f t="shared" si="47"/>
        <v>0</v>
      </c>
      <c r="W102" s="84">
        <v>0</v>
      </c>
      <c r="X102" s="84">
        <f t="shared" si="48"/>
        <v>0</v>
      </c>
      <c r="Y102" s="89">
        <f t="shared" si="49"/>
        <v>0</v>
      </c>
      <c r="AA102" s="122">
        <v>97</v>
      </c>
      <c r="AB102" s="84">
        <f t="shared" si="50"/>
        <v>0</v>
      </c>
      <c r="AC102" s="332">
        <f t="shared" si="74"/>
        <v>0</v>
      </c>
      <c r="AD102" s="152">
        <f t="shared" si="51"/>
        <v>0</v>
      </c>
      <c r="AE102" s="152">
        <f t="shared" si="52"/>
        <v>0</v>
      </c>
      <c r="AF102" s="221">
        <f t="shared" si="70"/>
        <v>0</v>
      </c>
      <c r="AG102" s="221">
        <f t="shared" si="71"/>
        <v>0</v>
      </c>
      <c r="AH102" s="221">
        <f t="shared" si="72"/>
        <v>0</v>
      </c>
      <c r="AI102" s="226">
        <f t="shared" si="73"/>
        <v>0</v>
      </c>
      <c r="AK102" s="122">
        <v>97</v>
      </c>
      <c r="AL102" s="84">
        <f t="shared" si="53"/>
        <v>0</v>
      </c>
      <c r="AM102" s="84">
        <f t="shared" si="54"/>
        <v>0</v>
      </c>
      <c r="AN102" s="84">
        <f t="shared" si="55"/>
        <v>0</v>
      </c>
      <c r="AO102" s="84">
        <f t="shared" si="56"/>
        <v>0</v>
      </c>
      <c r="AP102" s="84">
        <f t="shared" si="57"/>
        <v>0</v>
      </c>
      <c r="AQ102" s="221">
        <f t="shared" si="58"/>
        <v>0</v>
      </c>
      <c r="AR102" s="221">
        <f t="shared" si="58"/>
        <v>0</v>
      </c>
      <c r="AS102" s="221">
        <f t="shared" si="58"/>
        <v>0</v>
      </c>
      <c r="AT102" s="221">
        <f t="shared" si="58"/>
        <v>0</v>
      </c>
      <c r="AU102" s="84"/>
      <c r="AV102" s="84"/>
      <c r="AW102" s="84"/>
      <c r="AX102" s="84"/>
      <c r="AY102" s="127"/>
    </row>
    <row r="103" spans="2:51" ht="16">
      <c r="C103" s="71" t="s">
        <v>162</v>
      </c>
      <c r="D103" s="186" t="s">
        <v>163</v>
      </c>
      <c r="F103" s="217" t="s">
        <v>237</v>
      </c>
      <c r="I103" s="106">
        <v>98</v>
      </c>
      <c r="J103" s="84">
        <f t="shared" si="61"/>
        <v>0</v>
      </c>
      <c r="K103" s="84">
        <f t="shared" si="62"/>
        <v>0</v>
      </c>
      <c r="L103" s="84">
        <f t="shared" si="63"/>
        <v>0</v>
      </c>
      <c r="M103" s="84">
        <f t="shared" si="64"/>
        <v>0</v>
      </c>
      <c r="N103" s="84">
        <f t="shared" si="44"/>
        <v>0</v>
      </c>
      <c r="O103" s="85">
        <f t="shared" si="45"/>
        <v>0</v>
      </c>
      <c r="P103" s="106">
        <v>98</v>
      </c>
      <c r="Q103" s="84">
        <f t="shared" si="59"/>
        <v>0</v>
      </c>
      <c r="R103" s="84">
        <f t="shared" si="65"/>
        <v>0</v>
      </c>
      <c r="S103" s="84">
        <f t="shared" si="66"/>
        <v>0</v>
      </c>
      <c r="T103" s="84">
        <f t="shared" si="46"/>
        <v>0</v>
      </c>
      <c r="U103" s="84">
        <f t="shared" si="60"/>
        <v>0</v>
      </c>
      <c r="V103" s="84">
        <f t="shared" si="47"/>
        <v>0</v>
      </c>
      <c r="W103" s="84">
        <v>0</v>
      </c>
      <c r="X103" s="84">
        <f t="shared" si="48"/>
        <v>0</v>
      </c>
      <c r="Y103" s="89">
        <f t="shared" si="49"/>
        <v>0</v>
      </c>
      <c r="AA103" s="122">
        <v>98</v>
      </c>
      <c r="AB103" s="84">
        <f t="shared" si="50"/>
        <v>0</v>
      </c>
      <c r="AC103" s="332">
        <f t="shared" si="74"/>
        <v>0</v>
      </c>
      <c r="AD103" s="152">
        <f t="shared" si="51"/>
        <v>0</v>
      </c>
      <c r="AE103" s="152">
        <f t="shared" si="52"/>
        <v>0</v>
      </c>
      <c r="AF103" s="221">
        <f t="shared" si="70"/>
        <v>0</v>
      </c>
      <c r="AG103" s="221">
        <f t="shared" si="71"/>
        <v>0</v>
      </c>
      <c r="AH103" s="221">
        <f t="shared" si="72"/>
        <v>0</v>
      </c>
      <c r="AI103" s="226">
        <f t="shared" si="73"/>
        <v>0</v>
      </c>
      <c r="AK103" s="122">
        <v>98</v>
      </c>
      <c r="AL103" s="84">
        <f t="shared" si="53"/>
        <v>0</v>
      </c>
      <c r="AM103" s="84">
        <f t="shared" si="54"/>
        <v>0</v>
      </c>
      <c r="AN103" s="84">
        <f t="shared" si="55"/>
        <v>0</v>
      </c>
      <c r="AO103" s="84">
        <f t="shared" si="56"/>
        <v>0</v>
      </c>
      <c r="AP103" s="84">
        <f t="shared" si="57"/>
        <v>0</v>
      </c>
      <c r="AQ103" s="221">
        <f t="shared" si="58"/>
        <v>0</v>
      </c>
      <c r="AR103" s="221">
        <f t="shared" si="58"/>
        <v>0</v>
      </c>
      <c r="AS103" s="221">
        <f t="shared" si="58"/>
        <v>0</v>
      </c>
      <c r="AT103" s="221">
        <f t="shared" si="58"/>
        <v>0</v>
      </c>
      <c r="AU103" s="84"/>
      <c r="AV103" s="84"/>
      <c r="AW103" s="84"/>
      <c r="AX103" s="84"/>
      <c r="AY103" s="127"/>
    </row>
    <row r="104" spans="2:51">
      <c r="B104" t="s">
        <v>78</v>
      </c>
      <c r="C104">
        <v>1.52</v>
      </c>
      <c r="D104">
        <v>35</v>
      </c>
      <c r="F104" s="216" t="s">
        <v>233</v>
      </c>
      <c r="G104" s="70">
        <v>0.25</v>
      </c>
      <c r="I104" s="106">
        <v>99</v>
      </c>
      <c r="J104" s="84">
        <f t="shared" si="61"/>
        <v>0</v>
      </c>
      <c r="K104" s="84">
        <f t="shared" si="62"/>
        <v>0</v>
      </c>
      <c r="L104" s="84">
        <f t="shared" si="63"/>
        <v>0</v>
      </c>
      <c r="M104" s="84">
        <f t="shared" si="64"/>
        <v>0</v>
      </c>
      <c r="N104" s="84">
        <f t="shared" si="44"/>
        <v>0</v>
      </c>
      <c r="O104" s="85">
        <f t="shared" si="45"/>
        <v>0</v>
      </c>
      <c r="P104" s="106">
        <v>99</v>
      </c>
      <c r="Q104" s="84">
        <f t="shared" si="59"/>
        <v>0</v>
      </c>
      <c r="R104" s="84">
        <f t="shared" si="65"/>
        <v>0</v>
      </c>
      <c r="S104" s="84">
        <f t="shared" si="66"/>
        <v>0</v>
      </c>
      <c r="T104" s="84">
        <f t="shared" si="46"/>
        <v>0</v>
      </c>
      <c r="U104" s="84">
        <f t="shared" si="60"/>
        <v>0</v>
      </c>
      <c r="V104" s="84">
        <f t="shared" si="47"/>
        <v>0</v>
      </c>
      <c r="W104" s="84">
        <v>0</v>
      </c>
      <c r="X104" s="84">
        <f t="shared" si="48"/>
        <v>0</v>
      </c>
      <c r="Y104" s="89">
        <f t="shared" si="49"/>
        <v>0</v>
      </c>
      <c r="AA104" s="122">
        <v>99</v>
      </c>
      <c r="AB104" s="84">
        <f t="shared" si="50"/>
        <v>0</v>
      </c>
      <c r="AC104" s="332">
        <f t="shared" si="74"/>
        <v>0</v>
      </c>
      <c r="AD104" s="152">
        <f t="shared" si="51"/>
        <v>0</v>
      </c>
      <c r="AE104" s="152">
        <f t="shared" si="52"/>
        <v>0</v>
      </c>
      <c r="AF104" s="221">
        <f t="shared" si="70"/>
        <v>0</v>
      </c>
      <c r="AG104" s="221">
        <f t="shared" si="71"/>
        <v>0</v>
      </c>
      <c r="AH104" s="221">
        <f t="shared" si="72"/>
        <v>0</v>
      </c>
      <c r="AI104" s="226">
        <f t="shared" si="73"/>
        <v>0</v>
      </c>
      <c r="AK104" s="122">
        <v>99</v>
      </c>
      <c r="AL104" s="84">
        <f t="shared" si="53"/>
        <v>0</v>
      </c>
      <c r="AM104" s="84">
        <f t="shared" si="54"/>
        <v>0</v>
      </c>
      <c r="AN104" s="84">
        <f t="shared" si="55"/>
        <v>0</v>
      </c>
      <c r="AO104" s="84">
        <f t="shared" si="56"/>
        <v>0</v>
      </c>
      <c r="AP104" s="84">
        <f t="shared" si="57"/>
        <v>0</v>
      </c>
      <c r="AQ104" s="221">
        <f t="shared" si="58"/>
        <v>0</v>
      </c>
      <c r="AR104" s="221">
        <f t="shared" si="58"/>
        <v>0</v>
      </c>
      <c r="AS104" s="221">
        <f t="shared" si="58"/>
        <v>0</v>
      </c>
      <c r="AT104" s="221">
        <f t="shared" si="58"/>
        <v>0</v>
      </c>
      <c r="AU104" s="84"/>
      <c r="AV104" s="84"/>
      <c r="AW104" s="84"/>
      <c r="AX104" s="84"/>
      <c r="AY104" s="127"/>
    </row>
    <row r="105" spans="2:51">
      <c r="B105" t="s">
        <v>80</v>
      </c>
      <c r="C105">
        <v>0</v>
      </c>
      <c r="D105">
        <v>2</v>
      </c>
      <c r="F105" s="216" t="s">
        <v>235</v>
      </c>
      <c r="G105" s="70">
        <v>1.03</v>
      </c>
      <c r="I105" s="106">
        <v>100</v>
      </c>
      <c r="J105" s="84">
        <f t="shared" si="61"/>
        <v>0</v>
      </c>
      <c r="K105" s="84">
        <f t="shared" si="62"/>
        <v>0</v>
      </c>
      <c r="L105" s="84">
        <f t="shared" si="63"/>
        <v>0</v>
      </c>
      <c r="M105" s="84">
        <f t="shared" si="64"/>
        <v>0</v>
      </c>
      <c r="N105" s="84">
        <f t="shared" si="44"/>
        <v>0</v>
      </c>
      <c r="O105" s="85">
        <f t="shared" si="45"/>
        <v>0</v>
      </c>
      <c r="P105" s="106">
        <v>100</v>
      </c>
      <c r="Q105" s="84">
        <f t="shared" si="59"/>
        <v>0</v>
      </c>
      <c r="R105" s="84">
        <f t="shared" si="65"/>
        <v>0</v>
      </c>
      <c r="S105" s="84">
        <f t="shared" si="66"/>
        <v>0</v>
      </c>
      <c r="T105" s="84">
        <f t="shared" si="46"/>
        <v>0</v>
      </c>
      <c r="U105" s="84">
        <f t="shared" si="60"/>
        <v>0</v>
      </c>
      <c r="V105" s="84">
        <f t="shared" si="47"/>
        <v>0</v>
      </c>
      <c r="W105" s="84">
        <v>0</v>
      </c>
      <c r="X105" s="84">
        <f t="shared" si="48"/>
        <v>0</v>
      </c>
      <c r="Y105" s="89">
        <f t="shared" si="49"/>
        <v>0</v>
      </c>
      <c r="AA105" s="122">
        <v>100</v>
      </c>
      <c r="AB105" s="84">
        <f t="shared" si="50"/>
        <v>0</v>
      </c>
      <c r="AC105" s="332">
        <f t="shared" si="74"/>
        <v>0</v>
      </c>
      <c r="AD105" s="152">
        <f t="shared" si="51"/>
        <v>0</v>
      </c>
      <c r="AE105" s="152">
        <f t="shared" si="52"/>
        <v>0</v>
      </c>
      <c r="AF105" s="221">
        <f t="shared" si="70"/>
        <v>0</v>
      </c>
      <c r="AG105" s="221">
        <f t="shared" si="71"/>
        <v>0</v>
      </c>
      <c r="AH105" s="221">
        <f t="shared" si="72"/>
        <v>0</v>
      </c>
      <c r="AI105" s="226">
        <f t="shared" si="73"/>
        <v>0</v>
      </c>
      <c r="AK105" s="122">
        <v>100</v>
      </c>
      <c r="AL105" s="84">
        <f t="shared" si="53"/>
        <v>0</v>
      </c>
      <c r="AM105" s="84">
        <f t="shared" si="54"/>
        <v>0</v>
      </c>
      <c r="AN105" s="84">
        <f t="shared" si="55"/>
        <v>0</v>
      </c>
      <c r="AO105" s="84">
        <f t="shared" si="56"/>
        <v>0</v>
      </c>
      <c r="AP105" s="84">
        <f t="shared" si="57"/>
        <v>0</v>
      </c>
      <c r="AQ105" s="221">
        <f t="shared" si="58"/>
        <v>0</v>
      </c>
      <c r="AR105" s="221">
        <f t="shared" si="58"/>
        <v>0</v>
      </c>
      <c r="AS105" s="221">
        <f t="shared" si="58"/>
        <v>0</v>
      </c>
      <c r="AT105" s="221">
        <f t="shared" si="58"/>
        <v>0</v>
      </c>
      <c r="AU105" s="84"/>
      <c r="AV105" s="84"/>
      <c r="AW105" s="84"/>
      <c r="AX105" s="84"/>
      <c r="AY105" s="127"/>
    </row>
    <row r="106" spans="2:51" ht="30">
      <c r="B106" t="s">
        <v>81</v>
      </c>
      <c r="C106">
        <v>0.77</v>
      </c>
      <c r="D106">
        <v>25</v>
      </c>
      <c r="F106" s="216" t="s">
        <v>236</v>
      </c>
      <c r="G106" s="70">
        <v>0.59</v>
      </c>
      <c r="I106" s="106">
        <v>101</v>
      </c>
      <c r="J106" s="84">
        <f t="shared" si="61"/>
        <v>0</v>
      </c>
      <c r="K106" s="84">
        <f t="shared" si="62"/>
        <v>0</v>
      </c>
      <c r="L106" s="84">
        <f t="shared" si="63"/>
        <v>0</v>
      </c>
      <c r="M106" s="84">
        <f t="shared" si="64"/>
        <v>0</v>
      </c>
      <c r="N106" s="84">
        <f t="shared" si="44"/>
        <v>0</v>
      </c>
      <c r="O106" s="85">
        <f t="shared" si="45"/>
        <v>0</v>
      </c>
      <c r="P106" s="106">
        <v>101</v>
      </c>
      <c r="Q106" s="84">
        <f t="shared" si="59"/>
        <v>0</v>
      </c>
      <c r="R106" s="84">
        <f t="shared" si="65"/>
        <v>0</v>
      </c>
      <c r="S106" s="84">
        <f t="shared" si="66"/>
        <v>0</v>
      </c>
      <c r="T106" s="84">
        <f t="shared" si="46"/>
        <v>0</v>
      </c>
      <c r="U106" s="84">
        <f t="shared" si="60"/>
        <v>0</v>
      </c>
      <c r="V106" s="84">
        <f t="shared" si="47"/>
        <v>0</v>
      </c>
      <c r="W106" s="84">
        <v>0</v>
      </c>
      <c r="X106" s="84">
        <f t="shared" si="48"/>
        <v>0</v>
      </c>
      <c r="Y106" s="89">
        <f t="shared" si="49"/>
        <v>0</v>
      </c>
      <c r="AA106" s="122">
        <v>101</v>
      </c>
      <c r="AB106" s="84">
        <f t="shared" si="50"/>
        <v>0</v>
      </c>
      <c r="AC106" s="332">
        <f t="shared" si="74"/>
        <v>0</v>
      </c>
      <c r="AD106" s="152">
        <f t="shared" si="51"/>
        <v>0</v>
      </c>
      <c r="AE106" s="152">
        <f t="shared" si="52"/>
        <v>0</v>
      </c>
      <c r="AF106" s="221">
        <f t="shared" si="70"/>
        <v>0</v>
      </c>
      <c r="AG106" s="221">
        <f t="shared" si="71"/>
        <v>0</v>
      </c>
      <c r="AH106" s="221">
        <f t="shared" si="72"/>
        <v>0</v>
      </c>
      <c r="AI106" s="226">
        <f t="shared" si="73"/>
        <v>0</v>
      </c>
      <c r="AK106" s="122">
        <v>101</v>
      </c>
      <c r="AL106" s="84">
        <f t="shared" si="53"/>
        <v>0</v>
      </c>
      <c r="AM106" s="84">
        <f t="shared" si="54"/>
        <v>0</v>
      </c>
      <c r="AN106" s="84">
        <f t="shared" si="55"/>
        <v>0</v>
      </c>
      <c r="AO106" s="84">
        <f t="shared" si="56"/>
        <v>0</v>
      </c>
      <c r="AP106" s="84">
        <f t="shared" si="57"/>
        <v>0</v>
      </c>
      <c r="AQ106" s="221">
        <f t="shared" si="58"/>
        <v>0</v>
      </c>
      <c r="AR106" s="221">
        <f t="shared" si="58"/>
        <v>0</v>
      </c>
      <c r="AS106" s="221">
        <f t="shared" si="58"/>
        <v>0</v>
      </c>
      <c r="AT106" s="221">
        <f t="shared" si="58"/>
        <v>0</v>
      </c>
      <c r="AU106" s="84"/>
      <c r="AV106" s="84"/>
      <c r="AW106" s="84"/>
      <c r="AX106" s="84"/>
      <c r="AY106" s="127"/>
    </row>
    <row r="107" spans="2:51">
      <c r="B107" t="s">
        <v>82</v>
      </c>
      <c r="C107">
        <f>44%*C105+56%*C106</f>
        <v>0.43120000000000003</v>
      </c>
      <c r="D107">
        <f>44%*D105+56%*D106</f>
        <v>14.880000000000003</v>
      </c>
      <c r="F107" s="216" t="s">
        <v>234</v>
      </c>
      <c r="G107" s="70">
        <v>0.43</v>
      </c>
      <c r="I107" s="106">
        <v>102</v>
      </c>
      <c r="J107" s="84">
        <f t="shared" si="61"/>
        <v>0</v>
      </c>
      <c r="K107" s="84">
        <f t="shared" si="62"/>
        <v>0</v>
      </c>
      <c r="L107" s="84">
        <f t="shared" si="63"/>
        <v>0</v>
      </c>
      <c r="M107" s="84">
        <f t="shared" si="64"/>
        <v>0</v>
      </c>
      <c r="N107" s="84">
        <f t="shared" si="44"/>
        <v>0</v>
      </c>
      <c r="O107" s="85">
        <f t="shared" si="45"/>
        <v>0</v>
      </c>
      <c r="P107" s="106">
        <v>102</v>
      </c>
      <c r="Q107" s="84">
        <f t="shared" si="59"/>
        <v>0</v>
      </c>
      <c r="R107" s="84">
        <f t="shared" si="65"/>
        <v>0</v>
      </c>
      <c r="S107" s="84">
        <f t="shared" si="66"/>
        <v>0</v>
      </c>
      <c r="T107" s="84">
        <f t="shared" si="46"/>
        <v>0</v>
      </c>
      <c r="U107" s="84">
        <f t="shared" si="60"/>
        <v>0</v>
      </c>
      <c r="V107" s="84">
        <f t="shared" si="47"/>
        <v>0</v>
      </c>
      <c r="W107" s="84">
        <v>0</v>
      </c>
      <c r="X107" s="84">
        <f t="shared" si="48"/>
        <v>0</v>
      </c>
      <c r="Y107" s="89">
        <f t="shared" si="49"/>
        <v>0</v>
      </c>
      <c r="AA107" s="122">
        <v>102</v>
      </c>
      <c r="AB107" s="84">
        <f t="shared" si="50"/>
        <v>0</v>
      </c>
      <c r="AC107" s="332">
        <f t="shared" si="74"/>
        <v>0</v>
      </c>
      <c r="AD107" s="152">
        <f t="shared" si="51"/>
        <v>0</v>
      </c>
      <c r="AE107" s="152">
        <f t="shared" si="52"/>
        <v>0</v>
      </c>
      <c r="AF107" s="221">
        <f t="shared" si="70"/>
        <v>0</v>
      </c>
      <c r="AG107" s="221">
        <f t="shared" si="71"/>
        <v>0</v>
      </c>
      <c r="AH107" s="221">
        <f t="shared" si="72"/>
        <v>0</v>
      </c>
      <c r="AI107" s="226">
        <f t="shared" si="73"/>
        <v>0</v>
      </c>
      <c r="AK107" s="122">
        <v>102</v>
      </c>
      <c r="AL107" s="84">
        <f t="shared" si="53"/>
        <v>0</v>
      </c>
      <c r="AM107" s="84">
        <f t="shared" si="54"/>
        <v>0</v>
      </c>
      <c r="AN107" s="84">
        <f t="shared" si="55"/>
        <v>0</v>
      </c>
      <c r="AO107" s="84">
        <f t="shared" si="56"/>
        <v>0</v>
      </c>
      <c r="AP107" s="84">
        <f t="shared" si="57"/>
        <v>0</v>
      </c>
      <c r="AQ107" s="221">
        <f t="shared" si="58"/>
        <v>0</v>
      </c>
      <c r="AR107" s="221">
        <f t="shared" si="58"/>
        <v>0</v>
      </c>
      <c r="AS107" s="221">
        <f t="shared" si="58"/>
        <v>0</v>
      </c>
      <c r="AT107" s="221">
        <f t="shared" si="58"/>
        <v>0</v>
      </c>
      <c r="AU107" s="84"/>
      <c r="AV107" s="84"/>
      <c r="AW107" s="84"/>
      <c r="AX107" s="84"/>
      <c r="AY107" s="127"/>
    </row>
    <row r="108" spans="2:51">
      <c r="B108" t="s">
        <v>79</v>
      </c>
      <c r="C108">
        <v>0.25</v>
      </c>
      <c r="D108">
        <v>0</v>
      </c>
      <c r="F108" s="218" t="s">
        <v>238</v>
      </c>
      <c r="G108" s="219">
        <f>VLOOKUP(VLOOKUP(F17,C131:E195,3,FALSE),F104:G107,2,FALSE)</f>
        <v>0.25</v>
      </c>
      <c r="I108" s="106">
        <v>103</v>
      </c>
      <c r="J108" s="84">
        <f t="shared" si="61"/>
        <v>0</v>
      </c>
      <c r="K108" s="84">
        <f t="shared" si="62"/>
        <v>0</v>
      </c>
      <c r="L108" s="84">
        <f t="shared" si="63"/>
        <v>0</v>
      </c>
      <c r="M108" s="84">
        <f t="shared" si="64"/>
        <v>0</v>
      </c>
      <c r="N108" s="84">
        <f t="shared" si="44"/>
        <v>0</v>
      </c>
      <c r="O108" s="85">
        <f t="shared" si="45"/>
        <v>0</v>
      </c>
      <c r="P108" s="106">
        <v>103</v>
      </c>
      <c r="Q108" s="84">
        <f t="shared" si="59"/>
        <v>0</v>
      </c>
      <c r="R108" s="84">
        <f t="shared" si="65"/>
        <v>0</v>
      </c>
      <c r="S108" s="84">
        <f t="shared" si="66"/>
        <v>0</v>
      </c>
      <c r="T108" s="84">
        <f t="shared" si="46"/>
        <v>0</v>
      </c>
      <c r="U108" s="84">
        <f t="shared" si="60"/>
        <v>0</v>
      </c>
      <c r="V108" s="84">
        <f t="shared" si="47"/>
        <v>0</v>
      </c>
      <c r="W108" s="84">
        <v>0</v>
      </c>
      <c r="X108" s="84">
        <f t="shared" si="48"/>
        <v>0</v>
      </c>
      <c r="Y108" s="89">
        <f t="shared" si="49"/>
        <v>0</v>
      </c>
      <c r="AA108" s="122">
        <v>103</v>
      </c>
      <c r="AB108" s="84">
        <f t="shared" si="50"/>
        <v>0</v>
      </c>
      <c r="AC108" s="332">
        <f t="shared" si="74"/>
        <v>0</v>
      </c>
      <c r="AD108" s="152">
        <f t="shared" si="51"/>
        <v>0</v>
      </c>
      <c r="AE108" s="152">
        <f t="shared" si="52"/>
        <v>0</v>
      </c>
      <c r="AF108" s="221">
        <f t="shared" si="70"/>
        <v>0</v>
      </c>
      <c r="AG108" s="221">
        <f t="shared" si="71"/>
        <v>0</v>
      </c>
      <c r="AH108" s="221">
        <f t="shared" si="72"/>
        <v>0</v>
      </c>
      <c r="AI108" s="226">
        <f t="shared" si="73"/>
        <v>0</v>
      </c>
      <c r="AK108" s="122">
        <v>103</v>
      </c>
      <c r="AL108" s="84">
        <f t="shared" si="53"/>
        <v>0</v>
      </c>
      <c r="AM108" s="84">
        <f t="shared" si="54"/>
        <v>0</v>
      </c>
      <c r="AN108" s="84">
        <f t="shared" si="55"/>
        <v>0</v>
      </c>
      <c r="AO108" s="84">
        <f t="shared" si="56"/>
        <v>0</v>
      </c>
      <c r="AP108" s="84">
        <f t="shared" si="57"/>
        <v>0</v>
      </c>
      <c r="AQ108" s="221">
        <f t="shared" si="58"/>
        <v>0</v>
      </c>
      <c r="AR108" s="221">
        <f t="shared" si="58"/>
        <v>0</v>
      </c>
      <c r="AS108" s="221">
        <f t="shared" si="58"/>
        <v>0</v>
      </c>
      <c r="AT108" s="221">
        <f t="shared" si="58"/>
        <v>0</v>
      </c>
      <c r="AU108" s="84"/>
      <c r="AV108" s="84"/>
      <c r="AW108" s="84"/>
      <c r="AX108" s="84"/>
      <c r="AY108" s="127"/>
    </row>
    <row r="109" spans="2:51">
      <c r="I109" s="106">
        <v>104</v>
      </c>
      <c r="J109" s="84">
        <f t="shared" si="61"/>
        <v>0</v>
      </c>
      <c r="K109" s="84">
        <f t="shared" si="62"/>
        <v>0</v>
      </c>
      <c r="L109" s="84">
        <f t="shared" si="63"/>
        <v>0</v>
      </c>
      <c r="M109" s="84">
        <f t="shared" si="64"/>
        <v>0</v>
      </c>
      <c r="N109" s="84">
        <f t="shared" si="44"/>
        <v>0</v>
      </c>
      <c r="O109" s="85">
        <f t="shared" si="45"/>
        <v>0</v>
      </c>
      <c r="P109" s="106">
        <v>104</v>
      </c>
      <c r="Q109" s="84">
        <f t="shared" si="59"/>
        <v>0</v>
      </c>
      <c r="R109" s="84">
        <f t="shared" si="65"/>
        <v>0</v>
      </c>
      <c r="S109" s="84">
        <f t="shared" si="66"/>
        <v>0</v>
      </c>
      <c r="T109" s="84">
        <f t="shared" si="46"/>
        <v>0</v>
      </c>
      <c r="U109" s="84">
        <f t="shared" si="60"/>
        <v>0</v>
      </c>
      <c r="V109" s="84">
        <f t="shared" si="47"/>
        <v>0</v>
      </c>
      <c r="W109" s="84">
        <v>0</v>
      </c>
      <c r="X109" s="84">
        <f t="shared" si="48"/>
        <v>0</v>
      </c>
      <c r="Y109" s="89">
        <f t="shared" si="49"/>
        <v>0</v>
      </c>
      <c r="AA109" s="122">
        <v>104</v>
      </c>
      <c r="AB109" s="84">
        <f t="shared" si="50"/>
        <v>0</v>
      </c>
      <c r="AC109" s="332">
        <f t="shared" si="74"/>
        <v>0</v>
      </c>
      <c r="AD109" s="152">
        <f t="shared" si="51"/>
        <v>0</v>
      </c>
      <c r="AE109" s="152">
        <f t="shared" si="52"/>
        <v>0</v>
      </c>
      <c r="AF109" s="221">
        <f t="shared" si="70"/>
        <v>0</v>
      </c>
      <c r="AG109" s="221">
        <f t="shared" si="71"/>
        <v>0</v>
      </c>
      <c r="AH109" s="221">
        <f t="shared" si="72"/>
        <v>0</v>
      </c>
      <c r="AI109" s="226">
        <f t="shared" si="73"/>
        <v>0</v>
      </c>
      <c r="AK109" s="122">
        <v>104</v>
      </c>
      <c r="AL109" s="84">
        <f t="shared" si="53"/>
        <v>0</v>
      </c>
      <c r="AM109" s="84">
        <f t="shared" si="54"/>
        <v>0</v>
      </c>
      <c r="AN109" s="84">
        <f t="shared" si="55"/>
        <v>0</v>
      </c>
      <c r="AO109" s="84">
        <f t="shared" si="56"/>
        <v>0</v>
      </c>
      <c r="AP109" s="84">
        <f t="shared" si="57"/>
        <v>0</v>
      </c>
      <c r="AQ109" s="221">
        <f t="shared" si="58"/>
        <v>0</v>
      </c>
      <c r="AR109" s="221">
        <f t="shared" si="58"/>
        <v>0</v>
      </c>
      <c r="AS109" s="221">
        <f t="shared" si="58"/>
        <v>0</v>
      </c>
      <c r="AT109" s="221">
        <f t="shared" si="58"/>
        <v>0</v>
      </c>
      <c r="AU109" s="84"/>
      <c r="AV109" s="84"/>
      <c r="AW109" s="84"/>
      <c r="AX109" s="84"/>
      <c r="AY109" s="127"/>
    </row>
    <row r="110" spans="2:51">
      <c r="I110" s="106">
        <v>105</v>
      </c>
      <c r="J110" s="84">
        <f t="shared" si="61"/>
        <v>0</v>
      </c>
      <c r="K110" s="84">
        <f t="shared" si="62"/>
        <v>0</v>
      </c>
      <c r="L110" s="84">
        <f t="shared" si="63"/>
        <v>0</v>
      </c>
      <c r="M110" s="84">
        <f t="shared" si="64"/>
        <v>0</v>
      </c>
      <c r="N110" s="84">
        <f t="shared" si="44"/>
        <v>0</v>
      </c>
      <c r="O110" s="85">
        <f t="shared" si="45"/>
        <v>0</v>
      </c>
      <c r="P110" s="106">
        <v>105</v>
      </c>
      <c r="Q110" s="84">
        <f t="shared" si="59"/>
        <v>0</v>
      </c>
      <c r="R110" s="84">
        <f t="shared" si="65"/>
        <v>0</v>
      </c>
      <c r="S110" s="84">
        <f t="shared" si="66"/>
        <v>0</v>
      </c>
      <c r="T110" s="84">
        <f t="shared" si="46"/>
        <v>0</v>
      </c>
      <c r="U110" s="84">
        <f t="shared" si="60"/>
        <v>0</v>
      </c>
      <c r="V110" s="84">
        <f t="shared" si="47"/>
        <v>0</v>
      </c>
      <c r="W110" s="84">
        <v>0</v>
      </c>
      <c r="X110" s="84">
        <f t="shared" si="48"/>
        <v>0</v>
      </c>
      <c r="Y110" s="89">
        <f t="shared" si="49"/>
        <v>0</v>
      </c>
      <c r="AA110" s="122">
        <v>105</v>
      </c>
      <c r="AB110" s="84">
        <f t="shared" si="50"/>
        <v>0</v>
      </c>
      <c r="AC110" s="332">
        <f t="shared" si="74"/>
        <v>0</v>
      </c>
      <c r="AD110" s="152">
        <f t="shared" si="51"/>
        <v>0</v>
      </c>
      <c r="AE110" s="152">
        <f t="shared" si="52"/>
        <v>0</v>
      </c>
      <c r="AF110" s="221">
        <f t="shared" si="70"/>
        <v>0</v>
      </c>
      <c r="AG110" s="221">
        <f t="shared" si="71"/>
        <v>0</v>
      </c>
      <c r="AH110" s="221">
        <f t="shared" si="72"/>
        <v>0</v>
      </c>
      <c r="AI110" s="226">
        <f t="shared" si="73"/>
        <v>0</v>
      </c>
      <c r="AK110" s="122">
        <v>105</v>
      </c>
      <c r="AL110" s="84">
        <f t="shared" si="53"/>
        <v>0</v>
      </c>
      <c r="AM110" s="84">
        <f t="shared" si="54"/>
        <v>0</v>
      </c>
      <c r="AN110" s="84">
        <f t="shared" si="55"/>
        <v>0</v>
      </c>
      <c r="AO110" s="84">
        <f t="shared" si="56"/>
        <v>0</v>
      </c>
      <c r="AP110" s="84">
        <f t="shared" si="57"/>
        <v>0</v>
      </c>
      <c r="AQ110" s="221">
        <f t="shared" si="58"/>
        <v>0</v>
      </c>
      <c r="AR110" s="221">
        <f t="shared" si="58"/>
        <v>0</v>
      </c>
      <c r="AS110" s="221">
        <f t="shared" si="58"/>
        <v>0</v>
      </c>
      <c r="AT110" s="221">
        <f t="shared" si="58"/>
        <v>0</v>
      </c>
      <c r="AU110" s="84"/>
      <c r="AV110" s="84"/>
      <c r="AW110" s="84"/>
      <c r="AX110" s="84"/>
      <c r="AY110" s="127"/>
    </row>
    <row r="111" spans="2:51">
      <c r="C111" s="186" t="s">
        <v>174</v>
      </c>
      <c r="D111" s="186"/>
      <c r="E111" s="186"/>
      <c r="I111" s="106">
        <v>106</v>
      </c>
      <c r="J111" s="84">
        <f t="shared" si="61"/>
        <v>0</v>
      </c>
      <c r="K111" s="84">
        <f t="shared" si="62"/>
        <v>0</v>
      </c>
      <c r="L111" s="84">
        <f t="shared" si="63"/>
        <v>0</v>
      </c>
      <c r="M111" s="84">
        <f t="shared" si="64"/>
        <v>0</v>
      </c>
      <c r="N111" s="84">
        <f t="shared" si="44"/>
        <v>0</v>
      </c>
      <c r="O111" s="85">
        <f t="shared" si="45"/>
        <v>0</v>
      </c>
      <c r="P111" s="106">
        <v>106</v>
      </c>
      <c r="Q111" s="84">
        <f t="shared" si="59"/>
        <v>0</v>
      </c>
      <c r="R111" s="84">
        <f t="shared" si="65"/>
        <v>0</v>
      </c>
      <c r="S111" s="84">
        <f t="shared" si="66"/>
        <v>0</v>
      </c>
      <c r="T111" s="84">
        <f t="shared" si="46"/>
        <v>0</v>
      </c>
      <c r="U111" s="84">
        <f t="shared" si="60"/>
        <v>0</v>
      </c>
      <c r="V111" s="84">
        <f t="shared" si="47"/>
        <v>0</v>
      </c>
      <c r="W111" s="84">
        <v>0</v>
      </c>
      <c r="X111" s="84">
        <f t="shared" si="48"/>
        <v>0</v>
      </c>
      <c r="Y111" s="89">
        <f t="shared" si="49"/>
        <v>0</v>
      </c>
      <c r="AA111" s="122">
        <v>106</v>
      </c>
      <c r="AB111" s="84">
        <f t="shared" si="50"/>
        <v>0</v>
      </c>
      <c r="AC111" s="332">
        <f t="shared" si="74"/>
        <v>0</v>
      </c>
      <c r="AD111" s="152">
        <f t="shared" si="51"/>
        <v>0</v>
      </c>
      <c r="AE111" s="152">
        <f t="shared" si="52"/>
        <v>0</v>
      </c>
      <c r="AF111" s="221">
        <f t="shared" si="70"/>
        <v>0</v>
      </c>
      <c r="AG111" s="221">
        <f t="shared" si="71"/>
        <v>0</v>
      </c>
      <c r="AH111" s="221">
        <f t="shared" si="72"/>
        <v>0</v>
      </c>
      <c r="AI111" s="226">
        <f t="shared" si="73"/>
        <v>0</v>
      </c>
      <c r="AK111" s="122">
        <v>106</v>
      </c>
      <c r="AL111" s="84">
        <f t="shared" si="53"/>
        <v>0</v>
      </c>
      <c r="AM111" s="84">
        <f t="shared" si="54"/>
        <v>0</v>
      </c>
      <c r="AN111" s="84">
        <f t="shared" si="55"/>
        <v>0</v>
      </c>
      <c r="AO111" s="84">
        <f t="shared" si="56"/>
        <v>0</v>
      </c>
      <c r="AP111" s="84">
        <f t="shared" si="57"/>
        <v>0</v>
      </c>
      <c r="AQ111" s="221">
        <f t="shared" si="58"/>
        <v>0</v>
      </c>
      <c r="AR111" s="221">
        <f t="shared" si="58"/>
        <v>0</v>
      </c>
      <c r="AS111" s="221">
        <f t="shared" si="58"/>
        <v>0</v>
      </c>
      <c r="AT111" s="221">
        <f t="shared" si="58"/>
        <v>0</v>
      </c>
      <c r="AU111" s="84"/>
      <c r="AV111" s="84"/>
      <c r="AW111" s="84"/>
      <c r="AX111" s="84"/>
      <c r="AY111" s="127"/>
    </row>
    <row r="112" spans="2:51">
      <c r="C112" s="125" t="s">
        <v>150</v>
      </c>
      <c r="D112" s="125" t="s">
        <v>72</v>
      </c>
      <c r="E112" s="125" t="s">
        <v>171</v>
      </c>
      <c r="I112" s="106">
        <v>107</v>
      </c>
      <c r="J112" s="84">
        <f t="shared" si="61"/>
        <v>0</v>
      </c>
      <c r="K112" s="84">
        <f t="shared" si="62"/>
        <v>0</v>
      </c>
      <c r="L112" s="84">
        <f t="shared" si="63"/>
        <v>0</v>
      </c>
      <c r="M112" s="84">
        <f t="shared" si="64"/>
        <v>0</v>
      </c>
      <c r="N112" s="84">
        <f t="shared" si="44"/>
        <v>0</v>
      </c>
      <c r="O112" s="85">
        <f t="shared" si="45"/>
        <v>0</v>
      </c>
      <c r="P112" s="106">
        <v>107</v>
      </c>
      <c r="Q112" s="84">
        <f t="shared" si="59"/>
        <v>0</v>
      </c>
      <c r="R112" s="84">
        <f t="shared" si="65"/>
        <v>0</v>
      </c>
      <c r="S112" s="84">
        <f t="shared" si="66"/>
        <v>0</v>
      </c>
      <c r="T112" s="84">
        <f t="shared" si="46"/>
        <v>0</v>
      </c>
      <c r="U112" s="84">
        <f t="shared" si="60"/>
        <v>0</v>
      </c>
      <c r="V112" s="84">
        <f t="shared" si="47"/>
        <v>0</v>
      </c>
      <c r="W112" s="84">
        <v>0</v>
      </c>
      <c r="X112" s="84">
        <f t="shared" si="48"/>
        <v>0</v>
      </c>
      <c r="Y112" s="89">
        <f t="shared" si="49"/>
        <v>0</v>
      </c>
      <c r="AA112" s="122">
        <v>107</v>
      </c>
      <c r="AB112" s="84">
        <f t="shared" si="50"/>
        <v>0</v>
      </c>
      <c r="AC112" s="332">
        <f t="shared" si="74"/>
        <v>0</v>
      </c>
      <c r="AD112" s="152">
        <f t="shared" si="51"/>
        <v>0</v>
      </c>
      <c r="AE112" s="152">
        <f t="shared" si="52"/>
        <v>0</v>
      </c>
      <c r="AF112" s="221">
        <f t="shared" si="70"/>
        <v>0</v>
      </c>
      <c r="AG112" s="221">
        <f t="shared" si="71"/>
        <v>0</v>
      </c>
      <c r="AH112" s="221">
        <f t="shared" si="72"/>
        <v>0</v>
      </c>
      <c r="AI112" s="226">
        <f t="shared" si="73"/>
        <v>0</v>
      </c>
      <c r="AK112" s="122">
        <v>107</v>
      </c>
      <c r="AL112" s="84">
        <f t="shared" si="53"/>
        <v>0</v>
      </c>
      <c r="AM112" s="84">
        <f t="shared" si="54"/>
        <v>0</v>
      </c>
      <c r="AN112" s="84">
        <f t="shared" si="55"/>
        <v>0</v>
      </c>
      <c r="AO112" s="84">
        <f t="shared" si="56"/>
        <v>0</v>
      </c>
      <c r="AP112" s="84">
        <f t="shared" si="57"/>
        <v>0</v>
      </c>
      <c r="AQ112" s="221">
        <f t="shared" si="58"/>
        <v>0</v>
      </c>
      <c r="AR112" s="221">
        <f t="shared" si="58"/>
        <v>0</v>
      </c>
      <c r="AS112" s="221">
        <f t="shared" si="58"/>
        <v>0</v>
      </c>
      <c r="AT112" s="221">
        <f t="shared" si="58"/>
        <v>0</v>
      </c>
      <c r="AU112" s="84"/>
      <c r="AV112" s="84"/>
      <c r="AW112" s="84"/>
      <c r="AX112" s="84"/>
      <c r="AY112" s="127"/>
    </row>
    <row r="113" spans="2:51">
      <c r="B113" s="118" t="s">
        <v>172</v>
      </c>
      <c r="C113" s="130">
        <f>1/$F$18*SUM(X6:X205)</f>
        <v>550.46493487952534</v>
      </c>
      <c r="D113" s="130">
        <f>1/$F$10*SUM(O6:O205)</f>
        <v>332.19925582194043</v>
      </c>
      <c r="E113" s="129">
        <f>C113-D113</f>
        <v>218.26567905758492</v>
      </c>
      <c r="I113" s="106">
        <v>108</v>
      </c>
      <c r="J113" s="84">
        <f t="shared" si="61"/>
        <v>0</v>
      </c>
      <c r="K113" s="84">
        <f t="shared" si="62"/>
        <v>0</v>
      </c>
      <c r="L113" s="84">
        <f t="shared" si="63"/>
        <v>0</v>
      </c>
      <c r="M113" s="84">
        <f t="shared" si="64"/>
        <v>0</v>
      </c>
      <c r="N113" s="84">
        <f t="shared" si="44"/>
        <v>0</v>
      </c>
      <c r="O113" s="85">
        <f t="shared" si="45"/>
        <v>0</v>
      </c>
      <c r="P113" s="106">
        <v>108</v>
      </c>
      <c r="Q113" s="84">
        <f t="shared" si="59"/>
        <v>0</v>
      </c>
      <c r="R113" s="84">
        <f t="shared" si="65"/>
        <v>0</v>
      </c>
      <c r="S113" s="84">
        <f t="shared" si="66"/>
        <v>0</v>
      </c>
      <c r="T113" s="84">
        <f t="shared" si="46"/>
        <v>0</v>
      </c>
      <c r="U113" s="84">
        <f t="shared" si="60"/>
        <v>0</v>
      </c>
      <c r="V113" s="84">
        <f t="shared" si="47"/>
        <v>0</v>
      </c>
      <c r="W113" s="84">
        <v>0</v>
      </c>
      <c r="X113" s="84">
        <f t="shared" si="48"/>
        <v>0</v>
      </c>
      <c r="Y113" s="89">
        <f t="shared" si="49"/>
        <v>0</v>
      </c>
      <c r="AA113" s="122">
        <v>108</v>
      </c>
      <c r="AB113" s="84">
        <f t="shared" si="50"/>
        <v>0</v>
      </c>
      <c r="AC113" s="332">
        <f t="shared" si="74"/>
        <v>0</v>
      </c>
      <c r="AD113" s="152">
        <f t="shared" si="51"/>
        <v>0</v>
      </c>
      <c r="AE113" s="152">
        <f t="shared" si="52"/>
        <v>0</v>
      </c>
      <c r="AF113" s="221">
        <f t="shared" si="70"/>
        <v>0</v>
      </c>
      <c r="AG113" s="221">
        <f t="shared" si="71"/>
        <v>0</v>
      </c>
      <c r="AH113" s="221">
        <f t="shared" si="72"/>
        <v>0</v>
      </c>
      <c r="AI113" s="226">
        <f t="shared" si="73"/>
        <v>0</v>
      </c>
      <c r="AK113" s="122">
        <v>108</v>
      </c>
      <c r="AL113" s="84">
        <f t="shared" si="53"/>
        <v>0</v>
      </c>
      <c r="AM113" s="84">
        <f t="shared" si="54"/>
        <v>0</v>
      </c>
      <c r="AN113" s="84">
        <f t="shared" si="55"/>
        <v>0</v>
      </c>
      <c r="AO113" s="84">
        <f t="shared" si="56"/>
        <v>0</v>
      </c>
      <c r="AP113" s="84">
        <f t="shared" si="57"/>
        <v>0</v>
      </c>
      <c r="AQ113" s="221">
        <f t="shared" si="58"/>
        <v>0</v>
      </c>
      <c r="AR113" s="221">
        <f t="shared" si="58"/>
        <v>0</v>
      </c>
      <c r="AS113" s="221">
        <f t="shared" si="58"/>
        <v>0</v>
      </c>
      <c r="AT113" s="221">
        <f t="shared" si="58"/>
        <v>0</v>
      </c>
      <c r="AU113" s="84"/>
      <c r="AV113" s="84"/>
      <c r="AW113" s="84"/>
      <c r="AX113" s="84"/>
      <c r="AY113" s="127"/>
    </row>
    <row r="114" spans="2:51">
      <c r="B114" s="118" t="s">
        <v>173</v>
      </c>
      <c r="C114" s="130">
        <f>X35</f>
        <v>538.97944227616517</v>
      </c>
      <c r="D114" s="130">
        <f>O35</f>
        <v>332.97845714169233</v>
      </c>
      <c r="E114" s="129">
        <f>VLOOKUP(30,I5:Y205,17,FALSE)</f>
        <v>206.00098513447284</v>
      </c>
      <c r="I114" s="106">
        <v>109</v>
      </c>
      <c r="J114" s="84">
        <f t="shared" si="61"/>
        <v>0</v>
      </c>
      <c r="K114" s="84">
        <f t="shared" si="62"/>
        <v>0</v>
      </c>
      <c r="L114" s="84">
        <f t="shared" si="63"/>
        <v>0</v>
      </c>
      <c r="M114" s="84">
        <f t="shared" si="64"/>
        <v>0</v>
      </c>
      <c r="N114" s="84">
        <f t="shared" si="44"/>
        <v>0</v>
      </c>
      <c r="O114" s="85">
        <f t="shared" si="45"/>
        <v>0</v>
      </c>
      <c r="P114" s="106">
        <v>109</v>
      </c>
      <c r="Q114" s="84">
        <f t="shared" si="59"/>
        <v>0</v>
      </c>
      <c r="R114" s="84">
        <f t="shared" si="65"/>
        <v>0</v>
      </c>
      <c r="S114" s="84">
        <f t="shared" si="66"/>
        <v>0</v>
      </c>
      <c r="T114" s="84">
        <f t="shared" si="46"/>
        <v>0</v>
      </c>
      <c r="U114" s="84">
        <f t="shared" si="60"/>
        <v>0</v>
      </c>
      <c r="V114" s="84">
        <f t="shared" si="47"/>
        <v>0</v>
      </c>
      <c r="W114" s="84">
        <v>0</v>
      </c>
      <c r="X114" s="84">
        <f t="shared" si="48"/>
        <v>0</v>
      </c>
      <c r="Y114" s="89">
        <f t="shared" si="49"/>
        <v>0</v>
      </c>
      <c r="AA114" s="122">
        <v>109</v>
      </c>
      <c r="AB114" s="84">
        <f t="shared" si="50"/>
        <v>0</v>
      </c>
      <c r="AC114" s="332">
        <f t="shared" si="74"/>
        <v>0</v>
      </c>
      <c r="AD114" s="152">
        <f t="shared" si="51"/>
        <v>0</v>
      </c>
      <c r="AE114" s="152">
        <f t="shared" si="52"/>
        <v>0</v>
      </c>
      <c r="AF114" s="221">
        <f t="shared" si="70"/>
        <v>0</v>
      </c>
      <c r="AG114" s="221">
        <f t="shared" si="71"/>
        <v>0</v>
      </c>
      <c r="AH114" s="221">
        <f t="shared" si="72"/>
        <v>0</v>
      </c>
      <c r="AI114" s="226">
        <f t="shared" si="73"/>
        <v>0</v>
      </c>
      <c r="AK114" s="122">
        <v>109</v>
      </c>
      <c r="AL114" s="84">
        <f t="shared" si="53"/>
        <v>0</v>
      </c>
      <c r="AM114" s="84">
        <f t="shared" si="54"/>
        <v>0</v>
      </c>
      <c r="AN114" s="84">
        <f t="shared" si="55"/>
        <v>0</v>
      </c>
      <c r="AO114" s="84">
        <f t="shared" si="56"/>
        <v>0</v>
      </c>
      <c r="AP114" s="84">
        <f t="shared" si="57"/>
        <v>0</v>
      </c>
      <c r="AQ114" s="221">
        <f t="shared" si="58"/>
        <v>0</v>
      </c>
      <c r="AR114" s="221">
        <f t="shared" si="58"/>
        <v>0</v>
      </c>
      <c r="AS114" s="221">
        <f t="shared" si="58"/>
        <v>0</v>
      </c>
      <c r="AT114" s="221">
        <f t="shared" si="58"/>
        <v>0</v>
      </c>
      <c r="AU114" s="84"/>
      <c r="AV114" s="84"/>
      <c r="AW114" s="84"/>
      <c r="AX114" s="84"/>
      <c r="AY114" s="127"/>
    </row>
    <row r="115" spans="2:51">
      <c r="C115" s="131"/>
      <c r="D115" s="131"/>
      <c r="E115" s="131"/>
      <c r="I115" s="106">
        <v>110</v>
      </c>
      <c r="J115" s="84">
        <f t="shared" si="61"/>
        <v>0</v>
      </c>
      <c r="K115" s="84">
        <f t="shared" si="62"/>
        <v>0</v>
      </c>
      <c r="L115" s="84">
        <f t="shared" si="63"/>
        <v>0</v>
      </c>
      <c r="M115" s="84">
        <f t="shared" si="64"/>
        <v>0</v>
      </c>
      <c r="N115" s="84">
        <f t="shared" si="44"/>
        <v>0</v>
      </c>
      <c r="O115" s="85">
        <f t="shared" si="45"/>
        <v>0</v>
      </c>
      <c r="P115" s="106">
        <v>110</v>
      </c>
      <c r="Q115" s="84">
        <f t="shared" si="59"/>
        <v>0</v>
      </c>
      <c r="R115" s="84">
        <f t="shared" si="65"/>
        <v>0</v>
      </c>
      <c r="S115" s="84">
        <f t="shared" si="66"/>
        <v>0</v>
      </c>
      <c r="T115" s="84">
        <f t="shared" si="46"/>
        <v>0</v>
      </c>
      <c r="U115" s="84">
        <f t="shared" si="60"/>
        <v>0</v>
      </c>
      <c r="V115" s="84">
        <f t="shared" si="47"/>
        <v>0</v>
      </c>
      <c r="W115" s="84">
        <v>0</v>
      </c>
      <c r="X115" s="84">
        <f t="shared" si="48"/>
        <v>0</v>
      </c>
      <c r="Y115" s="89">
        <f t="shared" si="49"/>
        <v>0</v>
      </c>
      <c r="AA115" s="122">
        <v>110</v>
      </c>
      <c r="AB115" s="84">
        <f t="shared" si="50"/>
        <v>0</v>
      </c>
      <c r="AC115" s="332">
        <f t="shared" si="74"/>
        <v>0</v>
      </c>
      <c r="AD115" s="152">
        <f t="shared" si="51"/>
        <v>0</v>
      </c>
      <c r="AE115" s="152">
        <f t="shared" si="52"/>
        <v>0</v>
      </c>
      <c r="AF115" s="221">
        <f t="shared" si="70"/>
        <v>0</v>
      </c>
      <c r="AG115" s="221">
        <f t="shared" si="71"/>
        <v>0</v>
      </c>
      <c r="AH115" s="221">
        <f t="shared" si="72"/>
        <v>0</v>
      </c>
      <c r="AI115" s="226">
        <f t="shared" si="73"/>
        <v>0</v>
      </c>
      <c r="AK115" s="122">
        <v>110</v>
      </c>
      <c r="AL115" s="84">
        <f t="shared" si="53"/>
        <v>0</v>
      </c>
      <c r="AM115" s="84">
        <f t="shared" si="54"/>
        <v>0</v>
      </c>
      <c r="AN115" s="84">
        <f t="shared" si="55"/>
        <v>0</v>
      </c>
      <c r="AO115" s="84">
        <f t="shared" si="56"/>
        <v>0</v>
      </c>
      <c r="AP115" s="84">
        <f t="shared" si="57"/>
        <v>0</v>
      </c>
      <c r="AQ115" s="221">
        <f t="shared" si="58"/>
        <v>0</v>
      </c>
      <c r="AR115" s="221">
        <f t="shared" si="58"/>
        <v>0</v>
      </c>
      <c r="AS115" s="221">
        <f t="shared" si="58"/>
        <v>0</v>
      </c>
      <c r="AT115" s="221">
        <f t="shared" si="58"/>
        <v>0</v>
      </c>
      <c r="AU115" s="84"/>
      <c r="AV115" s="84"/>
      <c r="AW115" s="84"/>
      <c r="AX115" s="84"/>
      <c r="AY115" s="127"/>
    </row>
    <row r="116" spans="2:51">
      <c r="C116" s="161" t="s">
        <v>130</v>
      </c>
      <c r="D116" s="161"/>
      <c r="E116" s="161"/>
      <c r="I116" s="106">
        <v>111</v>
      </c>
      <c r="J116" s="84">
        <f t="shared" si="61"/>
        <v>0</v>
      </c>
      <c r="K116" s="84">
        <f t="shared" si="62"/>
        <v>0</v>
      </c>
      <c r="L116" s="84">
        <f t="shared" si="63"/>
        <v>0</v>
      </c>
      <c r="M116" s="84">
        <f t="shared" si="64"/>
        <v>0</v>
      </c>
      <c r="N116" s="84">
        <f t="shared" si="44"/>
        <v>0</v>
      </c>
      <c r="O116" s="85">
        <f t="shared" si="45"/>
        <v>0</v>
      </c>
      <c r="P116" s="106">
        <v>111</v>
      </c>
      <c r="Q116" s="84">
        <f t="shared" si="59"/>
        <v>0</v>
      </c>
      <c r="R116" s="84">
        <f t="shared" si="65"/>
        <v>0</v>
      </c>
      <c r="S116" s="84">
        <f t="shared" si="66"/>
        <v>0</v>
      </c>
      <c r="T116" s="84">
        <f t="shared" si="46"/>
        <v>0</v>
      </c>
      <c r="U116" s="84">
        <f t="shared" si="60"/>
        <v>0</v>
      </c>
      <c r="V116" s="84">
        <f t="shared" si="47"/>
        <v>0</v>
      </c>
      <c r="W116" s="84">
        <v>0</v>
      </c>
      <c r="X116" s="84">
        <f t="shared" si="48"/>
        <v>0</v>
      </c>
      <c r="Y116" s="89">
        <f t="shared" si="49"/>
        <v>0</v>
      </c>
      <c r="AA116" s="122">
        <v>111</v>
      </c>
      <c r="AB116" s="84">
        <f t="shared" si="50"/>
        <v>0</v>
      </c>
      <c r="AC116" s="332">
        <f t="shared" si="74"/>
        <v>0</v>
      </c>
      <c r="AD116" s="152">
        <f t="shared" si="51"/>
        <v>0</v>
      </c>
      <c r="AE116" s="152">
        <f t="shared" si="52"/>
        <v>0</v>
      </c>
      <c r="AF116" s="221">
        <f t="shared" si="70"/>
        <v>0</v>
      </c>
      <c r="AG116" s="221">
        <f t="shared" si="71"/>
        <v>0</v>
      </c>
      <c r="AH116" s="221">
        <f t="shared" si="72"/>
        <v>0</v>
      </c>
      <c r="AI116" s="226">
        <f t="shared" si="73"/>
        <v>0</v>
      </c>
      <c r="AK116" s="122">
        <v>111</v>
      </c>
      <c r="AL116" s="84">
        <f t="shared" si="53"/>
        <v>0</v>
      </c>
      <c r="AM116" s="84">
        <f t="shared" si="54"/>
        <v>0</v>
      </c>
      <c r="AN116" s="84">
        <f t="shared" si="55"/>
        <v>0</v>
      </c>
      <c r="AO116" s="84">
        <f t="shared" si="56"/>
        <v>0</v>
      </c>
      <c r="AP116" s="84">
        <f t="shared" si="57"/>
        <v>0</v>
      </c>
      <c r="AQ116" s="221">
        <f t="shared" si="58"/>
        <v>0</v>
      </c>
      <c r="AR116" s="221">
        <f t="shared" si="58"/>
        <v>0</v>
      </c>
      <c r="AS116" s="221">
        <f t="shared" si="58"/>
        <v>0</v>
      </c>
      <c r="AT116" s="221">
        <f t="shared" si="58"/>
        <v>0</v>
      </c>
      <c r="AU116" s="84"/>
      <c r="AV116" s="84"/>
      <c r="AW116" s="84"/>
      <c r="AX116" s="84"/>
      <c r="AY116" s="127"/>
    </row>
    <row r="117" spans="2:51">
      <c r="C117" s="161" t="s">
        <v>150</v>
      </c>
      <c r="D117" s="161" t="s">
        <v>72</v>
      </c>
      <c r="E117" s="132" t="s">
        <v>171</v>
      </c>
      <c r="I117" s="106">
        <v>112</v>
      </c>
      <c r="J117" s="84">
        <f t="shared" si="61"/>
        <v>0</v>
      </c>
      <c r="K117" s="84">
        <f t="shared" si="62"/>
        <v>0</v>
      </c>
      <c r="L117" s="84">
        <f t="shared" si="63"/>
        <v>0</v>
      </c>
      <c r="M117" s="84">
        <f t="shared" si="64"/>
        <v>0</v>
      </c>
      <c r="N117" s="84">
        <f t="shared" si="44"/>
        <v>0</v>
      </c>
      <c r="O117" s="85">
        <f t="shared" si="45"/>
        <v>0</v>
      </c>
      <c r="P117" s="106">
        <v>112</v>
      </c>
      <c r="Q117" s="84">
        <f t="shared" si="59"/>
        <v>0</v>
      </c>
      <c r="R117" s="84">
        <f t="shared" si="65"/>
        <v>0</v>
      </c>
      <c r="S117" s="84">
        <f t="shared" si="66"/>
        <v>0</v>
      </c>
      <c r="T117" s="84">
        <f t="shared" si="46"/>
        <v>0</v>
      </c>
      <c r="U117" s="84">
        <f t="shared" si="60"/>
        <v>0</v>
      </c>
      <c r="V117" s="84">
        <f t="shared" si="47"/>
        <v>0</v>
      </c>
      <c r="W117" s="84">
        <v>0</v>
      </c>
      <c r="X117" s="84">
        <f t="shared" si="48"/>
        <v>0</v>
      </c>
      <c r="Y117" s="89">
        <f t="shared" si="49"/>
        <v>0</v>
      </c>
      <c r="AA117" s="122">
        <v>112</v>
      </c>
      <c r="AB117" s="84">
        <f t="shared" si="50"/>
        <v>0</v>
      </c>
      <c r="AC117" s="332">
        <f t="shared" si="74"/>
        <v>0</v>
      </c>
      <c r="AD117" s="152">
        <f t="shared" si="51"/>
        <v>0</v>
      </c>
      <c r="AE117" s="152">
        <f t="shared" si="52"/>
        <v>0</v>
      </c>
      <c r="AF117" s="221">
        <f t="shared" si="70"/>
        <v>0</v>
      </c>
      <c r="AG117" s="221">
        <f t="shared" si="71"/>
        <v>0</v>
      </c>
      <c r="AH117" s="221">
        <f t="shared" si="72"/>
        <v>0</v>
      </c>
      <c r="AI117" s="226">
        <f t="shared" si="73"/>
        <v>0</v>
      </c>
      <c r="AK117" s="122">
        <v>112</v>
      </c>
      <c r="AL117" s="84">
        <f t="shared" si="53"/>
        <v>0</v>
      </c>
      <c r="AM117" s="84">
        <f t="shared" si="54"/>
        <v>0</v>
      </c>
      <c r="AN117" s="84">
        <f t="shared" si="55"/>
        <v>0</v>
      </c>
      <c r="AO117" s="84">
        <f t="shared" si="56"/>
        <v>0</v>
      </c>
      <c r="AP117" s="84">
        <f t="shared" si="57"/>
        <v>0</v>
      </c>
      <c r="AQ117" s="221">
        <f t="shared" si="58"/>
        <v>0</v>
      </c>
      <c r="AR117" s="221">
        <f t="shared" si="58"/>
        <v>0</v>
      </c>
      <c r="AS117" s="221">
        <f t="shared" si="58"/>
        <v>0</v>
      </c>
      <c r="AT117" s="221">
        <f t="shared" si="58"/>
        <v>0</v>
      </c>
      <c r="AU117" s="84"/>
      <c r="AV117" s="84"/>
      <c r="AW117" s="84"/>
      <c r="AX117" s="84"/>
      <c r="AY117" s="127"/>
    </row>
    <row r="118" spans="2:51">
      <c r="B118" s="118" t="s">
        <v>266</v>
      </c>
      <c r="C118" s="330">
        <f>1/30*SUM(AI6:AI35)</f>
        <v>9.9114260031971551</v>
      </c>
      <c r="D118" s="130">
        <v>0</v>
      </c>
      <c r="E118" s="129">
        <f>C118-D118</f>
        <v>9.9114260031971551</v>
      </c>
      <c r="I118" s="106">
        <v>113</v>
      </c>
      <c r="J118" s="84">
        <f t="shared" si="61"/>
        <v>0</v>
      </c>
      <c r="K118" s="84">
        <f t="shared" si="62"/>
        <v>0</v>
      </c>
      <c r="L118" s="84">
        <f t="shared" si="63"/>
        <v>0</v>
      </c>
      <c r="M118" s="84">
        <f t="shared" si="64"/>
        <v>0</v>
      </c>
      <c r="N118" s="84">
        <f t="shared" si="44"/>
        <v>0</v>
      </c>
      <c r="O118" s="85">
        <f t="shared" si="45"/>
        <v>0</v>
      </c>
      <c r="P118" s="106">
        <v>113</v>
      </c>
      <c r="Q118" s="84">
        <f t="shared" si="59"/>
        <v>0</v>
      </c>
      <c r="R118" s="84">
        <f t="shared" si="65"/>
        <v>0</v>
      </c>
      <c r="S118" s="84">
        <f t="shared" si="66"/>
        <v>0</v>
      </c>
      <c r="T118" s="84">
        <f t="shared" si="46"/>
        <v>0</v>
      </c>
      <c r="U118" s="84">
        <f t="shared" si="60"/>
        <v>0</v>
      </c>
      <c r="V118" s="84">
        <f t="shared" si="47"/>
        <v>0</v>
      </c>
      <c r="W118" s="84">
        <v>0</v>
      </c>
      <c r="X118" s="84">
        <f t="shared" si="48"/>
        <v>0</v>
      </c>
      <c r="Y118" s="89">
        <f t="shared" si="49"/>
        <v>0</v>
      </c>
      <c r="AA118" s="122">
        <v>113</v>
      </c>
      <c r="AB118" s="84">
        <f t="shared" si="50"/>
        <v>0</v>
      </c>
      <c r="AC118" s="332">
        <f t="shared" si="74"/>
        <v>0</v>
      </c>
      <c r="AD118" s="152">
        <f t="shared" si="51"/>
        <v>0</v>
      </c>
      <c r="AE118" s="152">
        <f t="shared" si="52"/>
        <v>0</v>
      </c>
      <c r="AF118" s="221">
        <f t="shared" si="70"/>
        <v>0</v>
      </c>
      <c r="AG118" s="221">
        <f t="shared" si="71"/>
        <v>0</v>
      </c>
      <c r="AH118" s="221">
        <f t="shared" si="72"/>
        <v>0</v>
      </c>
      <c r="AI118" s="226">
        <f t="shared" si="73"/>
        <v>0</v>
      </c>
      <c r="AK118" s="122">
        <v>113</v>
      </c>
      <c r="AL118" s="84">
        <f t="shared" si="53"/>
        <v>0</v>
      </c>
      <c r="AM118" s="84">
        <f t="shared" si="54"/>
        <v>0</v>
      </c>
      <c r="AN118" s="84">
        <f t="shared" si="55"/>
        <v>0</v>
      </c>
      <c r="AO118" s="84">
        <f t="shared" si="56"/>
        <v>0</v>
      </c>
      <c r="AP118" s="84">
        <f t="shared" si="57"/>
        <v>0</v>
      </c>
      <c r="AQ118" s="221">
        <f t="shared" si="58"/>
        <v>0</v>
      </c>
      <c r="AR118" s="221">
        <f t="shared" si="58"/>
        <v>0</v>
      </c>
      <c r="AS118" s="221">
        <f t="shared" si="58"/>
        <v>0</v>
      </c>
      <c r="AT118" s="221">
        <f t="shared" si="58"/>
        <v>0</v>
      </c>
      <c r="AU118" s="84"/>
      <c r="AV118" s="84"/>
      <c r="AW118" s="84"/>
      <c r="AX118" s="84"/>
      <c r="AY118" s="127"/>
    </row>
    <row r="119" spans="2:51">
      <c r="B119" s="118"/>
      <c r="C119" s="133"/>
      <c r="D119" s="130"/>
      <c r="E119" s="129"/>
      <c r="I119" s="106">
        <v>114</v>
      </c>
      <c r="J119" s="84">
        <f t="shared" si="61"/>
        <v>0</v>
      </c>
      <c r="K119" s="84">
        <f t="shared" si="62"/>
        <v>0</v>
      </c>
      <c r="L119" s="84">
        <f t="shared" si="63"/>
        <v>0</v>
      </c>
      <c r="M119" s="84">
        <f t="shared" si="64"/>
        <v>0</v>
      </c>
      <c r="N119" s="84">
        <f t="shared" si="44"/>
        <v>0</v>
      </c>
      <c r="O119" s="85">
        <f t="shared" si="45"/>
        <v>0</v>
      </c>
      <c r="P119" s="106">
        <v>114</v>
      </c>
      <c r="Q119" s="84">
        <f t="shared" si="59"/>
        <v>0</v>
      </c>
      <c r="R119" s="84">
        <f t="shared" si="65"/>
        <v>0</v>
      </c>
      <c r="S119" s="84">
        <f t="shared" si="66"/>
        <v>0</v>
      </c>
      <c r="T119" s="84">
        <f t="shared" si="46"/>
        <v>0</v>
      </c>
      <c r="U119" s="84">
        <f t="shared" si="60"/>
        <v>0</v>
      </c>
      <c r="V119" s="84">
        <f t="shared" si="47"/>
        <v>0</v>
      </c>
      <c r="W119" s="84">
        <v>0</v>
      </c>
      <c r="X119" s="84">
        <f t="shared" si="48"/>
        <v>0</v>
      </c>
      <c r="Y119" s="89">
        <f t="shared" si="49"/>
        <v>0</v>
      </c>
      <c r="AA119" s="122">
        <v>114</v>
      </c>
      <c r="AB119" s="84">
        <f t="shared" si="50"/>
        <v>0</v>
      </c>
      <c r="AC119" s="332">
        <f t="shared" si="74"/>
        <v>0</v>
      </c>
      <c r="AD119" s="152">
        <f t="shared" si="51"/>
        <v>0</v>
      </c>
      <c r="AE119" s="152">
        <f t="shared" si="52"/>
        <v>0</v>
      </c>
      <c r="AF119" s="221">
        <f t="shared" si="70"/>
        <v>0</v>
      </c>
      <c r="AG119" s="221">
        <f t="shared" si="71"/>
        <v>0</v>
      </c>
      <c r="AH119" s="221">
        <f t="shared" si="72"/>
        <v>0</v>
      </c>
      <c r="AI119" s="226">
        <f t="shared" si="73"/>
        <v>0</v>
      </c>
      <c r="AK119" s="122">
        <v>114</v>
      </c>
      <c r="AL119" s="84">
        <f t="shared" si="53"/>
        <v>0</v>
      </c>
      <c r="AM119" s="84">
        <f t="shared" si="54"/>
        <v>0</v>
      </c>
      <c r="AN119" s="84">
        <f t="shared" si="55"/>
        <v>0</v>
      </c>
      <c r="AO119" s="84">
        <f t="shared" si="56"/>
        <v>0</v>
      </c>
      <c r="AP119" s="84">
        <f t="shared" si="57"/>
        <v>0</v>
      </c>
      <c r="AQ119" s="221">
        <f t="shared" si="58"/>
        <v>0</v>
      </c>
      <c r="AR119" s="221">
        <f t="shared" si="58"/>
        <v>0</v>
      </c>
      <c r="AS119" s="221">
        <f t="shared" si="58"/>
        <v>0</v>
      </c>
      <c r="AT119" s="221">
        <f t="shared" si="58"/>
        <v>0</v>
      </c>
      <c r="AU119" s="84"/>
      <c r="AV119" s="84"/>
      <c r="AW119" s="84"/>
      <c r="AX119" s="84"/>
      <c r="AY119" s="127"/>
    </row>
    <row r="120" spans="2:51">
      <c r="C120" s="131"/>
      <c r="D120" s="131"/>
      <c r="E120" s="134"/>
      <c r="I120" s="106">
        <v>115</v>
      </c>
      <c r="J120" s="84">
        <f t="shared" si="61"/>
        <v>0</v>
      </c>
      <c r="K120" s="84">
        <f t="shared" si="62"/>
        <v>0</v>
      </c>
      <c r="L120" s="84">
        <f t="shared" si="63"/>
        <v>0</v>
      </c>
      <c r="M120" s="84">
        <f t="shared" si="64"/>
        <v>0</v>
      </c>
      <c r="N120" s="84">
        <f t="shared" si="44"/>
        <v>0</v>
      </c>
      <c r="O120" s="85">
        <f t="shared" si="45"/>
        <v>0</v>
      </c>
      <c r="P120" s="106">
        <v>115</v>
      </c>
      <c r="Q120" s="84">
        <f t="shared" si="59"/>
        <v>0</v>
      </c>
      <c r="R120" s="84">
        <f t="shared" si="65"/>
        <v>0</v>
      </c>
      <c r="S120" s="84">
        <f t="shared" si="66"/>
        <v>0</v>
      </c>
      <c r="T120" s="84">
        <f t="shared" si="46"/>
        <v>0</v>
      </c>
      <c r="U120" s="84">
        <f t="shared" si="60"/>
        <v>0</v>
      </c>
      <c r="V120" s="84">
        <f t="shared" si="47"/>
        <v>0</v>
      </c>
      <c r="W120" s="84">
        <v>0</v>
      </c>
      <c r="X120" s="84">
        <f t="shared" si="48"/>
        <v>0</v>
      </c>
      <c r="Y120" s="89">
        <f t="shared" si="49"/>
        <v>0</v>
      </c>
      <c r="AA120" s="122">
        <v>115</v>
      </c>
      <c r="AB120" s="84">
        <f t="shared" si="50"/>
        <v>0</v>
      </c>
      <c r="AC120" s="332">
        <f t="shared" si="74"/>
        <v>0</v>
      </c>
      <c r="AD120" s="152">
        <f t="shared" si="51"/>
        <v>0</v>
      </c>
      <c r="AE120" s="152">
        <f t="shared" si="52"/>
        <v>0</v>
      </c>
      <c r="AF120" s="221">
        <f t="shared" si="70"/>
        <v>0</v>
      </c>
      <c r="AG120" s="221">
        <f t="shared" si="71"/>
        <v>0</v>
      </c>
      <c r="AH120" s="221">
        <f t="shared" si="72"/>
        <v>0</v>
      </c>
      <c r="AI120" s="226">
        <f t="shared" si="73"/>
        <v>0</v>
      </c>
      <c r="AK120" s="122">
        <v>115</v>
      </c>
      <c r="AL120" s="84">
        <f t="shared" si="53"/>
        <v>0</v>
      </c>
      <c r="AM120" s="84">
        <f t="shared" si="54"/>
        <v>0</v>
      </c>
      <c r="AN120" s="84">
        <f t="shared" si="55"/>
        <v>0</v>
      </c>
      <c r="AO120" s="84">
        <f t="shared" si="56"/>
        <v>0</v>
      </c>
      <c r="AP120" s="84">
        <f t="shared" si="57"/>
        <v>0</v>
      </c>
      <c r="AQ120" s="221">
        <f t="shared" si="58"/>
        <v>0</v>
      </c>
      <c r="AR120" s="221">
        <f t="shared" si="58"/>
        <v>0</v>
      </c>
      <c r="AS120" s="221">
        <f t="shared" si="58"/>
        <v>0</v>
      </c>
      <c r="AT120" s="221">
        <f t="shared" si="58"/>
        <v>0</v>
      </c>
      <c r="AU120" s="84"/>
      <c r="AV120" s="84"/>
      <c r="AW120" s="84"/>
      <c r="AX120" s="84"/>
      <c r="AY120" s="127"/>
    </row>
    <row r="121" spans="2:51">
      <c r="C121" s="161" t="s">
        <v>165</v>
      </c>
      <c r="D121" s="161"/>
      <c r="E121" s="161"/>
      <c r="I121" s="106">
        <v>116</v>
      </c>
      <c r="J121" s="84">
        <f t="shared" si="61"/>
        <v>0</v>
      </c>
      <c r="K121" s="84">
        <f t="shared" si="62"/>
        <v>0</v>
      </c>
      <c r="L121" s="84">
        <f t="shared" si="63"/>
        <v>0</v>
      </c>
      <c r="M121" s="84">
        <f t="shared" si="64"/>
        <v>0</v>
      </c>
      <c r="N121" s="84">
        <f t="shared" si="44"/>
        <v>0</v>
      </c>
      <c r="O121" s="85">
        <f t="shared" si="45"/>
        <v>0</v>
      </c>
      <c r="P121" s="106">
        <v>116</v>
      </c>
      <c r="Q121" s="84">
        <f t="shared" si="59"/>
        <v>0</v>
      </c>
      <c r="R121" s="84">
        <f t="shared" si="65"/>
        <v>0</v>
      </c>
      <c r="S121" s="84">
        <f t="shared" si="66"/>
        <v>0</v>
      </c>
      <c r="T121" s="84">
        <f t="shared" si="46"/>
        <v>0</v>
      </c>
      <c r="U121" s="84">
        <f t="shared" si="60"/>
        <v>0</v>
      </c>
      <c r="V121" s="84">
        <f t="shared" si="47"/>
        <v>0</v>
      </c>
      <c r="W121" s="84">
        <v>0</v>
      </c>
      <c r="X121" s="84">
        <f t="shared" si="48"/>
        <v>0</v>
      </c>
      <c r="Y121" s="89">
        <f t="shared" si="49"/>
        <v>0</v>
      </c>
      <c r="AA121" s="122">
        <v>116</v>
      </c>
      <c r="AB121" s="84">
        <f t="shared" si="50"/>
        <v>0</v>
      </c>
      <c r="AC121" s="332">
        <f t="shared" si="74"/>
        <v>0</v>
      </c>
      <c r="AD121" s="152">
        <f t="shared" si="51"/>
        <v>0</v>
      </c>
      <c r="AE121" s="152">
        <f t="shared" si="52"/>
        <v>0</v>
      </c>
      <c r="AF121" s="221">
        <f t="shared" si="70"/>
        <v>0</v>
      </c>
      <c r="AG121" s="221">
        <f t="shared" si="71"/>
        <v>0</v>
      </c>
      <c r="AH121" s="221">
        <f t="shared" si="72"/>
        <v>0</v>
      </c>
      <c r="AI121" s="226">
        <f t="shared" si="73"/>
        <v>0</v>
      </c>
      <c r="AK121" s="122">
        <v>116</v>
      </c>
      <c r="AL121" s="84">
        <f t="shared" si="53"/>
        <v>0</v>
      </c>
      <c r="AM121" s="84">
        <f t="shared" si="54"/>
        <v>0</v>
      </c>
      <c r="AN121" s="84">
        <f t="shared" si="55"/>
        <v>0</v>
      </c>
      <c r="AO121" s="84">
        <f t="shared" si="56"/>
        <v>0</v>
      </c>
      <c r="AP121" s="84">
        <f t="shared" si="57"/>
        <v>0</v>
      </c>
      <c r="AQ121" s="221">
        <f t="shared" si="58"/>
        <v>0</v>
      </c>
      <c r="AR121" s="221">
        <f t="shared" si="58"/>
        <v>0</v>
      </c>
      <c r="AS121" s="221">
        <f t="shared" si="58"/>
        <v>0</v>
      </c>
      <c r="AT121" s="221">
        <f t="shared" si="58"/>
        <v>0</v>
      </c>
      <c r="AU121" s="84"/>
      <c r="AV121" s="84"/>
      <c r="AW121" s="84"/>
      <c r="AX121" s="84"/>
      <c r="AY121" s="127"/>
    </row>
    <row r="122" spans="2:51">
      <c r="C122" s="161" t="s">
        <v>150</v>
      </c>
      <c r="D122" s="161" t="s">
        <v>72</v>
      </c>
      <c r="E122" s="132" t="s">
        <v>171</v>
      </c>
      <c r="I122" s="106">
        <v>117</v>
      </c>
      <c r="J122" s="84">
        <f t="shared" si="61"/>
        <v>0</v>
      </c>
      <c r="K122" s="84">
        <f t="shared" si="62"/>
        <v>0</v>
      </c>
      <c r="L122" s="84">
        <f t="shared" si="63"/>
        <v>0</v>
      </c>
      <c r="M122" s="84">
        <f t="shared" si="64"/>
        <v>0</v>
      </c>
      <c r="N122" s="84">
        <f t="shared" si="44"/>
        <v>0</v>
      </c>
      <c r="O122" s="85">
        <f t="shared" si="45"/>
        <v>0</v>
      </c>
      <c r="P122" s="106">
        <v>117</v>
      </c>
      <c r="Q122" s="84">
        <f t="shared" si="59"/>
        <v>0</v>
      </c>
      <c r="R122" s="84">
        <f t="shared" si="65"/>
        <v>0</v>
      </c>
      <c r="S122" s="84">
        <f t="shared" si="66"/>
        <v>0</v>
      </c>
      <c r="T122" s="84">
        <f t="shared" si="46"/>
        <v>0</v>
      </c>
      <c r="U122" s="84">
        <f t="shared" si="60"/>
        <v>0</v>
      </c>
      <c r="V122" s="84">
        <f t="shared" si="47"/>
        <v>0</v>
      </c>
      <c r="W122" s="84">
        <v>0</v>
      </c>
      <c r="X122" s="84">
        <f t="shared" si="48"/>
        <v>0</v>
      </c>
      <c r="Y122" s="89">
        <f t="shared" si="49"/>
        <v>0</v>
      </c>
      <c r="AA122" s="122">
        <v>117</v>
      </c>
      <c r="AB122" s="84">
        <f t="shared" si="50"/>
        <v>0</v>
      </c>
      <c r="AC122" s="332">
        <f t="shared" si="74"/>
        <v>0</v>
      </c>
      <c r="AD122" s="152">
        <f t="shared" si="51"/>
        <v>0</v>
      </c>
      <c r="AE122" s="152">
        <f t="shared" si="52"/>
        <v>0</v>
      </c>
      <c r="AF122" s="221">
        <f t="shared" si="70"/>
        <v>0</v>
      </c>
      <c r="AG122" s="221">
        <f t="shared" si="71"/>
        <v>0</v>
      </c>
      <c r="AH122" s="221">
        <f t="shared" si="72"/>
        <v>0</v>
      </c>
      <c r="AI122" s="226">
        <f t="shared" si="73"/>
        <v>0</v>
      </c>
      <c r="AK122" s="122">
        <v>117</v>
      </c>
      <c r="AL122" s="84">
        <f t="shared" si="53"/>
        <v>0</v>
      </c>
      <c r="AM122" s="84">
        <f t="shared" si="54"/>
        <v>0</v>
      </c>
      <c r="AN122" s="84">
        <f t="shared" si="55"/>
        <v>0</v>
      </c>
      <c r="AO122" s="84">
        <f t="shared" si="56"/>
        <v>0</v>
      </c>
      <c r="AP122" s="84">
        <f t="shared" si="57"/>
        <v>0</v>
      </c>
      <c r="AQ122" s="221">
        <f t="shared" si="58"/>
        <v>0</v>
      </c>
      <c r="AR122" s="221">
        <f t="shared" si="58"/>
        <v>0</v>
      </c>
      <c r="AS122" s="221">
        <f t="shared" si="58"/>
        <v>0</v>
      </c>
      <c r="AT122" s="221">
        <f t="shared" si="58"/>
        <v>0</v>
      </c>
      <c r="AU122" s="84"/>
      <c r="AV122" s="84"/>
      <c r="AW122" s="84"/>
      <c r="AX122" s="84"/>
      <c r="AY122" s="127"/>
    </row>
    <row r="123" spans="2:51">
      <c r="B123" s="118" t="s">
        <v>173</v>
      </c>
      <c r="C123" s="133">
        <f>AY35</f>
        <v>18.5</v>
      </c>
      <c r="D123" s="331">
        <f>IF(AND(D8=B100,F12=C194),J34*50%*G107,0)</f>
        <v>0</v>
      </c>
      <c r="E123" s="129">
        <f>C123-D123</f>
        <v>18.5</v>
      </c>
      <c r="I123" s="106">
        <v>118</v>
      </c>
      <c r="J123" s="84">
        <f t="shared" si="61"/>
        <v>0</v>
      </c>
      <c r="K123" s="84">
        <f t="shared" si="62"/>
        <v>0</v>
      </c>
      <c r="L123" s="84">
        <f t="shared" si="63"/>
        <v>0</v>
      </c>
      <c r="M123" s="84">
        <f t="shared" si="64"/>
        <v>0</v>
      </c>
      <c r="N123" s="84">
        <f t="shared" si="44"/>
        <v>0</v>
      </c>
      <c r="O123" s="85">
        <f t="shared" si="45"/>
        <v>0</v>
      </c>
      <c r="P123" s="106">
        <v>118</v>
      </c>
      <c r="Q123" s="84">
        <f t="shared" si="59"/>
        <v>0</v>
      </c>
      <c r="R123" s="84">
        <f t="shared" si="65"/>
        <v>0</v>
      </c>
      <c r="S123" s="84">
        <f t="shared" si="66"/>
        <v>0</v>
      </c>
      <c r="T123" s="84">
        <f t="shared" si="46"/>
        <v>0</v>
      </c>
      <c r="U123" s="84">
        <f t="shared" si="60"/>
        <v>0</v>
      </c>
      <c r="V123" s="84">
        <f t="shared" si="47"/>
        <v>0</v>
      </c>
      <c r="W123" s="84">
        <v>0</v>
      </c>
      <c r="X123" s="84">
        <f t="shared" si="48"/>
        <v>0</v>
      </c>
      <c r="Y123" s="89">
        <f t="shared" si="49"/>
        <v>0</v>
      </c>
      <c r="AA123" s="122">
        <v>118</v>
      </c>
      <c r="AB123" s="84">
        <f t="shared" si="50"/>
        <v>0</v>
      </c>
      <c r="AC123" s="332">
        <f t="shared" si="74"/>
        <v>0</v>
      </c>
      <c r="AD123" s="152">
        <f t="shared" si="51"/>
        <v>0</v>
      </c>
      <c r="AE123" s="152">
        <f t="shared" si="52"/>
        <v>0</v>
      </c>
      <c r="AF123" s="221">
        <f t="shared" si="70"/>
        <v>0</v>
      </c>
      <c r="AG123" s="221">
        <f t="shared" si="71"/>
        <v>0</v>
      </c>
      <c r="AH123" s="221">
        <f t="shared" si="72"/>
        <v>0</v>
      </c>
      <c r="AI123" s="226">
        <f t="shared" si="73"/>
        <v>0</v>
      </c>
      <c r="AK123" s="122">
        <v>118</v>
      </c>
      <c r="AL123" s="84">
        <f t="shared" si="53"/>
        <v>0</v>
      </c>
      <c r="AM123" s="84">
        <f t="shared" si="54"/>
        <v>0</v>
      </c>
      <c r="AN123" s="84">
        <f t="shared" si="55"/>
        <v>0</v>
      </c>
      <c r="AO123" s="84">
        <f t="shared" si="56"/>
        <v>0</v>
      </c>
      <c r="AP123" s="84">
        <f t="shared" si="57"/>
        <v>0</v>
      </c>
      <c r="AQ123" s="221">
        <f t="shared" si="58"/>
        <v>0</v>
      </c>
      <c r="AR123" s="221">
        <f t="shared" si="58"/>
        <v>0</v>
      </c>
      <c r="AS123" s="221">
        <f t="shared" si="58"/>
        <v>0</v>
      </c>
      <c r="AT123" s="221">
        <f t="shared" si="58"/>
        <v>0</v>
      </c>
      <c r="AU123" s="84"/>
      <c r="AV123" s="84"/>
      <c r="AW123" s="84"/>
      <c r="AX123" s="84"/>
      <c r="AY123" s="127"/>
    </row>
    <row r="124" spans="2:51">
      <c r="I124" s="106">
        <v>119</v>
      </c>
      <c r="J124" s="84">
        <f t="shared" si="61"/>
        <v>0</v>
      </c>
      <c r="K124" s="84">
        <f t="shared" si="62"/>
        <v>0</v>
      </c>
      <c r="L124" s="84">
        <f t="shared" si="63"/>
        <v>0</v>
      </c>
      <c r="M124" s="84">
        <f t="shared" si="64"/>
        <v>0</v>
      </c>
      <c r="N124" s="84">
        <f t="shared" si="44"/>
        <v>0</v>
      </c>
      <c r="O124" s="85">
        <f t="shared" si="45"/>
        <v>0</v>
      </c>
      <c r="P124" s="106">
        <v>119</v>
      </c>
      <c r="Q124" s="84">
        <f t="shared" si="59"/>
        <v>0</v>
      </c>
      <c r="R124" s="84">
        <f t="shared" si="65"/>
        <v>0</v>
      </c>
      <c r="S124" s="84">
        <f t="shared" si="66"/>
        <v>0</v>
      </c>
      <c r="T124" s="84">
        <f t="shared" si="46"/>
        <v>0</v>
      </c>
      <c r="U124" s="84">
        <f t="shared" si="60"/>
        <v>0</v>
      </c>
      <c r="V124" s="84">
        <f t="shared" si="47"/>
        <v>0</v>
      </c>
      <c r="W124" s="84">
        <v>0</v>
      </c>
      <c r="X124" s="84">
        <f t="shared" si="48"/>
        <v>0</v>
      </c>
      <c r="Y124" s="89">
        <f t="shared" si="49"/>
        <v>0</v>
      </c>
      <c r="AA124" s="122">
        <v>119</v>
      </c>
      <c r="AB124" s="84">
        <f t="shared" si="50"/>
        <v>0</v>
      </c>
      <c r="AC124" s="332">
        <f t="shared" si="74"/>
        <v>0</v>
      </c>
      <c r="AD124" s="152">
        <f t="shared" si="51"/>
        <v>0</v>
      </c>
      <c r="AE124" s="152">
        <f t="shared" si="52"/>
        <v>0</v>
      </c>
      <c r="AF124" s="221">
        <f t="shared" si="70"/>
        <v>0</v>
      </c>
      <c r="AG124" s="221">
        <f t="shared" si="71"/>
        <v>0</v>
      </c>
      <c r="AH124" s="221">
        <f t="shared" si="72"/>
        <v>0</v>
      </c>
      <c r="AI124" s="226">
        <f t="shared" si="73"/>
        <v>0</v>
      </c>
      <c r="AK124" s="122">
        <v>119</v>
      </c>
      <c r="AL124" s="84">
        <f t="shared" si="53"/>
        <v>0</v>
      </c>
      <c r="AM124" s="84">
        <f t="shared" si="54"/>
        <v>0</v>
      </c>
      <c r="AN124" s="84">
        <f t="shared" si="55"/>
        <v>0</v>
      </c>
      <c r="AO124" s="84">
        <f t="shared" si="56"/>
        <v>0</v>
      </c>
      <c r="AP124" s="84">
        <f t="shared" si="57"/>
        <v>0</v>
      </c>
      <c r="AQ124" s="221">
        <f t="shared" si="58"/>
        <v>0</v>
      </c>
      <c r="AR124" s="221">
        <f t="shared" si="58"/>
        <v>0</v>
      </c>
      <c r="AS124" s="221">
        <f t="shared" si="58"/>
        <v>0</v>
      </c>
      <c r="AT124" s="221">
        <f t="shared" si="58"/>
        <v>0</v>
      </c>
      <c r="AU124" s="84"/>
      <c r="AV124" s="84"/>
      <c r="AW124" s="84"/>
      <c r="AX124" s="84"/>
      <c r="AY124" s="127"/>
    </row>
    <row r="125" spans="2:51">
      <c r="C125" s="131"/>
      <c r="D125" s="131"/>
      <c r="E125" s="134"/>
      <c r="I125" s="106">
        <v>120</v>
      </c>
      <c r="J125" s="84">
        <f t="shared" si="61"/>
        <v>0</v>
      </c>
      <c r="K125" s="84">
        <f t="shared" si="62"/>
        <v>0</v>
      </c>
      <c r="L125" s="84">
        <f t="shared" si="63"/>
        <v>0</v>
      </c>
      <c r="M125" s="84">
        <f t="shared" si="64"/>
        <v>0</v>
      </c>
      <c r="N125" s="84">
        <f t="shared" si="44"/>
        <v>0</v>
      </c>
      <c r="O125" s="85">
        <f t="shared" si="45"/>
        <v>0</v>
      </c>
      <c r="P125" s="106">
        <v>120</v>
      </c>
      <c r="Q125" s="84">
        <f t="shared" si="59"/>
        <v>0</v>
      </c>
      <c r="R125" s="84">
        <f t="shared" si="65"/>
        <v>0</v>
      </c>
      <c r="S125" s="84">
        <f t="shared" si="66"/>
        <v>0</v>
      </c>
      <c r="T125" s="84">
        <f t="shared" si="46"/>
        <v>0</v>
      </c>
      <c r="U125" s="84">
        <f t="shared" si="60"/>
        <v>0</v>
      </c>
      <c r="V125" s="84">
        <f t="shared" si="47"/>
        <v>0</v>
      </c>
      <c r="W125" s="84">
        <v>0</v>
      </c>
      <c r="X125" s="84">
        <f t="shared" si="48"/>
        <v>0</v>
      </c>
      <c r="Y125" s="89">
        <f t="shared" si="49"/>
        <v>0</v>
      </c>
      <c r="AA125" s="122">
        <v>120</v>
      </c>
      <c r="AB125" s="84">
        <f t="shared" si="50"/>
        <v>0</v>
      </c>
      <c r="AC125" s="332">
        <f t="shared" si="74"/>
        <v>0</v>
      </c>
      <c r="AD125" s="152">
        <f t="shared" si="51"/>
        <v>0</v>
      </c>
      <c r="AE125" s="152">
        <f t="shared" si="52"/>
        <v>0</v>
      </c>
      <c r="AF125" s="221">
        <f t="shared" si="70"/>
        <v>0</v>
      </c>
      <c r="AG125" s="221">
        <f t="shared" si="71"/>
        <v>0</v>
      </c>
      <c r="AH125" s="221">
        <f t="shared" si="72"/>
        <v>0</v>
      </c>
      <c r="AI125" s="226">
        <f t="shared" si="73"/>
        <v>0</v>
      </c>
      <c r="AK125" s="122">
        <v>120</v>
      </c>
      <c r="AL125" s="84">
        <f t="shared" si="53"/>
        <v>0</v>
      </c>
      <c r="AM125" s="84">
        <f t="shared" si="54"/>
        <v>0</v>
      </c>
      <c r="AN125" s="84">
        <f t="shared" si="55"/>
        <v>0</v>
      </c>
      <c r="AO125" s="84">
        <f t="shared" si="56"/>
        <v>0</v>
      </c>
      <c r="AP125" s="84">
        <f t="shared" si="57"/>
        <v>0</v>
      </c>
      <c r="AQ125" s="221">
        <f t="shared" si="58"/>
        <v>0</v>
      </c>
      <c r="AR125" s="221">
        <f t="shared" si="58"/>
        <v>0</v>
      </c>
      <c r="AS125" s="221">
        <f t="shared" si="58"/>
        <v>0</v>
      </c>
      <c r="AT125" s="221">
        <f t="shared" si="58"/>
        <v>0</v>
      </c>
      <c r="AU125" s="84"/>
      <c r="AV125" s="84"/>
      <c r="AW125" s="84"/>
      <c r="AX125" s="84"/>
      <c r="AY125" s="127"/>
    </row>
    <row r="126" spans="2:51">
      <c r="C126" s="135" t="s">
        <v>134</v>
      </c>
      <c r="D126" s="135" t="s">
        <v>135</v>
      </c>
      <c r="E126" s="135" t="s">
        <v>165</v>
      </c>
      <c r="F126" s="186" t="s">
        <v>175</v>
      </c>
      <c r="I126" s="106">
        <v>121</v>
      </c>
      <c r="J126" s="84">
        <f t="shared" si="61"/>
        <v>0</v>
      </c>
      <c r="K126" s="84">
        <f t="shared" si="62"/>
        <v>0</v>
      </c>
      <c r="L126" s="84">
        <f t="shared" si="63"/>
        <v>0</v>
      </c>
      <c r="M126" s="84">
        <f t="shared" si="64"/>
        <v>0</v>
      </c>
      <c r="N126" s="84">
        <f t="shared" si="44"/>
        <v>0</v>
      </c>
      <c r="O126" s="85">
        <f t="shared" si="45"/>
        <v>0</v>
      </c>
      <c r="P126" s="106">
        <v>121</v>
      </c>
      <c r="Q126" s="84">
        <f t="shared" si="59"/>
        <v>0</v>
      </c>
      <c r="R126" s="84">
        <f t="shared" si="65"/>
        <v>0</v>
      </c>
      <c r="S126" s="84">
        <f t="shared" si="66"/>
        <v>0</v>
      </c>
      <c r="T126" s="84">
        <f t="shared" si="46"/>
        <v>0</v>
      </c>
      <c r="U126" s="84">
        <f t="shared" si="60"/>
        <v>0</v>
      </c>
      <c r="V126" s="84">
        <f t="shared" si="47"/>
        <v>0</v>
      </c>
      <c r="W126" s="84">
        <v>0</v>
      </c>
      <c r="X126" s="84">
        <f t="shared" si="48"/>
        <v>0</v>
      </c>
      <c r="Y126" s="89">
        <f t="shared" si="49"/>
        <v>0</v>
      </c>
      <c r="AA126" s="122">
        <v>121</v>
      </c>
      <c r="AB126" s="84">
        <f t="shared" si="50"/>
        <v>0</v>
      </c>
      <c r="AC126" s="332">
        <f t="shared" si="74"/>
        <v>0</v>
      </c>
      <c r="AD126" s="152">
        <f t="shared" si="51"/>
        <v>0</v>
      </c>
      <c r="AE126" s="152">
        <f t="shared" si="52"/>
        <v>0</v>
      </c>
      <c r="AF126" s="221">
        <f t="shared" si="70"/>
        <v>0</v>
      </c>
      <c r="AG126" s="221">
        <f t="shared" si="71"/>
        <v>0</v>
      </c>
      <c r="AH126" s="221">
        <f t="shared" si="72"/>
        <v>0</v>
      </c>
      <c r="AI126" s="226">
        <f t="shared" si="73"/>
        <v>0</v>
      </c>
      <c r="AK126" s="122">
        <v>121</v>
      </c>
      <c r="AL126" s="84">
        <f t="shared" si="53"/>
        <v>0</v>
      </c>
      <c r="AM126" s="84">
        <f t="shared" si="54"/>
        <v>0</v>
      </c>
      <c r="AN126" s="84">
        <f t="shared" si="55"/>
        <v>0</v>
      </c>
      <c r="AO126" s="84">
        <f t="shared" si="56"/>
        <v>0</v>
      </c>
      <c r="AP126" s="84">
        <f t="shared" si="57"/>
        <v>0</v>
      </c>
      <c r="AQ126" s="221">
        <f t="shared" si="58"/>
        <v>0</v>
      </c>
      <c r="AR126" s="221">
        <f t="shared" si="58"/>
        <v>0</v>
      </c>
      <c r="AS126" s="221">
        <f t="shared" si="58"/>
        <v>0</v>
      </c>
      <c r="AT126" s="221">
        <f t="shared" si="58"/>
        <v>0</v>
      </c>
      <c r="AU126" s="84"/>
      <c r="AV126" s="84"/>
      <c r="AW126" s="84"/>
      <c r="AX126" s="84"/>
      <c r="AY126" s="127"/>
    </row>
    <row r="127" spans="2:51">
      <c r="C127" s="133">
        <f>IF(F18&gt;30,MIN(E113:E114),E113)</f>
        <v>206.00098513447284</v>
      </c>
      <c r="D127" s="133">
        <f>MIN(E118:E119)</f>
        <v>9.9114260031971551</v>
      </c>
      <c r="E127" s="136">
        <f>E123</f>
        <v>18.5</v>
      </c>
      <c r="F127" s="137">
        <f>SUM(C127:E127)</f>
        <v>234.41241113767001</v>
      </c>
      <c r="I127" s="106">
        <v>122</v>
      </c>
      <c r="J127" s="84">
        <f t="shared" si="61"/>
        <v>0</v>
      </c>
      <c r="K127" s="84">
        <f t="shared" si="62"/>
        <v>0</v>
      </c>
      <c r="L127" s="84">
        <f t="shared" si="63"/>
        <v>0</v>
      </c>
      <c r="M127" s="84">
        <f t="shared" si="64"/>
        <v>0</v>
      </c>
      <c r="N127" s="84">
        <f t="shared" si="44"/>
        <v>0</v>
      </c>
      <c r="O127" s="85">
        <f t="shared" si="45"/>
        <v>0</v>
      </c>
      <c r="P127" s="106">
        <v>122</v>
      </c>
      <c r="Q127" s="84">
        <f t="shared" si="59"/>
        <v>0</v>
      </c>
      <c r="R127" s="84">
        <f t="shared" si="65"/>
        <v>0</v>
      </c>
      <c r="S127" s="84">
        <f t="shared" si="66"/>
        <v>0</v>
      </c>
      <c r="T127" s="84">
        <f t="shared" si="46"/>
        <v>0</v>
      </c>
      <c r="U127" s="84">
        <f t="shared" si="60"/>
        <v>0</v>
      </c>
      <c r="V127" s="84">
        <f t="shared" si="47"/>
        <v>0</v>
      </c>
      <c r="W127" s="84">
        <v>0</v>
      </c>
      <c r="X127" s="84">
        <f t="shared" si="48"/>
        <v>0</v>
      </c>
      <c r="Y127" s="89">
        <f t="shared" si="49"/>
        <v>0</v>
      </c>
      <c r="AA127" s="122">
        <v>122</v>
      </c>
      <c r="AB127" s="84">
        <f t="shared" si="50"/>
        <v>0</v>
      </c>
      <c r="AC127" s="332">
        <f t="shared" si="74"/>
        <v>0</v>
      </c>
      <c r="AD127" s="152">
        <f t="shared" si="51"/>
        <v>0</v>
      </c>
      <c r="AE127" s="152">
        <f t="shared" si="52"/>
        <v>0</v>
      </c>
      <c r="AF127" s="221">
        <f t="shared" si="70"/>
        <v>0</v>
      </c>
      <c r="AG127" s="221">
        <f t="shared" si="71"/>
        <v>0</v>
      </c>
      <c r="AH127" s="221">
        <f t="shared" si="72"/>
        <v>0</v>
      </c>
      <c r="AI127" s="226">
        <f t="shared" si="73"/>
        <v>0</v>
      </c>
      <c r="AK127" s="122">
        <v>122</v>
      </c>
      <c r="AL127" s="84">
        <f t="shared" si="53"/>
        <v>0</v>
      </c>
      <c r="AM127" s="84">
        <f t="shared" si="54"/>
        <v>0</v>
      </c>
      <c r="AN127" s="84">
        <f t="shared" si="55"/>
        <v>0</v>
      </c>
      <c r="AO127" s="84">
        <f t="shared" si="56"/>
        <v>0</v>
      </c>
      <c r="AP127" s="84">
        <f t="shared" si="57"/>
        <v>0</v>
      </c>
      <c r="AQ127" s="221">
        <f t="shared" si="58"/>
        <v>0</v>
      </c>
      <c r="AR127" s="221">
        <f t="shared" si="58"/>
        <v>0</v>
      </c>
      <c r="AS127" s="221">
        <f t="shared" si="58"/>
        <v>0</v>
      </c>
      <c r="AT127" s="221">
        <f t="shared" si="58"/>
        <v>0</v>
      </c>
      <c r="AU127" s="84"/>
      <c r="AV127" s="84"/>
      <c r="AW127" s="84"/>
      <c r="AX127" s="84"/>
      <c r="AY127" s="127"/>
    </row>
    <row r="128" spans="2:51">
      <c r="E128" s="70"/>
      <c r="I128" s="106">
        <v>123</v>
      </c>
      <c r="J128" s="84">
        <f t="shared" si="61"/>
        <v>0</v>
      </c>
      <c r="K128" s="84">
        <f t="shared" si="62"/>
        <v>0</v>
      </c>
      <c r="L128" s="84">
        <f t="shared" si="63"/>
        <v>0</v>
      </c>
      <c r="M128" s="84">
        <f t="shared" si="64"/>
        <v>0</v>
      </c>
      <c r="N128" s="84">
        <f t="shared" si="44"/>
        <v>0</v>
      </c>
      <c r="O128" s="85">
        <f t="shared" si="45"/>
        <v>0</v>
      </c>
      <c r="P128" s="106">
        <v>123</v>
      </c>
      <c r="Q128" s="84">
        <f t="shared" si="59"/>
        <v>0</v>
      </c>
      <c r="R128" s="84">
        <f t="shared" si="65"/>
        <v>0</v>
      </c>
      <c r="S128" s="84">
        <f t="shared" si="66"/>
        <v>0</v>
      </c>
      <c r="T128" s="84">
        <f t="shared" si="46"/>
        <v>0</v>
      </c>
      <c r="U128" s="84">
        <f t="shared" si="60"/>
        <v>0</v>
      </c>
      <c r="V128" s="84">
        <f t="shared" si="47"/>
        <v>0</v>
      </c>
      <c r="W128" s="84">
        <v>0</v>
      </c>
      <c r="X128" s="84">
        <f t="shared" si="48"/>
        <v>0</v>
      </c>
      <c r="Y128" s="89">
        <f t="shared" si="49"/>
        <v>0</v>
      </c>
      <c r="AA128" s="122">
        <v>123</v>
      </c>
      <c r="AB128" s="84">
        <f t="shared" si="50"/>
        <v>0</v>
      </c>
      <c r="AC128" s="332">
        <f t="shared" si="74"/>
        <v>0</v>
      </c>
      <c r="AD128" s="152">
        <f t="shared" si="51"/>
        <v>0</v>
      </c>
      <c r="AE128" s="152">
        <f t="shared" si="52"/>
        <v>0</v>
      </c>
      <c r="AF128" s="221">
        <f t="shared" si="70"/>
        <v>0</v>
      </c>
      <c r="AG128" s="221">
        <f t="shared" si="71"/>
        <v>0</v>
      </c>
      <c r="AH128" s="221">
        <f t="shared" si="72"/>
        <v>0</v>
      </c>
      <c r="AI128" s="226">
        <f t="shared" si="73"/>
        <v>0</v>
      </c>
      <c r="AK128" s="122">
        <v>123</v>
      </c>
      <c r="AL128" s="84">
        <f t="shared" si="53"/>
        <v>0</v>
      </c>
      <c r="AM128" s="84">
        <f t="shared" si="54"/>
        <v>0</v>
      </c>
      <c r="AN128" s="84">
        <f t="shared" si="55"/>
        <v>0</v>
      </c>
      <c r="AO128" s="84">
        <f t="shared" si="56"/>
        <v>0</v>
      </c>
      <c r="AP128" s="84">
        <f t="shared" si="57"/>
        <v>0</v>
      </c>
      <c r="AQ128" s="221">
        <f t="shared" si="58"/>
        <v>0</v>
      </c>
      <c r="AR128" s="221">
        <f t="shared" si="58"/>
        <v>0</v>
      </c>
      <c r="AS128" s="221">
        <f t="shared" si="58"/>
        <v>0</v>
      </c>
      <c r="AT128" s="221">
        <f t="shared" si="58"/>
        <v>0</v>
      </c>
      <c r="AU128" s="84"/>
      <c r="AV128" s="84"/>
      <c r="AW128" s="84"/>
      <c r="AX128" s="84"/>
      <c r="AY128" s="127"/>
    </row>
    <row r="129" spans="3:51">
      <c r="E129" s="70"/>
      <c r="I129" s="106">
        <v>124</v>
      </c>
      <c r="J129" s="84">
        <f t="shared" si="61"/>
        <v>0</v>
      </c>
      <c r="K129" s="84">
        <f t="shared" si="62"/>
        <v>0</v>
      </c>
      <c r="L129" s="84">
        <f t="shared" si="63"/>
        <v>0</v>
      </c>
      <c r="M129" s="84">
        <f t="shared" si="64"/>
        <v>0</v>
      </c>
      <c r="N129" s="84">
        <f t="shared" si="44"/>
        <v>0</v>
      </c>
      <c r="O129" s="85">
        <f t="shared" si="45"/>
        <v>0</v>
      </c>
      <c r="P129" s="106">
        <v>124</v>
      </c>
      <c r="Q129" s="84">
        <f t="shared" si="59"/>
        <v>0</v>
      </c>
      <c r="R129" s="84">
        <f t="shared" si="65"/>
        <v>0</v>
      </c>
      <c r="S129" s="84">
        <f t="shared" si="66"/>
        <v>0</v>
      </c>
      <c r="T129" s="84">
        <f t="shared" si="46"/>
        <v>0</v>
      </c>
      <c r="U129" s="84">
        <f t="shared" si="60"/>
        <v>0</v>
      </c>
      <c r="V129" s="84">
        <f t="shared" si="47"/>
        <v>0</v>
      </c>
      <c r="W129" s="84">
        <v>0</v>
      </c>
      <c r="X129" s="84">
        <f t="shared" si="48"/>
        <v>0</v>
      </c>
      <c r="Y129" s="89">
        <f t="shared" si="49"/>
        <v>0</v>
      </c>
      <c r="AA129" s="122">
        <v>124</v>
      </c>
      <c r="AB129" s="84">
        <f t="shared" si="50"/>
        <v>0</v>
      </c>
      <c r="AC129" s="332">
        <f t="shared" si="74"/>
        <v>0</v>
      </c>
      <c r="AD129" s="152">
        <f t="shared" si="51"/>
        <v>0</v>
      </c>
      <c r="AE129" s="152">
        <f t="shared" si="52"/>
        <v>0</v>
      </c>
      <c r="AF129" s="221">
        <f t="shared" si="70"/>
        <v>0</v>
      </c>
      <c r="AG129" s="221">
        <f t="shared" si="71"/>
        <v>0</v>
      </c>
      <c r="AH129" s="221">
        <f t="shared" si="72"/>
        <v>0</v>
      </c>
      <c r="AI129" s="226">
        <f t="shared" si="73"/>
        <v>0</v>
      </c>
      <c r="AK129" s="122">
        <v>124</v>
      </c>
      <c r="AL129" s="84">
        <f t="shared" si="53"/>
        <v>0</v>
      </c>
      <c r="AM129" s="84">
        <f t="shared" si="54"/>
        <v>0</v>
      </c>
      <c r="AN129" s="84">
        <f t="shared" si="55"/>
        <v>0</v>
      </c>
      <c r="AO129" s="84">
        <f t="shared" si="56"/>
        <v>0</v>
      </c>
      <c r="AP129" s="84">
        <f t="shared" si="57"/>
        <v>0</v>
      </c>
      <c r="AQ129" s="221">
        <f t="shared" si="58"/>
        <v>0</v>
      </c>
      <c r="AR129" s="221">
        <f t="shared" si="58"/>
        <v>0</v>
      </c>
      <c r="AS129" s="221">
        <f t="shared" si="58"/>
        <v>0</v>
      </c>
      <c r="AT129" s="221">
        <f t="shared" si="58"/>
        <v>0</v>
      </c>
      <c r="AU129" s="84"/>
      <c r="AV129" s="84"/>
      <c r="AW129" s="84"/>
      <c r="AX129" s="84"/>
      <c r="AY129" s="127"/>
    </row>
    <row r="130" spans="3:51" ht="30">
      <c r="C130" s="3" t="s">
        <v>5</v>
      </c>
      <c r="D130" s="3" t="s">
        <v>6</v>
      </c>
      <c r="E130" s="215" t="s">
        <v>232</v>
      </c>
      <c r="I130" s="106">
        <v>125</v>
      </c>
      <c r="J130" s="84">
        <f t="shared" si="61"/>
        <v>0</v>
      </c>
      <c r="K130" s="84">
        <f t="shared" si="62"/>
        <v>0</v>
      </c>
      <c r="L130" s="84">
        <f t="shared" si="63"/>
        <v>0</v>
      </c>
      <c r="M130" s="84">
        <f t="shared" si="64"/>
        <v>0</v>
      </c>
      <c r="N130" s="84">
        <f t="shared" si="44"/>
        <v>0</v>
      </c>
      <c r="O130" s="85">
        <f t="shared" si="45"/>
        <v>0</v>
      </c>
      <c r="P130" s="106">
        <v>125</v>
      </c>
      <c r="Q130" s="84">
        <f t="shared" si="59"/>
        <v>0</v>
      </c>
      <c r="R130" s="84">
        <f t="shared" si="65"/>
        <v>0</v>
      </c>
      <c r="S130" s="84">
        <f t="shared" si="66"/>
        <v>0</v>
      </c>
      <c r="T130" s="84">
        <f t="shared" si="46"/>
        <v>0</v>
      </c>
      <c r="U130" s="84">
        <f t="shared" si="60"/>
        <v>0</v>
      </c>
      <c r="V130" s="84">
        <f t="shared" si="47"/>
        <v>0</v>
      </c>
      <c r="W130" s="84">
        <v>0</v>
      </c>
      <c r="X130" s="84">
        <f t="shared" si="48"/>
        <v>0</v>
      </c>
      <c r="Y130" s="89">
        <f t="shared" si="49"/>
        <v>0</v>
      </c>
      <c r="AA130" s="122">
        <v>125</v>
      </c>
      <c r="AB130" s="84">
        <f t="shared" si="50"/>
        <v>0</v>
      </c>
      <c r="AC130" s="332">
        <f t="shared" si="74"/>
        <v>0</v>
      </c>
      <c r="AD130" s="152">
        <f t="shared" si="51"/>
        <v>0</v>
      </c>
      <c r="AE130" s="152">
        <f t="shared" si="52"/>
        <v>0</v>
      </c>
      <c r="AF130" s="221">
        <f t="shared" si="70"/>
        <v>0</v>
      </c>
      <c r="AG130" s="221">
        <f t="shared" si="71"/>
        <v>0</v>
      </c>
      <c r="AH130" s="221">
        <f t="shared" si="72"/>
        <v>0</v>
      </c>
      <c r="AI130" s="226">
        <f t="shared" si="73"/>
        <v>0</v>
      </c>
      <c r="AK130" s="122">
        <v>125</v>
      </c>
      <c r="AL130" s="84">
        <f t="shared" si="53"/>
        <v>0</v>
      </c>
      <c r="AM130" s="84">
        <f t="shared" si="54"/>
        <v>0</v>
      </c>
      <c r="AN130" s="84">
        <f t="shared" si="55"/>
        <v>0</v>
      </c>
      <c r="AO130" s="84">
        <f t="shared" si="56"/>
        <v>0</v>
      </c>
      <c r="AP130" s="84">
        <f t="shared" si="57"/>
        <v>0</v>
      </c>
      <c r="AQ130" s="221">
        <f t="shared" si="58"/>
        <v>0</v>
      </c>
      <c r="AR130" s="221">
        <f t="shared" si="58"/>
        <v>0</v>
      </c>
      <c r="AS130" s="221">
        <f t="shared" si="58"/>
        <v>0</v>
      </c>
      <c r="AT130" s="221">
        <f t="shared" si="58"/>
        <v>0</v>
      </c>
      <c r="AU130" s="84"/>
      <c r="AV130" s="84"/>
      <c r="AW130" s="84"/>
      <c r="AX130" s="84"/>
      <c r="AY130" s="127"/>
    </row>
    <row r="131" spans="3:51">
      <c r="C131" s="192" t="s">
        <v>7</v>
      </c>
      <c r="D131" s="4">
        <v>0.62</v>
      </c>
      <c r="E131" s="215" t="s">
        <v>233</v>
      </c>
      <c r="I131" s="106">
        <v>126</v>
      </c>
      <c r="J131" s="84">
        <f t="shared" si="61"/>
        <v>0</v>
      </c>
      <c r="K131" s="84">
        <f t="shared" si="62"/>
        <v>0</v>
      </c>
      <c r="L131" s="84">
        <f t="shared" si="63"/>
        <v>0</v>
      </c>
      <c r="M131" s="84">
        <f t="shared" si="64"/>
        <v>0</v>
      </c>
      <c r="N131" s="84">
        <f t="shared" si="44"/>
        <v>0</v>
      </c>
      <c r="O131" s="85">
        <f t="shared" si="45"/>
        <v>0</v>
      </c>
      <c r="P131" s="106">
        <v>126</v>
      </c>
      <c r="Q131" s="84">
        <f t="shared" si="59"/>
        <v>0</v>
      </c>
      <c r="R131" s="84">
        <f t="shared" si="65"/>
        <v>0</v>
      </c>
      <c r="S131" s="84">
        <f t="shared" si="66"/>
        <v>0</v>
      </c>
      <c r="T131" s="84">
        <f t="shared" si="46"/>
        <v>0</v>
      </c>
      <c r="U131" s="84">
        <f t="shared" si="60"/>
        <v>0</v>
      </c>
      <c r="V131" s="84">
        <f t="shared" si="47"/>
        <v>0</v>
      </c>
      <c r="W131" s="84">
        <v>0</v>
      </c>
      <c r="X131" s="84">
        <f t="shared" si="48"/>
        <v>0</v>
      </c>
      <c r="Y131" s="89">
        <f t="shared" si="49"/>
        <v>0</v>
      </c>
      <c r="AA131" s="122">
        <v>126</v>
      </c>
      <c r="AB131" s="84">
        <f t="shared" si="50"/>
        <v>0</v>
      </c>
      <c r="AC131" s="332">
        <f t="shared" si="74"/>
        <v>0</v>
      </c>
      <c r="AD131" s="152">
        <f t="shared" si="51"/>
        <v>0</v>
      </c>
      <c r="AE131" s="152">
        <f t="shared" si="52"/>
        <v>0</v>
      </c>
      <c r="AF131" s="221">
        <f t="shared" si="70"/>
        <v>0</v>
      </c>
      <c r="AG131" s="221">
        <f t="shared" si="71"/>
        <v>0</v>
      </c>
      <c r="AH131" s="221">
        <f t="shared" si="72"/>
        <v>0</v>
      </c>
      <c r="AI131" s="226">
        <f t="shared" si="73"/>
        <v>0</v>
      </c>
      <c r="AK131" s="122">
        <v>126</v>
      </c>
      <c r="AL131" s="84">
        <f t="shared" si="53"/>
        <v>0</v>
      </c>
      <c r="AM131" s="84">
        <f t="shared" si="54"/>
        <v>0</v>
      </c>
      <c r="AN131" s="84">
        <f t="shared" si="55"/>
        <v>0</v>
      </c>
      <c r="AO131" s="84">
        <f t="shared" si="56"/>
        <v>0</v>
      </c>
      <c r="AP131" s="84">
        <f t="shared" si="57"/>
        <v>0</v>
      </c>
      <c r="AQ131" s="221">
        <f t="shared" si="58"/>
        <v>0</v>
      </c>
      <c r="AR131" s="221">
        <f t="shared" si="58"/>
        <v>0</v>
      </c>
      <c r="AS131" s="221">
        <f t="shared" si="58"/>
        <v>0</v>
      </c>
      <c r="AT131" s="221">
        <f t="shared" si="58"/>
        <v>0</v>
      </c>
      <c r="AU131" s="84"/>
      <c r="AV131" s="84"/>
      <c r="AW131" s="84"/>
      <c r="AX131" s="84"/>
      <c r="AY131" s="127"/>
    </row>
    <row r="132" spans="3:51">
      <c r="C132" s="192" t="s">
        <v>4</v>
      </c>
      <c r="D132" s="4">
        <v>0.64</v>
      </c>
      <c r="E132" s="215" t="s">
        <v>233</v>
      </c>
      <c r="I132" s="106">
        <v>127</v>
      </c>
      <c r="J132" s="84">
        <f t="shared" si="61"/>
        <v>0</v>
      </c>
      <c r="K132" s="84">
        <f t="shared" si="62"/>
        <v>0</v>
      </c>
      <c r="L132" s="84">
        <f t="shared" si="63"/>
        <v>0</v>
      </c>
      <c r="M132" s="84">
        <f t="shared" si="64"/>
        <v>0</v>
      </c>
      <c r="N132" s="84">
        <f t="shared" si="44"/>
        <v>0</v>
      </c>
      <c r="O132" s="85">
        <f t="shared" si="45"/>
        <v>0</v>
      </c>
      <c r="P132" s="106">
        <v>127</v>
      </c>
      <c r="Q132" s="84">
        <f t="shared" si="59"/>
        <v>0</v>
      </c>
      <c r="R132" s="84">
        <f t="shared" si="65"/>
        <v>0</v>
      </c>
      <c r="S132" s="84">
        <f t="shared" si="66"/>
        <v>0</v>
      </c>
      <c r="T132" s="84">
        <f t="shared" si="46"/>
        <v>0</v>
      </c>
      <c r="U132" s="84">
        <f t="shared" si="60"/>
        <v>0</v>
      </c>
      <c r="V132" s="84">
        <f t="shared" si="47"/>
        <v>0</v>
      </c>
      <c r="W132" s="84">
        <v>0</v>
      </c>
      <c r="X132" s="84">
        <f t="shared" si="48"/>
        <v>0</v>
      </c>
      <c r="Y132" s="89">
        <f t="shared" si="49"/>
        <v>0</v>
      </c>
      <c r="AA132" s="122">
        <v>127</v>
      </c>
      <c r="AB132" s="84">
        <f t="shared" si="50"/>
        <v>0</v>
      </c>
      <c r="AC132" s="332">
        <f t="shared" si="74"/>
        <v>0</v>
      </c>
      <c r="AD132" s="152">
        <f t="shared" si="51"/>
        <v>0</v>
      </c>
      <c r="AE132" s="152">
        <f t="shared" si="52"/>
        <v>0</v>
      </c>
      <c r="AF132" s="221">
        <f t="shared" si="70"/>
        <v>0</v>
      </c>
      <c r="AG132" s="221">
        <f t="shared" si="71"/>
        <v>0</v>
      </c>
      <c r="AH132" s="221">
        <f t="shared" si="72"/>
        <v>0</v>
      </c>
      <c r="AI132" s="226">
        <f t="shared" si="73"/>
        <v>0</v>
      </c>
      <c r="AK132" s="122">
        <v>127</v>
      </c>
      <c r="AL132" s="84">
        <f t="shared" si="53"/>
        <v>0</v>
      </c>
      <c r="AM132" s="84">
        <f t="shared" si="54"/>
        <v>0</v>
      </c>
      <c r="AN132" s="84">
        <f t="shared" si="55"/>
        <v>0</v>
      </c>
      <c r="AO132" s="84">
        <f t="shared" si="56"/>
        <v>0</v>
      </c>
      <c r="AP132" s="84">
        <f t="shared" si="57"/>
        <v>0</v>
      </c>
      <c r="AQ132" s="221">
        <f t="shared" si="58"/>
        <v>0</v>
      </c>
      <c r="AR132" s="221">
        <f t="shared" si="58"/>
        <v>0</v>
      </c>
      <c r="AS132" s="221">
        <f t="shared" si="58"/>
        <v>0</v>
      </c>
      <c r="AT132" s="221">
        <f t="shared" ref="AT132:AT195" si="75">IF($AK132&lt;=$F$18,$AL132*AP132,)</f>
        <v>0</v>
      </c>
      <c r="AU132" s="84"/>
      <c r="AV132" s="84"/>
      <c r="AW132" s="84"/>
      <c r="AX132" s="84"/>
      <c r="AY132" s="127"/>
    </row>
    <row r="133" spans="3:51">
      <c r="C133" s="192" t="s">
        <v>8</v>
      </c>
      <c r="D133" s="4">
        <v>0.42</v>
      </c>
      <c r="E133" s="215" t="s">
        <v>233</v>
      </c>
      <c r="I133" s="106">
        <v>128</v>
      </c>
      <c r="J133" s="84">
        <f t="shared" si="61"/>
        <v>0</v>
      </c>
      <c r="K133" s="84">
        <f t="shared" si="62"/>
        <v>0</v>
      </c>
      <c r="L133" s="84">
        <f t="shared" si="63"/>
        <v>0</v>
      </c>
      <c r="M133" s="84">
        <f t="shared" si="64"/>
        <v>0</v>
      </c>
      <c r="N133" s="84">
        <f t="shared" ref="N133:N196" si="76">IF(P134&lt;=$F$18,0,)</f>
        <v>0</v>
      </c>
      <c r="O133" s="85">
        <f t="shared" ref="O133:O196" si="77">((J133+K133)*0.475+L133+M133+N133)*44/12</f>
        <v>0</v>
      </c>
      <c r="P133" s="106">
        <v>128</v>
      </c>
      <c r="Q133" s="84">
        <f t="shared" si="59"/>
        <v>0</v>
      </c>
      <c r="R133" s="84">
        <f t="shared" si="65"/>
        <v>0</v>
      </c>
      <c r="S133" s="84">
        <f t="shared" si="66"/>
        <v>0</v>
      </c>
      <c r="T133" s="84">
        <f t="shared" ref="T133:T196" si="78">IF(S133=0,0,EXP(-1.0587+0.8836*LN(S133)+0.284))</f>
        <v>0</v>
      </c>
      <c r="U133" s="84">
        <f t="shared" si="60"/>
        <v>0</v>
      </c>
      <c r="V133" s="84">
        <f t="shared" ref="V133:V196" si="79">IF(P133&lt;=$F$18,IF(P133&lt;=30,P133*($F$16-$F$6)/30,$F$16-$F$6),)</f>
        <v>0</v>
      </c>
      <c r="W133" s="84">
        <v>0</v>
      </c>
      <c r="X133" s="84">
        <f t="shared" ref="X133:X196" si="80">((S133+T133)*0.475+U133+V133+W133)*44/12</f>
        <v>0</v>
      </c>
      <c r="Y133" s="89">
        <f t="shared" ref="Y133:Y196" si="81">IF(P133&lt;=$F$18,X133-O133,)</f>
        <v>0</v>
      </c>
      <c r="AA133" s="122">
        <v>128</v>
      </c>
      <c r="AB133" s="84">
        <f t="shared" ref="AB133:AB196" si="82">IF(AA133&lt;=$F$18,IFERROR(VLOOKUP($AA133,$B$82:$G$94,2,FALSE),0),)</f>
        <v>0</v>
      </c>
      <c r="AC133" s="332">
        <f t="shared" si="74"/>
        <v>0</v>
      </c>
      <c r="AD133" s="152">
        <f t="shared" ref="AD133:AD196" si="83">IF(AA133&lt;=$F$18,IFERROR(VLOOKUP($AA133,$B$82:$G$94,4,FALSE),0),)</f>
        <v>0</v>
      </c>
      <c r="AE133" s="152">
        <f t="shared" ref="AE133:AE196" si="84">IF(AA133&lt;=$F$18,IFERROR(VLOOKUP($AA133,$B$82:$G$94,5,FALSE),0),)</f>
        <v>0</v>
      </c>
      <c r="AF133" s="221">
        <f t="shared" si="70"/>
        <v>0</v>
      </c>
      <c r="AG133" s="221">
        <f t="shared" si="71"/>
        <v>0</v>
      </c>
      <c r="AH133" s="221">
        <f t="shared" si="72"/>
        <v>0</v>
      </c>
      <c r="AI133" s="226">
        <f t="shared" si="73"/>
        <v>0</v>
      </c>
      <c r="AK133" s="122">
        <v>128</v>
      </c>
      <c r="AL133" s="84">
        <f t="shared" ref="AL133:AL196" si="85">IF(AK133&lt;=$F$18,IFERROR(VLOOKUP($AA133,$B$82:$G$94,2,FALSE),0),)</f>
        <v>0</v>
      </c>
      <c r="AM133" s="84">
        <f t="shared" ref="AM133:AM196" si="86">IF(AK133&lt;=$F$18,IFERROR(VLOOKUP($AA133,$B$82:$G$94,3,FALSE),0),)</f>
        <v>0</v>
      </c>
      <c r="AN133" s="84">
        <f t="shared" ref="AN133:AN196" si="87">IF(AK133&lt;=$F$18,IFERROR(VLOOKUP($AA133,$B$82:$G$94,4,FALSE),0),)</f>
        <v>0</v>
      </c>
      <c r="AO133" s="84">
        <f t="shared" ref="AO133:AO196" si="88">IF(AK133&lt;=$F$18,IFERROR(VLOOKUP($AA133,$B$82:$G$94,5,FALSE),0),)</f>
        <v>0</v>
      </c>
      <c r="AP133" s="84">
        <f t="shared" ref="AP133:AP196" si="89">IF(AK133&lt;=$F$18,IFERROR(VLOOKUP($AA133,$B$82:$G$94,6,FALSE),0),)</f>
        <v>0</v>
      </c>
      <c r="AQ133" s="221">
        <f t="shared" ref="AQ133:AT196" si="90">IF($AK133&lt;=$F$18,$AL133*AM133,)</f>
        <v>0</v>
      </c>
      <c r="AR133" s="221">
        <f t="shared" si="90"/>
        <v>0</v>
      </c>
      <c r="AS133" s="221">
        <f t="shared" si="90"/>
        <v>0</v>
      </c>
      <c r="AT133" s="221">
        <f t="shared" si="75"/>
        <v>0</v>
      </c>
      <c r="AU133" s="84"/>
      <c r="AV133" s="84"/>
      <c r="AW133" s="84"/>
      <c r="AX133" s="84"/>
      <c r="AY133" s="127"/>
    </row>
    <row r="134" spans="3:51">
      <c r="C134" s="192" t="s">
        <v>9</v>
      </c>
      <c r="D134" s="4">
        <v>0.42</v>
      </c>
      <c r="E134" s="215" t="s">
        <v>233</v>
      </c>
      <c r="I134" s="106">
        <v>129</v>
      </c>
      <c r="J134" s="84">
        <f t="shared" si="61"/>
        <v>0</v>
      </c>
      <c r="K134" s="84">
        <f t="shared" si="62"/>
        <v>0</v>
      </c>
      <c r="L134" s="84">
        <f t="shared" si="63"/>
        <v>0</v>
      </c>
      <c r="M134" s="84">
        <f t="shared" si="64"/>
        <v>0</v>
      </c>
      <c r="N134" s="84">
        <f t="shared" si="76"/>
        <v>0</v>
      </c>
      <c r="O134" s="85">
        <f t="shared" si="77"/>
        <v>0</v>
      </c>
      <c r="P134" s="106">
        <v>129</v>
      </c>
      <c r="Q134" s="84">
        <f t="shared" ref="Q134:Q197" si="91">IF(P134&lt;=$F$18,LOOKUP(P134-1,$B$25:$B$78,$G$25:$G$78),)</f>
        <v>0</v>
      </c>
      <c r="R134" s="84">
        <f t="shared" si="65"/>
        <v>0</v>
      </c>
      <c r="S134" s="84">
        <f t="shared" si="66"/>
        <v>0</v>
      </c>
      <c r="T134" s="84">
        <f t="shared" si="78"/>
        <v>0</v>
      </c>
      <c r="U134" s="84">
        <f t="shared" ref="U134:U197" si="92">IF(P134&lt;=$F$18,$F$5+($F$15-$F$5)*(1-EXP(-0.0175*P134)),)</f>
        <v>0</v>
      </c>
      <c r="V134" s="84">
        <f t="shared" si="79"/>
        <v>0</v>
      </c>
      <c r="W134" s="84">
        <v>0</v>
      </c>
      <c r="X134" s="84">
        <f t="shared" si="80"/>
        <v>0</v>
      </c>
      <c r="Y134" s="89">
        <f t="shared" si="81"/>
        <v>0</v>
      </c>
      <c r="AA134" s="122">
        <v>129</v>
      </c>
      <c r="AB134" s="84">
        <f t="shared" si="82"/>
        <v>0</v>
      </c>
      <c r="AC134" s="332">
        <f t="shared" si="74"/>
        <v>0</v>
      </c>
      <c r="AD134" s="152">
        <f t="shared" si="83"/>
        <v>0</v>
      </c>
      <c r="AE134" s="152">
        <f t="shared" si="84"/>
        <v>0</v>
      </c>
      <c r="AF134" s="221">
        <f t="shared" si="70"/>
        <v>0</v>
      </c>
      <c r="AG134" s="221">
        <f t="shared" si="71"/>
        <v>0</v>
      </c>
      <c r="AH134" s="221">
        <f t="shared" si="72"/>
        <v>0</v>
      </c>
      <c r="AI134" s="226">
        <f t="shared" si="73"/>
        <v>0</v>
      </c>
      <c r="AK134" s="122">
        <v>129</v>
      </c>
      <c r="AL134" s="84">
        <f t="shared" si="85"/>
        <v>0</v>
      </c>
      <c r="AM134" s="84">
        <f t="shared" si="86"/>
        <v>0</v>
      </c>
      <c r="AN134" s="84">
        <f t="shared" si="87"/>
        <v>0</v>
      </c>
      <c r="AO134" s="84">
        <f t="shared" si="88"/>
        <v>0</v>
      </c>
      <c r="AP134" s="84">
        <f t="shared" si="89"/>
        <v>0</v>
      </c>
      <c r="AQ134" s="221">
        <f t="shared" si="90"/>
        <v>0</v>
      </c>
      <c r="AR134" s="221">
        <f t="shared" si="90"/>
        <v>0</v>
      </c>
      <c r="AS134" s="221">
        <f t="shared" si="90"/>
        <v>0</v>
      </c>
      <c r="AT134" s="221">
        <f t="shared" si="75"/>
        <v>0</v>
      </c>
      <c r="AU134" s="84"/>
      <c r="AV134" s="84"/>
      <c r="AW134" s="84"/>
      <c r="AX134" s="84"/>
      <c r="AY134" s="127"/>
    </row>
    <row r="135" spans="3:51">
      <c r="C135" s="192" t="s">
        <v>10</v>
      </c>
      <c r="D135" s="4">
        <v>0.52</v>
      </c>
      <c r="E135" s="215" t="s">
        <v>233</v>
      </c>
      <c r="I135" s="106">
        <v>130</v>
      </c>
      <c r="J135" s="84">
        <f t="shared" ref="J135:J198" si="93">IF($I135&lt;=$F$10,$F$11*$F$13+J134,)</f>
        <v>0</v>
      </c>
      <c r="K135" s="84">
        <f t="shared" ref="K135:K198" si="94">IF(J135=0,0,EXP(-1.0587+0.8836*LN(J135)+0.284))</f>
        <v>0</v>
      </c>
      <c r="L135" s="84">
        <f t="shared" ref="L135:L198" si="95">IF(I135&lt;=$F$10,$F$5+($F$8-$F$5)*(1-EXP(-0.0175*I135)),)</f>
        <v>0</v>
      </c>
      <c r="M135" s="84">
        <f t="shared" ref="M135:M198" si="96">IF(I135&lt;=$F$10,IF(I135&lt;=30,I135*($F$9-$F$6)/30,$F$9-$F$6),)</f>
        <v>0</v>
      </c>
      <c r="N135" s="84">
        <f t="shared" si="76"/>
        <v>0</v>
      </c>
      <c r="O135" s="85">
        <f t="shared" si="77"/>
        <v>0</v>
      </c>
      <c r="P135" s="106">
        <v>130</v>
      </c>
      <c r="Q135" s="84">
        <f t="shared" si="91"/>
        <v>0</v>
      </c>
      <c r="R135" s="84">
        <f t="shared" ref="R135:R198" si="97">IF(P135&lt;=$F$18,Q135+R134,)</f>
        <v>0</v>
      </c>
      <c r="S135" s="84">
        <f t="shared" ref="S135:S198" si="98">$F$19*R135</f>
        <v>0</v>
      </c>
      <c r="T135" s="84">
        <f t="shared" si="78"/>
        <v>0</v>
      </c>
      <c r="U135" s="84">
        <f t="shared" si="92"/>
        <v>0</v>
      </c>
      <c r="V135" s="84">
        <f t="shared" si="79"/>
        <v>0</v>
      </c>
      <c r="W135" s="84">
        <v>0</v>
      </c>
      <c r="X135" s="84">
        <f t="shared" si="80"/>
        <v>0</v>
      </c>
      <c r="Y135" s="89">
        <f t="shared" si="81"/>
        <v>0</v>
      </c>
      <c r="AA135" s="122">
        <v>130</v>
      </c>
      <c r="AB135" s="84">
        <f t="shared" si="82"/>
        <v>0</v>
      </c>
      <c r="AC135" s="332">
        <f t="shared" si="74"/>
        <v>0</v>
      </c>
      <c r="AD135" s="152">
        <f t="shared" si="83"/>
        <v>0</v>
      </c>
      <c r="AE135" s="152">
        <f t="shared" si="84"/>
        <v>0</v>
      </c>
      <c r="AF135" s="221">
        <f t="shared" si="70"/>
        <v>0</v>
      </c>
      <c r="AG135" s="221">
        <f t="shared" si="71"/>
        <v>0</v>
      </c>
      <c r="AH135" s="221">
        <f t="shared" si="72"/>
        <v>0</v>
      </c>
      <c r="AI135" s="226">
        <f t="shared" si="73"/>
        <v>0</v>
      </c>
      <c r="AK135" s="122">
        <v>130</v>
      </c>
      <c r="AL135" s="84">
        <f t="shared" si="85"/>
        <v>0</v>
      </c>
      <c r="AM135" s="84">
        <f t="shared" si="86"/>
        <v>0</v>
      </c>
      <c r="AN135" s="84">
        <f t="shared" si="87"/>
        <v>0</v>
      </c>
      <c r="AO135" s="84">
        <f t="shared" si="88"/>
        <v>0</v>
      </c>
      <c r="AP135" s="84">
        <f t="shared" si="89"/>
        <v>0</v>
      </c>
      <c r="AQ135" s="221">
        <f t="shared" si="90"/>
        <v>0</v>
      </c>
      <c r="AR135" s="221">
        <f t="shared" si="90"/>
        <v>0</v>
      </c>
      <c r="AS135" s="221">
        <f t="shared" si="90"/>
        <v>0</v>
      </c>
      <c r="AT135" s="221">
        <f t="shared" si="75"/>
        <v>0</v>
      </c>
      <c r="AU135" s="84"/>
      <c r="AV135" s="84"/>
      <c r="AW135" s="84"/>
      <c r="AX135" s="84"/>
      <c r="AY135" s="127"/>
    </row>
    <row r="136" spans="3:51">
      <c r="C136" s="192" t="s">
        <v>11</v>
      </c>
      <c r="D136" s="4">
        <v>0.36</v>
      </c>
      <c r="E136" s="215" t="s">
        <v>234</v>
      </c>
      <c r="I136" s="106">
        <v>131</v>
      </c>
      <c r="J136" s="84">
        <f t="shared" si="93"/>
        <v>0</v>
      </c>
      <c r="K136" s="84">
        <f t="shared" si="94"/>
        <v>0</v>
      </c>
      <c r="L136" s="84">
        <f t="shared" si="95"/>
        <v>0</v>
      </c>
      <c r="M136" s="84">
        <f t="shared" si="96"/>
        <v>0</v>
      </c>
      <c r="N136" s="84">
        <f t="shared" si="76"/>
        <v>0</v>
      </c>
      <c r="O136" s="85">
        <f t="shared" si="77"/>
        <v>0</v>
      </c>
      <c r="P136" s="106">
        <v>131</v>
      </c>
      <c r="Q136" s="84">
        <f t="shared" si="91"/>
        <v>0</v>
      </c>
      <c r="R136" s="84">
        <f t="shared" si="97"/>
        <v>0</v>
      </c>
      <c r="S136" s="84">
        <f t="shared" si="98"/>
        <v>0</v>
      </c>
      <c r="T136" s="84">
        <f t="shared" si="78"/>
        <v>0</v>
      </c>
      <c r="U136" s="84">
        <f t="shared" si="92"/>
        <v>0</v>
      </c>
      <c r="V136" s="84">
        <f t="shared" si="79"/>
        <v>0</v>
      </c>
      <c r="W136" s="84">
        <v>0</v>
      </c>
      <c r="X136" s="84">
        <f t="shared" si="80"/>
        <v>0</v>
      </c>
      <c r="Y136" s="89">
        <f t="shared" si="81"/>
        <v>0</v>
      </c>
      <c r="AA136" s="122">
        <v>131</v>
      </c>
      <c r="AB136" s="84">
        <f t="shared" si="82"/>
        <v>0</v>
      </c>
      <c r="AC136" s="332">
        <f t="shared" si="74"/>
        <v>0</v>
      </c>
      <c r="AD136" s="152">
        <f t="shared" si="83"/>
        <v>0</v>
      </c>
      <c r="AE136" s="152">
        <f t="shared" si="84"/>
        <v>0</v>
      </c>
      <c r="AF136" s="221">
        <f t="shared" si="70"/>
        <v>0</v>
      </c>
      <c r="AG136" s="221">
        <f t="shared" si="71"/>
        <v>0</v>
      </c>
      <c r="AH136" s="221">
        <f t="shared" si="72"/>
        <v>0</v>
      </c>
      <c r="AI136" s="226">
        <f t="shared" si="73"/>
        <v>0</v>
      </c>
      <c r="AK136" s="122">
        <v>131</v>
      </c>
      <c r="AL136" s="84">
        <f t="shared" si="85"/>
        <v>0</v>
      </c>
      <c r="AM136" s="84">
        <f t="shared" si="86"/>
        <v>0</v>
      </c>
      <c r="AN136" s="84">
        <f t="shared" si="87"/>
        <v>0</v>
      </c>
      <c r="AO136" s="84">
        <f t="shared" si="88"/>
        <v>0</v>
      </c>
      <c r="AP136" s="84">
        <f t="shared" si="89"/>
        <v>0</v>
      </c>
      <c r="AQ136" s="221">
        <f t="shared" si="90"/>
        <v>0</v>
      </c>
      <c r="AR136" s="221">
        <f t="shared" si="90"/>
        <v>0</v>
      </c>
      <c r="AS136" s="221">
        <f t="shared" si="90"/>
        <v>0</v>
      </c>
      <c r="AT136" s="221">
        <f t="shared" si="75"/>
        <v>0</v>
      </c>
      <c r="AU136" s="84"/>
      <c r="AV136" s="84"/>
      <c r="AW136" s="84"/>
      <c r="AX136" s="84"/>
      <c r="AY136" s="127"/>
    </row>
    <row r="137" spans="3:51">
      <c r="C137" s="192" t="s">
        <v>12</v>
      </c>
      <c r="D137" s="4">
        <v>0.61</v>
      </c>
      <c r="E137" s="215" t="s">
        <v>233</v>
      </c>
      <c r="I137" s="106">
        <v>132</v>
      </c>
      <c r="J137" s="84">
        <f t="shared" si="93"/>
        <v>0</v>
      </c>
      <c r="K137" s="84">
        <f t="shared" si="94"/>
        <v>0</v>
      </c>
      <c r="L137" s="84">
        <f t="shared" si="95"/>
        <v>0</v>
      </c>
      <c r="M137" s="84">
        <f t="shared" si="96"/>
        <v>0</v>
      </c>
      <c r="N137" s="84">
        <f t="shared" si="76"/>
        <v>0</v>
      </c>
      <c r="O137" s="85">
        <f t="shared" si="77"/>
        <v>0</v>
      </c>
      <c r="P137" s="106">
        <v>132</v>
      </c>
      <c r="Q137" s="84">
        <f t="shared" si="91"/>
        <v>0</v>
      </c>
      <c r="R137" s="84">
        <f t="shared" si="97"/>
        <v>0</v>
      </c>
      <c r="S137" s="84">
        <f t="shared" si="98"/>
        <v>0</v>
      </c>
      <c r="T137" s="84">
        <f t="shared" si="78"/>
        <v>0</v>
      </c>
      <c r="U137" s="84">
        <f t="shared" si="92"/>
        <v>0</v>
      </c>
      <c r="V137" s="84">
        <f t="shared" si="79"/>
        <v>0</v>
      </c>
      <c r="W137" s="84">
        <v>0</v>
      </c>
      <c r="X137" s="84">
        <f t="shared" si="80"/>
        <v>0</v>
      </c>
      <c r="Y137" s="89">
        <f t="shared" si="81"/>
        <v>0</v>
      </c>
      <c r="AA137" s="122">
        <v>132</v>
      </c>
      <c r="AB137" s="84">
        <f t="shared" si="82"/>
        <v>0</v>
      </c>
      <c r="AC137" s="332">
        <f t="shared" si="74"/>
        <v>0</v>
      </c>
      <c r="AD137" s="152">
        <f t="shared" si="83"/>
        <v>0</v>
      </c>
      <c r="AE137" s="152">
        <f t="shared" si="84"/>
        <v>0</v>
      </c>
      <c r="AF137" s="221">
        <f t="shared" si="70"/>
        <v>0</v>
      </c>
      <c r="AG137" s="221">
        <f t="shared" si="71"/>
        <v>0</v>
      </c>
      <c r="AH137" s="221">
        <f t="shared" si="72"/>
        <v>0</v>
      </c>
      <c r="AI137" s="226">
        <f t="shared" si="73"/>
        <v>0</v>
      </c>
      <c r="AK137" s="122">
        <v>132</v>
      </c>
      <c r="AL137" s="84">
        <f t="shared" si="85"/>
        <v>0</v>
      </c>
      <c r="AM137" s="84">
        <f t="shared" si="86"/>
        <v>0</v>
      </c>
      <c r="AN137" s="84">
        <f t="shared" si="87"/>
        <v>0</v>
      </c>
      <c r="AO137" s="84">
        <f t="shared" si="88"/>
        <v>0</v>
      </c>
      <c r="AP137" s="84">
        <f t="shared" si="89"/>
        <v>0</v>
      </c>
      <c r="AQ137" s="221">
        <f t="shared" si="90"/>
        <v>0</v>
      </c>
      <c r="AR137" s="221">
        <f t="shared" si="90"/>
        <v>0</v>
      </c>
      <c r="AS137" s="221">
        <f t="shared" si="90"/>
        <v>0</v>
      </c>
      <c r="AT137" s="221">
        <f t="shared" si="75"/>
        <v>0</v>
      </c>
      <c r="AU137" s="84"/>
      <c r="AV137" s="84"/>
      <c r="AW137" s="84"/>
      <c r="AX137" s="84"/>
      <c r="AY137" s="127"/>
    </row>
    <row r="138" spans="3:51">
      <c r="C138" s="192" t="s">
        <v>13</v>
      </c>
      <c r="D138" s="4">
        <v>0.66</v>
      </c>
      <c r="E138" s="215" t="s">
        <v>233</v>
      </c>
      <c r="I138" s="106">
        <v>133</v>
      </c>
      <c r="J138" s="84">
        <f t="shared" si="93"/>
        <v>0</v>
      </c>
      <c r="K138" s="84">
        <f t="shared" si="94"/>
        <v>0</v>
      </c>
      <c r="L138" s="84">
        <f t="shared" si="95"/>
        <v>0</v>
      </c>
      <c r="M138" s="84">
        <f t="shared" si="96"/>
        <v>0</v>
      </c>
      <c r="N138" s="84">
        <f t="shared" si="76"/>
        <v>0</v>
      </c>
      <c r="O138" s="85">
        <f t="shared" si="77"/>
        <v>0</v>
      </c>
      <c r="P138" s="106">
        <v>133</v>
      </c>
      <c r="Q138" s="84">
        <f t="shared" si="91"/>
        <v>0</v>
      </c>
      <c r="R138" s="84">
        <f t="shared" si="97"/>
        <v>0</v>
      </c>
      <c r="S138" s="84">
        <f t="shared" si="98"/>
        <v>0</v>
      </c>
      <c r="T138" s="84">
        <f t="shared" si="78"/>
        <v>0</v>
      </c>
      <c r="U138" s="84">
        <f t="shared" si="92"/>
        <v>0</v>
      </c>
      <c r="V138" s="84">
        <f t="shared" si="79"/>
        <v>0</v>
      </c>
      <c r="W138" s="84">
        <v>0</v>
      </c>
      <c r="X138" s="84">
        <f t="shared" si="80"/>
        <v>0</v>
      </c>
      <c r="Y138" s="89">
        <f t="shared" si="81"/>
        <v>0</v>
      </c>
      <c r="AA138" s="122">
        <v>133</v>
      </c>
      <c r="AB138" s="84">
        <f t="shared" si="82"/>
        <v>0</v>
      </c>
      <c r="AC138" s="332">
        <f t="shared" si="74"/>
        <v>0</v>
      </c>
      <c r="AD138" s="152">
        <f t="shared" si="83"/>
        <v>0</v>
      </c>
      <c r="AE138" s="152">
        <f t="shared" si="84"/>
        <v>0</v>
      </c>
      <c r="AF138" s="221">
        <f t="shared" si="70"/>
        <v>0</v>
      </c>
      <c r="AG138" s="221">
        <f t="shared" si="71"/>
        <v>0</v>
      </c>
      <c r="AH138" s="221">
        <f t="shared" si="72"/>
        <v>0</v>
      </c>
      <c r="AI138" s="226">
        <f t="shared" si="73"/>
        <v>0</v>
      </c>
      <c r="AK138" s="122">
        <v>133</v>
      </c>
      <c r="AL138" s="84">
        <f t="shared" si="85"/>
        <v>0</v>
      </c>
      <c r="AM138" s="84">
        <f t="shared" si="86"/>
        <v>0</v>
      </c>
      <c r="AN138" s="84">
        <f t="shared" si="87"/>
        <v>0</v>
      </c>
      <c r="AO138" s="84">
        <f t="shared" si="88"/>
        <v>0</v>
      </c>
      <c r="AP138" s="84">
        <f t="shared" si="89"/>
        <v>0</v>
      </c>
      <c r="AQ138" s="221">
        <f t="shared" si="90"/>
        <v>0</v>
      </c>
      <c r="AR138" s="221">
        <f t="shared" si="90"/>
        <v>0</v>
      </c>
      <c r="AS138" s="221">
        <f t="shared" si="90"/>
        <v>0</v>
      </c>
      <c r="AT138" s="221">
        <f t="shared" si="75"/>
        <v>0</v>
      </c>
      <c r="AU138" s="84"/>
      <c r="AV138" s="84"/>
      <c r="AW138" s="84"/>
      <c r="AX138" s="84"/>
      <c r="AY138" s="127"/>
    </row>
    <row r="139" spans="3:51">
      <c r="C139" s="193" t="s">
        <v>14</v>
      </c>
      <c r="D139" s="160">
        <v>0.47</v>
      </c>
      <c r="E139" s="215" t="s">
        <v>233</v>
      </c>
      <c r="I139" s="106">
        <v>134</v>
      </c>
      <c r="J139" s="84">
        <f t="shared" si="93"/>
        <v>0</v>
      </c>
      <c r="K139" s="84">
        <f t="shared" si="94"/>
        <v>0</v>
      </c>
      <c r="L139" s="84">
        <f t="shared" si="95"/>
        <v>0</v>
      </c>
      <c r="M139" s="84">
        <f t="shared" si="96"/>
        <v>0</v>
      </c>
      <c r="N139" s="84">
        <f t="shared" si="76"/>
        <v>0</v>
      </c>
      <c r="O139" s="85">
        <f t="shared" si="77"/>
        <v>0</v>
      </c>
      <c r="P139" s="106">
        <v>134</v>
      </c>
      <c r="Q139" s="84">
        <f t="shared" si="91"/>
        <v>0</v>
      </c>
      <c r="R139" s="84">
        <f t="shared" si="97"/>
        <v>0</v>
      </c>
      <c r="S139" s="84">
        <f t="shared" si="98"/>
        <v>0</v>
      </c>
      <c r="T139" s="84">
        <f t="shared" si="78"/>
        <v>0</v>
      </c>
      <c r="U139" s="84">
        <f t="shared" si="92"/>
        <v>0</v>
      </c>
      <c r="V139" s="84">
        <f t="shared" si="79"/>
        <v>0</v>
      </c>
      <c r="W139" s="84">
        <v>0</v>
      </c>
      <c r="X139" s="84">
        <f t="shared" si="80"/>
        <v>0</v>
      </c>
      <c r="Y139" s="89">
        <f t="shared" si="81"/>
        <v>0</v>
      </c>
      <c r="AA139" s="122">
        <v>134</v>
      </c>
      <c r="AB139" s="84">
        <f t="shared" si="82"/>
        <v>0</v>
      </c>
      <c r="AC139" s="332">
        <f t="shared" si="74"/>
        <v>0</v>
      </c>
      <c r="AD139" s="152">
        <f t="shared" si="83"/>
        <v>0</v>
      </c>
      <c r="AE139" s="152">
        <f t="shared" si="84"/>
        <v>0</v>
      </c>
      <c r="AF139" s="221">
        <f t="shared" si="70"/>
        <v>0</v>
      </c>
      <c r="AG139" s="221">
        <f t="shared" si="71"/>
        <v>0</v>
      </c>
      <c r="AH139" s="221">
        <f t="shared" si="72"/>
        <v>0</v>
      </c>
      <c r="AI139" s="226">
        <f t="shared" si="73"/>
        <v>0</v>
      </c>
      <c r="AK139" s="122">
        <v>134</v>
      </c>
      <c r="AL139" s="84">
        <f t="shared" si="85"/>
        <v>0</v>
      </c>
      <c r="AM139" s="84">
        <f t="shared" si="86"/>
        <v>0</v>
      </c>
      <c r="AN139" s="84">
        <f t="shared" si="87"/>
        <v>0</v>
      </c>
      <c r="AO139" s="84">
        <f t="shared" si="88"/>
        <v>0</v>
      </c>
      <c r="AP139" s="84">
        <f t="shared" si="89"/>
        <v>0</v>
      </c>
      <c r="AQ139" s="221">
        <f t="shared" si="90"/>
        <v>0</v>
      </c>
      <c r="AR139" s="221">
        <f t="shared" si="90"/>
        <v>0</v>
      </c>
      <c r="AS139" s="221">
        <f t="shared" si="90"/>
        <v>0</v>
      </c>
      <c r="AT139" s="221">
        <f t="shared" si="75"/>
        <v>0</v>
      </c>
      <c r="AU139" s="84"/>
      <c r="AV139" s="84"/>
      <c r="AW139" s="84"/>
      <c r="AX139" s="84"/>
      <c r="AY139" s="127"/>
    </row>
    <row r="140" spans="3:51">
      <c r="C140" s="192" t="s">
        <v>15</v>
      </c>
      <c r="D140" s="4">
        <v>0.67</v>
      </c>
      <c r="E140" s="215" t="s">
        <v>233</v>
      </c>
      <c r="I140" s="106">
        <v>135</v>
      </c>
      <c r="J140" s="84">
        <f t="shared" si="93"/>
        <v>0</v>
      </c>
      <c r="K140" s="84">
        <f t="shared" si="94"/>
        <v>0</v>
      </c>
      <c r="L140" s="84">
        <f t="shared" si="95"/>
        <v>0</v>
      </c>
      <c r="M140" s="84">
        <f t="shared" si="96"/>
        <v>0</v>
      </c>
      <c r="N140" s="84">
        <f t="shared" si="76"/>
        <v>0</v>
      </c>
      <c r="O140" s="85">
        <f t="shared" si="77"/>
        <v>0</v>
      </c>
      <c r="P140" s="106">
        <v>135</v>
      </c>
      <c r="Q140" s="84">
        <f t="shared" si="91"/>
        <v>0</v>
      </c>
      <c r="R140" s="84">
        <f t="shared" si="97"/>
        <v>0</v>
      </c>
      <c r="S140" s="84">
        <f t="shared" si="98"/>
        <v>0</v>
      </c>
      <c r="T140" s="84">
        <f t="shared" si="78"/>
        <v>0</v>
      </c>
      <c r="U140" s="84">
        <f t="shared" si="92"/>
        <v>0</v>
      </c>
      <c r="V140" s="84">
        <f t="shared" si="79"/>
        <v>0</v>
      </c>
      <c r="W140" s="84">
        <v>0</v>
      </c>
      <c r="X140" s="84">
        <f t="shared" si="80"/>
        <v>0</v>
      </c>
      <c r="Y140" s="89">
        <f t="shared" si="81"/>
        <v>0</v>
      </c>
      <c r="AA140" s="122">
        <v>135</v>
      </c>
      <c r="AB140" s="84">
        <f t="shared" si="82"/>
        <v>0</v>
      </c>
      <c r="AC140" s="332">
        <f t="shared" si="74"/>
        <v>0</v>
      </c>
      <c r="AD140" s="152">
        <f t="shared" si="83"/>
        <v>0</v>
      </c>
      <c r="AE140" s="152">
        <f t="shared" si="84"/>
        <v>0</v>
      </c>
      <c r="AF140" s="221">
        <f t="shared" si="70"/>
        <v>0</v>
      </c>
      <c r="AG140" s="221">
        <f t="shared" si="71"/>
        <v>0</v>
      </c>
      <c r="AH140" s="221">
        <f t="shared" si="72"/>
        <v>0</v>
      </c>
      <c r="AI140" s="226">
        <f t="shared" si="73"/>
        <v>0</v>
      </c>
      <c r="AK140" s="122">
        <v>135</v>
      </c>
      <c r="AL140" s="84">
        <f t="shared" si="85"/>
        <v>0</v>
      </c>
      <c r="AM140" s="84">
        <f t="shared" si="86"/>
        <v>0</v>
      </c>
      <c r="AN140" s="84">
        <f t="shared" si="87"/>
        <v>0</v>
      </c>
      <c r="AO140" s="84">
        <f t="shared" si="88"/>
        <v>0</v>
      </c>
      <c r="AP140" s="84">
        <f t="shared" si="89"/>
        <v>0</v>
      </c>
      <c r="AQ140" s="221">
        <f t="shared" si="90"/>
        <v>0</v>
      </c>
      <c r="AR140" s="221">
        <f t="shared" si="90"/>
        <v>0</v>
      </c>
      <c r="AS140" s="221">
        <f t="shared" si="90"/>
        <v>0</v>
      </c>
      <c r="AT140" s="221">
        <f t="shared" si="75"/>
        <v>0</v>
      </c>
      <c r="AU140" s="84"/>
      <c r="AV140" s="84"/>
      <c r="AW140" s="84"/>
      <c r="AX140" s="84"/>
      <c r="AY140" s="127"/>
    </row>
    <row r="141" spans="3:51">
      <c r="C141" s="192" t="s">
        <v>16</v>
      </c>
      <c r="D141" s="4">
        <v>0.7</v>
      </c>
      <c r="E141" s="215" t="s">
        <v>233</v>
      </c>
      <c r="I141" s="106">
        <v>136</v>
      </c>
      <c r="J141" s="84">
        <f t="shared" si="93"/>
        <v>0</v>
      </c>
      <c r="K141" s="84">
        <f t="shared" si="94"/>
        <v>0</v>
      </c>
      <c r="L141" s="84">
        <f t="shared" si="95"/>
        <v>0</v>
      </c>
      <c r="M141" s="84">
        <f t="shared" si="96"/>
        <v>0</v>
      </c>
      <c r="N141" s="84">
        <f t="shared" si="76"/>
        <v>0</v>
      </c>
      <c r="O141" s="85">
        <f t="shared" si="77"/>
        <v>0</v>
      </c>
      <c r="P141" s="106">
        <v>136</v>
      </c>
      <c r="Q141" s="84">
        <f t="shared" si="91"/>
        <v>0</v>
      </c>
      <c r="R141" s="84">
        <f t="shared" si="97"/>
        <v>0</v>
      </c>
      <c r="S141" s="84">
        <f t="shared" si="98"/>
        <v>0</v>
      </c>
      <c r="T141" s="84">
        <f t="shared" si="78"/>
        <v>0</v>
      </c>
      <c r="U141" s="84">
        <f t="shared" si="92"/>
        <v>0</v>
      </c>
      <c r="V141" s="84">
        <f t="shared" si="79"/>
        <v>0</v>
      </c>
      <c r="W141" s="84">
        <v>0</v>
      </c>
      <c r="X141" s="84">
        <f t="shared" si="80"/>
        <v>0</v>
      </c>
      <c r="Y141" s="89">
        <f t="shared" si="81"/>
        <v>0</v>
      </c>
      <c r="AA141" s="122">
        <v>136</v>
      </c>
      <c r="AB141" s="84">
        <f t="shared" si="82"/>
        <v>0</v>
      </c>
      <c r="AC141" s="332">
        <f t="shared" si="74"/>
        <v>0</v>
      </c>
      <c r="AD141" s="152">
        <f t="shared" si="83"/>
        <v>0</v>
      </c>
      <c r="AE141" s="152">
        <f t="shared" si="84"/>
        <v>0</v>
      </c>
      <c r="AF141" s="221">
        <f t="shared" si="70"/>
        <v>0</v>
      </c>
      <c r="AG141" s="221">
        <f t="shared" si="71"/>
        <v>0</v>
      </c>
      <c r="AH141" s="221">
        <f t="shared" si="72"/>
        <v>0</v>
      </c>
      <c r="AI141" s="226">
        <f t="shared" si="73"/>
        <v>0</v>
      </c>
      <c r="AK141" s="122">
        <v>136</v>
      </c>
      <c r="AL141" s="84">
        <f t="shared" si="85"/>
        <v>0</v>
      </c>
      <c r="AM141" s="84">
        <f t="shared" si="86"/>
        <v>0</v>
      </c>
      <c r="AN141" s="84">
        <f t="shared" si="87"/>
        <v>0</v>
      </c>
      <c r="AO141" s="84">
        <f t="shared" si="88"/>
        <v>0</v>
      </c>
      <c r="AP141" s="84">
        <f t="shared" si="89"/>
        <v>0</v>
      </c>
      <c r="AQ141" s="221">
        <f t="shared" si="90"/>
        <v>0</v>
      </c>
      <c r="AR141" s="221">
        <f t="shared" si="90"/>
        <v>0</v>
      </c>
      <c r="AS141" s="221">
        <f t="shared" si="90"/>
        <v>0</v>
      </c>
      <c r="AT141" s="221">
        <f t="shared" si="75"/>
        <v>0</v>
      </c>
      <c r="AU141" s="84"/>
      <c r="AV141" s="84"/>
      <c r="AW141" s="84"/>
      <c r="AX141" s="84"/>
      <c r="AY141" s="127"/>
    </row>
    <row r="142" spans="3:51">
      <c r="C142" s="192" t="s">
        <v>17</v>
      </c>
      <c r="D142" s="4">
        <v>0.54</v>
      </c>
      <c r="E142" s="215" t="s">
        <v>233</v>
      </c>
      <c r="I142" s="106">
        <v>137</v>
      </c>
      <c r="J142" s="84">
        <f t="shared" si="93"/>
        <v>0</v>
      </c>
      <c r="K142" s="84">
        <f t="shared" si="94"/>
        <v>0</v>
      </c>
      <c r="L142" s="84">
        <f t="shared" si="95"/>
        <v>0</v>
      </c>
      <c r="M142" s="84">
        <f t="shared" si="96"/>
        <v>0</v>
      </c>
      <c r="N142" s="84">
        <f t="shared" si="76"/>
        <v>0</v>
      </c>
      <c r="O142" s="85">
        <f t="shared" si="77"/>
        <v>0</v>
      </c>
      <c r="P142" s="106">
        <v>137</v>
      </c>
      <c r="Q142" s="84">
        <f t="shared" si="91"/>
        <v>0</v>
      </c>
      <c r="R142" s="84">
        <f t="shared" si="97"/>
        <v>0</v>
      </c>
      <c r="S142" s="84">
        <f t="shared" si="98"/>
        <v>0</v>
      </c>
      <c r="T142" s="84">
        <f t="shared" si="78"/>
        <v>0</v>
      </c>
      <c r="U142" s="84">
        <f t="shared" si="92"/>
        <v>0</v>
      </c>
      <c r="V142" s="84">
        <f t="shared" si="79"/>
        <v>0</v>
      </c>
      <c r="W142" s="84">
        <v>0</v>
      </c>
      <c r="X142" s="84">
        <f t="shared" si="80"/>
        <v>0</v>
      </c>
      <c r="Y142" s="89">
        <f t="shared" si="81"/>
        <v>0</v>
      </c>
      <c r="AA142" s="122">
        <v>137</v>
      </c>
      <c r="AB142" s="84">
        <f t="shared" si="82"/>
        <v>0</v>
      </c>
      <c r="AC142" s="332">
        <f t="shared" si="74"/>
        <v>0</v>
      </c>
      <c r="AD142" s="152">
        <f t="shared" si="83"/>
        <v>0</v>
      </c>
      <c r="AE142" s="152">
        <f t="shared" si="84"/>
        <v>0</v>
      </c>
      <c r="AF142" s="221">
        <f t="shared" si="70"/>
        <v>0</v>
      </c>
      <c r="AG142" s="221">
        <f t="shared" si="71"/>
        <v>0</v>
      </c>
      <c r="AH142" s="221">
        <f t="shared" si="72"/>
        <v>0</v>
      </c>
      <c r="AI142" s="226">
        <f t="shared" si="73"/>
        <v>0</v>
      </c>
      <c r="AK142" s="122">
        <v>137</v>
      </c>
      <c r="AL142" s="84">
        <f t="shared" si="85"/>
        <v>0</v>
      </c>
      <c r="AM142" s="84">
        <f t="shared" si="86"/>
        <v>0</v>
      </c>
      <c r="AN142" s="84">
        <f t="shared" si="87"/>
        <v>0</v>
      </c>
      <c r="AO142" s="84">
        <f t="shared" si="88"/>
        <v>0</v>
      </c>
      <c r="AP142" s="84">
        <f t="shared" si="89"/>
        <v>0</v>
      </c>
      <c r="AQ142" s="221">
        <f t="shared" si="90"/>
        <v>0</v>
      </c>
      <c r="AR142" s="221">
        <f t="shared" si="90"/>
        <v>0</v>
      </c>
      <c r="AS142" s="221">
        <f t="shared" si="90"/>
        <v>0</v>
      </c>
      <c r="AT142" s="221">
        <f t="shared" si="75"/>
        <v>0</v>
      </c>
      <c r="AU142" s="84"/>
      <c r="AV142" s="84"/>
      <c r="AW142" s="84"/>
      <c r="AX142" s="84"/>
      <c r="AY142" s="127"/>
    </row>
    <row r="143" spans="3:51">
      <c r="C143" s="192" t="s">
        <v>18</v>
      </c>
      <c r="D143" s="4">
        <v>0.65</v>
      </c>
      <c r="E143" s="215" t="s">
        <v>233</v>
      </c>
      <c r="I143" s="106">
        <v>138</v>
      </c>
      <c r="J143" s="84">
        <f t="shared" si="93"/>
        <v>0</v>
      </c>
      <c r="K143" s="84">
        <f t="shared" si="94"/>
        <v>0</v>
      </c>
      <c r="L143" s="84">
        <f t="shared" si="95"/>
        <v>0</v>
      </c>
      <c r="M143" s="84">
        <f t="shared" si="96"/>
        <v>0</v>
      </c>
      <c r="N143" s="84">
        <f t="shared" si="76"/>
        <v>0</v>
      </c>
      <c r="O143" s="85">
        <f t="shared" si="77"/>
        <v>0</v>
      </c>
      <c r="P143" s="106">
        <v>138</v>
      </c>
      <c r="Q143" s="84">
        <f t="shared" si="91"/>
        <v>0</v>
      </c>
      <c r="R143" s="84">
        <f t="shared" si="97"/>
        <v>0</v>
      </c>
      <c r="S143" s="84">
        <f t="shared" si="98"/>
        <v>0</v>
      </c>
      <c r="T143" s="84">
        <f t="shared" si="78"/>
        <v>0</v>
      </c>
      <c r="U143" s="84">
        <f t="shared" si="92"/>
        <v>0</v>
      </c>
      <c r="V143" s="84">
        <f t="shared" si="79"/>
        <v>0</v>
      </c>
      <c r="W143" s="84">
        <v>0</v>
      </c>
      <c r="X143" s="84">
        <f t="shared" si="80"/>
        <v>0</v>
      </c>
      <c r="Y143" s="89">
        <f t="shared" si="81"/>
        <v>0</v>
      </c>
      <c r="AA143" s="122">
        <v>138</v>
      </c>
      <c r="AB143" s="84">
        <f t="shared" si="82"/>
        <v>0</v>
      </c>
      <c r="AC143" s="332">
        <f t="shared" si="74"/>
        <v>0</v>
      </c>
      <c r="AD143" s="152">
        <f t="shared" si="83"/>
        <v>0</v>
      </c>
      <c r="AE143" s="152">
        <f t="shared" si="84"/>
        <v>0</v>
      </c>
      <c r="AF143" s="221">
        <f t="shared" si="70"/>
        <v>0</v>
      </c>
      <c r="AG143" s="221">
        <f t="shared" si="71"/>
        <v>0</v>
      </c>
      <c r="AH143" s="221">
        <f t="shared" si="72"/>
        <v>0</v>
      </c>
      <c r="AI143" s="226">
        <f t="shared" si="73"/>
        <v>0</v>
      </c>
      <c r="AK143" s="122">
        <v>138</v>
      </c>
      <c r="AL143" s="84">
        <f t="shared" si="85"/>
        <v>0</v>
      </c>
      <c r="AM143" s="84">
        <f t="shared" si="86"/>
        <v>0</v>
      </c>
      <c r="AN143" s="84">
        <f t="shared" si="87"/>
        <v>0</v>
      </c>
      <c r="AO143" s="84">
        <f t="shared" si="88"/>
        <v>0</v>
      </c>
      <c r="AP143" s="84">
        <f t="shared" si="89"/>
        <v>0</v>
      </c>
      <c r="AQ143" s="221">
        <f t="shared" si="90"/>
        <v>0</v>
      </c>
      <c r="AR143" s="221">
        <f t="shared" si="90"/>
        <v>0</v>
      </c>
      <c r="AS143" s="221">
        <f t="shared" si="90"/>
        <v>0</v>
      </c>
      <c r="AT143" s="221">
        <f t="shared" si="75"/>
        <v>0</v>
      </c>
      <c r="AU143" s="84"/>
      <c r="AV143" s="84"/>
      <c r="AW143" s="84"/>
      <c r="AX143" s="84"/>
      <c r="AY143" s="127"/>
    </row>
    <row r="144" spans="3:51">
      <c r="C144" s="192" t="s">
        <v>19</v>
      </c>
      <c r="D144" s="4">
        <v>0.56000000000000005</v>
      </c>
      <c r="E144" s="215" t="s">
        <v>233</v>
      </c>
      <c r="I144" s="106">
        <v>139</v>
      </c>
      <c r="J144" s="84">
        <f t="shared" si="93"/>
        <v>0</v>
      </c>
      <c r="K144" s="84">
        <f t="shared" si="94"/>
        <v>0</v>
      </c>
      <c r="L144" s="84">
        <f t="shared" si="95"/>
        <v>0</v>
      </c>
      <c r="M144" s="84">
        <f t="shared" si="96"/>
        <v>0</v>
      </c>
      <c r="N144" s="84">
        <f t="shared" si="76"/>
        <v>0</v>
      </c>
      <c r="O144" s="85">
        <f t="shared" si="77"/>
        <v>0</v>
      </c>
      <c r="P144" s="106">
        <v>139</v>
      </c>
      <c r="Q144" s="84">
        <f t="shared" si="91"/>
        <v>0</v>
      </c>
      <c r="R144" s="84">
        <f t="shared" si="97"/>
        <v>0</v>
      </c>
      <c r="S144" s="84">
        <f t="shared" si="98"/>
        <v>0</v>
      </c>
      <c r="T144" s="84">
        <f t="shared" si="78"/>
        <v>0</v>
      </c>
      <c r="U144" s="84">
        <f t="shared" si="92"/>
        <v>0</v>
      </c>
      <c r="V144" s="84">
        <f t="shared" si="79"/>
        <v>0</v>
      </c>
      <c r="W144" s="84">
        <v>0</v>
      </c>
      <c r="X144" s="84">
        <f t="shared" si="80"/>
        <v>0</v>
      </c>
      <c r="Y144" s="89">
        <f t="shared" si="81"/>
        <v>0</v>
      </c>
      <c r="AA144" s="122">
        <v>139</v>
      </c>
      <c r="AB144" s="84">
        <f t="shared" si="82"/>
        <v>0</v>
      </c>
      <c r="AC144" s="332">
        <f t="shared" si="74"/>
        <v>0</v>
      </c>
      <c r="AD144" s="152">
        <f t="shared" si="83"/>
        <v>0</v>
      </c>
      <c r="AE144" s="152">
        <f t="shared" si="84"/>
        <v>0</v>
      </c>
      <c r="AF144" s="221">
        <f t="shared" si="70"/>
        <v>0</v>
      </c>
      <c r="AG144" s="221">
        <f t="shared" si="71"/>
        <v>0</v>
      </c>
      <c r="AH144" s="221">
        <f t="shared" si="72"/>
        <v>0</v>
      </c>
      <c r="AI144" s="226">
        <f t="shared" si="73"/>
        <v>0</v>
      </c>
      <c r="AK144" s="122">
        <v>139</v>
      </c>
      <c r="AL144" s="84">
        <f t="shared" si="85"/>
        <v>0</v>
      </c>
      <c r="AM144" s="84">
        <f t="shared" si="86"/>
        <v>0</v>
      </c>
      <c r="AN144" s="84">
        <f t="shared" si="87"/>
        <v>0</v>
      </c>
      <c r="AO144" s="84">
        <f t="shared" si="88"/>
        <v>0</v>
      </c>
      <c r="AP144" s="84">
        <f t="shared" si="89"/>
        <v>0</v>
      </c>
      <c r="AQ144" s="221">
        <f t="shared" si="90"/>
        <v>0</v>
      </c>
      <c r="AR144" s="221">
        <f t="shared" si="90"/>
        <v>0</v>
      </c>
      <c r="AS144" s="221">
        <f t="shared" si="90"/>
        <v>0</v>
      </c>
      <c r="AT144" s="221">
        <f t="shared" si="75"/>
        <v>0</v>
      </c>
      <c r="AU144" s="84"/>
      <c r="AV144" s="84"/>
      <c r="AW144" s="84"/>
      <c r="AX144" s="84"/>
      <c r="AY144" s="127"/>
    </row>
    <row r="145" spans="3:51">
      <c r="C145" s="192" t="s">
        <v>20</v>
      </c>
      <c r="D145" s="4">
        <v>0.57999999999999996</v>
      </c>
      <c r="E145" s="215" t="s">
        <v>233</v>
      </c>
      <c r="I145" s="106">
        <v>140</v>
      </c>
      <c r="J145" s="84">
        <f t="shared" si="93"/>
        <v>0</v>
      </c>
      <c r="K145" s="84">
        <f t="shared" si="94"/>
        <v>0</v>
      </c>
      <c r="L145" s="84">
        <f t="shared" si="95"/>
        <v>0</v>
      </c>
      <c r="M145" s="84">
        <f t="shared" si="96"/>
        <v>0</v>
      </c>
      <c r="N145" s="84">
        <f t="shared" si="76"/>
        <v>0</v>
      </c>
      <c r="O145" s="85">
        <f t="shared" si="77"/>
        <v>0</v>
      </c>
      <c r="P145" s="106">
        <v>140</v>
      </c>
      <c r="Q145" s="84">
        <f t="shared" si="91"/>
        <v>0</v>
      </c>
      <c r="R145" s="84">
        <f t="shared" si="97"/>
        <v>0</v>
      </c>
      <c r="S145" s="84">
        <f t="shared" si="98"/>
        <v>0</v>
      </c>
      <c r="T145" s="84">
        <f t="shared" si="78"/>
        <v>0</v>
      </c>
      <c r="U145" s="84">
        <f t="shared" si="92"/>
        <v>0</v>
      </c>
      <c r="V145" s="84">
        <f t="shared" si="79"/>
        <v>0</v>
      </c>
      <c r="W145" s="84">
        <v>0</v>
      </c>
      <c r="X145" s="84">
        <f t="shared" si="80"/>
        <v>0</v>
      </c>
      <c r="Y145" s="89">
        <f t="shared" si="81"/>
        <v>0</v>
      </c>
      <c r="AA145" s="122">
        <v>140</v>
      </c>
      <c r="AB145" s="84">
        <f t="shared" si="82"/>
        <v>0</v>
      </c>
      <c r="AC145" s="332">
        <f t="shared" si="74"/>
        <v>0</v>
      </c>
      <c r="AD145" s="152">
        <f t="shared" si="83"/>
        <v>0</v>
      </c>
      <c r="AE145" s="152">
        <f t="shared" si="84"/>
        <v>0</v>
      </c>
      <c r="AF145" s="221">
        <f t="shared" si="70"/>
        <v>0</v>
      </c>
      <c r="AG145" s="221">
        <f t="shared" si="71"/>
        <v>0</v>
      </c>
      <c r="AH145" s="221">
        <f t="shared" si="72"/>
        <v>0</v>
      </c>
      <c r="AI145" s="226">
        <f t="shared" si="73"/>
        <v>0</v>
      </c>
      <c r="AK145" s="122">
        <v>140</v>
      </c>
      <c r="AL145" s="84">
        <f t="shared" si="85"/>
        <v>0</v>
      </c>
      <c r="AM145" s="84">
        <f t="shared" si="86"/>
        <v>0</v>
      </c>
      <c r="AN145" s="84">
        <f t="shared" si="87"/>
        <v>0</v>
      </c>
      <c r="AO145" s="84">
        <f t="shared" si="88"/>
        <v>0</v>
      </c>
      <c r="AP145" s="84">
        <f t="shared" si="89"/>
        <v>0</v>
      </c>
      <c r="AQ145" s="221">
        <f t="shared" si="90"/>
        <v>0</v>
      </c>
      <c r="AR145" s="221">
        <f t="shared" si="90"/>
        <v>0</v>
      </c>
      <c r="AS145" s="221">
        <f t="shared" si="90"/>
        <v>0</v>
      </c>
      <c r="AT145" s="221">
        <f t="shared" si="75"/>
        <v>0</v>
      </c>
      <c r="AU145" s="84"/>
      <c r="AV145" s="84"/>
      <c r="AW145" s="84"/>
      <c r="AX145" s="84"/>
      <c r="AY145" s="127"/>
    </row>
    <row r="146" spans="3:51">
      <c r="C146" s="192" t="s">
        <v>21</v>
      </c>
      <c r="D146" s="4">
        <v>0.64</v>
      </c>
      <c r="E146" s="215" t="s">
        <v>233</v>
      </c>
      <c r="I146" s="106">
        <v>141</v>
      </c>
      <c r="J146" s="84">
        <f t="shared" si="93"/>
        <v>0</v>
      </c>
      <c r="K146" s="84">
        <f t="shared" si="94"/>
        <v>0</v>
      </c>
      <c r="L146" s="84">
        <f t="shared" si="95"/>
        <v>0</v>
      </c>
      <c r="M146" s="84">
        <f t="shared" si="96"/>
        <v>0</v>
      </c>
      <c r="N146" s="84">
        <f t="shared" si="76"/>
        <v>0</v>
      </c>
      <c r="O146" s="85">
        <f t="shared" si="77"/>
        <v>0</v>
      </c>
      <c r="P146" s="106">
        <v>141</v>
      </c>
      <c r="Q146" s="84">
        <f t="shared" si="91"/>
        <v>0</v>
      </c>
      <c r="R146" s="84">
        <f t="shared" si="97"/>
        <v>0</v>
      </c>
      <c r="S146" s="84">
        <f t="shared" si="98"/>
        <v>0</v>
      </c>
      <c r="T146" s="84">
        <f t="shared" si="78"/>
        <v>0</v>
      </c>
      <c r="U146" s="84">
        <f t="shared" si="92"/>
        <v>0</v>
      </c>
      <c r="V146" s="84">
        <f t="shared" si="79"/>
        <v>0</v>
      </c>
      <c r="W146" s="84">
        <v>0</v>
      </c>
      <c r="X146" s="84">
        <f t="shared" si="80"/>
        <v>0</v>
      </c>
      <c r="Y146" s="89">
        <f t="shared" si="81"/>
        <v>0</v>
      </c>
      <c r="AA146" s="122">
        <v>141</v>
      </c>
      <c r="AB146" s="84">
        <f t="shared" si="82"/>
        <v>0</v>
      </c>
      <c r="AC146" s="332">
        <f t="shared" si="74"/>
        <v>0</v>
      </c>
      <c r="AD146" s="152">
        <f t="shared" si="83"/>
        <v>0</v>
      </c>
      <c r="AE146" s="152">
        <f t="shared" si="84"/>
        <v>0</v>
      </c>
      <c r="AF146" s="221">
        <f t="shared" si="70"/>
        <v>0</v>
      </c>
      <c r="AG146" s="221">
        <f t="shared" si="71"/>
        <v>0</v>
      </c>
      <c r="AH146" s="221">
        <f t="shared" si="72"/>
        <v>0</v>
      </c>
      <c r="AI146" s="226">
        <f t="shared" si="73"/>
        <v>0</v>
      </c>
      <c r="AK146" s="122">
        <v>141</v>
      </c>
      <c r="AL146" s="84">
        <f t="shared" si="85"/>
        <v>0</v>
      </c>
      <c r="AM146" s="84">
        <f t="shared" si="86"/>
        <v>0</v>
      </c>
      <c r="AN146" s="84">
        <f t="shared" si="87"/>
        <v>0</v>
      </c>
      <c r="AO146" s="84">
        <f t="shared" si="88"/>
        <v>0</v>
      </c>
      <c r="AP146" s="84">
        <f t="shared" si="89"/>
        <v>0</v>
      </c>
      <c r="AQ146" s="221">
        <f t="shared" si="90"/>
        <v>0</v>
      </c>
      <c r="AR146" s="221">
        <f t="shared" si="90"/>
        <v>0</v>
      </c>
      <c r="AS146" s="221">
        <f t="shared" si="90"/>
        <v>0</v>
      </c>
      <c r="AT146" s="221">
        <f t="shared" si="75"/>
        <v>0</v>
      </c>
      <c r="AU146" s="84"/>
      <c r="AV146" s="84"/>
      <c r="AW146" s="84"/>
      <c r="AX146" s="84"/>
      <c r="AY146" s="127"/>
    </row>
    <row r="147" spans="3:51">
      <c r="C147" s="192" t="s">
        <v>22</v>
      </c>
      <c r="D147" s="4">
        <v>0.73</v>
      </c>
      <c r="E147" s="215" t="s">
        <v>233</v>
      </c>
      <c r="I147" s="106">
        <v>142</v>
      </c>
      <c r="J147" s="84">
        <f t="shared" si="93"/>
        <v>0</v>
      </c>
      <c r="K147" s="84">
        <f t="shared" si="94"/>
        <v>0</v>
      </c>
      <c r="L147" s="84">
        <f t="shared" si="95"/>
        <v>0</v>
      </c>
      <c r="M147" s="84">
        <f t="shared" si="96"/>
        <v>0</v>
      </c>
      <c r="N147" s="84">
        <f t="shared" si="76"/>
        <v>0</v>
      </c>
      <c r="O147" s="85">
        <f t="shared" si="77"/>
        <v>0</v>
      </c>
      <c r="P147" s="106">
        <v>142</v>
      </c>
      <c r="Q147" s="84">
        <f t="shared" si="91"/>
        <v>0</v>
      </c>
      <c r="R147" s="84">
        <f t="shared" si="97"/>
        <v>0</v>
      </c>
      <c r="S147" s="84">
        <f t="shared" si="98"/>
        <v>0</v>
      </c>
      <c r="T147" s="84">
        <f t="shared" si="78"/>
        <v>0</v>
      </c>
      <c r="U147" s="84">
        <f t="shared" si="92"/>
        <v>0</v>
      </c>
      <c r="V147" s="84">
        <f t="shared" si="79"/>
        <v>0</v>
      </c>
      <c r="W147" s="84">
        <v>0</v>
      </c>
      <c r="X147" s="84">
        <f t="shared" si="80"/>
        <v>0</v>
      </c>
      <c r="Y147" s="89">
        <f t="shared" si="81"/>
        <v>0</v>
      </c>
      <c r="AA147" s="122">
        <v>142</v>
      </c>
      <c r="AB147" s="84">
        <f t="shared" si="82"/>
        <v>0</v>
      </c>
      <c r="AC147" s="332">
        <f t="shared" si="74"/>
        <v>0</v>
      </c>
      <c r="AD147" s="152">
        <f t="shared" si="83"/>
        <v>0</v>
      </c>
      <c r="AE147" s="152">
        <f t="shared" si="84"/>
        <v>0</v>
      </c>
      <c r="AF147" s="221">
        <f t="shared" si="70"/>
        <v>0</v>
      </c>
      <c r="AG147" s="221">
        <f t="shared" si="71"/>
        <v>0</v>
      </c>
      <c r="AH147" s="221">
        <f t="shared" si="72"/>
        <v>0</v>
      </c>
      <c r="AI147" s="226">
        <f t="shared" si="73"/>
        <v>0</v>
      </c>
      <c r="AK147" s="122">
        <v>142</v>
      </c>
      <c r="AL147" s="84">
        <f t="shared" si="85"/>
        <v>0</v>
      </c>
      <c r="AM147" s="84">
        <f t="shared" si="86"/>
        <v>0</v>
      </c>
      <c r="AN147" s="84">
        <f t="shared" si="87"/>
        <v>0</v>
      </c>
      <c r="AO147" s="84">
        <f t="shared" si="88"/>
        <v>0</v>
      </c>
      <c r="AP147" s="84">
        <f t="shared" si="89"/>
        <v>0</v>
      </c>
      <c r="AQ147" s="221">
        <f t="shared" si="90"/>
        <v>0</v>
      </c>
      <c r="AR147" s="221">
        <f t="shared" si="90"/>
        <v>0</v>
      </c>
      <c r="AS147" s="221">
        <f t="shared" si="90"/>
        <v>0</v>
      </c>
      <c r="AT147" s="221">
        <f t="shared" si="75"/>
        <v>0</v>
      </c>
      <c r="AU147" s="84"/>
      <c r="AV147" s="84"/>
      <c r="AW147" s="84"/>
      <c r="AX147" s="84"/>
      <c r="AY147" s="127"/>
    </row>
    <row r="148" spans="3:51">
      <c r="C148" s="192" t="s">
        <v>23</v>
      </c>
      <c r="D148" s="4">
        <v>0.56000000000000005</v>
      </c>
      <c r="E148" s="215" t="s">
        <v>233</v>
      </c>
      <c r="I148" s="106">
        <v>143</v>
      </c>
      <c r="J148" s="84">
        <f t="shared" si="93"/>
        <v>0</v>
      </c>
      <c r="K148" s="84">
        <f t="shared" si="94"/>
        <v>0</v>
      </c>
      <c r="L148" s="84">
        <f t="shared" si="95"/>
        <v>0</v>
      </c>
      <c r="M148" s="84">
        <f t="shared" si="96"/>
        <v>0</v>
      </c>
      <c r="N148" s="84">
        <f t="shared" si="76"/>
        <v>0</v>
      </c>
      <c r="O148" s="85">
        <f t="shared" si="77"/>
        <v>0</v>
      </c>
      <c r="P148" s="106">
        <v>143</v>
      </c>
      <c r="Q148" s="84">
        <f t="shared" si="91"/>
        <v>0</v>
      </c>
      <c r="R148" s="84">
        <f t="shared" si="97"/>
        <v>0</v>
      </c>
      <c r="S148" s="84">
        <f t="shared" si="98"/>
        <v>0</v>
      </c>
      <c r="T148" s="84">
        <f t="shared" si="78"/>
        <v>0</v>
      </c>
      <c r="U148" s="84">
        <f t="shared" si="92"/>
        <v>0</v>
      </c>
      <c r="V148" s="84">
        <f t="shared" si="79"/>
        <v>0</v>
      </c>
      <c r="W148" s="84">
        <v>0</v>
      </c>
      <c r="X148" s="84">
        <f t="shared" si="80"/>
        <v>0</v>
      </c>
      <c r="Y148" s="89">
        <f t="shared" si="81"/>
        <v>0</v>
      </c>
      <c r="AA148" s="122">
        <v>143</v>
      </c>
      <c r="AB148" s="84">
        <f t="shared" si="82"/>
        <v>0</v>
      </c>
      <c r="AC148" s="332">
        <f t="shared" si="74"/>
        <v>0</v>
      </c>
      <c r="AD148" s="152">
        <f t="shared" si="83"/>
        <v>0</v>
      </c>
      <c r="AE148" s="152">
        <f t="shared" si="84"/>
        <v>0</v>
      </c>
      <c r="AF148" s="221">
        <f t="shared" si="70"/>
        <v>0</v>
      </c>
      <c r="AG148" s="221">
        <f t="shared" si="71"/>
        <v>0</v>
      </c>
      <c r="AH148" s="221">
        <f t="shared" si="72"/>
        <v>0</v>
      </c>
      <c r="AI148" s="226">
        <f t="shared" si="73"/>
        <v>0</v>
      </c>
      <c r="AK148" s="122">
        <v>143</v>
      </c>
      <c r="AL148" s="84">
        <f t="shared" si="85"/>
        <v>0</v>
      </c>
      <c r="AM148" s="84">
        <f t="shared" si="86"/>
        <v>0</v>
      </c>
      <c r="AN148" s="84">
        <f t="shared" si="87"/>
        <v>0</v>
      </c>
      <c r="AO148" s="84">
        <f t="shared" si="88"/>
        <v>0</v>
      </c>
      <c r="AP148" s="84">
        <f t="shared" si="89"/>
        <v>0</v>
      </c>
      <c r="AQ148" s="221">
        <f t="shared" si="90"/>
        <v>0</v>
      </c>
      <c r="AR148" s="221">
        <f t="shared" si="90"/>
        <v>0</v>
      </c>
      <c r="AS148" s="221">
        <f t="shared" si="90"/>
        <v>0</v>
      </c>
      <c r="AT148" s="221">
        <f t="shared" si="75"/>
        <v>0</v>
      </c>
      <c r="AU148" s="84"/>
      <c r="AV148" s="84"/>
      <c r="AW148" s="84"/>
      <c r="AX148" s="84"/>
      <c r="AY148" s="127"/>
    </row>
    <row r="149" spans="3:51">
      <c r="C149" s="192" t="s">
        <v>24</v>
      </c>
      <c r="D149" s="4">
        <v>0.74</v>
      </c>
      <c r="E149" s="215" t="s">
        <v>233</v>
      </c>
      <c r="I149" s="106">
        <v>144</v>
      </c>
      <c r="J149" s="84">
        <f t="shared" si="93"/>
        <v>0</v>
      </c>
      <c r="K149" s="84">
        <f t="shared" si="94"/>
        <v>0</v>
      </c>
      <c r="L149" s="84">
        <f t="shared" si="95"/>
        <v>0</v>
      </c>
      <c r="M149" s="84">
        <f t="shared" si="96"/>
        <v>0</v>
      </c>
      <c r="N149" s="84">
        <f t="shared" si="76"/>
        <v>0</v>
      </c>
      <c r="O149" s="85">
        <f t="shared" si="77"/>
        <v>0</v>
      </c>
      <c r="P149" s="106">
        <v>144</v>
      </c>
      <c r="Q149" s="84">
        <f t="shared" si="91"/>
        <v>0</v>
      </c>
      <c r="R149" s="84">
        <f t="shared" si="97"/>
        <v>0</v>
      </c>
      <c r="S149" s="84">
        <f t="shared" si="98"/>
        <v>0</v>
      </c>
      <c r="T149" s="84">
        <f t="shared" si="78"/>
        <v>0</v>
      </c>
      <c r="U149" s="84">
        <f t="shared" si="92"/>
        <v>0</v>
      </c>
      <c r="V149" s="84">
        <f t="shared" si="79"/>
        <v>0</v>
      </c>
      <c r="W149" s="84">
        <v>0</v>
      </c>
      <c r="X149" s="84">
        <f t="shared" si="80"/>
        <v>0</v>
      </c>
      <c r="Y149" s="89">
        <f t="shared" si="81"/>
        <v>0</v>
      </c>
      <c r="AA149" s="122">
        <v>144</v>
      </c>
      <c r="AB149" s="84">
        <f t="shared" si="82"/>
        <v>0</v>
      </c>
      <c r="AC149" s="332">
        <f t="shared" si="74"/>
        <v>0</v>
      </c>
      <c r="AD149" s="152">
        <f t="shared" si="83"/>
        <v>0</v>
      </c>
      <c r="AE149" s="152">
        <f t="shared" si="84"/>
        <v>0</v>
      </c>
      <c r="AF149" s="221">
        <f t="shared" si="70"/>
        <v>0</v>
      </c>
      <c r="AG149" s="221">
        <f t="shared" si="71"/>
        <v>0</v>
      </c>
      <c r="AH149" s="221">
        <f t="shared" si="72"/>
        <v>0</v>
      </c>
      <c r="AI149" s="226">
        <f t="shared" si="73"/>
        <v>0</v>
      </c>
      <c r="AK149" s="122">
        <v>144</v>
      </c>
      <c r="AL149" s="84">
        <f t="shared" si="85"/>
        <v>0</v>
      </c>
      <c r="AM149" s="84">
        <f t="shared" si="86"/>
        <v>0</v>
      </c>
      <c r="AN149" s="84">
        <f t="shared" si="87"/>
        <v>0</v>
      </c>
      <c r="AO149" s="84">
        <f t="shared" si="88"/>
        <v>0</v>
      </c>
      <c r="AP149" s="84">
        <f t="shared" si="89"/>
        <v>0</v>
      </c>
      <c r="AQ149" s="221">
        <f t="shared" si="90"/>
        <v>0</v>
      </c>
      <c r="AR149" s="221">
        <f t="shared" si="90"/>
        <v>0</v>
      </c>
      <c r="AS149" s="221">
        <f t="shared" si="90"/>
        <v>0</v>
      </c>
      <c r="AT149" s="221">
        <f t="shared" si="75"/>
        <v>0</v>
      </c>
      <c r="AU149" s="84"/>
      <c r="AV149" s="84"/>
      <c r="AW149" s="84"/>
      <c r="AX149" s="84"/>
      <c r="AY149" s="127"/>
    </row>
    <row r="150" spans="3:51">
      <c r="C150" s="192" t="s">
        <v>25</v>
      </c>
      <c r="D150" s="4">
        <v>0.4</v>
      </c>
      <c r="E150" s="215" t="s">
        <v>234</v>
      </c>
      <c r="I150" s="106">
        <v>145</v>
      </c>
      <c r="J150" s="84">
        <f t="shared" si="93"/>
        <v>0</v>
      </c>
      <c r="K150" s="84">
        <f t="shared" si="94"/>
        <v>0</v>
      </c>
      <c r="L150" s="84">
        <f t="shared" si="95"/>
        <v>0</v>
      </c>
      <c r="M150" s="84">
        <f t="shared" si="96"/>
        <v>0</v>
      </c>
      <c r="N150" s="84">
        <f t="shared" si="76"/>
        <v>0</v>
      </c>
      <c r="O150" s="85">
        <f t="shared" si="77"/>
        <v>0</v>
      </c>
      <c r="P150" s="106">
        <v>145</v>
      </c>
      <c r="Q150" s="84">
        <f t="shared" si="91"/>
        <v>0</v>
      </c>
      <c r="R150" s="84">
        <f t="shared" si="97"/>
        <v>0</v>
      </c>
      <c r="S150" s="84">
        <f t="shared" si="98"/>
        <v>0</v>
      </c>
      <c r="T150" s="84">
        <f t="shared" si="78"/>
        <v>0</v>
      </c>
      <c r="U150" s="84">
        <f t="shared" si="92"/>
        <v>0</v>
      </c>
      <c r="V150" s="84">
        <f t="shared" si="79"/>
        <v>0</v>
      </c>
      <c r="W150" s="84">
        <v>0</v>
      </c>
      <c r="X150" s="84">
        <f t="shared" si="80"/>
        <v>0</v>
      </c>
      <c r="Y150" s="89">
        <f t="shared" si="81"/>
        <v>0</v>
      </c>
      <c r="AA150" s="122">
        <v>145</v>
      </c>
      <c r="AB150" s="84">
        <f t="shared" si="82"/>
        <v>0</v>
      </c>
      <c r="AC150" s="332">
        <f t="shared" si="74"/>
        <v>0</v>
      </c>
      <c r="AD150" s="152">
        <f t="shared" si="83"/>
        <v>0</v>
      </c>
      <c r="AE150" s="152">
        <f t="shared" si="84"/>
        <v>0</v>
      </c>
      <c r="AF150" s="221">
        <f t="shared" si="70"/>
        <v>0</v>
      </c>
      <c r="AG150" s="221">
        <f t="shared" si="71"/>
        <v>0</v>
      </c>
      <c r="AH150" s="221">
        <f t="shared" si="72"/>
        <v>0</v>
      </c>
      <c r="AI150" s="226">
        <f t="shared" si="73"/>
        <v>0</v>
      </c>
      <c r="AK150" s="122">
        <v>145</v>
      </c>
      <c r="AL150" s="84">
        <f t="shared" si="85"/>
        <v>0</v>
      </c>
      <c r="AM150" s="84">
        <f t="shared" si="86"/>
        <v>0</v>
      </c>
      <c r="AN150" s="84">
        <f t="shared" si="87"/>
        <v>0</v>
      </c>
      <c r="AO150" s="84">
        <f t="shared" si="88"/>
        <v>0</v>
      </c>
      <c r="AP150" s="84">
        <f t="shared" si="89"/>
        <v>0</v>
      </c>
      <c r="AQ150" s="221">
        <f t="shared" si="90"/>
        <v>0</v>
      </c>
      <c r="AR150" s="221">
        <f t="shared" si="90"/>
        <v>0</v>
      </c>
      <c r="AS150" s="221">
        <f t="shared" si="90"/>
        <v>0</v>
      </c>
      <c r="AT150" s="221">
        <f t="shared" si="75"/>
        <v>0</v>
      </c>
      <c r="AU150" s="84"/>
      <c r="AV150" s="84"/>
      <c r="AW150" s="84"/>
      <c r="AX150" s="84"/>
      <c r="AY150" s="127"/>
    </row>
    <row r="151" spans="3:51">
      <c r="C151" s="192" t="s">
        <v>26</v>
      </c>
      <c r="D151" s="4">
        <v>0.6</v>
      </c>
      <c r="E151" s="215" t="s">
        <v>233</v>
      </c>
      <c r="I151" s="106">
        <v>146</v>
      </c>
      <c r="J151" s="84">
        <f t="shared" si="93"/>
        <v>0</v>
      </c>
      <c r="K151" s="84">
        <f t="shared" si="94"/>
        <v>0</v>
      </c>
      <c r="L151" s="84">
        <f t="shared" si="95"/>
        <v>0</v>
      </c>
      <c r="M151" s="84">
        <f t="shared" si="96"/>
        <v>0</v>
      </c>
      <c r="N151" s="84">
        <f t="shared" si="76"/>
        <v>0</v>
      </c>
      <c r="O151" s="85">
        <f t="shared" si="77"/>
        <v>0</v>
      </c>
      <c r="P151" s="106">
        <v>146</v>
      </c>
      <c r="Q151" s="84">
        <f t="shared" si="91"/>
        <v>0</v>
      </c>
      <c r="R151" s="84">
        <f t="shared" si="97"/>
        <v>0</v>
      </c>
      <c r="S151" s="84">
        <f t="shared" si="98"/>
        <v>0</v>
      </c>
      <c r="T151" s="84">
        <f t="shared" si="78"/>
        <v>0</v>
      </c>
      <c r="U151" s="84">
        <f t="shared" si="92"/>
        <v>0</v>
      </c>
      <c r="V151" s="84">
        <f t="shared" si="79"/>
        <v>0</v>
      </c>
      <c r="W151" s="84">
        <v>0</v>
      </c>
      <c r="X151" s="84">
        <f t="shared" si="80"/>
        <v>0</v>
      </c>
      <c r="Y151" s="89">
        <f t="shared" si="81"/>
        <v>0</v>
      </c>
      <c r="AA151" s="122">
        <v>146</v>
      </c>
      <c r="AB151" s="84">
        <f t="shared" si="82"/>
        <v>0</v>
      </c>
      <c r="AC151" s="332">
        <f t="shared" si="74"/>
        <v>0</v>
      </c>
      <c r="AD151" s="152">
        <f t="shared" si="83"/>
        <v>0</v>
      </c>
      <c r="AE151" s="152">
        <f t="shared" si="84"/>
        <v>0</v>
      </c>
      <c r="AF151" s="221">
        <f t="shared" si="70"/>
        <v>0</v>
      </c>
      <c r="AG151" s="221">
        <f t="shared" si="71"/>
        <v>0</v>
      </c>
      <c r="AH151" s="221">
        <f t="shared" si="72"/>
        <v>0</v>
      </c>
      <c r="AI151" s="226">
        <f t="shared" si="73"/>
        <v>0</v>
      </c>
      <c r="AK151" s="122">
        <v>146</v>
      </c>
      <c r="AL151" s="84">
        <f t="shared" si="85"/>
        <v>0</v>
      </c>
      <c r="AM151" s="84">
        <f t="shared" si="86"/>
        <v>0</v>
      </c>
      <c r="AN151" s="84">
        <f t="shared" si="87"/>
        <v>0</v>
      </c>
      <c r="AO151" s="84">
        <f t="shared" si="88"/>
        <v>0</v>
      </c>
      <c r="AP151" s="84">
        <f t="shared" si="89"/>
        <v>0</v>
      </c>
      <c r="AQ151" s="221">
        <f t="shared" si="90"/>
        <v>0</v>
      </c>
      <c r="AR151" s="221">
        <f t="shared" si="90"/>
        <v>0</v>
      </c>
      <c r="AS151" s="221">
        <f t="shared" si="90"/>
        <v>0</v>
      </c>
      <c r="AT151" s="221">
        <f t="shared" si="75"/>
        <v>0</v>
      </c>
      <c r="AU151" s="84"/>
      <c r="AV151" s="84"/>
      <c r="AW151" s="84"/>
      <c r="AX151" s="84"/>
      <c r="AY151" s="127"/>
    </row>
    <row r="152" spans="3:51">
      <c r="C152" s="192" t="s">
        <v>27</v>
      </c>
      <c r="D152" s="4">
        <v>0.43</v>
      </c>
      <c r="E152" s="215" t="s">
        <v>234</v>
      </c>
      <c r="I152" s="106">
        <v>147</v>
      </c>
      <c r="J152" s="84">
        <f t="shared" si="93"/>
        <v>0</v>
      </c>
      <c r="K152" s="84">
        <f t="shared" si="94"/>
        <v>0</v>
      </c>
      <c r="L152" s="84">
        <f t="shared" si="95"/>
        <v>0</v>
      </c>
      <c r="M152" s="84">
        <f t="shared" si="96"/>
        <v>0</v>
      </c>
      <c r="N152" s="84">
        <f t="shared" si="76"/>
        <v>0</v>
      </c>
      <c r="O152" s="85">
        <f t="shared" si="77"/>
        <v>0</v>
      </c>
      <c r="P152" s="106">
        <v>147</v>
      </c>
      <c r="Q152" s="84">
        <f t="shared" si="91"/>
        <v>0</v>
      </c>
      <c r="R152" s="84">
        <f t="shared" si="97"/>
        <v>0</v>
      </c>
      <c r="S152" s="84">
        <f t="shared" si="98"/>
        <v>0</v>
      </c>
      <c r="T152" s="84">
        <f t="shared" si="78"/>
        <v>0</v>
      </c>
      <c r="U152" s="84">
        <f t="shared" si="92"/>
        <v>0</v>
      </c>
      <c r="V152" s="84">
        <f t="shared" si="79"/>
        <v>0</v>
      </c>
      <c r="W152" s="84">
        <v>0</v>
      </c>
      <c r="X152" s="84">
        <f t="shared" si="80"/>
        <v>0</v>
      </c>
      <c r="Y152" s="89">
        <f t="shared" si="81"/>
        <v>0</v>
      </c>
      <c r="AA152" s="122">
        <v>147</v>
      </c>
      <c r="AB152" s="84">
        <f t="shared" si="82"/>
        <v>0</v>
      </c>
      <c r="AC152" s="332">
        <f t="shared" si="74"/>
        <v>0</v>
      </c>
      <c r="AD152" s="152">
        <f t="shared" si="83"/>
        <v>0</v>
      </c>
      <c r="AE152" s="152">
        <f t="shared" si="84"/>
        <v>0</v>
      </c>
      <c r="AF152" s="221">
        <f t="shared" si="70"/>
        <v>0</v>
      </c>
      <c r="AG152" s="221">
        <f t="shared" si="71"/>
        <v>0</v>
      </c>
      <c r="AH152" s="221">
        <f t="shared" si="72"/>
        <v>0</v>
      </c>
      <c r="AI152" s="226">
        <f t="shared" si="73"/>
        <v>0</v>
      </c>
      <c r="AK152" s="122">
        <v>147</v>
      </c>
      <c r="AL152" s="84">
        <f t="shared" si="85"/>
        <v>0</v>
      </c>
      <c r="AM152" s="84">
        <f t="shared" si="86"/>
        <v>0</v>
      </c>
      <c r="AN152" s="84">
        <f t="shared" si="87"/>
        <v>0</v>
      </c>
      <c r="AO152" s="84">
        <f t="shared" si="88"/>
        <v>0</v>
      </c>
      <c r="AP152" s="84">
        <f t="shared" si="89"/>
        <v>0</v>
      </c>
      <c r="AQ152" s="221">
        <f t="shared" si="90"/>
        <v>0</v>
      </c>
      <c r="AR152" s="221">
        <f t="shared" si="90"/>
        <v>0</v>
      </c>
      <c r="AS152" s="221">
        <f t="shared" si="90"/>
        <v>0</v>
      </c>
      <c r="AT152" s="221">
        <f t="shared" si="75"/>
        <v>0</v>
      </c>
      <c r="AU152" s="84"/>
      <c r="AV152" s="84"/>
      <c r="AW152" s="84"/>
      <c r="AX152" s="84"/>
      <c r="AY152" s="127"/>
    </row>
    <row r="153" spans="3:51">
      <c r="C153" s="192" t="s">
        <v>28</v>
      </c>
      <c r="D153" s="4">
        <v>0.37</v>
      </c>
      <c r="E153" s="215" t="s">
        <v>234</v>
      </c>
      <c r="I153" s="106">
        <v>148</v>
      </c>
      <c r="J153" s="84">
        <f t="shared" si="93"/>
        <v>0</v>
      </c>
      <c r="K153" s="84">
        <f t="shared" si="94"/>
        <v>0</v>
      </c>
      <c r="L153" s="84">
        <f t="shared" si="95"/>
        <v>0</v>
      </c>
      <c r="M153" s="84">
        <f t="shared" si="96"/>
        <v>0</v>
      </c>
      <c r="N153" s="84">
        <f t="shared" si="76"/>
        <v>0</v>
      </c>
      <c r="O153" s="85">
        <f t="shared" si="77"/>
        <v>0</v>
      </c>
      <c r="P153" s="106">
        <v>148</v>
      </c>
      <c r="Q153" s="84">
        <f t="shared" si="91"/>
        <v>0</v>
      </c>
      <c r="R153" s="84">
        <f t="shared" si="97"/>
        <v>0</v>
      </c>
      <c r="S153" s="84">
        <f t="shared" si="98"/>
        <v>0</v>
      </c>
      <c r="T153" s="84">
        <f t="shared" si="78"/>
        <v>0</v>
      </c>
      <c r="U153" s="84">
        <f t="shared" si="92"/>
        <v>0</v>
      </c>
      <c r="V153" s="84">
        <f t="shared" si="79"/>
        <v>0</v>
      </c>
      <c r="W153" s="84">
        <v>0</v>
      </c>
      <c r="X153" s="84">
        <f t="shared" si="80"/>
        <v>0</v>
      </c>
      <c r="Y153" s="89">
        <f t="shared" si="81"/>
        <v>0</v>
      </c>
      <c r="AA153" s="122">
        <v>148</v>
      </c>
      <c r="AB153" s="84">
        <f t="shared" si="82"/>
        <v>0</v>
      </c>
      <c r="AC153" s="332">
        <f t="shared" si="74"/>
        <v>0</v>
      </c>
      <c r="AD153" s="152">
        <f t="shared" si="83"/>
        <v>0</v>
      </c>
      <c r="AE153" s="152">
        <f t="shared" si="84"/>
        <v>0</v>
      </c>
      <c r="AF153" s="221">
        <f t="shared" si="70"/>
        <v>0</v>
      </c>
      <c r="AG153" s="221">
        <f t="shared" si="71"/>
        <v>0</v>
      </c>
      <c r="AH153" s="221">
        <f t="shared" si="72"/>
        <v>0</v>
      </c>
      <c r="AI153" s="226">
        <f t="shared" si="73"/>
        <v>0</v>
      </c>
      <c r="AK153" s="122">
        <v>148</v>
      </c>
      <c r="AL153" s="84">
        <f t="shared" si="85"/>
        <v>0</v>
      </c>
      <c r="AM153" s="84">
        <f t="shared" si="86"/>
        <v>0</v>
      </c>
      <c r="AN153" s="84">
        <f t="shared" si="87"/>
        <v>0</v>
      </c>
      <c r="AO153" s="84">
        <f t="shared" si="88"/>
        <v>0</v>
      </c>
      <c r="AP153" s="84">
        <f t="shared" si="89"/>
        <v>0</v>
      </c>
      <c r="AQ153" s="221">
        <f t="shared" si="90"/>
        <v>0</v>
      </c>
      <c r="AR153" s="221">
        <f t="shared" si="90"/>
        <v>0</v>
      </c>
      <c r="AS153" s="221">
        <f t="shared" si="90"/>
        <v>0</v>
      </c>
      <c r="AT153" s="221">
        <f t="shared" si="75"/>
        <v>0</v>
      </c>
      <c r="AU153" s="84"/>
      <c r="AV153" s="84"/>
      <c r="AW153" s="84"/>
      <c r="AX153" s="84"/>
      <c r="AY153" s="127"/>
    </row>
    <row r="154" spans="3:51">
      <c r="C154" s="192" t="s">
        <v>29</v>
      </c>
      <c r="D154" s="4">
        <v>0.36</v>
      </c>
      <c r="E154" s="215" t="s">
        <v>234</v>
      </c>
      <c r="I154" s="106">
        <v>149</v>
      </c>
      <c r="J154" s="84">
        <f t="shared" si="93"/>
        <v>0</v>
      </c>
      <c r="K154" s="84">
        <f t="shared" si="94"/>
        <v>0</v>
      </c>
      <c r="L154" s="84">
        <f t="shared" si="95"/>
        <v>0</v>
      </c>
      <c r="M154" s="84">
        <f t="shared" si="96"/>
        <v>0</v>
      </c>
      <c r="N154" s="84">
        <f t="shared" si="76"/>
        <v>0</v>
      </c>
      <c r="O154" s="85">
        <f t="shared" si="77"/>
        <v>0</v>
      </c>
      <c r="P154" s="106">
        <v>149</v>
      </c>
      <c r="Q154" s="84">
        <f t="shared" si="91"/>
        <v>0</v>
      </c>
      <c r="R154" s="84">
        <f t="shared" si="97"/>
        <v>0</v>
      </c>
      <c r="S154" s="84">
        <f t="shared" si="98"/>
        <v>0</v>
      </c>
      <c r="T154" s="84">
        <f t="shared" si="78"/>
        <v>0</v>
      </c>
      <c r="U154" s="84">
        <f t="shared" si="92"/>
        <v>0</v>
      </c>
      <c r="V154" s="84">
        <f t="shared" si="79"/>
        <v>0</v>
      </c>
      <c r="W154" s="84">
        <v>0</v>
      </c>
      <c r="X154" s="84">
        <f t="shared" si="80"/>
        <v>0</v>
      </c>
      <c r="Y154" s="89">
        <f t="shared" si="81"/>
        <v>0</v>
      </c>
      <c r="AA154" s="122">
        <v>149</v>
      </c>
      <c r="AB154" s="84">
        <f t="shared" si="82"/>
        <v>0</v>
      </c>
      <c r="AC154" s="332">
        <f t="shared" si="74"/>
        <v>0</v>
      </c>
      <c r="AD154" s="152">
        <f t="shared" si="83"/>
        <v>0</v>
      </c>
      <c r="AE154" s="152">
        <f t="shared" si="84"/>
        <v>0</v>
      </c>
      <c r="AF154" s="221">
        <f t="shared" si="70"/>
        <v>0</v>
      </c>
      <c r="AG154" s="221">
        <f t="shared" si="71"/>
        <v>0</v>
      </c>
      <c r="AH154" s="221">
        <f t="shared" si="72"/>
        <v>0</v>
      </c>
      <c r="AI154" s="226">
        <f t="shared" si="73"/>
        <v>0</v>
      </c>
      <c r="AK154" s="122">
        <v>149</v>
      </c>
      <c r="AL154" s="84">
        <f t="shared" si="85"/>
        <v>0</v>
      </c>
      <c r="AM154" s="84">
        <f t="shared" si="86"/>
        <v>0</v>
      </c>
      <c r="AN154" s="84">
        <f t="shared" si="87"/>
        <v>0</v>
      </c>
      <c r="AO154" s="84">
        <f t="shared" si="88"/>
        <v>0</v>
      </c>
      <c r="AP154" s="84">
        <f t="shared" si="89"/>
        <v>0</v>
      </c>
      <c r="AQ154" s="221">
        <f t="shared" si="90"/>
        <v>0</v>
      </c>
      <c r="AR154" s="221">
        <f t="shared" si="90"/>
        <v>0</v>
      </c>
      <c r="AS154" s="221">
        <f t="shared" si="90"/>
        <v>0</v>
      </c>
      <c r="AT154" s="221">
        <f t="shared" si="75"/>
        <v>0</v>
      </c>
      <c r="AU154" s="84"/>
      <c r="AV154" s="84"/>
      <c r="AW154" s="84"/>
      <c r="AX154" s="84"/>
      <c r="AY154" s="127"/>
    </row>
    <row r="155" spans="3:51">
      <c r="C155" s="192" t="s">
        <v>30</v>
      </c>
      <c r="D155" s="4">
        <v>0.51</v>
      </c>
      <c r="E155" s="215" t="s">
        <v>233</v>
      </c>
      <c r="I155" s="106">
        <v>150</v>
      </c>
      <c r="J155" s="84">
        <f t="shared" si="93"/>
        <v>0</v>
      </c>
      <c r="K155" s="84">
        <f t="shared" si="94"/>
        <v>0</v>
      </c>
      <c r="L155" s="84">
        <f t="shared" si="95"/>
        <v>0</v>
      </c>
      <c r="M155" s="84">
        <f t="shared" si="96"/>
        <v>0</v>
      </c>
      <c r="N155" s="84">
        <f t="shared" si="76"/>
        <v>0</v>
      </c>
      <c r="O155" s="85">
        <f t="shared" si="77"/>
        <v>0</v>
      </c>
      <c r="P155" s="106">
        <v>150</v>
      </c>
      <c r="Q155" s="84">
        <f t="shared" si="91"/>
        <v>0</v>
      </c>
      <c r="R155" s="84">
        <f t="shared" si="97"/>
        <v>0</v>
      </c>
      <c r="S155" s="84">
        <f t="shared" si="98"/>
        <v>0</v>
      </c>
      <c r="T155" s="84">
        <f t="shared" si="78"/>
        <v>0</v>
      </c>
      <c r="U155" s="84">
        <f t="shared" si="92"/>
        <v>0</v>
      </c>
      <c r="V155" s="84">
        <f t="shared" si="79"/>
        <v>0</v>
      </c>
      <c r="W155" s="84">
        <v>0</v>
      </c>
      <c r="X155" s="84">
        <f t="shared" si="80"/>
        <v>0</v>
      </c>
      <c r="Y155" s="89">
        <f t="shared" si="81"/>
        <v>0</v>
      </c>
      <c r="AA155" s="122">
        <v>150</v>
      </c>
      <c r="AB155" s="84">
        <f t="shared" si="82"/>
        <v>0</v>
      </c>
      <c r="AC155" s="332">
        <f t="shared" si="74"/>
        <v>0</v>
      </c>
      <c r="AD155" s="152">
        <f t="shared" si="83"/>
        <v>0</v>
      </c>
      <c r="AE155" s="152">
        <f t="shared" si="84"/>
        <v>0</v>
      </c>
      <c r="AF155" s="221">
        <f t="shared" ref="AF155:AF205" si="99">IF(OR(AA155&lt;=$F$18,AA155&lt;=30),EXP(-LN(2)/$D$104)*AF154+((1-EXP(-LN(2)/$D$104))/(LN(2)/$D$104))*$AB155*AC155*0.475*$F$19*44/12,)</f>
        <v>0</v>
      </c>
      <c r="AG155" s="221">
        <f t="shared" ref="AG155:AG205" si="100">IF(OR(AA155&lt;=$F$18,AA155&lt;=30),EXP(-LN(2)/$D$106)*AG154+((1-EXP(-LN(2)/$D$106))/(LN(2)/$D$106))*$AB155*AD155*0.475*$F$19*44/12,)</f>
        <v>0</v>
      </c>
      <c r="AH155" s="221">
        <f t="shared" ref="AH155:AH205" si="101">IF(OR(AA155&lt;=$F$18,AA155&lt;=30),EXP(-LN(2)/$D$105)*AH154+((1-EXP(-LN(2)/$D$105))/(LN(2)/$D$105))*$AB155*AE155*0.475*$F$19*44/12,)</f>
        <v>0</v>
      </c>
      <c r="AI155" s="226">
        <f t="shared" ref="AI155:AI205" si="102">IF(OR(AA155&lt;=$F$18,AA155&lt;=30),SUM(AF155:AH155),)</f>
        <v>0</v>
      </c>
      <c r="AK155" s="122">
        <v>150</v>
      </c>
      <c r="AL155" s="84">
        <f t="shared" si="85"/>
        <v>0</v>
      </c>
      <c r="AM155" s="84">
        <f t="shared" si="86"/>
        <v>0</v>
      </c>
      <c r="AN155" s="84">
        <f t="shared" si="87"/>
        <v>0</v>
      </c>
      <c r="AO155" s="84">
        <f t="shared" si="88"/>
        <v>0</v>
      </c>
      <c r="AP155" s="84">
        <f t="shared" si="89"/>
        <v>0</v>
      </c>
      <c r="AQ155" s="221">
        <f t="shared" si="90"/>
        <v>0</v>
      </c>
      <c r="AR155" s="221">
        <f t="shared" si="90"/>
        <v>0</v>
      </c>
      <c r="AS155" s="221">
        <f t="shared" si="90"/>
        <v>0</v>
      </c>
      <c r="AT155" s="221">
        <f t="shared" si="75"/>
        <v>0</v>
      </c>
      <c r="AU155" s="84"/>
      <c r="AV155" s="84"/>
      <c r="AW155" s="84"/>
      <c r="AX155" s="84"/>
      <c r="AY155" s="127"/>
    </row>
    <row r="156" spans="3:51">
      <c r="C156" s="192" t="s">
        <v>31</v>
      </c>
      <c r="D156" s="4">
        <v>0.56000000000000005</v>
      </c>
      <c r="E156" s="215" t="s">
        <v>233</v>
      </c>
      <c r="I156" s="106">
        <v>151</v>
      </c>
      <c r="J156" s="84">
        <f t="shared" si="93"/>
        <v>0</v>
      </c>
      <c r="K156" s="84">
        <f t="shared" si="94"/>
        <v>0</v>
      </c>
      <c r="L156" s="84">
        <f t="shared" si="95"/>
        <v>0</v>
      </c>
      <c r="M156" s="84">
        <f t="shared" si="96"/>
        <v>0</v>
      </c>
      <c r="N156" s="84">
        <f t="shared" si="76"/>
        <v>0</v>
      </c>
      <c r="O156" s="85">
        <f t="shared" si="77"/>
        <v>0</v>
      </c>
      <c r="P156" s="106">
        <v>151</v>
      </c>
      <c r="Q156" s="84">
        <f t="shared" si="91"/>
        <v>0</v>
      </c>
      <c r="R156" s="84">
        <f t="shared" si="97"/>
        <v>0</v>
      </c>
      <c r="S156" s="84">
        <f t="shared" si="98"/>
        <v>0</v>
      </c>
      <c r="T156" s="84">
        <f t="shared" si="78"/>
        <v>0</v>
      </c>
      <c r="U156" s="84">
        <f t="shared" si="92"/>
        <v>0</v>
      </c>
      <c r="V156" s="84">
        <f t="shared" si="79"/>
        <v>0</v>
      </c>
      <c r="W156" s="84">
        <v>0</v>
      </c>
      <c r="X156" s="84">
        <f t="shared" si="80"/>
        <v>0</v>
      </c>
      <c r="Y156" s="89">
        <f t="shared" si="81"/>
        <v>0</v>
      </c>
      <c r="AA156" s="122">
        <v>151</v>
      </c>
      <c r="AB156" s="84">
        <f t="shared" si="82"/>
        <v>0</v>
      </c>
      <c r="AC156" s="332">
        <f t="shared" si="74"/>
        <v>0</v>
      </c>
      <c r="AD156" s="152">
        <f t="shared" si="83"/>
        <v>0</v>
      </c>
      <c r="AE156" s="152">
        <f t="shared" si="84"/>
        <v>0</v>
      </c>
      <c r="AF156" s="221">
        <f t="shared" si="99"/>
        <v>0</v>
      </c>
      <c r="AG156" s="221">
        <f t="shared" si="100"/>
        <v>0</v>
      </c>
      <c r="AH156" s="221">
        <f t="shared" si="101"/>
        <v>0</v>
      </c>
      <c r="AI156" s="226">
        <f t="shared" si="102"/>
        <v>0</v>
      </c>
      <c r="AK156" s="122">
        <v>151</v>
      </c>
      <c r="AL156" s="84">
        <f t="shared" si="85"/>
        <v>0</v>
      </c>
      <c r="AM156" s="84">
        <f t="shared" si="86"/>
        <v>0</v>
      </c>
      <c r="AN156" s="84">
        <f t="shared" si="87"/>
        <v>0</v>
      </c>
      <c r="AO156" s="84">
        <f t="shared" si="88"/>
        <v>0</v>
      </c>
      <c r="AP156" s="84">
        <f t="shared" si="89"/>
        <v>0</v>
      </c>
      <c r="AQ156" s="221">
        <f t="shared" si="90"/>
        <v>0</v>
      </c>
      <c r="AR156" s="221">
        <f t="shared" si="90"/>
        <v>0</v>
      </c>
      <c r="AS156" s="221">
        <f t="shared" si="90"/>
        <v>0</v>
      </c>
      <c r="AT156" s="221">
        <f t="shared" si="75"/>
        <v>0</v>
      </c>
      <c r="AU156" s="84"/>
      <c r="AV156" s="84"/>
      <c r="AW156" s="84"/>
      <c r="AX156" s="84"/>
      <c r="AY156" s="127"/>
    </row>
    <row r="157" spans="3:51">
      <c r="C157" s="192" t="s">
        <v>32</v>
      </c>
      <c r="D157" s="4">
        <v>0.56000000000000005</v>
      </c>
      <c r="E157" s="215" t="s">
        <v>233</v>
      </c>
      <c r="I157" s="106">
        <v>152</v>
      </c>
      <c r="J157" s="84">
        <f t="shared" si="93"/>
        <v>0</v>
      </c>
      <c r="K157" s="84">
        <f t="shared" si="94"/>
        <v>0</v>
      </c>
      <c r="L157" s="84">
        <f t="shared" si="95"/>
        <v>0</v>
      </c>
      <c r="M157" s="84">
        <f t="shared" si="96"/>
        <v>0</v>
      </c>
      <c r="N157" s="84">
        <f t="shared" si="76"/>
        <v>0</v>
      </c>
      <c r="O157" s="85">
        <f t="shared" si="77"/>
        <v>0</v>
      </c>
      <c r="P157" s="106">
        <v>152</v>
      </c>
      <c r="Q157" s="84">
        <f t="shared" si="91"/>
        <v>0</v>
      </c>
      <c r="R157" s="84">
        <f t="shared" si="97"/>
        <v>0</v>
      </c>
      <c r="S157" s="84">
        <f t="shared" si="98"/>
        <v>0</v>
      </c>
      <c r="T157" s="84">
        <f t="shared" si="78"/>
        <v>0</v>
      </c>
      <c r="U157" s="84">
        <f t="shared" si="92"/>
        <v>0</v>
      </c>
      <c r="V157" s="84">
        <f t="shared" si="79"/>
        <v>0</v>
      </c>
      <c r="W157" s="84">
        <v>0</v>
      </c>
      <c r="X157" s="84">
        <f t="shared" si="80"/>
        <v>0</v>
      </c>
      <c r="Y157" s="89">
        <f t="shared" si="81"/>
        <v>0</v>
      </c>
      <c r="AA157" s="122">
        <v>152</v>
      </c>
      <c r="AB157" s="84">
        <f t="shared" si="82"/>
        <v>0</v>
      </c>
      <c r="AC157" s="332">
        <f t="shared" si="74"/>
        <v>0</v>
      </c>
      <c r="AD157" s="152">
        <f t="shared" si="83"/>
        <v>0</v>
      </c>
      <c r="AE157" s="152">
        <f t="shared" si="84"/>
        <v>0</v>
      </c>
      <c r="AF157" s="221">
        <f t="shared" si="99"/>
        <v>0</v>
      </c>
      <c r="AG157" s="221">
        <f t="shared" si="100"/>
        <v>0</v>
      </c>
      <c r="AH157" s="221">
        <f t="shared" si="101"/>
        <v>0</v>
      </c>
      <c r="AI157" s="226">
        <f t="shared" si="102"/>
        <v>0</v>
      </c>
      <c r="AK157" s="122">
        <v>152</v>
      </c>
      <c r="AL157" s="84">
        <f t="shared" si="85"/>
        <v>0</v>
      </c>
      <c r="AM157" s="84">
        <f t="shared" si="86"/>
        <v>0</v>
      </c>
      <c r="AN157" s="84">
        <f t="shared" si="87"/>
        <v>0</v>
      </c>
      <c r="AO157" s="84">
        <f t="shared" si="88"/>
        <v>0</v>
      </c>
      <c r="AP157" s="84">
        <f t="shared" si="89"/>
        <v>0</v>
      </c>
      <c r="AQ157" s="221">
        <f t="shared" si="90"/>
        <v>0</v>
      </c>
      <c r="AR157" s="221">
        <f t="shared" si="90"/>
        <v>0</v>
      </c>
      <c r="AS157" s="221">
        <f t="shared" si="90"/>
        <v>0</v>
      </c>
      <c r="AT157" s="221">
        <f t="shared" si="75"/>
        <v>0</v>
      </c>
      <c r="AU157" s="84"/>
      <c r="AV157" s="84"/>
      <c r="AW157" s="84"/>
      <c r="AX157" s="84"/>
      <c r="AY157" s="127"/>
    </row>
    <row r="158" spans="3:51">
      <c r="C158" s="192" t="s">
        <v>33</v>
      </c>
      <c r="D158" s="4">
        <v>0.48</v>
      </c>
      <c r="E158" s="215" t="s">
        <v>233</v>
      </c>
      <c r="I158" s="106">
        <v>153</v>
      </c>
      <c r="J158" s="84">
        <f t="shared" si="93"/>
        <v>0</v>
      </c>
      <c r="K158" s="84">
        <f t="shared" si="94"/>
        <v>0</v>
      </c>
      <c r="L158" s="84">
        <f t="shared" si="95"/>
        <v>0</v>
      </c>
      <c r="M158" s="84">
        <f t="shared" si="96"/>
        <v>0</v>
      </c>
      <c r="N158" s="84">
        <f t="shared" si="76"/>
        <v>0</v>
      </c>
      <c r="O158" s="85">
        <f t="shared" si="77"/>
        <v>0</v>
      </c>
      <c r="P158" s="106">
        <v>153</v>
      </c>
      <c r="Q158" s="84">
        <f t="shared" si="91"/>
        <v>0</v>
      </c>
      <c r="R158" s="84">
        <f t="shared" si="97"/>
        <v>0</v>
      </c>
      <c r="S158" s="84">
        <f t="shared" si="98"/>
        <v>0</v>
      </c>
      <c r="T158" s="84">
        <f t="shared" si="78"/>
        <v>0</v>
      </c>
      <c r="U158" s="84">
        <f t="shared" si="92"/>
        <v>0</v>
      </c>
      <c r="V158" s="84">
        <f t="shared" si="79"/>
        <v>0</v>
      </c>
      <c r="W158" s="84">
        <v>0</v>
      </c>
      <c r="X158" s="84">
        <f t="shared" si="80"/>
        <v>0</v>
      </c>
      <c r="Y158" s="89">
        <f t="shared" si="81"/>
        <v>0</v>
      </c>
      <c r="AA158" s="122">
        <v>153</v>
      </c>
      <c r="AB158" s="84">
        <f t="shared" si="82"/>
        <v>0</v>
      </c>
      <c r="AC158" s="332">
        <f t="shared" si="74"/>
        <v>0</v>
      </c>
      <c r="AD158" s="152">
        <f t="shared" si="83"/>
        <v>0</v>
      </c>
      <c r="AE158" s="152">
        <f t="shared" si="84"/>
        <v>0</v>
      </c>
      <c r="AF158" s="221">
        <f t="shared" si="99"/>
        <v>0</v>
      </c>
      <c r="AG158" s="221">
        <f t="shared" si="100"/>
        <v>0</v>
      </c>
      <c r="AH158" s="221">
        <f t="shared" si="101"/>
        <v>0</v>
      </c>
      <c r="AI158" s="226">
        <f t="shared" si="102"/>
        <v>0</v>
      </c>
      <c r="AK158" s="122">
        <v>153</v>
      </c>
      <c r="AL158" s="84">
        <f t="shared" si="85"/>
        <v>0</v>
      </c>
      <c r="AM158" s="84">
        <f t="shared" si="86"/>
        <v>0</v>
      </c>
      <c r="AN158" s="84">
        <f t="shared" si="87"/>
        <v>0</v>
      </c>
      <c r="AO158" s="84">
        <f t="shared" si="88"/>
        <v>0</v>
      </c>
      <c r="AP158" s="84">
        <f t="shared" si="89"/>
        <v>0</v>
      </c>
      <c r="AQ158" s="221">
        <f t="shared" si="90"/>
        <v>0</v>
      </c>
      <c r="AR158" s="221">
        <f t="shared" si="90"/>
        <v>0</v>
      </c>
      <c r="AS158" s="221">
        <f t="shared" si="90"/>
        <v>0</v>
      </c>
      <c r="AT158" s="221">
        <f t="shared" si="75"/>
        <v>0</v>
      </c>
      <c r="AU158" s="84"/>
      <c r="AV158" s="84"/>
      <c r="AW158" s="84"/>
      <c r="AX158" s="84"/>
      <c r="AY158" s="127"/>
    </row>
    <row r="159" spans="3:51">
      <c r="C159" s="192" t="s">
        <v>34</v>
      </c>
      <c r="D159" s="4">
        <v>0.55000000000000004</v>
      </c>
      <c r="E159" s="215" t="s">
        <v>233</v>
      </c>
      <c r="I159" s="106">
        <v>154</v>
      </c>
      <c r="J159" s="84">
        <f t="shared" si="93"/>
        <v>0</v>
      </c>
      <c r="K159" s="84">
        <f t="shared" si="94"/>
        <v>0</v>
      </c>
      <c r="L159" s="84">
        <f t="shared" si="95"/>
        <v>0</v>
      </c>
      <c r="M159" s="84">
        <f t="shared" si="96"/>
        <v>0</v>
      </c>
      <c r="N159" s="84">
        <f t="shared" si="76"/>
        <v>0</v>
      </c>
      <c r="O159" s="85">
        <f t="shared" si="77"/>
        <v>0</v>
      </c>
      <c r="P159" s="106">
        <v>154</v>
      </c>
      <c r="Q159" s="84">
        <f t="shared" si="91"/>
        <v>0</v>
      </c>
      <c r="R159" s="84">
        <f t="shared" si="97"/>
        <v>0</v>
      </c>
      <c r="S159" s="84">
        <f t="shared" si="98"/>
        <v>0</v>
      </c>
      <c r="T159" s="84">
        <f t="shared" si="78"/>
        <v>0</v>
      </c>
      <c r="U159" s="84">
        <f t="shared" si="92"/>
        <v>0</v>
      </c>
      <c r="V159" s="84">
        <f t="shared" si="79"/>
        <v>0</v>
      </c>
      <c r="W159" s="84">
        <v>0</v>
      </c>
      <c r="X159" s="84">
        <f t="shared" si="80"/>
        <v>0</v>
      </c>
      <c r="Y159" s="89">
        <f t="shared" si="81"/>
        <v>0</v>
      </c>
      <c r="AA159" s="122">
        <v>154</v>
      </c>
      <c r="AB159" s="84">
        <f t="shared" si="82"/>
        <v>0</v>
      </c>
      <c r="AC159" s="332">
        <f t="shared" ref="AC159:AC205" si="103">IF(AA159&lt;=$F$18,IFERROR(VLOOKUP($AA159,$B$82:$G$94,3,FALSE),0),)*50%</f>
        <v>0</v>
      </c>
      <c r="AD159" s="152">
        <f t="shared" si="83"/>
        <v>0</v>
      </c>
      <c r="AE159" s="152">
        <f t="shared" si="84"/>
        <v>0</v>
      </c>
      <c r="AF159" s="221">
        <f t="shared" si="99"/>
        <v>0</v>
      </c>
      <c r="AG159" s="221">
        <f t="shared" si="100"/>
        <v>0</v>
      </c>
      <c r="AH159" s="221">
        <f t="shared" si="101"/>
        <v>0</v>
      </c>
      <c r="AI159" s="226">
        <f t="shared" si="102"/>
        <v>0</v>
      </c>
      <c r="AK159" s="122">
        <v>154</v>
      </c>
      <c r="AL159" s="84">
        <f t="shared" si="85"/>
        <v>0</v>
      </c>
      <c r="AM159" s="84">
        <f t="shared" si="86"/>
        <v>0</v>
      </c>
      <c r="AN159" s="84">
        <f t="shared" si="87"/>
        <v>0</v>
      </c>
      <c r="AO159" s="84">
        <f t="shared" si="88"/>
        <v>0</v>
      </c>
      <c r="AP159" s="84">
        <f t="shared" si="89"/>
        <v>0</v>
      </c>
      <c r="AQ159" s="221">
        <f t="shared" si="90"/>
        <v>0</v>
      </c>
      <c r="AR159" s="221">
        <f t="shared" si="90"/>
        <v>0</v>
      </c>
      <c r="AS159" s="221">
        <f t="shared" si="90"/>
        <v>0</v>
      </c>
      <c r="AT159" s="221">
        <f t="shared" si="75"/>
        <v>0</v>
      </c>
      <c r="AU159" s="84"/>
      <c r="AV159" s="84"/>
      <c r="AW159" s="84"/>
      <c r="AX159" s="84"/>
      <c r="AY159" s="127"/>
    </row>
    <row r="160" spans="3:51">
      <c r="C160" s="192" t="s">
        <v>35</v>
      </c>
      <c r="D160" s="4">
        <v>0.56000000000000005</v>
      </c>
      <c r="E160" s="215" t="s">
        <v>233</v>
      </c>
      <c r="I160" s="106">
        <v>155</v>
      </c>
      <c r="J160" s="84">
        <f t="shared" si="93"/>
        <v>0</v>
      </c>
      <c r="K160" s="84">
        <f t="shared" si="94"/>
        <v>0</v>
      </c>
      <c r="L160" s="84">
        <f t="shared" si="95"/>
        <v>0</v>
      </c>
      <c r="M160" s="84">
        <f t="shared" si="96"/>
        <v>0</v>
      </c>
      <c r="N160" s="84">
        <f t="shared" si="76"/>
        <v>0</v>
      </c>
      <c r="O160" s="85">
        <f t="shared" si="77"/>
        <v>0</v>
      </c>
      <c r="P160" s="106">
        <v>155</v>
      </c>
      <c r="Q160" s="84">
        <f t="shared" si="91"/>
        <v>0</v>
      </c>
      <c r="R160" s="84">
        <f t="shared" si="97"/>
        <v>0</v>
      </c>
      <c r="S160" s="84">
        <f t="shared" si="98"/>
        <v>0</v>
      </c>
      <c r="T160" s="84">
        <f t="shared" si="78"/>
        <v>0</v>
      </c>
      <c r="U160" s="84">
        <f t="shared" si="92"/>
        <v>0</v>
      </c>
      <c r="V160" s="84">
        <f t="shared" si="79"/>
        <v>0</v>
      </c>
      <c r="W160" s="84">
        <v>0</v>
      </c>
      <c r="X160" s="84">
        <f t="shared" si="80"/>
        <v>0</v>
      </c>
      <c r="Y160" s="89">
        <f t="shared" si="81"/>
        <v>0</v>
      </c>
      <c r="AA160" s="122">
        <v>155</v>
      </c>
      <c r="AB160" s="84">
        <f t="shared" si="82"/>
        <v>0</v>
      </c>
      <c r="AC160" s="332">
        <f t="shared" si="103"/>
        <v>0</v>
      </c>
      <c r="AD160" s="152">
        <f t="shared" si="83"/>
        <v>0</v>
      </c>
      <c r="AE160" s="152">
        <f t="shared" si="84"/>
        <v>0</v>
      </c>
      <c r="AF160" s="221">
        <f t="shared" si="99"/>
        <v>0</v>
      </c>
      <c r="AG160" s="221">
        <f t="shared" si="100"/>
        <v>0</v>
      </c>
      <c r="AH160" s="221">
        <f t="shared" si="101"/>
        <v>0</v>
      </c>
      <c r="AI160" s="226">
        <f t="shared" si="102"/>
        <v>0</v>
      </c>
      <c r="AK160" s="122">
        <v>155</v>
      </c>
      <c r="AL160" s="84">
        <f t="shared" si="85"/>
        <v>0</v>
      </c>
      <c r="AM160" s="84">
        <f t="shared" si="86"/>
        <v>0</v>
      </c>
      <c r="AN160" s="84">
        <f t="shared" si="87"/>
        <v>0</v>
      </c>
      <c r="AO160" s="84">
        <f t="shared" si="88"/>
        <v>0</v>
      </c>
      <c r="AP160" s="84">
        <f t="shared" si="89"/>
        <v>0</v>
      </c>
      <c r="AQ160" s="221">
        <f t="shared" si="90"/>
        <v>0</v>
      </c>
      <c r="AR160" s="221">
        <f t="shared" si="90"/>
        <v>0</v>
      </c>
      <c r="AS160" s="221">
        <f t="shared" si="90"/>
        <v>0</v>
      </c>
      <c r="AT160" s="221">
        <f t="shared" si="75"/>
        <v>0</v>
      </c>
      <c r="AU160" s="84"/>
      <c r="AV160" s="84"/>
      <c r="AW160" s="84"/>
      <c r="AX160" s="84"/>
      <c r="AY160" s="127"/>
    </row>
    <row r="161" spans="3:51">
      <c r="C161" s="192" t="s">
        <v>36</v>
      </c>
      <c r="D161" s="4">
        <v>0.57999999999999996</v>
      </c>
      <c r="E161" s="215" t="s">
        <v>233</v>
      </c>
      <c r="I161" s="106">
        <v>156</v>
      </c>
      <c r="J161" s="84">
        <f t="shared" si="93"/>
        <v>0</v>
      </c>
      <c r="K161" s="84">
        <f t="shared" si="94"/>
        <v>0</v>
      </c>
      <c r="L161" s="84">
        <f t="shared" si="95"/>
        <v>0</v>
      </c>
      <c r="M161" s="84">
        <f t="shared" si="96"/>
        <v>0</v>
      </c>
      <c r="N161" s="84">
        <f t="shared" si="76"/>
        <v>0</v>
      </c>
      <c r="O161" s="85">
        <f t="shared" si="77"/>
        <v>0</v>
      </c>
      <c r="P161" s="106">
        <v>156</v>
      </c>
      <c r="Q161" s="84">
        <f t="shared" si="91"/>
        <v>0</v>
      </c>
      <c r="R161" s="84">
        <f t="shared" si="97"/>
        <v>0</v>
      </c>
      <c r="S161" s="84">
        <f t="shared" si="98"/>
        <v>0</v>
      </c>
      <c r="T161" s="84">
        <f t="shared" si="78"/>
        <v>0</v>
      </c>
      <c r="U161" s="84">
        <f t="shared" si="92"/>
        <v>0</v>
      </c>
      <c r="V161" s="84">
        <f t="shared" si="79"/>
        <v>0</v>
      </c>
      <c r="W161" s="84">
        <v>0</v>
      </c>
      <c r="X161" s="84">
        <f t="shared" si="80"/>
        <v>0</v>
      </c>
      <c r="Y161" s="89">
        <f t="shared" si="81"/>
        <v>0</v>
      </c>
      <c r="AA161" s="122">
        <v>156</v>
      </c>
      <c r="AB161" s="84">
        <f t="shared" si="82"/>
        <v>0</v>
      </c>
      <c r="AC161" s="332">
        <f t="shared" si="103"/>
        <v>0</v>
      </c>
      <c r="AD161" s="152">
        <f t="shared" si="83"/>
        <v>0</v>
      </c>
      <c r="AE161" s="152">
        <f t="shared" si="84"/>
        <v>0</v>
      </c>
      <c r="AF161" s="221">
        <f t="shared" si="99"/>
        <v>0</v>
      </c>
      <c r="AG161" s="221">
        <f t="shared" si="100"/>
        <v>0</v>
      </c>
      <c r="AH161" s="221">
        <f t="shared" si="101"/>
        <v>0</v>
      </c>
      <c r="AI161" s="226">
        <f t="shared" si="102"/>
        <v>0</v>
      </c>
      <c r="AK161" s="122">
        <v>156</v>
      </c>
      <c r="AL161" s="84">
        <f t="shared" si="85"/>
        <v>0</v>
      </c>
      <c r="AM161" s="84">
        <f t="shared" si="86"/>
        <v>0</v>
      </c>
      <c r="AN161" s="84">
        <f t="shared" si="87"/>
        <v>0</v>
      </c>
      <c r="AO161" s="84">
        <f t="shared" si="88"/>
        <v>0</v>
      </c>
      <c r="AP161" s="84">
        <f t="shared" si="89"/>
        <v>0</v>
      </c>
      <c r="AQ161" s="221">
        <f t="shared" si="90"/>
        <v>0</v>
      </c>
      <c r="AR161" s="221">
        <f t="shared" si="90"/>
        <v>0</v>
      </c>
      <c r="AS161" s="221">
        <f t="shared" si="90"/>
        <v>0</v>
      </c>
      <c r="AT161" s="221">
        <f t="shared" si="75"/>
        <v>0</v>
      </c>
      <c r="AU161" s="84"/>
      <c r="AV161" s="84"/>
      <c r="AW161" s="84"/>
      <c r="AX161" s="84"/>
      <c r="AY161" s="127"/>
    </row>
    <row r="162" spans="3:51">
      <c r="C162" s="192" t="s">
        <v>37</v>
      </c>
      <c r="D162" s="4">
        <v>0.57999999999999996</v>
      </c>
      <c r="E162" s="215" t="s">
        <v>234</v>
      </c>
      <c r="I162" s="106">
        <v>157</v>
      </c>
      <c r="J162" s="84">
        <f t="shared" si="93"/>
        <v>0</v>
      </c>
      <c r="K162" s="84">
        <f t="shared" si="94"/>
        <v>0</v>
      </c>
      <c r="L162" s="84">
        <f t="shared" si="95"/>
        <v>0</v>
      </c>
      <c r="M162" s="84">
        <f t="shared" si="96"/>
        <v>0</v>
      </c>
      <c r="N162" s="84">
        <f t="shared" si="76"/>
        <v>0</v>
      </c>
      <c r="O162" s="85">
        <f t="shared" si="77"/>
        <v>0</v>
      </c>
      <c r="P162" s="106">
        <v>157</v>
      </c>
      <c r="Q162" s="84">
        <f t="shared" si="91"/>
        <v>0</v>
      </c>
      <c r="R162" s="84">
        <f t="shared" si="97"/>
        <v>0</v>
      </c>
      <c r="S162" s="84">
        <f t="shared" si="98"/>
        <v>0</v>
      </c>
      <c r="T162" s="84">
        <f t="shared" si="78"/>
        <v>0</v>
      </c>
      <c r="U162" s="84">
        <f t="shared" si="92"/>
        <v>0</v>
      </c>
      <c r="V162" s="84">
        <f t="shared" si="79"/>
        <v>0</v>
      </c>
      <c r="W162" s="84">
        <v>0</v>
      </c>
      <c r="X162" s="84">
        <f t="shared" si="80"/>
        <v>0</v>
      </c>
      <c r="Y162" s="89">
        <f t="shared" si="81"/>
        <v>0</v>
      </c>
      <c r="AA162" s="122">
        <v>157</v>
      </c>
      <c r="AB162" s="84">
        <f t="shared" si="82"/>
        <v>0</v>
      </c>
      <c r="AC162" s="332">
        <f t="shared" si="103"/>
        <v>0</v>
      </c>
      <c r="AD162" s="152">
        <f t="shared" si="83"/>
        <v>0</v>
      </c>
      <c r="AE162" s="152">
        <f t="shared" si="84"/>
        <v>0</v>
      </c>
      <c r="AF162" s="221">
        <f t="shared" si="99"/>
        <v>0</v>
      </c>
      <c r="AG162" s="221">
        <f t="shared" si="100"/>
        <v>0</v>
      </c>
      <c r="AH162" s="221">
        <f t="shared" si="101"/>
        <v>0</v>
      </c>
      <c r="AI162" s="226">
        <f t="shared" si="102"/>
        <v>0</v>
      </c>
      <c r="AK162" s="122">
        <v>157</v>
      </c>
      <c r="AL162" s="84">
        <f t="shared" si="85"/>
        <v>0</v>
      </c>
      <c r="AM162" s="84">
        <f t="shared" si="86"/>
        <v>0</v>
      </c>
      <c r="AN162" s="84">
        <f t="shared" si="87"/>
        <v>0</v>
      </c>
      <c r="AO162" s="84">
        <f t="shared" si="88"/>
        <v>0</v>
      </c>
      <c r="AP162" s="84">
        <f t="shared" si="89"/>
        <v>0</v>
      </c>
      <c r="AQ162" s="221">
        <f t="shared" si="90"/>
        <v>0</v>
      </c>
      <c r="AR162" s="221">
        <f t="shared" si="90"/>
        <v>0</v>
      </c>
      <c r="AS162" s="221">
        <f t="shared" si="90"/>
        <v>0</v>
      </c>
      <c r="AT162" s="221">
        <f t="shared" si="75"/>
        <v>0</v>
      </c>
      <c r="AU162" s="84"/>
      <c r="AV162" s="84"/>
      <c r="AW162" s="84"/>
      <c r="AX162" s="84"/>
      <c r="AY162" s="127"/>
    </row>
    <row r="163" spans="3:51">
      <c r="C163" s="192" t="s">
        <v>38</v>
      </c>
      <c r="D163" s="4">
        <v>0.48</v>
      </c>
      <c r="E163" s="215" t="s">
        <v>234</v>
      </c>
      <c r="I163" s="106">
        <v>158</v>
      </c>
      <c r="J163" s="84">
        <f t="shared" si="93"/>
        <v>0</v>
      </c>
      <c r="K163" s="84">
        <f t="shared" si="94"/>
        <v>0</v>
      </c>
      <c r="L163" s="84">
        <f t="shared" si="95"/>
        <v>0</v>
      </c>
      <c r="M163" s="84">
        <f t="shared" si="96"/>
        <v>0</v>
      </c>
      <c r="N163" s="84">
        <f t="shared" si="76"/>
        <v>0</v>
      </c>
      <c r="O163" s="85">
        <f t="shared" si="77"/>
        <v>0</v>
      </c>
      <c r="P163" s="106">
        <v>158</v>
      </c>
      <c r="Q163" s="84">
        <f t="shared" si="91"/>
        <v>0</v>
      </c>
      <c r="R163" s="84">
        <f t="shared" si="97"/>
        <v>0</v>
      </c>
      <c r="S163" s="84">
        <f t="shared" si="98"/>
        <v>0</v>
      </c>
      <c r="T163" s="84">
        <f t="shared" si="78"/>
        <v>0</v>
      </c>
      <c r="U163" s="84">
        <f t="shared" si="92"/>
        <v>0</v>
      </c>
      <c r="V163" s="84">
        <f t="shared" si="79"/>
        <v>0</v>
      </c>
      <c r="W163" s="84">
        <v>0</v>
      </c>
      <c r="X163" s="84">
        <f t="shared" si="80"/>
        <v>0</v>
      </c>
      <c r="Y163" s="89">
        <f t="shared" si="81"/>
        <v>0</v>
      </c>
      <c r="AA163" s="122">
        <v>158</v>
      </c>
      <c r="AB163" s="84">
        <f t="shared" si="82"/>
        <v>0</v>
      </c>
      <c r="AC163" s="332">
        <f t="shared" si="103"/>
        <v>0</v>
      </c>
      <c r="AD163" s="152">
        <f t="shared" si="83"/>
        <v>0</v>
      </c>
      <c r="AE163" s="152">
        <f t="shared" si="84"/>
        <v>0</v>
      </c>
      <c r="AF163" s="221">
        <f t="shared" si="99"/>
        <v>0</v>
      </c>
      <c r="AG163" s="221">
        <f t="shared" si="100"/>
        <v>0</v>
      </c>
      <c r="AH163" s="221">
        <f t="shared" si="101"/>
        <v>0</v>
      </c>
      <c r="AI163" s="226">
        <f t="shared" si="102"/>
        <v>0</v>
      </c>
      <c r="AK163" s="122">
        <v>158</v>
      </c>
      <c r="AL163" s="84">
        <f t="shared" si="85"/>
        <v>0</v>
      </c>
      <c r="AM163" s="84">
        <f t="shared" si="86"/>
        <v>0</v>
      </c>
      <c r="AN163" s="84">
        <f t="shared" si="87"/>
        <v>0</v>
      </c>
      <c r="AO163" s="84">
        <f t="shared" si="88"/>
        <v>0</v>
      </c>
      <c r="AP163" s="84">
        <f t="shared" si="89"/>
        <v>0</v>
      </c>
      <c r="AQ163" s="221">
        <f t="shared" si="90"/>
        <v>0</v>
      </c>
      <c r="AR163" s="221">
        <f t="shared" si="90"/>
        <v>0</v>
      </c>
      <c r="AS163" s="221">
        <f t="shared" si="90"/>
        <v>0</v>
      </c>
      <c r="AT163" s="221">
        <f t="shared" si="75"/>
        <v>0</v>
      </c>
      <c r="AU163" s="84"/>
      <c r="AV163" s="84"/>
      <c r="AW163" s="84"/>
      <c r="AX163" s="84"/>
      <c r="AY163" s="127"/>
    </row>
    <row r="164" spans="3:51">
      <c r="C164" s="192" t="s">
        <v>39</v>
      </c>
      <c r="D164" s="4">
        <v>0.42</v>
      </c>
      <c r="E164" s="215" t="s">
        <v>234</v>
      </c>
      <c r="I164" s="106">
        <v>159</v>
      </c>
      <c r="J164" s="84">
        <f t="shared" si="93"/>
        <v>0</v>
      </c>
      <c r="K164" s="84">
        <f t="shared" si="94"/>
        <v>0</v>
      </c>
      <c r="L164" s="84">
        <f t="shared" si="95"/>
        <v>0</v>
      </c>
      <c r="M164" s="84">
        <f t="shared" si="96"/>
        <v>0</v>
      </c>
      <c r="N164" s="84">
        <f t="shared" si="76"/>
        <v>0</v>
      </c>
      <c r="O164" s="85">
        <f t="shared" si="77"/>
        <v>0</v>
      </c>
      <c r="P164" s="106">
        <v>159</v>
      </c>
      <c r="Q164" s="84">
        <f t="shared" si="91"/>
        <v>0</v>
      </c>
      <c r="R164" s="84">
        <f t="shared" si="97"/>
        <v>0</v>
      </c>
      <c r="S164" s="84">
        <f t="shared" si="98"/>
        <v>0</v>
      </c>
      <c r="T164" s="84">
        <f t="shared" si="78"/>
        <v>0</v>
      </c>
      <c r="U164" s="84">
        <f t="shared" si="92"/>
        <v>0</v>
      </c>
      <c r="V164" s="84">
        <f t="shared" si="79"/>
        <v>0</v>
      </c>
      <c r="W164" s="84">
        <v>0</v>
      </c>
      <c r="X164" s="84">
        <f t="shared" si="80"/>
        <v>0</v>
      </c>
      <c r="Y164" s="89">
        <f t="shared" si="81"/>
        <v>0</v>
      </c>
      <c r="AA164" s="122">
        <v>159</v>
      </c>
      <c r="AB164" s="84">
        <f t="shared" si="82"/>
        <v>0</v>
      </c>
      <c r="AC164" s="332">
        <f t="shared" si="103"/>
        <v>0</v>
      </c>
      <c r="AD164" s="152">
        <f t="shared" si="83"/>
        <v>0</v>
      </c>
      <c r="AE164" s="152">
        <f t="shared" si="84"/>
        <v>0</v>
      </c>
      <c r="AF164" s="221">
        <f t="shared" si="99"/>
        <v>0</v>
      </c>
      <c r="AG164" s="221">
        <f t="shared" si="100"/>
        <v>0</v>
      </c>
      <c r="AH164" s="221">
        <f t="shared" si="101"/>
        <v>0</v>
      </c>
      <c r="AI164" s="226">
        <f t="shared" si="102"/>
        <v>0</v>
      </c>
      <c r="AK164" s="122">
        <v>159</v>
      </c>
      <c r="AL164" s="84">
        <f t="shared" si="85"/>
        <v>0</v>
      </c>
      <c r="AM164" s="84">
        <f t="shared" si="86"/>
        <v>0</v>
      </c>
      <c r="AN164" s="84">
        <f t="shared" si="87"/>
        <v>0</v>
      </c>
      <c r="AO164" s="84">
        <f t="shared" si="88"/>
        <v>0</v>
      </c>
      <c r="AP164" s="84">
        <f t="shared" si="89"/>
        <v>0</v>
      </c>
      <c r="AQ164" s="221">
        <f t="shared" si="90"/>
        <v>0</v>
      </c>
      <c r="AR164" s="221">
        <f t="shared" si="90"/>
        <v>0</v>
      </c>
      <c r="AS164" s="221">
        <f t="shared" si="90"/>
        <v>0</v>
      </c>
      <c r="AT164" s="221">
        <f t="shared" si="75"/>
        <v>0</v>
      </c>
      <c r="AU164" s="84"/>
      <c r="AV164" s="84"/>
      <c r="AW164" s="84"/>
      <c r="AX164" s="84"/>
      <c r="AY164" s="127"/>
    </row>
    <row r="165" spans="3:51">
      <c r="C165" s="192" t="s">
        <v>40</v>
      </c>
      <c r="D165" s="4">
        <v>0.5</v>
      </c>
      <c r="E165" s="215" t="s">
        <v>233</v>
      </c>
      <c r="I165" s="106">
        <v>160</v>
      </c>
      <c r="J165" s="84">
        <f t="shared" si="93"/>
        <v>0</v>
      </c>
      <c r="K165" s="84">
        <f t="shared" si="94"/>
        <v>0</v>
      </c>
      <c r="L165" s="84">
        <f t="shared" si="95"/>
        <v>0</v>
      </c>
      <c r="M165" s="84">
        <f t="shared" si="96"/>
        <v>0</v>
      </c>
      <c r="N165" s="84">
        <f t="shared" si="76"/>
        <v>0</v>
      </c>
      <c r="O165" s="85">
        <f t="shared" si="77"/>
        <v>0</v>
      </c>
      <c r="P165" s="106">
        <v>160</v>
      </c>
      <c r="Q165" s="84">
        <f t="shared" si="91"/>
        <v>0</v>
      </c>
      <c r="R165" s="84">
        <f t="shared" si="97"/>
        <v>0</v>
      </c>
      <c r="S165" s="84">
        <f t="shared" si="98"/>
        <v>0</v>
      </c>
      <c r="T165" s="84">
        <f t="shared" si="78"/>
        <v>0</v>
      </c>
      <c r="U165" s="84">
        <f t="shared" si="92"/>
        <v>0</v>
      </c>
      <c r="V165" s="84">
        <f t="shared" si="79"/>
        <v>0</v>
      </c>
      <c r="W165" s="84">
        <v>0</v>
      </c>
      <c r="X165" s="84">
        <f t="shared" si="80"/>
        <v>0</v>
      </c>
      <c r="Y165" s="89">
        <f t="shared" si="81"/>
        <v>0</v>
      </c>
      <c r="AA165" s="122">
        <v>160</v>
      </c>
      <c r="AB165" s="84">
        <f t="shared" si="82"/>
        <v>0</v>
      </c>
      <c r="AC165" s="332">
        <f t="shared" si="103"/>
        <v>0</v>
      </c>
      <c r="AD165" s="152">
        <f t="shared" si="83"/>
        <v>0</v>
      </c>
      <c r="AE165" s="152">
        <f t="shared" si="84"/>
        <v>0</v>
      </c>
      <c r="AF165" s="221">
        <f t="shared" si="99"/>
        <v>0</v>
      </c>
      <c r="AG165" s="221">
        <f t="shared" si="100"/>
        <v>0</v>
      </c>
      <c r="AH165" s="221">
        <f t="shared" si="101"/>
        <v>0</v>
      </c>
      <c r="AI165" s="226">
        <f t="shared" si="102"/>
        <v>0</v>
      </c>
      <c r="AK165" s="122">
        <v>160</v>
      </c>
      <c r="AL165" s="84">
        <f t="shared" si="85"/>
        <v>0</v>
      </c>
      <c r="AM165" s="84">
        <f t="shared" si="86"/>
        <v>0</v>
      </c>
      <c r="AN165" s="84">
        <f t="shared" si="87"/>
        <v>0</v>
      </c>
      <c r="AO165" s="84">
        <f t="shared" si="88"/>
        <v>0</v>
      </c>
      <c r="AP165" s="84">
        <f t="shared" si="89"/>
        <v>0</v>
      </c>
      <c r="AQ165" s="221">
        <f t="shared" si="90"/>
        <v>0</v>
      </c>
      <c r="AR165" s="221">
        <f t="shared" si="90"/>
        <v>0</v>
      </c>
      <c r="AS165" s="221">
        <f t="shared" si="90"/>
        <v>0</v>
      </c>
      <c r="AT165" s="221">
        <f t="shared" si="75"/>
        <v>0</v>
      </c>
      <c r="AU165" s="84"/>
      <c r="AV165" s="84"/>
      <c r="AW165" s="84"/>
      <c r="AX165" s="84"/>
      <c r="AY165" s="127"/>
    </row>
    <row r="166" spans="3:51">
      <c r="C166" s="192" t="s">
        <v>41</v>
      </c>
      <c r="D166" s="4">
        <v>0.55000000000000004</v>
      </c>
      <c r="E166" s="215" t="s">
        <v>233</v>
      </c>
      <c r="I166" s="106">
        <v>161</v>
      </c>
      <c r="J166" s="84">
        <f t="shared" si="93"/>
        <v>0</v>
      </c>
      <c r="K166" s="84">
        <f t="shared" si="94"/>
        <v>0</v>
      </c>
      <c r="L166" s="84">
        <f t="shared" si="95"/>
        <v>0</v>
      </c>
      <c r="M166" s="84">
        <f t="shared" si="96"/>
        <v>0</v>
      </c>
      <c r="N166" s="84">
        <f t="shared" si="76"/>
        <v>0</v>
      </c>
      <c r="O166" s="85">
        <f t="shared" si="77"/>
        <v>0</v>
      </c>
      <c r="P166" s="106">
        <v>161</v>
      </c>
      <c r="Q166" s="84">
        <f t="shared" si="91"/>
        <v>0</v>
      </c>
      <c r="R166" s="84">
        <f t="shared" si="97"/>
        <v>0</v>
      </c>
      <c r="S166" s="84">
        <f t="shared" si="98"/>
        <v>0</v>
      </c>
      <c r="T166" s="84">
        <f t="shared" si="78"/>
        <v>0</v>
      </c>
      <c r="U166" s="84">
        <f t="shared" si="92"/>
        <v>0</v>
      </c>
      <c r="V166" s="84">
        <f t="shared" si="79"/>
        <v>0</v>
      </c>
      <c r="W166" s="84">
        <v>0</v>
      </c>
      <c r="X166" s="84">
        <f t="shared" si="80"/>
        <v>0</v>
      </c>
      <c r="Y166" s="89">
        <f t="shared" si="81"/>
        <v>0</v>
      </c>
      <c r="AA166" s="122">
        <v>161</v>
      </c>
      <c r="AB166" s="84">
        <f t="shared" si="82"/>
        <v>0</v>
      </c>
      <c r="AC166" s="332">
        <f t="shared" si="103"/>
        <v>0</v>
      </c>
      <c r="AD166" s="152">
        <f t="shared" si="83"/>
        <v>0</v>
      </c>
      <c r="AE166" s="152">
        <f t="shared" si="84"/>
        <v>0</v>
      </c>
      <c r="AF166" s="221">
        <f t="shared" si="99"/>
        <v>0</v>
      </c>
      <c r="AG166" s="221">
        <f t="shared" si="100"/>
        <v>0</v>
      </c>
      <c r="AH166" s="221">
        <f t="shared" si="101"/>
        <v>0</v>
      </c>
      <c r="AI166" s="226">
        <f t="shared" si="102"/>
        <v>0</v>
      </c>
      <c r="AK166" s="122">
        <v>161</v>
      </c>
      <c r="AL166" s="84">
        <f t="shared" si="85"/>
        <v>0</v>
      </c>
      <c r="AM166" s="84">
        <f t="shared" si="86"/>
        <v>0</v>
      </c>
      <c r="AN166" s="84">
        <f t="shared" si="87"/>
        <v>0</v>
      </c>
      <c r="AO166" s="84">
        <f t="shared" si="88"/>
        <v>0</v>
      </c>
      <c r="AP166" s="84">
        <f t="shared" si="89"/>
        <v>0</v>
      </c>
      <c r="AQ166" s="221">
        <f t="shared" si="90"/>
        <v>0</v>
      </c>
      <c r="AR166" s="221">
        <f t="shared" si="90"/>
        <v>0</v>
      </c>
      <c r="AS166" s="221">
        <f t="shared" si="90"/>
        <v>0</v>
      </c>
      <c r="AT166" s="221">
        <f t="shared" si="75"/>
        <v>0</v>
      </c>
      <c r="AU166" s="84"/>
      <c r="AV166" s="84"/>
      <c r="AW166" s="84"/>
      <c r="AX166" s="84"/>
      <c r="AY166" s="127"/>
    </row>
    <row r="167" spans="3:51">
      <c r="C167" s="192" t="s">
        <v>42</v>
      </c>
      <c r="D167" s="4">
        <v>0.53</v>
      </c>
      <c r="E167" s="215" t="s">
        <v>233</v>
      </c>
      <c r="I167" s="106">
        <v>162</v>
      </c>
      <c r="J167" s="84">
        <f t="shared" si="93"/>
        <v>0</v>
      </c>
      <c r="K167" s="84">
        <f t="shared" si="94"/>
        <v>0</v>
      </c>
      <c r="L167" s="84">
        <f t="shared" si="95"/>
        <v>0</v>
      </c>
      <c r="M167" s="84">
        <f t="shared" si="96"/>
        <v>0</v>
      </c>
      <c r="N167" s="84">
        <f t="shared" si="76"/>
        <v>0</v>
      </c>
      <c r="O167" s="85">
        <f t="shared" si="77"/>
        <v>0</v>
      </c>
      <c r="P167" s="106">
        <v>162</v>
      </c>
      <c r="Q167" s="84">
        <f t="shared" si="91"/>
        <v>0</v>
      </c>
      <c r="R167" s="84">
        <f t="shared" si="97"/>
        <v>0</v>
      </c>
      <c r="S167" s="84">
        <f t="shared" si="98"/>
        <v>0</v>
      </c>
      <c r="T167" s="84">
        <f t="shared" si="78"/>
        <v>0</v>
      </c>
      <c r="U167" s="84">
        <f t="shared" si="92"/>
        <v>0</v>
      </c>
      <c r="V167" s="84">
        <f t="shared" si="79"/>
        <v>0</v>
      </c>
      <c r="W167" s="84">
        <v>0</v>
      </c>
      <c r="X167" s="84">
        <f t="shared" si="80"/>
        <v>0</v>
      </c>
      <c r="Y167" s="89">
        <f t="shared" si="81"/>
        <v>0</v>
      </c>
      <c r="AA167" s="122">
        <v>162</v>
      </c>
      <c r="AB167" s="84">
        <f t="shared" si="82"/>
        <v>0</v>
      </c>
      <c r="AC167" s="332">
        <f t="shared" si="103"/>
        <v>0</v>
      </c>
      <c r="AD167" s="152">
        <f t="shared" si="83"/>
        <v>0</v>
      </c>
      <c r="AE167" s="152">
        <f t="shared" si="84"/>
        <v>0</v>
      </c>
      <c r="AF167" s="221">
        <f t="shared" si="99"/>
        <v>0</v>
      </c>
      <c r="AG167" s="221">
        <f t="shared" si="100"/>
        <v>0</v>
      </c>
      <c r="AH167" s="221">
        <f t="shared" si="101"/>
        <v>0</v>
      </c>
      <c r="AI167" s="226">
        <f t="shared" si="102"/>
        <v>0</v>
      </c>
      <c r="AK167" s="122">
        <v>162</v>
      </c>
      <c r="AL167" s="84">
        <f t="shared" si="85"/>
        <v>0</v>
      </c>
      <c r="AM167" s="84">
        <f t="shared" si="86"/>
        <v>0</v>
      </c>
      <c r="AN167" s="84">
        <f t="shared" si="87"/>
        <v>0</v>
      </c>
      <c r="AO167" s="84">
        <f t="shared" si="88"/>
        <v>0</v>
      </c>
      <c r="AP167" s="84">
        <f t="shared" si="89"/>
        <v>0</v>
      </c>
      <c r="AQ167" s="221">
        <f t="shared" si="90"/>
        <v>0</v>
      </c>
      <c r="AR167" s="221">
        <f t="shared" si="90"/>
        <v>0</v>
      </c>
      <c r="AS167" s="221">
        <f t="shared" si="90"/>
        <v>0</v>
      </c>
      <c r="AT167" s="221">
        <f t="shared" si="75"/>
        <v>0</v>
      </c>
      <c r="AU167" s="84"/>
      <c r="AV167" s="84"/>
      <c r="AW167" s="84"/>
      <c r="AX167" s="84"/>
      <c r="AY167" s="127"/>
    </row>
    <row r="168" spans="3:51">
      <c r="C168" s="192" t="s">
        <v>43</v>
      </c>
      <c r="D168" s="4">
        <v>0.52</v>
      </c>
      <c r="E168" s="215" t="s">
        <v>233</v>
      </c>
      <c r="I168" s="106">
        <v>163</v>
      </c>
      <c r="J168" s="84">
        <f t="shared" si="93"/>
        <v>0</v>
      </c>
      <c r="K168" s="84">
        <f t="shared" si="94"/>
        <v>0</v>
      </c>
      <c r="L168" s="84">
        <f t="shared" si="95"/>
        <v>0</v>
      </c>
      <c r="M168" s="84">
        <f t="shared" si="96"/>
        <v>0</v>
      </c>
      <c r="N168" s="84">
        <f t="shared" si="76"/>
        <v>0</v>
      </c>
      <c r="O168" s="85">
        <f t="shared" si="77"/>
        <v>0</v>
      </c>
      <c r="P168" s="106">
        <v>163</v>
      </c>
      <c r="Q168" s="84">
        <f t="shared" si="91"/>
        <v>0</v>
      </c>
      <c r="R168" s="84">
        <f t="shared" si="97"/>
        <v>0</v>
      </c>
      <c r="S168" s="84">
        <f t="shared" si="98"/>
        <v>0</v>
      </c>
      <c r="T168" s="84">
        <f t="shared" si="78"/>
        <v>0</v>
      </c>
      <c r="U168" s="84">
        <f t="shared" si="92"/>
        <v>0</v>
      </c>
      <c r="V168" s="84">
        <f t="shared" si="79"/>
        <v>0</v>
      </c>
      <c r="W168" s="84">
        <v>0</v>
      </c>
      <c r="X168" s="84">
        <f t="shared" si="80"/>
        <v>0</v>
      </c>
      <c r="Y168" s="89">
        <f t="shared" si="81"/>
        <v>0</v>
      </c>
      <c r="AA168" s="122">
        <v>163</v>
      </c>
      <c r="AB168" s="84">
        <f t="shared" si="82"/>
        <v>0</v>
      </c>
      <c r="AC168" s="332">
        <f t="shared" si="103"/>
        <v>0</v>
      </c>
      <c r="AD168" s="152">
        <f t="shared" si="83"/>
        <v>0</v>
      </c>
      <c r="AE168" s="152">
        <f t="shared" si="84"/>
        <v>0</v>
      </c>
      <c r="AF168" s="221">
        <f t="shared" si="99"/>
        <v>0</v>
      </c>
      <c r="AG168" s="221">
        <f t="shared" si="100"/>
        <v>0</v>
      </c>
      <c r="AH168" s="221">
        <f t="shared" si="101"/>
        <v>0</v>
      </c>
      <c r="AI168" s="226">
        <f t="shared" si="102"/>
        <v>0</v>
      </c>
      <c r="AK168" s="122">
        <v>163</v>
      </c>
      <c r="AL168" s="84">
        <f t="shared" si="85"/>
        <v>0</v>
      </c>
      <c r="AM168" s="84">
        <f t="shared" si="86"/>
        <v>0</v>
      </c>
      <c r="AN168" s="84">
        <f t="shared" si="87"/>
        <v>0</v>
      </c>
      <c r="AO168" s="84">
        <f t="shared" si="88"/>
        <v>0</v>
      </c>
      <c r="AP168" s="84">
        <f t="shared" si="89"/>
        <v>0</v>
      </c>
      <c r="AQ168" s="221">
        <f t="shared" si="90"/>
        <v>0</v>
      </c>
      <c r="AR168" s="221">
        <f t="shared" si="90"/>
        <v>0</v>
      </c>
      <c r="AS168" s="221">
        <f t="shared" si="90"/>
        <v>0</v>
      </c>
      <c r="AT168" s="221">
        <f t="shared" si="75"/>
        <v>0</v>
      </c>
      <c r="AU168" s="84"/>
      <c r="AV168" s="84"/>
      <c r="AW168" s="84"/>
      <c r="AX168" s="84"/>
      <c r="AY168" s="127"/>
    </row>
    <row r="169" spans="3:51">
      <c r="C169" s="192" t="s">
        <v>44</v>
      </c>
      <c r="D169" s="4">
        <v>0.52</v>
      </c>
      <c r="E169" s="215" t="s">
        <v>233</v>
      </c>
      <c r="I169" s="106">
        <v>164</v>
      </c>
      <c r="J169" s="84">
        <f t="shared" si="93"/>
        <v>0</v>
      </c>
      <c r="K169" s="84">
        <f t="shared" si="94"/>
        <v>0</v>
      </c>
      <c r="L169" s="84">
        <f t="shared" si="95"/>
        <v>0</v>
      </c>
      <c r="M169" s="84">
        <f t="shared" si="96"/>
        <v>0</v>
      </c>
      <c r="N169" s="84">
        <f t="shared" si="76"/>
        <v>0</v>
      </c>
      <c r="O169" s="85">
        <f t="shared" si="77"/>
        <v>0</v>
      </c>
      <c r="P169" s="106">
        <v>164</v>
      </c>
      <c r="Q169" s="84">
        <f t="shared" si="91"/>
        <v>0</v>
      </c>
      <c r="R169" s="84">
        <f t="shared" si="97"/>
        <v>0</v>
      </c>
      <c r="S169" s="84">
        <f t="shared" si="98"/>
        <v>0</v>
      </c>
      <c r="T169" s="84">
        <f t="shared" si="78"/>
        <v>0</v>
      </c>
      <c r="U169" s="84">
        <f t="shared" si="92"/>
        <v>0</v>
      </c>
      <c r="V169" s="84">
        <f t="shared" si="79"/>
        <v>0</v>
      </c>
      <c r="W169" s="84">
        <v>0</v>
      </c>
      <c r="X169" s="84">
        <f t="shared" si="80"/>
        <v>0</v>
      </c>
      <c r="Y169" s="89">
        <f t="shared" si="81"/>
        <v>0</v>
      </c>
      <c r="AA169" s="122">
        <v>164</v>
      </c>
      <c r="AB169" s="84">
        <f t="shared" si="82"/>
        <v>0</v>
      </c>
      <c r="AC169" s="332">
        <f t="shared" si="103"/>
        <v>0</v>
      </c>
      <c r="AD169" s="152">
        <f t="shared" si="83"/>
        <v>0</v>
      </c>
      <c r="AE169" s="152">
        <f t="shared" si="84"/>
        <v>0</v>
      </c>
      <c r="AF169" s="221">
        <f t="shared" si="99"/>
        <v>0</v>
      </c>
      <c r="AG169" s="221">
        <f t="shared" si="100"/>
        <v>0</v>
      </c>
      <c r="AH169" s="221">
        <f t="shared" si="101"/>
        <v>0</v>
      </c>
      <c r="AI169" s="226">
        <f t="shared" si="102"/>
        <v>0</v>
      </c>
      <c r="AK169" s="122">
        <v>164</v>
      </c>
      <c r="AL169" s="84">
        <f t="shared" si="85"/>
        <v>0</v>
      </c>
      <c r="AM169" s="84">
        <f t="shared" si="86"/>
        <v>0</v>
      </c>
      <c r="AN169" s="84">
        <f t="shared" si="87"/>
        <v>0</v>
      </c>
      <c r="AO169" s="84">
        <f t="shared" si="88"/>
        <v>0</v>
      </c>
      <c r="AP169" s="84">
        <f t="shared" si="89"/>
        <v>0</v>
      </c>
      <c r="AQ169" s="221">
        <f t="shared" si="90"/>
        <v>0</v>
      </c>
      <c r="AR169" s="221">
        <f t="shared" si="90"/>
        <v>0</v>
      </c>
      <c r="AS169" s="221">
        <f t="shared" si="90"/>
        <v>0</v>
      </c>
      <c r="AT169" s="221">
        <f t="shared" si="75"/>
        <v>0</v>
      </c>
      <c r="AU169" s="84"/>
      <c r="AV169" s="84"/>
      <c r="AW169" s="84"/>
      <c r="AX169" s="84"/>
      <c r="AY169" s="127"/>
    </row>
    <row r="170" spans="3:51">
      <c r="C170" s="192" t="s">
        <v>45</v>
      </c>
      <c r="D170" s="4">
        <v>0.75</v>
      </c>
      <c r="E170" s="215" t="s">
        <v>233</v>
      </c>
      <c r="I170" s="106">
        <v>165</v>
      </c>
      <c r="J170" s="84">
        <f t="shared" si="93"/>
        <v>0</v>
      </c>
      <c r="K170" s="84">
        <f t="shared" si="94"/>
        <v>0</v>
      </c>
      <c r="L170" s="84">
        <f t="shared" si="95"/>
        <v>0</v>
      </c>
      <c r="M170" s="84">
        <f t="shared" si="96"/>
        <v>0</v>
      </c>
      <c r="N170" s="84">
        <f t="shared" si="76"/>
        <v>0</v>
      </c>
      <c r="O170" s="85">
        <f t="shared" si="77"/>
        <v>0</v>
      </c>
      <c r="P170" s="106">
        <v>165</v>
      </c>
      <c r="Q170" s="84">
        <f t="shared" si="91"/>
        <v>0</v>
      </c>
      <c r="R170" s="84">
        <f t="shared" si="97"/>
        <v>0</v>
      </c>
      <c r="S170" s="84">
        <f t="shared" si="98"/>
        <v>0</v>
      </c>
      <c r="T170" s="84">
        <f t="shared" si="78"/>
        <v>0</v>
      </c>
      <c r="U170" s="84">
        <f t="shared" si="92"/>
        <v>0</v>
      </c>
      <c r="V170" s="84">
        <f t="shared" si="79"/>
        <v>0</v>
      </c>
      <c r="W170" s="84">
        <v>0</v>
      </c>
      <c r="X170" s="84">
        <f t="shared" si="80"/>
        <v>0</v>
      </c>
      <c r="Y170" s="89">
        <f t="shared" si="81"/>
        <v>0</v>
      </c>
      <c r="AA170" s="122">
        <v>165</v>
      </c>
      <c r="AB170" s="84">
        <f t="shared" si="82"/>
        <v>0</v>
      </c>
      <c r="AC170" s="332">
        <f t="shared" si="103"/>
        <v>0</v>
      </c>
      <c r="AD170" s="152">
        <f t="shared" si="83"/>
        <v>0</v>
      </c>
      <c r="AE170" s="152">
        <f t="shared" si="84"/>
        <v>0</v>
      </c>
      <c r="AF170" s="221">
        <f t="shared" si="99"/>
        <v>0</v>
      </c>
      <c r="AG170" s="221">
        <f t="shared" si="100"/>
        <v>0</v>
      </c>
      <c r="AH170" s="221">
        <f t="shared" si="101"/>
        <v>0</v>
      </c>
      <c r="AI170" s="226">
        <f t="shared" si="102"/>
        <v>0</v>
      </c>
      <c r="AK170" s="122">
        <v>165</v>
      </c>
      <c r="AL170" s="84">
        <f t="shared" si="85"/>
        <v>0</v>
      </c>
      <c r="AM170" s="84">
        <f t="shared" si="86"/>
        <v>0</v>
      </c>
      <c r="AN170" s="84">
        <f t="shared" si="87"/>
        <v>0</v>
      </c>
      <c r="AO170" s="84">
        <f t="shared" si="88"/>
        <v>0</v>
      </c>
      <c r="AP170" s="84">
        <f t="shared" si="89"/>
        <v>0</v>
      </c>
      <c r="AQ170" s="221">
        <f t="shared" si="90"/>
        <v>0</v>
      </c>
      <c r="AR170" s="221">
        <f t="shared" si="90"/>
        <v>0</v>
      </c>
      <c r="AS170" s="221">
        <f t="shared" si="90"/>
        <v>0</v>
      </c>
      <c r="AT170" s="221">
        <f t="shared" si="75"/>
        <v>0</v>
      </c>
      <c r="AU170" s="84"/>
      <c r="AV170" s="84"/>
      <c r="AW170" s="84"/>
      <c r="AX170" s="84"/>
      <c r="AY170" s="127"/>
    </row>
    <row r="171" spans="3:51">
      <c r="C171" s="192" t="s">
        <v>46</v>
      </c>
      <c r="D171" s="4">
        <v>0.52</v>
      </c>
      <c r="E171" s="215" t="s">
        <v>233</v>
      </c>
      <c r="I171" s="106">
        <v>166</v>
      </c>
      <c r="J171" s="84">
        <f t="shared" si="93"/>
        <v>0</v>
      </c>
      <c r="K171" s="84">
        <f t="shared" si="94"/>
        <v>0</v>
      </c>
      <c r="L171" s="84">
        <f t="shared" si="95"/>
        <v>0</v>
      </c>
      <c r="M171" s="84">
        <f t="shared" si="96"/>
        <v>0</v>
      </c>
      <c r="N171" s="84">
        <f t="shared" si="76"/>
        <v>0</v>
      </c>
      <c r="O171" s="85">
        <f t="shared" si="77"/>
        <v>0</v>
      </c>
      <c r="P171" s="106">
        <v>166</v>
      </c>
      <c r="Q171" s="84">
        <f t="shared" si="91"/>
        <v>0</v>
      </c>
      <c r="R171" s="84">
        <f t="shared" si="97"/>
        <v>0</v>
      </c>
      <c r="S171" s="84">
        <f t="shared" si="98"/>
        <v>0</v>
      </c>
      <c r="T171" s="84">
        <f t="shared" si="78"/>
        <v>0</v>
      </c>
      <c r="U171" s="84">
        <f t="shared" si="92"/>
        <v>0</v>
      </c>
      <c r="V171" s="84">
        <f t="shared" si="79"/>
        <v>0</v>
      </c>
      <c r="W171" s="84">
        <v>0</v>
      </c>
      <c r="X171" s="84">
        <f t="shared" si="80"/>
        <v>0</v>
      </c>
      <c r="Y171" s="89">
        <f t="shared" si="81"/>
        <v>0</v>
      </c>
      <c r="AA171" s="122">
        <v>166</v>
      </c>
      <c r="AB171" s="84">
        <f t="shared" si="82"/>
        <v>0</v>
      </c>
      <c r="AC171" s="332">
        <f t="shared" si="103"/>
        <v>0</v>
      </c>
      <c r="AD171" s="152">
        <f t="shared" si="83"/>
        <v>0</v>
      </c>
      <c r="AE171" s="152">
        <f t="shared" si="84"/>
        <v>0</v>
      </c>
      <c r="AF171" s="221">
        <f t="shared" si="99"/>
        <v>0</v>
      </c>
      <c r="AG171" s="221">
        <f t="shared" si="100"/>
        <v>0</v>
      </c>
      <c r="AH171" s="221">
        <f t="shared" si="101"/>
        <v>0</v>
      </c>
      <c r="AI171" s="226">
        <f t="shared" si="102"/>
        <v>0</v>
      </c>
      <c r="AK171" s="122">
        <v>166</v>
      </c>
      <c r="AL171" s="84">
        <f t="shared" si="85"/>
        <v>0</v>
      </c>
      <c r="AM171" s="84">
        <f t="shared" si="86"/>
        <v>0</v>
      </c>
      <c r="AN171" s="84">
        <f t="shared" si="87"/>
        <v>0</v>
      </c>
      <c r="AO171" s="84">
        <f t="shared" si="88"/>
        <v>0</v>
      </c>
      <c r="AP171" s="84">
        <f t="shared" si="89"/>
        <v>0</v>
      </c>
      <c r="AQ171" s="221">
        <f t="shared" si="90"/>
        <v>0</v>
      </c>
      <c r="AR171" s="221">
        <f t="shared" si="90"/>
        <v>0</v>
      </c>
      <c r="AS171" s="221">
        <f t="shared" si="90"/>
        <v>0</v>
      </c>
      <c r="AT171" s="221">
        <f t="shared" si="75"/>
        <v>0</v>
      </c>
      <c r="AU171" s="84"/>
      <c r="AV171" s="84"/>
      <c r="AW171" s="84"/>
      <c r="AX171" s="84"/>
      <c r="AY171" s="127"/>
    </row>
    <row r="172" spans="3:51">
      <c r="C172" s="192" t="s">
        <v>47</v>
      </c>
      <c r="D172" s="4">
        <v>0.35</v>
      </c>
      <c r="E172" s="215" t="s">
        <v>235</v>
      </c>
      <c r="I172" s="106">
        <v>167</v>
      </c>
      <c r="J172" s="84">
        <f t="shared" si="93"/>
        <v>0</v>
      </c>
      <c r="K172" s="84">
        <f t="shared" si="94"/>
        <v>0</v>
      </c>
      <c r="L172" s="84">
        <f t="shared" si="95"/>
        <v>0</v>
      </c>
      <c r="M172" s="84">
        <f t="shared" si="96"/>
        <v>0</v>
      </c>
      <c r="N172" s="84">
        <f t="shared" si="76"/>
        <v>0</v>
      </c>
      <c r="O172" s="85">
        <f t="shared" si="77"/>
        <v>0</v>
      </c>
      <c r="P172" s="106">
        <v>167</v>
      </c>
      <c r="Q172" s="84">
        <f t="shared" si="91"/>
        <v>0</v>
      </c>
      <c r="R172" s="84">
        <f t="shared" si="97"/>
        <v>0</v>
      </c>
      <c r="S172" s="84">
        <f t="shared" si="98"/>
        <v>0</v>
      </c>
      <c r="T172" s="84">
        <f t="shared" si="78"/>
        <v>0</v>
      </c>
      <c r="U172" s="84">
        <f t="shared" si="92"/>
        <v>0</v>
      </c>
      <c r="V172" s="84">
        <f t="shared" si="79"/>
        <v>0</v>
      </c>
      <c r="W172" s="84">
        <v>0</v>
      </c>
      <c r="X172" s="84">
        <f t="shared" si="80"/>
        <v>0</v>
      </c>
      <c r="Y172" s="89">
        <f t="shared" si="81"/>
        <v>0</v>
      </c>
      <c r="AA172" s="122">
        <v>167</v>
      </c>
      <c r="AB172" s="84">
        <f t="shared" si="82"/>
        <v>0</v>
      </c>
      <c r="AC172" s="332">
        <f t="shared" si="103"/>
        <v>0</v>
      </c>
      <c r="AD172" s="152">
        <f t="shared" si="83"/>
        <v>0</v>
      </c>
      <c r="AE172" s="152">
        <f t="shared" si="84"/>
        <v>0</v>
      </c>
      <c r="AF172" s="221">
        <f t="shared" si="99"/>
        <v>0</v>
      </c>
      <c r="AG172" s="221">
        <f t="shared" si="100"/>
        <v>0</v>
      </c>
      <c r="AH172" s="221">
        <f t="shared" si="101"/>
        <v>0</v>
      </c>
      <c r="AI172" s="226">
        <f t="shared" si="102"/>
        <v>0</v>
      </c>
      <c r="AK172" s="122">
        <v>167</v>
      </c>
      <c r="AL172" s="84">
        <f t="shared" si="85"/>
        <v>0</v>
      </c>
      <c r="AM172" s="84">
        <f t="shared" si="86"/>
        <v>0</v>
      </c>
      <c r="AN172" s="84">
        <f t="shared" si="87"/>
        <v>0</v>
      </c>
      <c r="AO172" s="84">
        <f t="shared" si="88"/>
        <v>0</v>
      </c>
      <c r="AP172" s="84">
        <f t="shared" si="89"/>
        <v>0</v>
      </c>
      <c r="AQ172" s="221">
        <f t="shared" si="90"/>
        <v>0</v>
      </c>
      <c r="AR172" s="221">
        <f t="shared" si="90"/>
        <v>0</v>
      </c>
      <c r="AS172" s="221">
        <f t="shared" si="90"/>
        <v>0</v>
      </c>
      <c r="AT172" s="221">
        <f t="shared" si="75"/>
        <v>0</v>
      </c>
      <c r="AU172" s="84"/>
      <c r="AV172" s="84"/>
      <c r="AW172" s="84"/>
      <c r="AX172" s="84"/>
      <c r="AY172" s="127"/>
    </row>
    <row r="173" spans="3:51">
      <c r="C173" s="192" t="s">
        <v>48</v>
      </c>
      <c r="D173" s="4">
        <v>0.37</v>
      </c>
      <c r="E173" s="215" t="s">
        <v>233</v>
      </c>
      <c r="I173" s="106">
        <v>168</v>
      </c>
      <c r="J173" s="84">
        <f t="shared" si="93"/>
        <v>0</v>
      </c>
      <c r="K173" s="84">
        <f t="shared" si="94"/>
        <v>0</v>
      </c>
      <c r="L173" s="84">
        <f t="shared" si="95"/>
        <v>0</v>
      </c>
      <c r="M173" s="84">
        <f t="shared" si="96"/>
        <v>0</v>
      </c>
      <c r="N173" s="84">
        <f t="shared" si="76"/>
        <v>0</v>
      </c>
      <c r="O173" s="85">
        <f t="shared" si="77"/>
        <v>0</v>
      </c>
      <c r="P173" s="106">
        <v>168</v>
      </c>
      <c r="Q173" s="84">
        <f t="shared" si="91"/>
        <v>0</v>
      </c>
      <c r="R173" s="84">
        <f t="shared" si="97"/>
        <v>0</v>
      </c>
      <c r="S173" s="84">
        <f t="shared" si="98"/>
        <v>0</v>
      </c>
      <c r="T173" s="84">
        <f t="shared" si="78"/>
        <v>0</v>
      </c>
      <c r="U173" s="84">
        <f t="shared" si="92"/>
        <v>0</v>
      </c>
      <c r="V173" s="84">
        <f t="shared" si="79"/>
        <v>0</v>
      </c>
      <c r="W173" s="84">
        <v>0</v>
      </c>
      <c r="X173" s="84">
        <f t="shared" si="80"/>
        <v>0</v>
      </c>
      <c r="Y173" s="89">
        <f t="shared" si="81"/>
        <v>0</v>
      </c>
      <c r="AA173" s="122">
        <v>168</v>
      </c>
      <c r="AB173" s="84">
        <f t="shared" si="82"/>
        <v>0</v>
      </c>
      <c r="AC173" s="332">
        <f t="shared" si="103"/>
        <v>0</v>
      </c>
      <c r="AD173" s="152">
        <f t="shared" si="83"/>
        <v>0</v>
      </c>
      <c r="AE173" s="152">
        <f t="shared" si="84"/>
        <v>0</v>
      </c>
      <c r="AF173" s="221">
        <f t="shared" si="99"/>
        <v>0</v>
      </c>
      <c r="AG173" s="221">
        <f t="shared" si="100"/>
        <v>0</v>
      </c>
      <c r="AH173" s="221">
        <f t="shared" si="101"/>
        <v>0</v>
      </c>
      <c r="AI173" s="226">
        <f t="shared" si="102"/>
        <v>0</v>
      </c>
      <c r="AK173" s="122">
        <v>168</v>
      </c>
      <c r="AL173" s="84">
        <f t="shared" si="85"/>
        <v>0</v>
      </c>
      <c r="AM173" s="84">
        <f t="shared" si="86"/>
        <v>0</v>
      </c>
      <c r="AN173" s="84">
        <f t="shared" si="87"/>
        <v>0</v>
      </c>
      <c r="AO173" s="84">
        <f t="shared" si="88"/>
        <v>0</v>
      </c>
      <c r="AP173" s="84">
        <f t="shared" si="89"/>
        <v>0</v>
      </c>
      <c r="AQ173" s="221">
        <f t="shared" si="90"/>
        <v>0</v>
      </c>
      <c r="AR173" s="221">
        <f t="shared" si="90"/>
        <v>0</v>
      </c>
      <c r="AS173" s="221">
        <f t="shared" si="90"/>
        <v>0</v>
      </c>
      <c r="AT173" s="221">
        <f t="shared" si="75"/>
        <v>0</v>
      </c>
      <c r="AU173" s="84"/>
      <c r="AV173" s="84"/>
      <c r="AW173" s="84"/>
      <c r="AX173" s="84"/>
      <c r="AY173" s="127"/>
    </row>
    <row r="174" spans="3:51">
      <c r="C174" s="192" t="s">
        <v>49</v>
      </c>
      <c r="D174" s="4">
        <v>0.45</v>
      </c>
      <c r="E174" s="215" t="s">
        <v>234</v>
      </c>
      <c r="I174" s="106">
        <v>169</v>
      </c>
      <c r="J174" s="84">
        <f t="shared" si="93"/>
        <v>0</v>
      </c>
      <c r="K174" s="84">
        <f t="shared" si="94"/>
        <v>0</v>
      </c>
      <c r="L174" s="84">
        <f t="shared" si="95"/>
        <v>0</v>
      </c>
      <c r="M174" s="84">
        <f t="shared" si="96"/>
        <v>0</v>
      </c>
      <c r="N174" s="84">
        <f t="shared" si="76"/>
        <v>0</v>
      </c>
      <c r="O174" s="85">
        <f t="shared" si="77"/>
        <v>0</v>
      </c>
      <c r="P174" s="106">
        <v>169</v>
      </c>
      <c r="Q174" s="84">
        <f t="shared" si="91"/>
        <v>0</v>
      </c>
      <c r="R174" s="84">
        <f t="shared" si="97"/>
        <v>0</v>
      </c>
      <c r="S174" s="84">
        <f t="shared" si="98"/>
        <v>0</v>
      </c>
      <c r="T174" s="84">
        <f t="shared" si="78"/>
        <v>0</v>
      </c>
      <c r="U174" s="84">
        <f t="shared" si="92"/>
        <v>0</v>
      </c>
      <c r="V174" s="84">
        <f t="shared" si="79"/>
        <v>0</v>
      </c>
      <c r="W174" s="84">
        <v>0</v>
      </c>
      <c r="X174" s="84">
        <f t="shared" si="80"/>
        <v>0</v>
      </c>
      <c r="Y174" s="89">
        <f t="shared" si="81"/>
        <v>0</v>
      </c>
      <c r="AA174" s="122">
        <v>169</v>
      </c>
      <c r="AB174" s="84">
        <f t="shared" si="82"/>
        <v>0</v>
      </c>
      <c r="AC174" s="332">
        <f t="shared" si="103"/>
        <v>0</v>
      </c>
      <c r="AD174" s="152">
        <f t="shared" si="83"/>
        <v>0</v>
      </c>
      <c r="AE174" s="152">
        <f t="shared" si="84"/>
        <v>0</v>
      </c>
      <c r="AF174" s="221">
        <f t="shared" si="99"/>
        <v>0</v>
      </c>
      <c r="AG174" s="221">
        <f t="shared" si="100"/>
        <v>0</v>
      </c>
      <c r="AH174" s="221">
        <f t="shared" si="101"/>
        <v>0</v>
      </c>
      <c r="AI174" s="226">
        <f t="shared" si="102"/>
        <v>0</v>
      </c>
      <c r="AK174" s="122">
        <v>169</v>
      </c>
      <c r="AL174" s="84">
        <f t="shared" si="85"/>
        <v>0</v>
      </c>
      <c r="AM174" s="84">
        <f t="shared" si="86"/>
        <v>0</v>
      </c>
      <c r="AN174" s="84">
        <f t="shared" si="87"/>
        <v>0</v>
      </c>
      <c r="AO174" s="84">
        <f t="shared" si="88"/>
        <v>0</v>
      </c>
      <c r="AP174" s="84">
        <f t="shared" si="89"/>
        <v>0</v>
      </c>
      <c r="AQ174" s="221">
        <f t="shared" si="90"/>
        <v>0</v>
      </c>
      <c r="AR174" s="221">
        <f t="shared" si="90"/>
        <v>0</v>
      </c>
      <c r="AS174" s="221">
        <f t="shared" si="90"/>
        <v>0</v>
      </c>
      <c r="AT174" s="221">
        <f t="shared" si="75"/>
        <v>0</v>
      </c>
      <c r="AU174" s="84"/>
      <c r="AV174" s="84"/>
      <c r="AW174" s="84"/>
      <c r="AX174" s="84"/>
      <c r="AY174" s="127"/>
    </row>
    <row r="175" spans="3:51">
      <c r="C175" s="192" t="s">
        <v>50</v>
      </c>
      <c r="D175" s="4">
        <v>0.39</v>
      </c>
      <c r="E175" s="215" t="s">
        <v>234</v>
      </c>
      <c r="I175" s="106">
        <v>170</v>
      </c>
      <c r="J175" s="84">
        <f t="shared" si="93"/>
        <v>0</v>
      </c>
      <c r="K175" s="84">
        <f t="shared" si="94"/>
        <v>0</v>
      </c>
      <c r="L175" s="84">
        <f t="shared" si="95"/>
        <v>0</v>
      </c>
      <c r="M175" s="84">
        <f t="shared" si="96"/>
        <v>0</v>
      </c>
      <c r="N175" s="84">
        <f t="shared" si="76"/>
        <v>0</v>
      </c>
      <c r="O175" s="85">
        <f t="shared" si="77"/>
        <v>0</v>
      </c>
      <c r="P175" s="106">
        <v>170</v>
      </c>
      <c r="Q175" s="84">
        <f t="shared" si="91"/>
        <v>0</v>
      </c>
      <c r="R175" s="84">
        <f t="shared" si="97"/>
        <v>0</v>
      </c>
      <c r="S175" s="84">
        <f t="shared" si="98"/>
        <v>0</v>
      </c>
      <c r="T175" s="84">
        <f t="shared" si="78"/>
        <v>0</v>
      </c>
      <c r="U175" s="84">
        <f t="shared" si="92"/>
        <v>0</v>
      </c>
      <c r="V175" s="84">
        <f t="shared" si="79"/>
        <v>0</v>
      </c>
      <c r="W175" s="84">
        <v>0</v>
      </c>
      <c r="X175" s="84">
        <f t="shared" si="80"/>
        <v>0</v>
      </c>
      <c r="Y175" s="89">
        <f t="shared" si="81"/>
        <v>0</v>
      </c>
      <c r="AA175" s="122">
        <v>170</v>
      </c>
      <c r="AB175" s="84">
        <f t="shared" si="82"/>
        <v>0</v>
      </c>
      <c r="AC175" s="332">
        <f t="shared" si="103"/>
        <v>0</v>
      </c>
      <c r="AD175" s="152">
        <f t="shared" si="83"/>
        <v>0</v>
      </c>
      <c r="AE175" s="152">
        <f t="shared" si="84"/>
        <v>0</v>
      </c>
      <c r="AF175" s="221">
        <f t="shared" si="99"/>
        <v>0</v>
      </c>
      <c r="AG175" s="221">
        <f t="shared" si="100"/>
        <v>0</v>
      </c>
      <c r="AH175" s="221">
        <f t="shared" si="101"/>
        <v>0</v>
      </c>
      <c r="AI175" s="226">
        <f t="shared" si="102"/>
        <v>0</v>
      </c>
      <c r="AK175" s="122">
        <v>170</v>
      </c>
      <c r="AL175" s="84">
        <f t="shared" si="85"/>
        <v>0</v>
      </c>
      <c r="AM175" s="84">
        <f t="shared" si="86"/>
        <v>0</v>
      </c>
      <c r="AN175" s="84">
        <f t="shared" si="87"/>
        <v>0</v>
      </c>
      <c r="AO175" s="84">
        <f t="shared" si="88"/>
        <v>0</v>
      </c>
      <c r="AP175" s="84">
        <f t="shared" si="89"/>
        <v>0</v>
      </c>
      <c r="AQ175" s="221">
        <f t="shared" si="90"/>
        <v>0</v>
      </c>
      <c r="AR175" s="221">
        <f t="shared" si="90"/>
        <v>0</v>
      </c>
      <c r="AS175" s="221">
        <f t="shared" si="90"/>
        <v>0</v>
      </c>
      <c r="AT175" s="221">
        <f t="shared" si="75"/>
        <v>0</v>
      </c>
      <c r="AU175" s="84"/>
      <c r="AV175" s="84"/>
      <c r="AW175" s="84"/>
      <c r="AX175" s="84"/>
      <c r="AY175" s="127"/>
    </row>
    <row r="176" spans="3:51">
      <c r="C176" s="192" t="s">
        <v>51</v>
      </c>
      <c r="D176" s="4">
        <v>0.44</v>
      </c>
      <c r="E176" s="215" t="s">
        <v>234</v>
      </c>
      <c r="I176" s="106">
        <v>171</v>
      </c>
      <c r="J176" s="84">
        <f t="shared" si="93"/>
        <v>0</v>
      </c>
      <c r="K176" s="84">
        <f t="shared" si="94"/>
        <v>0</v>
      </c>
      <c r="L176" s="84">
        <f t="shared" si="95"/>
        <v>0</v>
      </c>
      <c r="M176" s="84">
        <f t="shared" si="96"/>
        <v>0</v>
      </c>
      <c r="N176" s="84">
        <f t="shared" si="76"/>
        <v>0</v>
      </c>
      <c r="O176" s="85">
        <f t="shared" si="77"/>
        <v>0</v>
      </c>
      <c r="P176" s="106">
        <v>171</v>
      </c>
      <c r="Q176" s="84">
        <f t="shared" si="91"/>
        <v>0</v>
      </c>
      <c r="R176" s="84">
        <f t="shared" si="97"/>
        <v>0</v>
      </c>
      <c r="S176" s="84">
        <f t="shared" si="98"/>
        <v>0</v>
      </c>
      <c r="T176" s="84">
        <f t="shared" si="78"/>
        <v>0</v>
      </c>
      <c r="U176" s="84">
        <f t="shared" si="92"/>
        <v>0</v>
      </c>
      <c r="V176" s="84">
        <f t="shared" si="79"/>
        <v>0</v>
      </c>
      <c r="W176" s="84">
        <v>0</v>
      </c>
      <c r="X176" s="84">
        <f t="shared" si="80"/>
        <v>0</v>
      </c>
      <c r="Y176" s="89">
        <f t="shared" si="81"/>
        <v>0</v>
      </c>
      <c r="AA176" s="122">
        <v>171</v>
      </c>
      <c r="AB176" s="84">
        <f t="shared" si="82"/>
        <v>0</v>
      </c>
      <c r="AC176" s="332">
        <f t="shared" si="103"/>
        <v>0</v>
      </c>
      <c r="AD176" s="152">
        <f t="shared" si="83"/>
        <v>0</v>
      </c>
      <c r="AE176" s="152">
        <f t="shared" si="84"/>
        <v>0</v>
      </c>
      <c r="AF176" s="221">
        <f t="shared" si="99"/>
        <v>0</v>
      </c>
      <c r="AG176" s="221">
        <f t="shared" si="100"/>
        <v>0</v>
      </c>
      <c r="AH176" s="221">
        <f t="shared" si="101"/>
        <v>0</v>
      </c>
      <c r="AI176" s="226">
        <f t="shared" si="102"/>
        <v>0</v>
      </c>
      <c r="AK176" s="122">
        <v>171</v>
      </c>
      <c r="AL176" s="84">
        <f t="shared" si="85"/>
        <v>0</v>
      </c>
      <c r="AM176" s="84">
        <f t="shared" si="86"/>
        <v>0</v>
      </c>
      <c r="AN176" s="84">
        <f t="shared" si="87"/>
        <v>0</v>
      </c>
      <c r="AO176" s="84">
        <f t="shared" si="88"/>
        <v>0</v>
      </c>
      <c r="AP176" s="84">
        <f t="shared" si="89"/>
        <v>0</v>
      </c>
      <c r="AQ176" s="221">
        <f t="shared" si="90"/>
        <v>0</v>
      </c>
      <c r="AR176" s="221">
        <f t="shared" si="90"/>
        <v>0</v>
      </c>
      <c r="AS176" s="221">
        <f t="shared" si="90"/>
        <v>0</v>
      </c>
      <c r="AT176" s="221">
        <f t="shared" si="75"/>
        <v>0</v>
      </c>
      <c r="AU176" s="84"/>
      <c r="AV176" s="84"/>
      <c r="AW176" s="84"/>
      <c r="AX176" s="84"/>
      <c r="AY176" s="127"/>
    </row>
    <row r="177" spans="3:51">
      <c r="C177" s="192" t="s">
        <v>52</v>
      </c>
      <c r="D177" s="4">
        <v>0.46</v>
      </c>
      <c r="E177" s="215" t="s">
        <v>234</v>
      </c>
      <c r="I177" s="106">
        <v>172</v>
      </c>
      <c r="J177" s="84">
        <f t="shared" si="93"/>
        <v>0</v>
      </c>
      <c r="K177" s="84">
        <f t="shared" si="94"/>
        <v>0</v>
      </c>
      <c r="L177" s="84">
        <f t="shared" si="95"/>
        <v>0</v>
      </c>
      <c r="M177" s="84">
        <f t="shared" si="96"/>
        <v>0</v>
      </c>
      <c r="N177" s="84">
        <f t="shared" si="76"/>
        <v>0</v>
      </c>
      <c r="O177" s="85">
        <f t="shared" si="77"/>
        <v>0</v>
      </c>
      <c r="P177" s="106">
        <v>172</v>
      </c>
      <c r="Q177" s="84">
        <f t="shared" si="91"/>
        <v>0</v>
      </c>
      <c r="R177" s="84">
        <f t="shared" si="97"/>
        <v>0</v>
      </c>
      <c r="S177" s="84">
        <f t="shared" si="98"/>
        <v>0</v>
      </c>
      <c r="T177" s="84">
        <f t="shared" si="78"/>
        <v>0</v>
      </c>
      <c r="U177" s="84">
        <f t="shared" si="92"/>
        <v>0</v>
      </c>
      <c r="V177" s="84">
        <f t="shared" si="79"/>
        <v>0</v>
      </c>
      <c r="W177" s="84">
        <v>0</v>
      </c>
      <c r="X177" s="84">
        <f t="shared" si="80"/>
        <v>0</v>
      </c>
      <c r="Y177" s="89">
        <f t="shared" si="81"/>
        <v>0</v>
      </c>
      <c r="AA177" s="122">
        <v>172</v>
      </c>
      <c r="AB177" s="84">
        <f t="shared" si="82"/>
        <v>0</v>
      </c>
      <c r="AC177" s="332">
        <f t="shared" si="103"/>
        <v>0</v>
      </c>
      <c r="AD177" s="152">
        <f t="shared" si="83"/>
        <v>0</v>
      </c>
      <c r="AE177" s="152">
        <f t="shared" si="84"/>
        <v>0</v>
      </c>
      <c r="AF177" s="221">
        <f t="shared" si="99"/>
        <v>0</v>
      </c>
      <c r="AG177" s="221">
        <f t="shared" si="100"/>
        <v>0</v>
      </c>
      <c r="AH177" s="221">
        <f t="shared" si="101"/>
        <v>0</v>
      </c>
      <c r="AI177" s="226">
        <f t="shared" si="102"/>
        <v>0</v>
      </c>
      <c r="AK177" s="122">
        <v>172</v>
      </c>
      <c r="AL177" s="84">
        <f t="shared" si="85"/>
        <v>0</v>
      </c>
      <c r="AM177" s="84">
        <f t="shared" si="86"/>
        <v>0</v>
      </c>
      <c r="AN177" s="84">
        <f t="shared" si="87"/>
        <v>0</v>
      </c>
      <c r="AO177" s="84">
        <f t="shared" si="88"/>
        <v>0</v>
      </c>
      <c r="AP177" s="84">
        <f t="shared" si="89"/>
        <v>0</v>
      </c>
      <c r="AQ177" s="221">
        <f t="shared" si="90"/>
        <v>0</v>
      </c>
      <c r="AR177" s="221">
        <f t="shared" si="90"/>
        <v>0</v>
      </c>
      <c r="AS177" s="221">
        <f t="shared" si="90"/>
        <v>0</v>
      </c>
      <c r="AT177" s="221">
        <f t="shared" si="75"/>
        <v>0</v>
      </c>
      <c r="AU177" s="84"/>
      <c r="AV177" s="84"/>
      <c r="AW177" s="84"/>
      <c r="AX177" s="84"/>
      <c r="AY177" s="127"/>
    </row>
    <row r="178" spans="3:51" ht="30">
      <c r="C178" s="192" t="s">
        <v>53</v>
      </c>
      <c r="D178" s="4">
        <v>0.46</v>
      </c>
      <c r="E178" s="215" t="s">
        <v>236</v>
      </c>
      <c r="I178" s="106">
        <v>173</v>
      </c>
      <c r="J178" s="84">
        <f t="shared" si="93"/>
        <v>0</v>
      </c>
      <c r="K178" s="84">
        <f t="shared" si="94"/>
        <v>0</v>
      </c>
      <c r="L178" s="84">
        <f t="shared" si="95"/>
        <v>0</v>
      </c>
      <c r="M178" s="84">
        <f t="shared" si="96"/>
        <v>0</v>
      </c>
      <c r="N178" s="84">
        <f t="shared" si="76"/>
        <v>0</v>
      </c>
      <c r="O178" s="85">
        <f t="shared" si="77"/>
        <v>0</v>
      </c>
      <c r="P178" s="106">
        <v>173</v>
      </c>
      <c r="Q178" s="84">
        <f t="shared" si="91"/>
        <v>0</v>
      </c>
      <c r="R178" s="84">
        <f t="shared" si="97"/>
        <v>0</v>
      </c>
      <c r="S178" s="84">
        <f t="shared" si="98"/>
        <v>0</v>
      </c>
      <c r="T178" s="84">
        <f t="shared" si="78"/>
        <v>0</v>
      </c>
      <c r="U178" s="84">
        <f t="shared" si="92"/>
        <v>0</v>
      </c>
      <c r="V178" s="84">
        <f t="shared" si="79"/>
        <v>0</v>
      </c>
      <c r="W178" s="84">
        <v>0</v>
      </c>
      <c r="X178" s="84">
        <f t="shared" si="80"/>
        <v>0</v>
      </c>
      <c r="Y178" s="89">
        <f t="shared" si="81"/>
        <v>0</v>
      </c>
      <c r="AA178" s="122">
        <v>173</v>
      </c>
      <c r="AB178" s="84">
        <f t="shared" si="82"/>
        <v>0</v>
      </c>
      <c r="AC178" s="332">
        <f t="shared" si="103"/>
        <v>0</v>
      </c>
      <c r="AD178" s="152">
        <f t="shared" si="83"/>
        <v>0</v>
      </c>
      <c r="AE178" s="152">
        <f t="shared" si="84"/>
        <v>0</v>
      </c>
      <c r="AF178" s="221">
        <f t="shared" si="99"/>
        <v>0</v>
      </c>
      <c r="AG178" s="221">
        <f t="shared" si="100"/>
        <v>0</v>
      </c>
      <c r="AH178" s="221">
        <f t="shared" si="101"/>
        <v>0</v>
      </c>
      <c r="AI178" s="226">
        <f t="shared" si="102"/>
        <v>0</v>
      </c>
      <c r="AK178" s="122">
        <v>173</v>
      </c>
      <c r="AL178" s="84">
        <f t="shared" si="85"/>
        <v>0</v>
      </c>
      <c r="AM178" s="84">
        <f t="shared" si="86"/>
        <v>0</v>
      </c>
      <c r="AN178" s="84">
        <f t="shared" si="87"/>
        <v>0</v>
      </c>
      <c r="AO178" s="84">
        <f t="shared" si="88"/>
        <v>0</v>
      </c>
      <c r="AP178" s="84">
        <f t="shared" si="89"/>
        <v>0</v>
      </c>
      <c r="AQ178" s="221">
        <f t="shared" si="90"/>
        <v>0</v>
      </c>
      <c r="AR178" s="221">
        <f t="shared" si="90"/>
        <v>0</v>
      </c>
      <c r="AS178" s="221">
        <f t="shared" si="90"/>
        <v>0</v>
      </c>
      <c r="AT178" s="221">
        <f t="shared" si="75"/>
        <v>0</v>
      </c>
      <c r="AU178" s="84"/>
      <c r="AV178" s="84"/>
      <c r="AW178" s="84"/>
      <c r="AX178" s="84"/>
      <c r="AY178" s="127"/>
    </row>
    <row r="179" spans="3:51">
      <c r="C179" s="192" t="s">
        <v>54</v>
      </c>
      <c r="D179" s="4">
        <v>0.44</v>
      </c>
      <c r="E179" s="215" t="s">
        <v>234</v>
      </c>
      <c r="I179" s="106">
        <v>174</v>
      </c>
      <c r="J179" s="84">
        <f t="shared" si="93"/>
        <v>0</v>
      </c>
      <c r="K179" s="84">
        <f t="shared" si="94"/>
        <v>0</v>
      </c>
      <c r="L179" s="84">
        <f t="shared" si="95"/>
        <v>0</v>
      </c>
      <c r="M179" s="84">
        <f t="shared" si="96"/>
        <v>0</v>
      </c>
      <c r="N179" s="84">
        <f t="shared" si="76"/>
        <v>0</v>
      </c>
      <c r="O179" s="85">
        <f t="shared" si="77"/>
        <v>0</v>
      </c>
      <c r="P179" s="106">
        <v>174</v>
      </c>
      <c r="Q179" s="84">
        <f t="shared" si="91"/>
        <v>0</v>
      </c>
      <c r="R179" s="84">
        <f t="shared" si="97"/>
        <v>0</v>
      </c>
      <c r="S179" s="84">
        <f t="shared" si="98"/>
        <v>0</v>
      </c>
      <c r="T179" s="84">
        <f t="shared" si="78"/>
        <v>0</v>
      </c>
      <c r="U179" s="84">
        <f t="shared" si="92"/>
        <v>0</v>
      </c>
      <c r="V179" s="84">
        <f t="shared" si="79"/>
        <v>0</v>
      </c>
      <c r="W179" s="84">
        <v>0</v>
      </c>
      <c r="X179" s="84">
        <f t="shared" si="80"/>
        <v>0</v>
      </c>
      <c r="Y179" s="89">
        <f t="shared" si="81"/>
        <v>0</v>
      </c>
      <c r="AA179" s="122">
        <v>174</v>
      </c>
      <c r="AB179" s="84">
        <f t="shared" si="82"/>
        <v>0</v>
      </c>
      <c r="AC179" s="332">
        <f t="shared" si="103"/>
        <v>0</v>
      </c>
      <c r="AD179" s="152">
        <f t="shared" si="83"/>
        <v>0</v>
      </c>
      <c r="AE179" s="152">
        <f t="shared" si="84"/>
        <v>0</v>
      </c>
      <c r="AF179" s="221">
        <f t="shared" si="99"/>
        <v>0</v>
      </c>
      <c r="AG179" s="221">
        <f t="shared" si="100"/>
        <v>0</v>
      </c>
      <c r="AH179" s="221">
        <f t="shared" si="101"/>
        <v>0</v>
      </c>
      <c r="AI179" s="226">
        <f t="shared" si="102"/>
        <v>0</v>
      </c>
      <c r="AK179" s="122">
        <v>174</v>
      </c>
      <c r="AL179" s="84">
        <f t="shared" si="85"/>
        <v>0</v>
      </c>
      <c r="AM179" s="84">
        <f t="shared" si="86"/>
        <v>0</v>
      </c>
      <c r="AN179" s="84">
        <f t="shared" si="87"/>
        <v>0</v>
      </c>
      <c r="AO179" s="84">
        <f t="shared" si="88"/>
        <v>0</v>
      </c>
      <c r="AP179" s="84">
        <f t="shared" si="89"/>
        <v>0</v>
      </c>
      <c r="AQ179" s="221">
        <f t="shared" si="90"/>
        <v>0</v>
      </c>
      <c r="AR179" s="221">
        <f t="shared" si="90"/>
        <v>0</v>
      </c>
      <c r="AS179" s="221">
        <f t="shared" si="90"/>
        <v>0</v>
      </c>
      <c r="AT179" s="221">
        <f t="shared" si="75"/>
        <v>0</v>
      </c>
      <c r="AU179" s="84"/>
      <c r="AV179" s="84"/>
      <c r="AW179" s="84"/>
      <c r="AX179" s="84"/>
      <c r="AY179" s="127"/>
    </row>
    <row r="180" spans="3:51">
      <c r="C180" s="192" t="s">
        <v>55</v>
      </c>
      <c r="D180" s="4">
        <v>0.46</v>
      </c>
      <c r="E180" s="215" t="s">
        <v>234</v>
      </c>
      <c r="I180" s="106">
        <v>175</v>
      </c>
      <c r="J180" s="84">
        <f t="shared" si="93"/>
        <v>0</v>
      </c>
      <c r="K180" s="84">
        <f t="shared" si="94"/>
        <v>0</v>
      </c>
      <c r="L180" s="84">
        <f t="shared" si="95"/>
        <v>0</v>
      </c>
      <c r="M180" s="84">
        <f t="shared" si="96"/>
        <v>0</v>
      </c>
      <c r="N180" s="84">
        <f t="shared" si="76"/>
        <v>0</v>
      </c>
      <c r="O180" s="85">
        <f t="shared" si="77"/>
        <v>0</v>
      </c>
      <c r="P180" s="106">
        <v>175</v>
      </c>
      <c r="Q180" s="84">
        <f t="shared" si="91"/>
        <v>0</v>
      </c>
      <c r="R180" s="84">
        <f t="shared" si="97"/>
        <v>0</v>
      </c>
      <c r="S180" s="84">
        <f t="shared" si="98"/>
        <v>0</v>
      </c>
      <c r="T180" s="84">
        <f t="shared" si="78"/>
        <v>0</v>
      </c>
      <c r="U180" s="84">
        <f t="shared" si="92"/>
        <v>0</v>
      </c>
      <c r="V180" s="84">
        <f t="shared" si="79"/>
        <v>0</v>
      </c>
      <c r="W180" s="84">
        <v>0</v>
      </c>
      <c r="X180" s="84">
        <f t="shared" si="80"/>
        <v>0</v>
      </c>
      <c r="Y180" s="89">
        <f t="shared" si="81"/>
        <v>0</v>
      </c>
      <c r="AA180" s="122">
        <v>175</v>
      </c>
      <c r="AB180" s="84">
        <f t="shared" si="82"/>
        <v>0</v>
      </c>
      <c r="AC180" s="332">
        <f t="shared" si="103"/>
        <v>0</v>
      </c>
      <c r="AD180" s="152">
        <f t="shared" si="83"/>
        <v>0</v>
      </c>
      <c r="AE180" s="152">
        <f t="shared" si="84"/>
        <v>0</v>
      </c>
      <c r="AF180" s="221">
        <f t="shared" si="99"/>
        <v>0</v>
      </c>
      <c r="AG180" s="221">
        <f t="shared" si="100"/>
        <v>0</v>
      </c>
      <c r="AH180" s="221">
        <f t="shared" si="101"/>
        <v>0</v>
      </c>
      <c r="AI180" s="226">
        <f t="shared" si="102"/>
        <v>0</v>
      </c>
      <c r="AK180" s="122">
        <v>175</v>
      </c>
      <c r="AL180" s="84">
        <f t="shared" si="85"/>
        <v>0</v>
      </c>
      <c r="AM180" s="84">
        <f t="shared" si="86"/>
        <v>0</v>
      </c>
      <c r="AN180" s="84">
        <f t="shared" si="87"/>
        <v>0</v>
      </c>
      <c r="AO180" s="84">
        <f t="shared" si="88"/>
        <v>0</v>
      </c>
      <c r="AP180" s="84">
        <f t="shared" si="89"/>
        <v>0</v>
      </c>
      <c r="AQ180" s="221">
        <f t="shared" si="90"/>
        <v>0</v>
      </c>
      <c r="AR180" s="221">
        <f t="shared" si="90"/>
        <v>0</v>
      </c>
      <c r="AS180" s="221">
        <f t="shared" si="90"/>
        <v>0</v>
      </c>
      <c r="AT180" s="221">
        <f t="shared" si="75"/>
        <v>0</v>
      </c>
      <c r="AU180" s="84"/>
      <c r="AV180" s="84"/>
      <c r="AW180" s="84"/>
      <c r="AX180" s="84"/>
      <c r="AY180" s="127"/>
    </row>
    <row r="181" spans="3:51">
      <c r="C181" s="192" t="s">
        <v>56</v>
      </c>
      <c r="D181" s="4">
        <v>0.48</v>
      </c>
      <c r="E181" s="215" t="s">
        <v>234</v>
      </c>
      <c r="I181" s="106">
        <v>176</v>
      </c>
      <c r="J181" s="84">
        <f t="shared" si="93"/>
        <v>0</v>
      </c>
      <c r="K181" s="84">
        <f t="shared" si="94"/>
        <v>0</v>
      </c>
      <c r="L181" s="84">
        <f t="shared" si="95"/>
        <v>0</v>
      </c>
      <c r="M181" s="84">
        <f t="shared" si="96"/>
        <v>0</v>
      </c>
      <c r="N181" s="84">
        <f t="shared" si="76"/>
        <v>0</v>
      </c>
      <c r="O181" s="85">
        <f t="shared" si="77"/>
        <v>0</v>
      </c>
      <c r="P181" s="106">
        <v>176</v>
      </c>
      <c r="Q181" s="84">
        <f t="shared" si="91"/>
        <v>0</v>
      </c>
      <c r="R181" s="84">
        <f t="shared" si="97"/>
        <v>0</v>
      </c>
      <c r="S181" s="84">
        <f t="shared" si="98"/>
        <v>0</v>
      </c>
      <c r="T181" s="84">
        <f t="shared" si="78"/>
        <v>0</v>
      </c>
      <c r="U181" s="84">
        <f t="shared" si="92"/>
        <v>0</v>
      </c>
      <c r="V181" s="84">
        <f t="shared" si="79"/>
        <v>0</v>
      </c>
      <c r="W181" s="84">
        <v>0</v>
      </c>
      <c r="X181" s="84">
        <f t="shared" si="80"/>
        <v>0</v>
      </c>
      <c r="Y181" s="89">
        <f t="shared" si="81"/>
        <v>0</v>
      </c>
      <c r="AA181" s="122">
        <v>176</v>
      </c>
      <c r="AB181" s="84">
        <f t="shared" si="82"/>
        <v>0</v>
      </c>
      <c r="AC181" s="332">
        <f t="shared" si="103"/>
        <v>0</v>
      </c>
      <c r="AD181" s="152">
        <f t="shared" si="83"/>
        <v>0</v>
      </c>
      <c r="AE181" s="152">
        <f t="shared" si="84"/>
        <v>0</v>
      </c>
      <c r="AF181" s="221">
        <f t="shared" si="99"/>
        <v>0</v>
      </c>
      <c r="AG181" s="221">
        <f t="shared" si="100"/>
        <v>0</v>
      </c>
      <c r="AH181" s="221">
        <f t="shared" si="101"/>
        <v>0</v>
      </c>
      <c r="AI181" s="226">
        <f t="shared" si="102"/>
        <v>0</v>
      </c>
      <c r="AK181" s="122">
        <v>176</v>
      </c>
      <c r="AL181" s="84">
        <f t="shared" si="85"/>
        <v>0</v>
      </c>
      <c r="AM181" s="84">
        <f t="shared" si="86"/>
        <v>0</v>
      </c>
      <c r="AN181" s="84">
        <f t="shared" si="87"/>
        <v>0</v>
      </c>
      <c r="AO181" s="84">
        <f t="shared" si="88"/>
        <v>0</v>
      </c>
      <c r="AP181" s="84">
        <f t="shared" si="89"/>
        <v>0</v>
      </c>
      <c r="AQ181" s="221">
        <f t="shared" si="90"/>
        <v>0</v>
      </c>
      <c r="AR181" s="221">
        <f t="shared" si="90"/>
        <v>0</v>
      </c>
      <c r="AS181" s="221">
        <f t="shared" si="90"/>
        <v>0</v>
      </c>
      <c r="AT181" s="221">
        <f t="shared" si="75"/>
        <v>0</v>
      </c>
      <c r="AU181" s="84"/>
      <c r="AV181" s="84"/>
      <c r="AW181" s="84"/>
      <c r="AX181" s="84"/>
      <c r="AY181" s="127"/>
    </row>
    <row r="182" spans="3:51">
      <c r="C182" s="192" t="s">
        <v>57</v>
      </c>
      <c r="D182" s="4">
        <v>0.44</v>
      </c>
      <c r="E182" s="215" t="s">
        <v>234</v>
      </c>
      <c r="I182" s="106">
        <v>177</v>
      </c>
      <c r="J182" s="84">
        <f t="shared" si="93"/>
        <v>0</v>
      </c>
      <c r="K182" s="84">
        <f t="shared" si="94"/>
        <v>0</v>
      </c>
      <c r="L182" s="84">
        <f t="shared" si="95"/>
        <v>0</v>
      </c>
      <c r="M182" s="84">
        <f t="shared" si="96"/>
        <v>0</v>
      </c>
      <c r="N182" s="84">
        <f t="shared" si="76"/>
        <v>0</v>
      </c>
      <c r="O182" s="85">
        <f t="shared" si="77"/>
        <v>0</v>
      </c>
      <c r="P182" s="106">
        <v>177</v>
      </c>
      <c r="Q182" s="84">
        <f t="shared" si="91"/>
        <v>0</v>
      </c>
      <c r="R182" s="84">
        <f t="shared" si="97"/>
        <v>0</v>
      </c>
      <c r="S182" s="84">
        <f t="shared" si="98"/>
        <v>0</v>
      </c>
      <c r="T182" s="84">
        <f t="shared" si="78"/>
        <v>0</v>
      </c>
      <c r="U182" s="84">
        <f t="shared" si="92"/>
        <v>0</v>
      </c>
      <c r="V182" s="84">
        <f t="shared" si="79"/>
        <v>0</v>
      </c>
      <c r="W182" s="84">
        <v>0</v>
      </c>
      <c r="X182" s="84">
        <f t="shared" si="80"/>
        <v>0</v>
      </c>
      <c r="Y182" s="89">
        <f t="shared" si="81"/>
        <v>0</v>
      </c>
      <c r="AA182" s="122">
        <v>177</v>
      </c>
      <c r="AB182" s="84">
        <f t="shared" si="82"/>
        <v>0</v>
      </c>
      <c r="AC182" s="332">
        <f t="shared" si="103"/>
        <v>0</v>
      </c>
      <c r="AD182" s="152">
        <f t="shared" si="83"/>
        <v>0</v>
      </c>
      <c r="AE182" s="152">
        <f t="shared" si="84"/>
        <v>0</v>
      </c>
      <c r="AF182" s="221">
        <f t="shared" si="99"/>
        <v>0</v>
      </c>
      <c r="AG182" s="221">
        <f t="shared" si="100"/>
        <v>0</v>
      </c>
      <c r="AH182" s="221">
        <f t="shared" si="101"/>
        <v>0</v>
      </c>
      <c r="AI182" s="226">
        <f t="shared" si="102"/>
        <v>0</v>
      </c>
      <c r="AK182" s="122">
        <v>177</v>
      </c>
      <c r="AL182" s="84">
        <f t="shared" si="85"/>
        <v>0</v>
      </c>
      <c r="AM182" s="84">
        <f t="shared" si="86"/>
        <v>0</v>
      </c>
      <c r="AN182" s="84">
        <f t="shared" si="87"/>
        <v>0</v>
      </c>
      <c r="AO182" s="84">
        <f t="shared" si="88"/>
        <v>0</v>
      </c>
      <c r="AP182" s="84">
        <f t="shared" si="89"/>
        <v>0</v>
      </c>
      <c r="AQ182" s="221">
        <f t="shared" si="90"/>
        <v>0</v>
      </c>
      <c r="AR182" s="221">
        <f t="shared" si="90"/>
        <v>0</v>
      </c>
      <c r="AS182" s="221">
        <f t="shared" si="90"/>
        <v>0</v>
      </c>
      <c r="AT182" s="221">
        <f t="shared" si="75"/>
        <v>0</v>
      </c>
      <c r="AU182" s="84"/>
      <c r="AV182" s="84"/>
      <c r="AW182" s="84"/>
      <c r="AX182" s="84"/>
      <c r="AY182" s="127"/>
    </row>
    <row r="183" spans="3:51">
      <c r="C183" s="192" t="s">
        <v>58</v>
      </c>
      <c r="D183" s="4">
        <v>0.34</v>
      </c>
      <c r="E183" s="215" t="s">
        <v>234</v>
      </c>
      <c r="I183" s="106">
        <v>178</v>
      </c>
      <c r="J183" s="84">
        <f t="shared" si="93"/>
        <v>0</v>
      </c>
      <c r="K183" s="84">
        <f t="shared" si="94"/>
        <v>0</v>
      </c>
      <c r="L183" s="84">
        <f t="shared" si="95"/>
        <v>0</v>
      </c>
      <c r="M183" s="84">
        <f t="shared" si="96"/>
        <v>0</v>
      </c>
      <c r="N183" s="84">
        <f t="shared" si="76"/>
        <v>0</v>
      </c>
      <c r="O183" s="85">
        <f t="shared" si="77"/>
        <v>0</v>
      </c>
      <c r="P183" s="106">
        <v>178</v>
      </c>
      <c r="Q183" s="84">
        <f t="shared" si="91"/>
        <v>0</v>
      </c>
      <c r="R183" s="84">
        <f t="shared" si="97"/>
        <v>0</v>
      </c>
      <c r="S183" s="84">
        <f t="shared" si="98"/>
        <v>0</v>
      </c>
      <c r="T183" s="84">
        <f t="shared" si="78"/>
        <v>0</v>
      </c>
      <c r="U183" s="84">
        <f t="shared" si="92"/>
        <v>0</v>
      </c>
      <c r="V183" s="84">
        <f t="shared" si="79"/>
        <v>0</v>
      </c>
      <c r="W183" s="84">
        <v>0</v>
      </c>
      <c r="X183" s="84">
        <f t="shared" si="80"/>
        <v>0</v>
      </c>
      <c r="Y183" s="89">
        <f t="shared" si="81"/>
        <v>0</v>
      </c>
      <c r="AA183" s="122">
        <v>178</v>
      </c>
      <c r="AB183" s="84">
        <f t="shared" si="82"/>
        <v>0</v>
      </c>
      <c r="AC183" s="332">
        <f t="shared" si="103"/>
        <v>0</v>
      </c>
      <c r="AD183" s="152">
        <f t="shared" si="83"/>
        <v>0</v>
      </c>
      <c r="AE183" s="152">
        <f t="shared" si="84"/>
        <v>0</v>
      </c>
      <c r="AF183" s="221">
        <f t="shared" si="99"/>
        <v>0</v>
      </c>
      <c r="AG183" s="221">
        <f t="shared" si="100"/>
        <v>0</v>
      </c>
      <c r="AH183" s="221">
        <f t="shared" si="101"/>
        <v>0</v>
      </c>
      <c r="AI183" s="226">
        <f t="shared" si="102"/>
        <v>0</v>
      </c>
      <c r="AK183" s="122">
        <v>178</v>
      </c>
      <c r="AL183" s="84">
        <f t="shared" si="85"/>
        <v>0</v>
      </c>
      <c r="AM183" s="84">
        <f t="shared" si="86"/>
        <v>0</v>
      </c>
      <c r="AN183" s="84">
        <f t="shared" si="87"/>
        <v>0</v>
      </c>
      <c r="AO183" s="84">
        <f t="shared" si="88"/>
        <v>0</v>
      </c>
      <c r="AP183" s="84">
        <f t="shared" si="89"/>
        <v>0</v>
      </c>
      <c r="AQ183" s="221">
        <f t="shared" si="90"/>
        <v>0</v>
      </c>
      <c r="AR183" s="221">
        <f t="shared" si="90"/>
        <v>0</v>
      </c>
      <c r="AS183" s="221">
        <f t="shared" si="90"/>
        <v>0</v>
      </c>
      <c r="AT183" s="221">
        <f t="shared" si="75"/>
        <v>0</v>
      </c>
      <c r="AU183" s="84"/>
      <c r="AV183" s="84"/>
      <c r="AW183" s="84"/>
      <c r="AX183" s="84"/>
      <c r="AY183" s="127"/>
    </row>
    <row r="184" spans="3:51">
      <c r="C184" s="192" t="s">
        <v>59</v>
      </c>
      <c r="D184" s="4">
        <v>0.5</v>
      </c>
      <c r="E184" s="215" t="s">
        <v>233</v>
      </c>
      <c r="I184" s="106">
        <v>179</v>
      </c>
      <c r="J184" s="84">
        <f t="shared" si="93"/>
        <v>0</v>
      </c>
      <c r="K184" s="84">
        <f t="shared" si="94"/>
        <v>0</v>
      </c>
      <c r="L184" s="84">
        <f t="shared" si="95"/>
        <v>0</v>
      </c>
      <c r="M184" s="84">
        <f t="shared" si="96"/>
        <v>0</v>
      </c>
      <c r="N184" s="84">
        <f t="shared" si="76"/>
        <v>0</v>
      </c>
      <c r="O184" s="85">
        <f t="shared" si="77"/>
        <v>0</v>
      </c>
      <c r="P184" s="106">
        <v>179</v>
      </c>
      <c r="Q184" s="84">
        <f t="shared" si="91"/>
        <v>0</v>
      </c>
      <c r="R184" s="84">
        <f t="shared" si="97"/>
        <v>0</v>
      </c>
      <c r="S184" s="84">
        <f t="shared" si="98"/>
        <v>0</v>
      </c>
      <c r="T184" s="84">
        <f t="shared" si="78"/>
        <v>0</v>
      </c>
      <c r="U184" s="84">
        <f t="shared" si="92"/>
        <v>0</v>
      </c>
      <c r="V184" s="84">
        <f t="shared" si="79"/>
        <v>0</v>
      </c>
      <c r="W184" s="84">
        <v>0</v>
      </c>
      <c r="X184" s="84">
        <f t="shared" si="80"/>
        <v>0</v>
      </c>
      <c r="Y184" s="89">
        <f t="shared" si="81"/>
        <v>0</v>
      </c>
      <c r="AA184" s="122">
        <v>179</v>
      </c>
      <c r="AB184" s="84">
        <f t="shared" si="82"/>
        <v>0</v>
      </c>
      <c r="AC184" s="332">
        <f t="shared" si="103"/>
        <v>0</v>
      </c>
      <c r="AD184" s="152">
        <f t="shared" si="83"/>
        <v>0</v>
      </c>
      <c r="AE184" s="152">
        <f t="shared" si="84"/>
        <v>0</v>
      </c>
      <c r="AF184" s="221">
        <f t="shared" si="99"/>
        <v>0</v>
      </c>
      <c r="AG184" s="221">
        <f t="shared" si="100"/>
        <v>0</v>
      </c>
      <c r="AH184" s="221">
        <f t="shared" si="101"/>
        <v>0</v>
      </c>
      <c r="AI184" s="226">
        <f t="shared" si="102"/>
        <v>0</v>
      </c>
      <c r="AK184" s="122">
        <v>179</v>
      </c>
      <c r="AL184" s="84">
        <f t="shared" si="85"/>
        <v>0</v>
      </c>
      <c r="AM184" s="84">
        <f t="shared" si="86"/>
        <v>0</v>
      </c>
      <c r="AN184" s="84">
        <f t="shared" si="87"/>
        <v>0</v>
      </c>
      <c r="AO184" s="84">
        <f t="shared" si="88"/>
        <v>0</v>
      </c>
      <c r="AP184" s="84">
        <f t="shared" si="89"/>
        <v>0</v>
      </c>
      <c r="AQ184" s="221">
        <f t="shared" si="90"/>
        <v>0</v>
      </c>
      <c r="AR184" s="221">
        <f t="shared" si="90"/>
        <v>0</v>
      </c>
      <c r="AS184" s="221">
        <f t="shared" si="90"/>
        <v>0</v>
      </c>
      <c r="AT184" s="221">
        <f t="shared" si="75"/>
        <v>0</v>
      </c>
      <c r="AU184" s="84"/>
      <c r="AV184" s="84"/>
      <c r="AW184" s="84"/>
      <c r="AX184" s="84"/>
      <c r="AY184" s="127"/>
    </row>
    <row r="185" spans="3:51">
      <c r="C185" s="192" t="s">
        <v>60</v>
      </c>
      <c r="D185" s="4">
        <v>0.57999999999999996</v>
      </c>
      <c r="E185" s="215" t="s">
        <v>233</v>
      </c>
      <c r="I185" s="106">
        <v>180</v>
      </c>
      <c r="J185" s="84">
        <f t="shared" si="93"/>
        <v>0</v>
      </c>
      <c r="K185" s="84">
        <f t="shared" si="94"/>
        <v>0</v>
      </c>
      <c r="L185" s="84">
        <f t="shared" si="95"/>
        <v>0</v>
      </c>
      <c r="M185" s="84">
        <f t="shared" si="96"/>
        <v>0</v>
      </c>
      <c r="N185" s="84">
        <f t="shared" si="76"/>
        <v>0</v>
      </c>
      <c r="O185" s="85">
        <f t="shared" si="77"/>
        <v>0</v>
      </c>
      <c r="P185" s="106">
        <v>180</v>
      </c>
      <c r="Q185" s="84">
        <f t="shared" si="91"/>
        <v>0</v>
      </c>
      <c r="R185" s="84">
        <f t="shared" si="97"/>
        <v>0</v>
      </c>
      <c r="S185" s="84">
        <f t="shared" si="98"/>
        <v>0</v>
      </c>
      <c r="T185" s="84">
        <f t="shared" si="78"/>
        <v>0</v>
      </c>
      <c r="U185" s="84">
        <f t="shared" si="92"/>
        <v>0</v>
      </c>
      <c r="V185" s="84">
        <f t="shared" si="79"/>
        <v>0</v>
      </c>
      <c r="W185" s="84">
        <v>0</v>
      </c>
      <c r="X185" s="84">
        <f t="shared" si="80"/>
        <v>0</v>
      </c>
      <c r="Y185" s="89">
        <f t="shared" si="81"/>
        <v>0</v>
      </c>
      <c r="AA185" s="122">
        <v>180</v>
      </c>
      <c r="AB185" s="84">
        <f t="shared" si="82"/>
        <v>0</v>
      </c>
      <c r="AC185" s="332">
        <f t="shared" si="103"/>
        <v>0</v>
      </c>
      <c r="AD185" s="152">
        <f t="shared" si="83"/>
        <v>0</v>
      </c>
      <c r="AE185" s="152">
        <f t="shared" si="84"/>
        <v>0</v>
      </c>
      <c r="AF185" s="221">
        <f t="shared" si="99"/>
        <v>0</v>
      </c>
      <c r="AG185" s="221">
        <f t="shared" si="100"/>
        <v>0</v>
      </c>
      <c r="AH185" s="221">
        <f t="shared" si="101"/>
        <v>0</v>
      </c>
      <c r="AI185" s="226">
        <f t="shared" si="102"/>
        <v>0</v>
      </c>
      <c r="AK185" s="122">
        <v>180</v>
      </c>
      <c r="AL185" s="84">
        <f t="shared" si="85"/>
        <v>0</v>
      </c>
      <c r="AM185" s="84">
        <f t="shared" si="86"/>
        <v>0</v>
      </c>
      <c r="AN185" s="84">
        <f t="shared" si="87"/>
        <v>0</v>
      </c>
      <c r="AO185" s="84">
        <f t="shared" si="88"/>
        <v>0</v>
      </c>
      <c r="AP185" s="84">
        <f t="shared" si="89"/>
        <v>0</v>
      </c>
      <c r="AQ185" s="221">
        <f t="shared" si="90"/>
        <v>0</v>
      </c>
      <c r="AR185" s="221">
        <f t="shared" si="90"/>
        <v>0</v>
      </c>
      <c r="AS185" s="221">
        <f t="shared" si="90"/>
        <v>0</v>
      </c>
      <c r="AT185" s="221">
        <f t="shared" si="75"/>
        <v>0</v>
      </c>
      <c r="AU185" s="84"/>
      <c r="AV185" s="84"/>
      <c r="AW185" s="84"/>
      <c r="AX185" s="84"/>
      <c r="AY185" s="127"/>
    </row>
    <row r="186" spans="3:51">
      <c r="C186" s="192" t="s">
        <v>61</v>
      </c>
      <c r="D186" s="4">
        <v>0.37</v>
      </c>
      <c r="E186" s="215" t="s">
        <v>234</v>
      </c>
      <c r="I186" s="106">
        <v>181</v>
      </c>
      <c r="J186" s="84">
        <f t="shared" si="93"/>
        <v>0</v>
      </c>
      <c r="K186" s="84">
        <f t="shared" si="94"/>
        <v>0</v>
      </c>
      <c r="L186" s="84">
        <f t="shared" si="95"/>
        <v>0</v>
      </c>
      <c r="M186" s="84">
        <f t="shared" si="96"/>
        <v>0</v>
      </c>
      <c r="N186" s="84">
        <f t="shared" si="76"/>
        <v>0</v>
      </c>
      <c r="O186" s="85">
        <f t="shared" si="77"/>
        <v>0</v>
      </c>
      <c r="P186" s="106">
        <v>181</v>
      </c>
      <c r="Q186" s="84">
        <f t="shared" si="91"/>
        <v>0</v>
      </c>
      <c r="R186" s="84">
        <f t="shared" si="97"/>
        <v>0</v>
      </c>
      <c r="S186" s="84">
        <f t="shared" si="98"/>
        <v>0</v>
      </c>
      <c r="T186" s="84">
        <f t="shared" si="78"/>
        <v>0</v>
      </c>
      <c r="U186" s="84">
        <f t="shared" si="92"/>
        <v>0</v>
      </c>
      <c r="V186" s="84">
        <f t="shared" si="79"/>
        <v>0</v>
      </c>
      <c r="W186" s="84">
        <v>0</v>
      </c>
      <c r="X186" s="84">
        <f t="shared" si="80"/>
        <v>0</v>
      </c>
      <c r="Y186" s="89">
        <f t="shared" si="81"/>
        <v>0</v>
      </c>
      <c r="AA186" s="122">
        <v>181</v>
      </c>
      <c r="AB186" s="84">
        <f t="shared" si="82"/>
        <v>0</v>
      </c>
      <c r="AC186" s="332">
        <f t="shared" si="103"/>
        <v>0</v>
      </c>
      <c r="AD186" s="152">
        <f t="shared" si="83"/>
        <v>0</v>
      </c>
      <c r="AE186" s="152">
        <f t="shared" si="84"/>
        <v>0</v>
      </c>
      <c r="AF186" s="221">
        <f t="shared" si="99"/>
        <v>0</v>
      </c>
      <c r="AG186" s="221">
        <f t="shared" si="100"/>
        <v>0</v>
      </c>
      <c r="AH186" s="221">
        <f t="shared" si="101"/>
        <v>0</v>
      </c>
      <c r="AI186" s="226">
        <f t="shared" si="102"/>
        <v>0</v>
      </c>
      <c r="AK186" s="122">
        <v>181</v>
      </c>
      <c r="AL186" s="84">
        <f t="shared" si="85"/>
        <v>0</v>
      </c>
      <c r="AM186" s="84">
        <f t="shared" si="86"/>
        <v>0</v>
      </c>
      <c r="AN186" s="84">
        <f t="shared" si="87"/>
        <v>0</v>
      </c>
      <c r="AO186" s="84">
        <f t="shared" si="88"/>
        <v>0</v>
      </c>
      <c r="AP186" s="84">
        <f t="shared" si="89"/>
        <v>0</v>
      </c>
      <c r="AQ186" s="221">
        <f t="shared" si="90"/>
        <v>0</v>
      </c>
      <c r="AR186" s="221">
        <f t="shared" si="90"/>
        <v>0</v>
      </c>
      <c r="AS186" s="221">
        <f t="shared" si="90"/>
        <v>0</v>
      </c>
      <c r="AT186" s="221">
        <f t="shared" si="75"/>
        <v>0</v>
      </c>
      <c r="AU186" s="84"/>
      <c r="AV186" s="84"/>
      <c r="AW186" s="84"/>
      <c r="AX186" s="84"/>
      <c r="AY186" s="127"/>
    </row>
    <row r="187" spans="3:51">
      <c r="C187" s="192" t="s">
        <v>62</v>
      </c>
      <c r="D187" s="4">
        <v>0.37</v>
      </c>
      <c r="E187" s="215" t="s">
        <v>234</v>
      </c>
      <c r="I187" s="106">
        <v>182</v>
      </c>
      <c r="J187" s="84">
        <f t="shared" si="93"/>
        <v>0</v>
      </c>
      <c r="K187" s="84">
        <f t="shared" si="94"/>
        <v>0</v>
      </c>
      <c r="L187" s="84">
        <f t="shared" si="95"/>
        <v>0</v>
      </c>
      <c r="M187" s="84">
        <f t="shared" si="96"/>
        <v>0</v>
      </c>
      <c r="N187" s="84">
        <f t="shared" si="76"/>
        <v>0</v>
      </c>
      <c r="O187" s="85">
        <f t="shared" si="77"/>
        <v>0</v>
      </c>
      <c r="P187" s="106">
        <v>182</v>
      </c>
      <c r="Q187" s="84">
        <f t="shared" si="91"/>
        <v>0</v>
      </c>
      <c r="R187" s="84">
        <f t="shared" si="97"/>
        <v>0</v>
      </c>
      <c r="S187" s="84">
        <f t="shared" si="98"/>
        <v>0</v>
      </c>
      <c r="T187" s="84">
        <f t="shared" si="78"/>
        <v>0</v>
      </c>
      <c r="U187" s="84">
        <f t="shared" si="92"/>
        <v>0</v>
      </c>
      <c r="V187" s="84">
        <f t="shared" si="79"/>
        <v>0</v>
      </c>
      <c r="W187" s="84">
        <v>0</v>
      </c>
      <c r="X187" s="84">
        <f t="shared" si="80"/>
        <v>0</v>
      </c>
      <c r="Y187" s="89">
        <f t="shared" si="81"/>
        <v>0</v>
      </c>
      <c r="AA187" s="122">
        <v>182</v>
      </c>
      <c r="AB187" s="84">
        <f t="shared" si="82"/>
        <v>0</v>
      </c>
      <c r="AC187" s="332">
        <f t="shared" si="103"/>
        <v>0</v>
      </c>
      <c r="AD187" s="152">
        <f t="shared" si="83"/>
        <v>0</v>
      </c>
      <c r="AE187" s="152">
        <f t="shared" si="84"/>
        <v>0</v>
      </c>
      <c r="AF187" s="221">
        <f t="shared" si="99"/>
        <v>0</v>
      </c>
      <c r="AG187" s="221">
        <f t="shared" si="100"/>
        <v>0</v>
      </c>
      <c r="AH187" s="221">
        <f t="shared" si="101"/>
        <v>0</v>
      </c>
      <c r="AI187" s="226">
        <f t="shared" si="102"/>
        <v>0</v>
      </c>
      <c r="AK187" s="122">
        <v>182</v>
      </c>
      <c r="AL187" s="84">
        <f t="shared" si="85"/>
        <v>0</v>
      </c>
      <c r="AM187" s="84">
        <f t="shared" si="86"/>
        <v>0</v>
      </c>
      <c r="AN187" s="84">
        <f t="shared" si="87"/>
        <v>0</v>
      </c>
      <c r="AO187" s="84">
        <f t="shared" si="88"/>
        <v>0</v>
      </c>
      <c r="AP187" s="84">
        <f t="shared" si="89"/>
        <v>0</v>
      </c>
      <c r="AQ187" s="221">
        <f t="shared" si="90"/>
        <v>0</v>
      </c>
      <c r="AR187" s="221">
        <f t="shared" si="90"/>
        <v>0</v>
      </c>
      <c r="AS187" s="221">
        <f t="shared" si="90"/>
        <v>0</v>
      </c>
      <c r="AT187" s="221">
        <f t="shared" si="75"/>
        <v>0</v>
      </c>
      <c r="AU187" s="84"/>
      <c r="AV187" s="84"/>
      <c r="AW187" s="84"/>
      <c r="AX187" s="84"/>
      <c r="AY187" s="127"/>
    </row>
    <row r="188" spans="3:51">
      <c r="C188" s="192" t="s">
        <v>63</v>
      </c>
      <c r="D188" s="4">
        <v>0.38</v>
      </c>
      <c r="E188" s="215" t="s">
        <v>234</v>
      </c>
      <c r="I188" s="106">
        <v>183</v>
      </c>
      <c r="J188" s="84">
        <f t="shared" si="93"/>
        <v>0</v>
      </c>
      <c r="K188" s="84">
        <f t="shared" si="94"/>
        <v>0</v>
      </c>
      <c r="L188" s="84">
        <f t="shared" si="95"/>
        <v>0</v>
      </c>
      <c r="M188" s="84">
        <f t="shared" si="96"/>
        <v>0</v>
      </c>
      <c r="N188" s="84">
        <f t="shared" si="76"/>
        <v>0</v>
      </c>
      <c r="O188" s="85">
        <f t="shared" si="77"/>
        <v>0</v>
      </c>
      <c r="P188" s="106">
        <v>183</v>
      </c>
      <c r="Q188" s="84">
        <f t="shared" si="91"/>
        <v>0</v>
      </c>
      <c r="R188" s="84">
        <f t="shared" si="97"/>
        <v>0</v>
      </c>
      <c r="S188" s="84">
        <f t="shared" si="98"/>
        <v>0</v>
      </c>
      <c r="T188" s="84">
        <f t="shared" si="78"/>
        <v>0</v>
      </c>
      <c r="U188" s="84">
        <f t="shared" si="92"/>
        <v>0</v>
      </c>
      <c r="V188" s="84">
        <f t="shared" si="79"/>
        <v>0</v>
      </c>
      <c r="W188" s="84">
        <v>0</v>
      </c>
      <c r="X188" s="84">
        <f t="shared" si="80"/>
        <v>0</v>
      </c>
      <c r="Y188" s="89">
        <f t="shared" si="81"/>
        <v>0</v>
      </c>
      <c r="AA188" s="122">
        <v>183</v>
      </c>
      <c r="AB188" s="84">
        <f t="shared" si="82"/>
        <v>0</v>
      </c>
      <c r="AC188" s="332">
        <f t="shared" si="103"/>
        <v>0</v>
      </c>
      <c r="AD188" s="152">
        <f t="shared" si="83"/>
        <v>0</v>
      </c>
      <c r="AE188" s="152">
        <f t="shared" si="84"/>
        <v>0</v>
      </c>
      <c r="AF188" s="221">
        <f t="shared" si="99"/>
        <v>0</v>
      </c>
      <c r="AG188" s="221">
        <f t="shared" si="100"/>
        <v>0</v>
      </c>
      <c r="AH188" s="221">
        <f t="shared" si="101"/>
        <v>0</v>
      </c>
      <c r="AI188" s="226">
        <f t="shared" si="102"/>
        <v>0</v>
      </c>
      <c r="AK188" s="122">
        <v>183</v>
      </c>
      <c r="AL188" s="84">
        <f t="shared" si="85"/>
        <v>0</v>
      </c>
      <c r="AM188" s="84">
        <f t="shared" si="86"/>
        <v>0</v>
      </c>
      <c r="AN188" s="84">
        <f t="shared" si="87"/>
        <v>0</v>
      </c>
      <c r="AO188" s="84">
        <f t="shared" si="88"/>
        <v>0</v>
      </c>
      <c r="AP188" s="84">
        <f t="shared" si="89"/>
        <v>0</v>
      </c>
      <c r="AQ188" s="221">
        <f t="shared" si="90"/>
        <v>0</v>
      </c>
      <c r="AR188" s="221">
        <f t="shared" si="90"/>
        <v>0</v>
      </c>
      <c r="AS188" s="221">
        <f t="shared" si="90"/>
        <v>0</v>
      </c>
      <c r="AT188" s="221">
        <f t="shared" si="75"/>
        <v>0</v>
      </c>
      <c r="AU188" s="84"/>
      <c r="AV188" s="84"/>
      <c r="AW188" s="84"/>
      <c r="AX188" s="84"/>
      <c r="AY188" s="127"/>
    </row>
    <row r="189" spans="3:51">
      <c r="C189" s="192" t="s">
        <v>64</v>
      </c>
      <c r="D189" s="4">
        <v>0.36</v>
      </c>
      <c r="E189" s="215" t="s">
        <v>234</v>
      </c>
      <c r="I189" s="106">
        <v>184</v>
      </c>
      <c r="J189" s="84">
        <f t="shared" si="93"/>
        <v>0</v>
      </c>
      <c r="K189" s="84">
        <f t="shared" si="94"/>
        <v>0</v>
      </c>
      <c r="L189" s="84">
        <f t="shared" si="95"/>
        <v>0</v>
      </c>
      <c r="M189" s="84">
        <f t="shared" si="96"/>
        <v>0</v>
      </c>
      <c r="N189" s="84">
        <f t="shared" si="76"/>
        <v>0</v>
      </c>
      <c r="O189" s="85">
        <f t="shared" si="77"/>
        <v>0</v>
      </c>
      <c r="P189" s="106">
        <v>184</v>
      </c>
      <c r="Q189" s="84">
        <f t="shared" si="91"/>
        <v>0</v>
      </c>
      <c r="R189" s="84">
        <f t="shared" si="97"/>
        <v>0</v>
      </c>
      <c r="S189" s="84">
        <f t="shared" si="98"/>
        <v>0</v>
      </c>
      <c r="T189" s="84">
        <f t="shared" si="78"/>
        <v>0</v>
      </c>
      <c r="U189" s="84">
        <f t="shared" si="92"/>
        <v>0</v>
      </c>
      <c r="V189" s="84">
        <f t="shared" si="79"/>
        <v>0</v>
      </c>
      <c r="W189" s="84">
        <v>0</v>
      </c>
      <c r="X189" s="84">
        <f t="shared" si="80"/>
        <v>0</v>
      </c>
      <c r="Y189" s="89">
        <f t="shared" si="81"/>
        <v>0</v>
      </c>
      <c r="AA189" s="122">
        <v>184</v>
      </c>
      <c r="AB189" s="84">
        <f t="shared" si="82"/>
        <v>0</v>
      </c>
      <c r="AC189" s="332">
        <f t="shared" si="103"/>
        <v>0</v>
      </c>
      <c r="AD189" s="152">
        <f t="shared" si="83"/>
        <v>0</v>
      </c>
      <c r="AE189" s="152">
        <f t="shared" si="84"/>
        <v>0</v>
      </c>
      <c r="AF189" s="221">
        <f t="shared" si="99"/>
        <v>0</v>
      </c>
      <c r="AG189" s="221">
        <f t="shared" si="100"/>
        <v>0</v>
      </c>
      <c r="AH189" s="221">
        <f t="shared" si="101"/>
        <v>0</v>
      </c>
      <c r="AI189" s="226">
        <f t="shared" si="102"/>
        <v>0</v>
      </c>
      <c r="AK189" s="122">
        <v>184</v>
      </c>
      <c r="AL189" s="84">
        <f t="shared" si="85"/>
        <v>0</v>
      </c>
      <c r="AM189" s="84">
        <f t="shared" si="86"/>
        <v>0</v>
      </c>
      <c r="AN189" s="84">
        <f t="shared" si="87"/>
        <v>0</v>
      </c>
      <c r="AO189" s="84">
        <f t="shared" si="88"/>
        <v>0</v>
      </c>
      <c r="AP189" s="84">
        <f t="shared" si="89"/>
        <v>0</v>
      </c>
      <c r="AQ189" s="221">
        <f t="shared" si="90"/>
        <v>0</v>
      </c>
      <c r="AR189" s="221">
        <f t="shared" si="90"/>
        <v>0</v>
      </c>
      <c r="AS189" s="221">
        <f t="shared" si="90"/>
        <v>0</v>
      </c>
      <c r="AT189" s="221">
        <f t="shared" si="75"/>
        <v>0</v>
      </c>
      <c r="AU189" s="84"/>
      <c r="AV189" s="84"/>
      <c r="AW189" s="84"/>
      <c r="AX189" s="84"/>
      <c r="AY189" s="127"/>
    </row>
    <row r="190" spans="3:51">
      <c r="C190" s="192" t="s">
        <v>65</v>
      </c>
      <c r="D190" s="4">
        <v>0.37</v>
      </c>
      <c r="E190" s="215" t="s">
        <v>233</v>
      </c>
      <c r="I190" s="106">
        <v>185</v>
      </c>
      <c r="J190" s="84">
        <f t="shared" si="93"/>
        <v>0</v>
      </c>
      <c r="K190" s="84">
        <f t="shared" si="94"/>
        <v>0</v>
      </c>
      <c r="L190" s="84">
        <f t="shared" si="95"/>
        <v>0</v>
      </c>
      <c r="M190" s="84">
        <f t="shared" si="96"/>
        <v>0</v>
      </c>
      <c r="N190" s="84">
        <f t="shared" si="76"/>
        <v>0</v>
      </c>
      <c r="O190" s="85">
        <f t="shared" si="77"/>
        <v>0</v>
      </c>
      <c r="P190" s="106">
        <v>185</v>
      </c>
      <c r="Q190" s="84">
        <f t="shared" si="91"/>
        <v>0</v>
      </c>
      <c r="R190" s="84">
        <f t="shared" si="97"/>
        <v>0</v>
      </c>
      <c r="S190" s="84">
        <f t="shared" si="98"/>
        <v>0</v>
      </c>
      <c r="T190" s="84">
        <f t="shared" si="78"/>
        <v>0</v>
      </c>
      <c r="U190" s="84">
        <f t="shared" si="92"/>
        <v>0</v>
      </c>
      <c r="V190" s="84">
        <f t="shared" si="79"/>
        <v>0</v>
      </c>
      <c r="W190" s="84">
        <v>0</v>
      </c>
      <c r="X190" s="84">
        <f t="shared" si="80"/>
        <v>0</v>
      </c>
      <c r="Y190" s="89">
        <f t="shared" si="81"/>
        <v>0</v>
      </c>
      <c r="AA190" s="122">
        <v>185</v>
      </c>
      <c r="AB190" s="84">
        <f t="shared" si="82"/>
        <v>0</v>
      </c>
      <c r="AC190" s="332">
        <f t="shared" si="103"/>
        <v>0</v>
      </c>
      <c r="AD190" s="152">
        <f t="shared" si="83"/>
        <v>0</v>
      </c>
      <c r="AE190" s="152">
        <f t="shared" si="84"/>
        <v>0</v>
      </c>
      <c r="AF190" s="221">
        <f t="shared" si="99"/>
        <v>0</v>
      </c>
      <c r="AG190" s="221">
        <f t="shared" si="100"/>
        <v>0</v>
      </c>
      <c r="AH190" s="221">
        <f t="shared" si="101"/>
        <v>0</v>
      </c>
      <c r="AI190" s="226">
        <f t="shared" si="102"/>
        <v>0</v>
      </c>
      <c r="AK190" s="122">
        <v>185</v>
      </c>
      <c r="AL190" s="84">
        <f t="shared" si="85"/>
        <v>0</v>
      </c>
      <c r="AM190" s="84">
        <f t="shared" si="86"/>
        <v>0</v>
      </c>
      <c r="AN190" s="84">
        <f t="shared" si="87"/>
        <v>0</v>
      </c>
      <c r="AO190" s="84">
        <f t="shared" si="88"/>
        <v>0</v>
      </c>
      <c r="AP190" s="84">
        <f t="shared" si="89"/>
        <v>0</v>
      </c>
      <c r="AQ190" s="221">
        <f t="shared" si="90"/>
        <v>0</v>
      </c>
      <c r="AR190" s="221">
        <f t="shared" si="90"/>
        <v>0</v>
      </c>
      <c r="AS190" s="221">
        <f t="shared" si="90"/>
        <v>0</v>
      </c>
      <c r="AT190" s="221">
        <f t="shared" si="75"/>
        <v>0</v>
      </c>
      <c r="AU190" s="84"/>
      <c r="AV190" s="84"/>
      <c r="AW190" s="84"/>
      <c r="AX190" s="84"/>
      <c r="AY190" s="127"/>
    </row>
    <row r="191" spans="3:51">
      <c r="C191" s="192" t="s">
        <v>66</v>
      </c>
      <c r="D191" s="4">
        <v>0.53</v>
      </c>
      <c r="E191" s="215" t="s">
        <v>233</v>
      </c>
      <c r="I191" s="106">
        <v>186</v>
      </c>
      <c r="J191" s="84">
        <f t="shared" si="93"/>
        <v>0</v>
      </c>
      <c r="K191" s="84">
        <f t="shared" si="94"/>
        <v>0</v>
      </c>
      <c r="L191" s="84">
        <f t="shared" si="95"/>
        <v>0</v>
      </c>
      <c r="M191" s="84">
        <f t="shared" si="96"/>
        <v>0</v>
      </c>
      <c r="N191" s="84">
        <f t="shared" si="76"/>
        <v>0</v>
      </c>
      <c r="O191" s="85">
        <f t="shared" si="77"/>
        <v>0</v>
      </c>
      <c r="P191" s="106">
        <v>186</v>
      </c>
      <c r="Q191" s="84">
        <f t="shared" si="91"/>
        <v>0</v>
      </c>
      <c r="R191" s="84">
        <f t="shared" si="97"/>
        <v>0</v>
      </c>
      <c r="S191" s="84">
        <f t="shared" si="98"/>
        <v>0</v>
      </c>
      <c r="T191" s="84">
        <f t="shared" si="78"/>
        <v>0</v>
      </c>
      <c r="U191" s="84">
        <f t="shared" si="92"/>
        <v>0</v>
      </c>
      <c r="V191" s="84">
        <f t="shared" si="79"/>
        <v>0</v>
      </c>
      <c r="W191" s="84">
        <v>0</v>
      </c>
      <c r="X191" s="84">
        <f t="shared" si="80"/>
        <v>0</v>
      </c>
      <c r="Y191" s="89">
        <f t="shared" si="81"/>
        <v>0</v>
      </c>
      <c r="AA191" s="122">
        <v>186</v>
      </c>
      <c r="AB191" s="84">
        <f t="shared" si="82"/>
        <v>0</v>
      </c>
      <c r="AC191" s="332">
        <f t="shared" si="103"/>
        <v>0</v>
      </c>
      <c r="AD191" s="152">
        <f t="shared" si="83"/>
        <v>0</v>
      </c>
      <c r="AE191" s="152">
        <f t="shared" si="84"/>
        <v>0</v>
      </c>
      <c r="AF191" s="221">
        <f t="shared" si="99"/>
        <v>0</v>
      </c>
      <c r="AG191" s="221">
        <f t="shared" si="100"/>
        <v>0</v>
      </c>
      <c r="AH191" s="221">
        <f t="shared" si="101"/>
        <v>0</v>
      </c>
      <c r="AI191" s="226">
        <f t="shared" si="102"/>
        <v>0</v>
      </c>
      <c r="AK191" s="122">
        <v>186</v>
      </c>
      <c r="AL191" s="84">
        <f t="shared" si="85"/>
        <v>0</v>
      </c>
      <c r="AM191" s="84">
        <f t="shared" si="86"/>
        <v>0</v>
      </c>
      <c r="AN191" s="84">
        <f t="shared" si="87"/>
        <v>0</v>
      </c>
      <c r="AO191" s="84">
        <f t="shared" si="88"/>
        <v>0</v>
      </c>
      <c r="AP191" s="84">
        <f t="shared" si="89"/>
        <v>0</v>
      </c>
      <c r="AQ191" s="221">
        <f t="shared" si="90"/>
        <v>0</v>
      </c>
      <c r="AR191" s="221">
        <f t="shared" si="90"/>
        <v>0</v>
      </c>
      <c r="AS191" s="221">
        <f t="shared" si="90"/>
        <v>0</v>
      </c>
      <c r="AT191" s="221">
        <f t="shared" si="75"/>
        <v>0</v>
      </c>
      <c r="AU191" s="84"/>
      <c r="AV191" s="84"/>
      <c r="AW191" s="84"/>
      <c r="AX191" s="84"/>
      <c r="AY191" s="127"/>
    </row>
    <row r="192" spans="3:51">
      <c r="C192" s="192" t="s">
        <v>67</v>
      </c>
      <c r="D192" s="4">
        <v>0.43</v>
      </c>
      <c r="E192" s="215" t="s">
        <v>233</v>
      </c>
      <c r="I192" s="106">
        <v>187</v>
      </c>
      <c r="J192" s="84">
        <f t="shared" si="93"/>
        <v>0</v>
      </c>
      <c r="K192" s="84">
        <f t="shared" si="94"/>
        <v>0</v>
      </c>
      <c r="L192" s="84">
        <f t="shared" si="95"/>
        <v>0</v>
      </c>
      <c r="M192" s="84">
        <f t="shared" si="96"/>
        <v>0</v>
      </c>
      <c r="N192" s="84">
        <f t="shared" si="76"/>
        <v>0</v>
      </c>
      <c r="O192" s="85">
        <f t="shared" si="77"/>
        <v>0</v>
      </c>
      <c r="P192" s="106">
        <v>187</v>
      </c>
      <c r="Q192" s="84">
        <f t="shared" si="91"/>
        <v>0</v>
      </c>
      <c r="R192" s="84">
        <f t="shared" si="97"/>
        <v>0</v>
      </c>
      <c r="S192" s="84">
        <f t="shared" si="98"/>
        <v>0</v>
      </c>
      <c r="T192" s="84">
        <f t="shared" si="78"/>
        <v>0</v>
      </c>
      <c r="U192" s="84">
        <f t="shared" si="92"/>
        <v>0</v>
      </c>
      <c r="V192" s="84">
        <f t="shared" si="79"/>
        <v>0</v>
      </c>
      <c r="W192" s="84">
        <v>0</v>
      </c>
      <c r="X192" s="84">
        <f t="shared" si="80"/>
        <v>0</v>
      </c>
      <c r="Y192" s="89">
        <f t="shared" si="81"/>
        <v>0</v>
      </c>
      <c r="AA192" s="122">
        <v>187</v>
      </c>
      <c r="AB192" s="84">
        <f t="shared" si="82"/>
        <v>0</v>
      </c>
      <c r="AC192" s="332">
        <f t="shared" si="103"/>
        <v>0</v>
      </c>
      <c r="AD192" s="152">
        <f t="shared" si="83"/>
        <v>0</v>
      </c>
      <c r="AE192" s="152">
        <f t="shared" si="84"/>
        <v>0</v>
      </c>
      <c r="AF192" s="221">
        <f t="shared" si="99"/>
        <v>0</v>
      </c>
      <c r="AG192" s="221">
        <f t="shared" si="100"/>
        <v>0</v>
      </c>
      <c r="AH192" s="221">
        <f t="shared" si="101"/>
        <v>0</v>
      </c>
      <c r="AI192" s="226">
        <f t="shared" si="102"/>
        <v>0</v>
      </c>
      <c r="AK192" s="122">
        <v>187</v>
      </c>
      <c r="AL192" s="84">
        <f t="shared" si="85"/>
        <v>0</v>
      </c>
      <c r="AM192" s="84">
        <f t="shared" si="86"/>
        <v>0</v>
      </c>
      <c r="AN192" s="84">
        <f t="shared" si="87"/>
        <v>0</v>
      </c>
      <c r="AO192" s="84">
        <f t="shared" si="88"/>
        <v>0</v>
      </c>
      <c r="AP192" s="84">
        <f t="shared" si="89"/>
        <v>0</v>
      </c>
      <c r="AQ192" s="221">
        <f t="shared" si="90"/>
        <v>0</v>
      </c>
      <c r="AR192" s="221">
        <f t="shared" si="90"/>
        <v>0</v>
      </c>
      <c r="AS192" s="221">
        <f t="shared" si="90"/>
        <v>0</v>
      </c>
      <c r="AT192" s="221">
        <f t="shared" si="75"/>
        <v>0</v>
      </c>
      <c r="AU192" s="84"/>
      <c r="AV192" s="84"/>
      <c r="AW192" s="84"/>
      <c r="AX192" s="84"/>
      <c r="AY192" s="127"/>
    </row>
    <row r="193" spans="3:51">
      <c r="C193" s="192" t="s">
        <v>68</v>
      </c>
      <c r="D193" s="4">
        <v>0.38</v>
      </c>
      <c r="E193" s="215" t="s">
        <v>233</v>
      </c>
      <c r="I193" s="106">
        <v>188</v>
      </c>
      <c r="J193" s="84">
        <f t="shared" si="93"/>
        <v>0</v>
      </c>
      <c r="K193" s="84">
        <f t="shared" si="94"/>
        <v>0</v>
      </c>
      <c r="L193" s="84">
        <f t="shared" si="95"/>
        <v>0</v>
      </c>
      <c r="M193" s="84">
        <f t="shared" si="96"/>
        <v>0</v>
      </c>
      <c r="N193" s="84">
        <f t="shared" si="76"/>
        <v>0</v>
      </c>
      <c r="O193" s="85">
        <f t="shared" si="77"/>
        <v>0</v>
      </c>
      <c r="P193" s="106">
        <v>188</v>
      </c>
      <c r="Q193" s="84">
        <f t="shared" si="91"/>
        <v>0</v>
      </c>
      <c r="R193" s="84">
        <f t="shared" si="97"/>
        <v>0</v>
      </c>
      <c r="S193" s="84">
        <f t="shared" si="98"/>
        <v>0</v>
      </c>
      <c r="T193" s="84">
        <f t="shared" si="78"/>
        <v>0</v>
      </c>
      <c r="U193" s="84">
        <f t="shared" si="92"/>
        <v>0</v>
      </c>
      <c r="V193" s="84">
        <f t="shared" si="79"/>
        <v>0</v>
      </c>
      <c r="W193" s="84">
        <v>0</v>
      </c>
      <c r="X193" s="84">
        <f t="shared" si="80"/>
        <v>0</v>
      </c>
      <c r="Y193" s="89">
        <f t="shared" si="81"/>
        <v>0</v>
      </c>
      <c r="AA193" s="122">
        <v>188</v>
      </c>
      <c r="AB193" s="84">
        <f t="shared" si="82"/>
        <v>0</v>
      </c>
      <c r="AC193" s="332">
        <f t="shared" si="103"/>
        <v>0</v>
      </c>
      <c r="AD193" s="152">
        <f t="shared" si="83"/>
        <v>0</v>
      </c>
      <c r="AE193" s="152">
        <f t="shared" si="84"/>
        <v>0</v>
      </c>
      <c r="AF193" s="221">
        <f t="shared" si="99"/>
        <v>0</v>
      </c>
      <c r="AG193" s="221">
        <f t="shared" si="100"/>
        <v>0</v>
      </c>
      <c r="AH193" s="221">
        <f t="shared" si="101"/>
        <v>0</v>
      </c>
      <c r="AI193" s="226">
        <f t="shared" si="102"/>
        <v>0</v>
      </c>
      <c r="AK193" s="122">
        <v>188</v>
      </c>
      <c r="AL193" s="84">
        <f t="shared" si="85"/>
        <v>0</v>
      </c>
      <c r="AM193" s="84">
        <f t="shared" si="86"/>
        <v>0</v>
      </c>
      <c r="AN193" s="84">
        <f t="shared" si="87"/>
        <v>0</v>
      </c>
      <c r="AO193" s="84">
        <f t="shared" si="88"/>
        <v>0</v>
      </c>
      <c r="AP193" s="84">
        <f t="shared" si="89"/>
        <v>0</v>
      </c>
      <c r="AQ193" s="221">
        <f t="shared" si="90"/>
        <v>0</v>
      </c>
      <c r="AR193" s="221">
        <f t="shared" si="90"/>
        <v>0</v>
      </c>
      <c r="AS193" s="221">
        <f t="shared" si="90"/>
        <v>0</v>
      </c>
      <c r="AT193" s="221">
        <f t="shared" si="75"/>
        <v>0</v>
      </c>
      <c r="AU193" s="84"/>
      <c r="AV193" s="84"/>
      <c r="AW193" s="84"/>
      <c r="AX193" s="84"/>
      <c r="AY193" s="127"/>
    </row>
    <row r="194" spans="3:51">
      <c r="C194" s="192" t="s">
        <v>69</v>
      </c>
      <c r="D194" s="4">
        <v>0.42</v>
      </c>
      <c r="E194" s="215" t="s">
        <v>234</v>
      </c>
      <c r="I194" s="106">
        <v>189</v>
      </c>
      <c r="J194" s="84">
        <f t="shared" si="93"/>
        <v>0</v>
      </c>
      <c r="K194" s="84">
        <f t="shared" si="94"/>
        <v>0</v>
      </c>
      <c r="L194" s="84">
        <f t="shared" si="95"/>
        <v>0</v>
      </c>
      <c r="M194" s="84">
        <f t="shared" si="96"/>
        <v>0</v>
      </c>
      <c r="N194" s="84">
        <f t="shared" si="76"/>
        <v>0</v>
      </c>
      <c r="O194" s="85">
        <f t="shared" si="77"/>
        <v>0</v>
      </c>
      <c r="P194" s="106">
        <v>189</v>
      </c>
      <c r="Q194" s="84">
        <f t="shared" si="91"/>
        <v>0</v>
      </c>
      <c r="R194" s="84">
        <f t="shared" si="97"/>
        <v>0</v>
      </c>
      <c r="S194" s="84">
        <f t="shared" si="98"/>
        <v>0</v>
      </c>
      <c r="T194" s="84">
        <f t="shared" si="78"/>
        <v>0</v>
      </c>
      <c r="U194" s="84">
        <f t="shared" si="92"/>
        <v>0</v>
      </c>
      <c r="V194" s="84">
        <f t="shared" si="79"/>
        <v>0</v>
      </c>
      <c r="W194" s="84">
        <v>0</v>
      </c>
      <c r="X194" s="84">
        <f t="shared" si="80"/>
        <v>0</v>
      </c>
      <c r="Y194" s="89">
        <f t="shared" si="81"/>
        <v>0</v>
      </c>
      <c r="AA194" s="122">
        <v>189</v>
      </c>
      <c r="AB194" s="84">
        <f t="shared" si="82"/>
        <v>0</v>
      </c>
      <c r="AC194" s="332">
        <f t="shared" si="103"/>
        <v>0</v>
      </c>
      <c r="AD194" s="152">
        <f t="shared" si="83"/>
        <v>0</v>
      </c>
      <c r="AE194" s="152">
        <f t="shared" si="84"/>
        <v>0</v>
      </c>
      <c r="AF194" s="221">
        <f t="shared" si="99"/>
        <v>0</v>
      </c>
      <c r="AG194" s="221">
        <f t="shared" si="100"/>
        <v>0</v>
      </c>
      <c r="AH194" s="221">
        <f t="shared" si="101"/>
        <v>0</v>
      </c>
      <c r="AI194" s="226">
        <f t="shared" si="102"/>
        <v>0</v>
      </c>
      <c r="AK194" s="122">
        <v>189</v>
      </c>
      <c r="AL194" s="84">
        <f t="shared" si="85"/>
        <v>0</v>
      </c>
      <c r="AM194" s="84">
        <f t="shared" si="86"/>
        <v>0</v>
      </c>
      <c r="AN194" s="84">
        <f t="shared" si="87"/>
        <v>0</v>
      </c>
      <c r="AO194" s="84">
        <f t="shared" si="88"/>
        <v>0</v>
      </c>
      <c r="AP194" s="84">
        <f t="shared" si="89"/>
        <v>0</v>
      </c>
      <c r="AQ194" s="221">
        <f t="shared" si="90"/>
        <v>0</v>
      </c>
      <c r="AR194" s="221">
        <f t="shared" si="90"/>
        <v>0</v>
      </c>
      <c r="AS194" s="221">
        <f t="shared" si="90"/>
        <v>0</v>
      </c>
      <c r="AT194" s="221">
        <f t="shared" si="75"/>
        <v>0</v>
      </c>
      <c r="AU194" s="84"/>
      <c r="AV194" s="84"/>
      <c r="AW194" s="84"/>
      <c r="AX194" s="84"/>
      <c r="AY194" s="127"/>
    </row>
    <row r="195" spans="3:51">
      <c r="C195" s="192" t="s">
        <v>70</v>
      </c>
      <c r="D195" s="4">
        <v>0.56999999999999995</v>
      </c>
      <c r="E195" s="215" t="s">
        <v>233</v>
      </c>
      <c r="I195" s="106">
        <v>190</v>
      </c>
      <c r="J195" s="84">
        <f t="shared" si="93"/>
        <v>0</v>
      </c>
      <c r="K195" s="84">
        <f t="shared" si="94"/>
        <v>0</v>
      </c>
      <c r="L195" s="84">
        <f t="shared" si="95"/>
        <v>0</v>
      </c>
      <c r="M195" s="84">
        <f t="shared" si="96"/>
        <v>0</v>
      </c>
      <c r="N195" s="84">
        <f t="shared" si="76"/>
        <v>0</v>
      </c>
      <c r="O195" s="85">
        <f t="shared" si="77"/>
        <v>0</v>
      </c>
      <c r="P195" s="106">
        <v>190</v>
      </c>
      <c r="Q195" s="84">
        <f t="shared" si="91"/>
        <v>0</v>
      </c>
      <c r="R195" s="84">
        <f t="shared" si="97"/>
        <v>0</v>
      </c>
      <c r="S195" s="84">
        <f t="shared" si="98"/>
        <v>0</v>
      </c>
      <c r="T195" s="84">
        <f t="shared" si="78"/>
        <v>0</v>
      </c>
      <c r="U195" s="84">
        <f t="shared" si="92"/>
        <v>0</v>
      </c>
      <c r="V195" s="84">
        <f t="shared" si="79"/>
        <v>0</v>
      </c>
      <c r="W195" s="84">
        <v>0</v>
      </c>
      <c r="X195" s="84">
        <f t="shared" si="80"/>
        <v>0</v>
      </c>
      <c r="Y195" s="89">
        <f t="shared" si="81"/>
        <v>0</v>
      </c>
      <c r="AA195" s="122">
        <v>190</v>
      </c>
      <c r="AB195" s="84">
        <f t="shared" si="82"/>
        <v>0</v>
      </c>
      <c r="AC195" s="332">
        <f t="shared" si="103"/>
        <v>0</v>
      </c>
      <c r="AD195" s="152">
        <f t="shared" si="83"/>
        <v>0</v>
      </c>
      <c r="AE195" s="152">
        <f t="shared" si="84"/>
        <v>0</v>
      </c>
      <c r="AF195" s="221">
        <f t="shared" si="99"/>
        <v>0</v>
      </c>
      <c r="AG195" s="221">
        <f t="shared" si="100"/>
        <v>0</v>
      </c>
      <c r="AH195" s="221">
        <f t="shared" si="101"/>
        <v>0</v>
      </c>
      <c r="AI195" s="226">
        <f t="shared" si="102"/>
        <v>0</v>
      </c>
      <c r="AK195" s="122">
        <v>190</v>
      </c>
      <c r="AL195" s="84">
        <f t="shared" si="85"/>
        <v>0</v>
      </c>
      <c r="AM195" s="84">
        <f t="shared" si="86"/>
        <v>0</v>
      </c>
      <c r="AN195" s="84">
        <f t="shared" si="87"/>
        <v>0</v>
      </c>
      <c r="AO195" s="84">
        <f t="shared" si="88"/>
        <v>0</v>
      </c>
      <c r="AP195" s="84">
        <f t="shared" si="89"/>
        <v>0</v>
      </c>
      <c r="AQ195" s="221">
        <f t="shared" si="90"/>
        <v>0</v>
      </c>
      <c r="AR195" s="221">
        <f t="shared" si="90"/>
        <v>0</v>
      </c>
      <c r="AS195" s="221">
        <f t="shared" si="90"/>
        <v>0</v>
      </c>
      <c r="AT195" s="221">
        <f t="shared" si="75"/>
        <v>0</v>
      </c>
      <c r="AU195" s="84"/>
      <c r="AV195" s="84"/>
      <c r="AW195" s="84"/>
      <c r="AX195" s="84"/>
      <c r="AY195" s="127"/>
    </row>
    <row r="196" spans="3:51">
      <c r="C196" s="194" t="s">
        <v>71</v>
      </c>
      <c r="D196" s="3">
        <v>0.54</v>
      </c>
      <c r="E196" s="215"/>
      <c r="I196" s="106">
        <v>191</v>
      </c>
      <c r="J196" s="84">
        <f t="shared" si="93"/>
        <v>0</v>
      </c>
      <c r="K196" s="84">
        <f t="shared" si="94"/>
        <v>0</v>
      </c>
      <c r="L196" s="84">
        <f t="shared" si="95"/>
        <v>0</v>
      </c>
      <c r="M196" s="84">
        <f t="shared" si="96"/>
        <v>0</v>
      </c>
      <c r="N196" s="84">
        <f t="shared" si="76"/>
        <v>0</v>
      </c>
      <c r="O196" s="85">
        <f t="shared" si="77"/>
        <v>0</v>
      </c>
      <c r="P196" s="106">
        <v>191</v>
      </c>
      <c r="Q196" s="84">
        <f t="shared" si="91"/>
        <v>0</v>
      </c>
      <c r="R196" s="84">
        <f t="shared" si="97"/>
        <v>0</v>
      </c>
      <c r="S196" s="84">
        <f t="shared" si="98"/>
        <v>0</v>
      </c>
      <c r="T196" s="84">
        <f t="shared" si="78"/>
        <v>0</v>
      </c>
      <c r="U196" s="84">
        <f t="shared" si="92"/>
        <v>0</v>
      </c>
      <c r="V196" s="84">
        <f t="shared" si="79"/>
        <v>0</v>
      </c>
      <c r="W196" s="84">
        <v>0</v>
      </c>
      <c r="X196" s="84">
        <f t="shared" si="80"/>
        <v>0</v>
      </c>
      <c r="Y196" s="89">
        <f t="shared" si="81"/>
        <v>0</v>
      </c>
      <c r="AA196" s="122">
        <v>191</v>
      </c>
      <c r="AB196" s="84">
        <f t="shared" si="82"/>
        <v>0</v>
      </c>
      <c r="AC196" s="332">
        <f t="shared" si="103"/>
        <v>0</v>
      </c>
      <c r="AD196" s="152">
        <f t="shared" si="83"/>
        <v>0</v>
      </c>
      <c r="AE196" s="152">
        <f t="shared" si="84"/>
        <v>0</v>
      </c>
      <c r="AF196" s="221">
        <f t="shared" si="99"/>
        <v>0</v>
      </c>
      <c r="AG196" s="221">
        <f t="shared" si="100"/>
        <v>0</v>
      </c>
      <c r="AH196" s="221">
        <f t="shared" si="101"/>
        <v>0</v>
      </c>
      <c r="AI196" s="226">
        <f t="shared" si="102"/>
        <v>0</v>
      </c>
      <c r="AK196" s="122">
        <v>191</v>
      </c>
      <c r="AL196" s="84">
        <f t="shared" si="85"/>
        <v>0</v>
      </c>
      <c r="AM196" s="84">
        <f t="shared" si="86"/>
        <v>0</v>
      </c>
      <c r="AN196" s="84">
        <f t="shared" si="87"/>
        <v>0</v>
      </c>
      <c r="AO196" s="84">
        <f t="shared" si="88"/>
        <v>0</v>
      </c>
      <c r="AP196" s="84">
        <f t="shared" si="89"/>
        <v>0</v>
      </c>
      <c r="AQ196" s="221">
        <f t="shared" si="90"/>
        <v>0</v>
      </c>
      <c r="AR196" s="221">
        <f t="shared" si="90"/>
        <v>0</v>
      </c>
      <c r="AS196" s="221">
        <f t="shared" si="90"/>
        <v>0</v>
      </c>
      <c r="AT196" s="221">
        <f t="shared" si="90"/>
        <v>0</v>
      </c>
      <c r="AU196" s="84"/>
      <c r="AV196" s="84"/>
      <c r="AW196" s="84"/>
      <c r="AX196" s="84"/>
      <c r="AY196" s="127"/>
    </row>
    <row r="197" spans="3:51">
      <c r="E197" s="70"/>
      <c r="I197" s="106">
        <v>192</v>
      </c>
      <c r="J197" s="84">
        <f t="shared" si="93"/>
        <v>0</v>
      </c>
      <c r="K197" s="84">
        <f t="shared" si="94"/>
        <v>0</v>
      </c>
      <c r="L197" s="84">
        <f t="shared" si="95"/>
        <v>0</v>
      </c>
      <c r="M197" s="84">
        <f t="shared" si="96"/>
        <v>0</v>
      </c>
      <c r="N197" s="84">
        <f t="shared" ref="N197:N204" si="104">IF(P198&lt;=$F$18,0,)</f>
        <v>0</v>
      </c>
      <c r="O197" s="85">
        <f t="shared" ref="O197:O205" si="105">((J197+K197)*0.475+L197+M197+N197)*44/12</f>
        <v>0</v>
      </c>
      <c r="P197" s="106">
        <v>192</v>
      </c>
      <c r="Q197" s="84">
        <f t="shared" si="91"/>
        <v>0</v>
      </c>
      <c r="R197" s="84">
        <f t="shared" si="97"/>
        <v>0</v>
      </c>
      <c r="S197" s="84">
        <f t="shared" si="98"/>
        <v>0</v>
      </c>
      <c r="T197" s="84">
        <f t="shared" ref="T197:T205" si="106">IF(S197=0,0,EXP(-1.0587+0.8836*LN(S197)+0.284))</f>
        <v>0</v>
      </c>
      <c r="U197" s="84">
        <f t="shared" si="92"/>
        <v>0</v>
      </c>
      <c r="V197" s="84">
        <f t="shared" ref="V197:V205" si="107">IF(P197&lt;=$F$18,IF(P197&lt;=30,P197*($F$16-$F$6)/30,$F$16-$F$6),)</f>
        <v>0</v>
      </c>
      <c r="W197" s="84">
        <v>0</v>
      </c>
      <c r="X197" s="84">
        <f t="shared" ref="X197:X205" si="108">((S197+T197)*0.475+U197+V197+W197)*44/12</f>
        <v>0</v>
      </c>
      <c r="Y197" s="89">
        <f t="shared" ref="Y197:Y205" si="109">IF(P197&lt;=$F$18,X197-O197,)</f>
        <v>0</v>
      </c>
      <c r="AA197" s="122">
        <v>192</v>
      </c>
      <c r="AB197" s="84">
        <f t="shared" ref="AB197:AB205" si="110">IF(AA197&lt;=$F$18,IFERROR(VLOOKUP($AA197,$B$82:$G$94,2,FALSE),0),)</f>
        <v>0</v>
      </c>
      <c r="AC197" s="332">
        <f t="shared" si="103"/>
        <v>0</v>
      </c>
      <c r="AD197" s="152">
        <f t="shared" ref="AD197:AD205" si="111">IF(AA197&lt;=$F$18,IFERROR(VLOOKUP($AA197,$B$82:$G$94,4,FALSE),0),)</f>
        <v>0</v>
      </c>
      <c r="AE197" s="152">
        <f t="shared" ref="AE197:AE205" si="112">IF(AA197&lt;=$F$18,IFERROR(VLOOKUP($AA197,$B$82:$G$94,5,FALSE),0),)</f>
        <v>0</v>
      </c>
      <c r="AF197" s="221">
        <f t="shared" si="99"/>
        <v>0</v>
      </c>
      <c r="AG197" s="221">
        <f t="shared" si="100"/>
        <v>0</v>
      </c>
      <c r="AH197" s="221">
        <f t="shared" si="101"/>
        <v>0</v>
      </c>
      <c r="AI197" s="226">
        <f t="shared" si="102"/>
        <v>0</v>
      </c>
      <c r="AK197" s="122">
        <v>192</v>
      </c>
      <c r="AL197" s="84">
        <f t="shared" ref="AL197:AL205" si="113">IF(AK197&lt;=$F$18,IFERROR(VLOOKUP($AA197,$B$82:$G$94,2,FALSE),0),)</f>
        <v>0</v>
      </c>
      <c r="AM197" s="84">
        <f t="shared" ref="AM197:AM205" si="114">IF(AK197&lt;=$F$18,IFERROR(VLOOKUP($AA197,$B$82:$G$94,3,FALSE),0),)</f>
        <v>0</v>
      </c>
      <c r="AN197" s="84">
        <f t="shared" ref="AN197:AN205" si="115">IF(AK197&lt;=$F$18,IFERROR(VLOOKUP($AA197,$B$82:$G$94,4,FALSE),0),)</f>
        <v>0</v>
      </c>
      <c r="AO197" s="84">
        <f t="shared" ref="AO197:AO205" si="116">IF(AK197&lt;=$F$18,IFERROR(VLOOKUP($AA197,$B$82:$G$94,5,FALSE),0),)</f>
        <v>0</v>
      </c>
      <c r="AP197" s="84">
        <f t="shared" ref="AP197:AP205" si="117">IF(AK197&lt;=$F$18,IFERROR(VLOOKUP($AA197,$B$82:$G$94,6,FALSE),0),)</f>
        <v>0</v>
      </c>
      <c r="AQ197" s="221">
        <f t="shared" ref="AQ197:AT205" si="118">IF($AK197&lt;=$F$18,$AL197*AM197,)</f>
        <v>0</v>
      </c>
      <c r="AR197" s="221">
        <f t="shared" si="118"/>
        <v>0</v>
      </c>
      <c r="AS197" s="221">
        <f t="shared" si="118"/>
        <v>0</v>
      </c>
      <c r="AT197" s="221">
        <f t="shared" si="118"/>
        <v>0</v>
      </c>
      <c r="AU197" s="84"/>
      <c r="AV197" s="84"/>
      <c r="AW197" s="84"/>
      <c r="AX197" s="84"/>
      <c r="AY197" s="127"/>
    </row>
    <row r="198" spans="3:51">
      <c r="E198" s="70"/>
      <c r="I198" s="106">
        <v>193</v>
      </c>
      <c r="J198" s="84">
        <f t="shared" si="93"/>
        <v>0</v>
      </c>
      <c r="K198" s="84">
        <f t="shared" si="94"/>
        <v>0</v>
      </c>
      <c r="L198" s="84">
        <f t="shared" si="95"/>
        <v>0</v>
      </c>
      <c r="M198" s="84">
        <f t="shared" si="96"/>
        <v>0</v>
      </c>
      <c r="N198" s="84">
        <f t="shared" si="104"/>
        <v>0</v>
      </c>
      <c r="O198" s="85">
        <f t="shared" si="105"/>
        <v>0</v>
      </c>
      <c r="P198" s="106">
        <v>193</v>
      </c>
      <c r="Q198" s="84">
        <f t="shared" ref="Q198:Q205" si="119">IF(P198&lt;=$F$18,LOOKUP(P198-1,$B$25:$B$78,$G$25:$G$78),)</f>
        <v>0</v>
      </c>
      <c r="R198" s="84">
        <f t="shared" si="97"/>
        <v>0</v>
      </c>
      <c r="S198" s="84">
        <f t="shared" si="98"/>
        <v>0</v>
      </c>
      <c r="T198" s="84">
        <f t="shared" si="106"/>
        <v>0</v>
      </c>
      <c r="U198" s="84">
        <f t="shared" ref="U198:U205" si="120">IF(P198&lt;=$F$18,$F$5+($F$15-$F$5)*(1-EXP(-0.0175*P198)),)</f>
        <v>0</v>
      </c>
      <c r="V198" s="84">
        <f t="shared" si="107"/>
        <v>0</v>
      </c>
      <c r="W198" s="84">
        <v>0</v>
      </c>
      <c r="X198" s="84">
        <f t="shared" si="108"/>
        <v>0</v>
      </c>
      <c r="Y198" s="89">
        <f t="shared" si="109"/>
        <v>0</v>
      </c>
      <c r="AA198" s="122">
        <v>193</v>
      </c>
      <c r="AB198" s="84">
        <f t="shared" si="110"/>
        <v>0</v>
      </c>
      <c r="AC198" s="332">
        <f t="shared" si="103"/>
        <v>0</v>
      </c>
      <c r="AD198" s="152">
        <f t="shared" si="111"/>
        <v>0</v>
      </c>
      <c r="AE198" s="152">
        <f t="shared" si="112"/>
        <v>0</v>
      </c>
      <c r="AF198" s="221">
        <f t="shared" si="99"/>
        <v>0</v>
      </c>
      <c r="AG198" s="221">
        <f t="shared" si="100"/>
        <v>0</v>
      </c>
      <c r="AH198" s="221">
        <f t="shared" si="101"/>
        <v>0</v>
      </c>
      <c r="AI198" s="226">
        <f t="shared" si="102"/>
        <v>0</v>
      </c>
      <c r="AK198" s="122">
        <v>193</v>
      </c>
      <c r="AL198" s="84">
        <f t="shared" si="113"/>
        <v>0</v>
      </c>
      <c r="AM198" s="84">
        <f t="shared" si="114"/>
        <v>0</v>
      </c>
      <c r="AN198" s="84">
        <f t="shared" si="115"/>
        <v>0</v>
      </c>
      <c r="AO198" s="84">
        <f t="shared" si="116"/>
        <v>0</v>
      </c>
      <c r="AP198" s="84">
        <f t="shared" si="117"/>
        <v>0</v>
      </c>
      <c r="AQ198" s="221">
        <f t="shared" si="118"/>
        <v>0</v>
      </c>
      <c r="AR198" s="221">
        <f t="shared" si="118"/>
        <v>0</v>
      </c>
      <c r="AS198" s="221">
        <f t="shared" si="118"/>
        <v>0</v>
      </c>
      <c r="AT198" s="221">
        <f t="shared" si="118"/>
        <v>0</v>
      </c>
      <c r="AU198" s="84"/>
      <c r="AV198" s="84"/>
      <c r="AW198" s="84"/>
      <c r="AX198" s="84"/>
      <c r="AY198" s="127"/>
    </row>
    <row r="199" spans="3:51">
      <c r="E199" s="70"/>
      <c r="I199" s="106">
        <v>194</v>
      </c>
      <c r="J199" s="84">
        <f t="shared" ref="J199:J205" si="121">IF($I199&lt;=$F$10,$F$11*$F$13+J198,)</f>
        <v>0</v>
      </c>
      <c r="K199" s="84">
        <f t="shared" ref="K199:K205" si="122">IF(J199=0,0,EXP(-1.0587+0.8836*LN(J199)+0.284))</f>
        <v>0</v>
      </c>
      <c r="L199" s="84">
        <f t="shared" ref="L199:L205" si="123">IF(I199&lt;=$F$10,$F$5+($F$8-$F$5)*(1-EXP(-0.0175*I199)),)</f>
        <v>0</v>
      </c>
      <c r="M199" s="84">
        <f t="shared" ref="M199:M205" si="124">IF(I199&lt;=$F$10,IF(I199&lt;=30,I199*($F$9-$F$6)/30,$F$9-$F$6),)</f>
        <v>0</v>
      </c>
      <c r="N199" s="84">
        <f t="shared" si="104"/>
        <v>0</v>
      </c>
      <c r="O199" s="85">
        <f t="shared" si="105"/>
        <v>0</v>
      </c>
      <c r="P199" s="106">
        <v>194</v>
      </c>
      <c r="Q199" s="84">
        <f t="shared" si="119"/>
        <v>0</v>
      </c>
      <c r="R199" s="84">
        <f t="shared" ref="R199:R205" si="125">IF(P199&lt;=$F$18,Q199+R198,)</f>
        <v>0</v>
      </c>
      <c r="S199" s="84">
        <f t="shared" ref="S199:S205" si="126">$F$19*R199</f>
        <v>0</v>
      </c>
      <c r="T199" s="84">
        <f t="shared" si="106"/>
        <v>0</v>
      </c>
      <c r="U199" s="84">
        <f t="shared" si="120"/>
        <v>0</v>
      </c>
      <c r="V199" s="84">
        <f t="shared" si="107"/>
        <v>0</v>
      </c>
      <c r="W199" s="84">
        <v>0</v>
      </c>
      <c r="X199" s="84">
        <f t="shared" si="108"/>
        <v>0</v>
      </c>
      <c r="Y199" s="89">
        <f t="shared" si="109"/>
        <v>0</v>
      </c>
      <c r="AA199" s="122">
        <v>194</v>
      </c>
      <c r="AB199" s="84">
        <f t="shared" si="110"/>
        <v>0</v>
      </c>
      <c r="AC199" s="332">
        <f t="shared" si="103"/>
        <v>0</v>
      </c>
      <c r="AD199" s="152">
        <f t="shared" si="111"/>
        <v>0</v>
      </c>
      <c r="AE199" s="152">
        <f t="shared" si="112"/>
        <v>0</v>
      </c>
      <c r="AF199" s="221">
        <f t="shared" si="99"/>
        <v>0</v>
      </c>
      <c r="AG199" s="221">
        <f t="shared" si="100"/>
        <v>0</v>
      </c>
      <c r="AH199" s="221">
        <f t="shared" si="101"/>
        <v>0</v>
      </c>
      <c r="AI199" s="226">
        <f t="shared" si="102"/>
        <v>0</v>
      </c>
      <c r="AK199" s="122">
        <v>194</v>
      </c>
      <c r="AL199" s="84">
        <f t="shared" si="113"/>
        <v>0</v>
      </c>
      <c r="AM199" s="84">
        <f t="shared" si="114"/>
        <v>0</v>
      </c>
      <c r="AN199" s="84">
        <f t="shared" si="115"/>
        <v>0</v>
      </c>
      <c r="AO199" s="84">
        <f t="shared" si="116"/>
        <v>0</v>
      </c>
      <c r="AP199" s="84">
        <f t="shared" si="117"/>
        <v>0</v>
      </c>
      <c r="AQ199" s="221">
        <f t="shared" si="118"/>
        <v>0</v>
      </c>
      <c r="AR199" s="221">
        <f t="shared" si="118"/>
        <v>0</v>
      </c>
      <c r="AS199" s="221">
        <f t="shared" si="118"/>
        <v>0</v>
      </c>
      <c r="AT199" s="221">
        <f t="shared" si="118"/>
        <v>0</v>
      </c>
      <c r="AU199" s="84"/>
      <c r="AV199" s="84"/>
      <c r="AW199" s="84"/>
      <c r="AX199" s="84"/>
      <c r="AY199" s="127"/>
    </row>
    <row r="200" spans="3:51">
      <c r="E200" s="70"/>
      <c r="I200" s="106">
        <v>195</v>
      </c>
      <c r="J200" s="84">
        <f t="shared" si="121"/>
        <v>0</v>
      </c>
      <c r="K200" s="84">
        <f t="shared" si="122"/>
        <v>0</v>
      </c>
      <c r="L200" s="84">
        <f t="shared" si="123"/>
        <v>0</v>
      </c>
      <c r="M200" s="84">
        <f t="shared" si="124"/>
        <v>0</v>
      </c>
      <c r="N200" s="84">
        <f t="shared" si="104"/>
        <v>0</v>
      </c>
      <c r="O200" s="85">
        <f t="shared" si="105"/>
        <v>0</v>
      </c>
      <c r="P200" s="106">
        <v>195</v>
      </c>
      <c r="Q200" s="84">
        <f t="shared" si="119"/>
        <v>0</v>
      </c>
      <c r="R200" s="84">
        <f t="shared" si="125"/>
        <v>0</v>
      </c>
      <c r="S200" s="84">
        <f t="shared" si="126"/>
        <v>0</v>
      </c>
      <c r="T200" s="84">
        <f t="shared" si="106"/>
        <v>0</v>
      </c>
      <c r="U200" s="84">
        <f t="shared" si="120"/>
        <v>0</v>
      </c>
      <c r="V200" s="84">
        <f t="shared" si="107"/>
        <v>0</v>
      </c>
      <c r="W200" s="84">
        <v>0</v>
      </c>
      <c r="X200" s="84">
        <f t="shared" si="108"/>
        <v>0</v>
      </c>
      <c r="Y200" s="89">
        <f t="shared" si="109"/>
        <v>0</v>
      </c>
      <c r="AA200" s="122">
        <v>195</v>
      </c>
      <c r="AB200" s="84">
        <f t="shared" si="110"/>
        <v>0</v>
      </c>
      <c r="AC200" s="332">
        <f t="shared" si="103"/>
        <v>0</v>
      </c>
      <c r="AD200" s="152">
        <f t="shared" si="111"/>
        <v>0</v>
      </c>
      <c r="AE200" s="152">
        <f t="shared" si="112"/>
        <v>0</v>
      </c>
      <c r="AF200" s="221">
        <f t="shared" si="99"/>
        <v>0</v>
      </c>
      <c r="AG200" s="221">
        <f t="shared" si="100"/>
        <v>0</v>
      </c>
      <c r="AH200" s="221">
        <f t="shared" si="101"/>
        <v>0</v>
      </c>
      <c r="AI200" s="226">
        <f t="shared" si="102"/>
        <v>0</v>
      </c>
      <c r="AK200" s="122">
        <v>195</v>
      </c>
      <c r="AL200" s="84">
        <f t="shared" si="113"/>
        <v>0</v>
      </c>
      <c r="AM200" s="84">
        <f t="shared" si="114"/>
        <v>0</v>
      </c>
      <c r="AN200" s="84">
        <f t="shared" si="115"/>
        <v>0</v>
      </c>
      <c r="AO200" s="84">
        <f t="shared" si="116"/>
        <v>0</v>
      </c>
      <c r="AP200" s="84">
        <f t="shared" si="117"/>
        <v>0</v>
      </c>
      <c r="AQ200" s="221">
        <f t="shared" si="118"/>
        <v>0</v>
      </c>
      <c r="AR200" s="221">
        <f t="shared" si="118"/>
        <v>0</v>
      </c>
      <c r="AS200" s="221">
        <f t="shared" si="118"/>
        <v>0</v>
      </c>
      <c r="AT200" s="221">
        <f t="shared" si="118"/>
        <v>0</v>
      </c>
      <c r="AU200" s="84"/>
      <c r="AV200" s="84"/>
      <c r="AW200" s="84"/>
      <c r="AX200" s="84"/>
      <c r="AY200" s="127"/>
    </row>
    <row r="201" spans="3:51">
      <c r="E201" s="70"/>
      <c r="I201" s="106">
        <v>196</v>
      </c>
      <c r="J201" s="84">
        <f t="shared" si="121"/>
        <v>0</v>
      </c>
      <c r="K201" s="84">
        <f t="shared" si="122"/>
        <v>0</v>
      </c>
      <c r="L201" s="84">
        <f t="shared" si="123"/>
        <v>0</v>
      </c>
      <c r="M201" s="84">
        <f t="shared" si="124"/>
        <v>0</v>
      </c>
      <c r="N201" s="84">
        <f t="shared" si="104"/>
        <v>0</v>
      </c>
      <c r="O201" s="85">
        <f t="shared" si="105"/>
        <v>0</v>
      </c>
      <c r="P201" s="106">
        <v>196</v>
      </c>
      <c r="Q201" s="84">
        <f t="shared" si="119"/>
        <v>0</v>
      </c>
      <c r="R201" s="84">
        <f t="shared" si="125"/>
        <v>0</v>
      </c>
      <c r="S201" s="84">
        <f t="shared" si="126"/>
        <v>0</v>
      </c>
      <c r="T201" s="84">
        <f t="shared" si="106"/>
        <v>0</v>
      </c>
      <c r="U201" s="84">
        <f t="shared" si="120"/>
        <v>0</v>
      </c>
      <c r="V201" s="84">
        <f t="shared" si="107"/>
        <v>0</v>
      </c>
      <c r="W201" s="84">
        <v>0</v>
      </c>
      <c r="X201" s="84">
        <f t="shared" si="108"/>
        <v>0</v>
      </c>
      <c r="Y201" s="89">
        <f t="shared" si="109"/>
        <v>0</v>
      </c>
      <c r="AA201" s="122">
        <v>196</v>
      </c>
      <c r="AB201" s="84">
        <f t="shared" si="110"/>
        <v>0</v>
      </c>
      <c r="AC201" s="332">
        <f t="shared" si="103"/>
        <v>0</v>
      </c>
      <c r="AD201" s="152">
        <f t="shared" si="111"/>
        <v>0</v>
      </c>
      <c r="AE201" s="152">
        <f t="shared" si="112"/>
        <v>0</v>
      </c>
      <c r="AF201" s="221">
        <f t="shared" si="99"/>
        <v>0</v>
      </c>
      <c r="AG201" s="221">
        <f t="shared" si="100"/>
        <v>0</v>
      </c>
      <c r="AH201" s="221">
        <f t="shared" si="101"/>
        <v>0</v>
      </c>
      <c r="AI201" s="226">
        <f t="shared" si="102"/>
        <v>0</v>
      </c>
      <c r="AK201" s="122">
        <v>196</v>
      </c>
      <c r="AL201" s="84">
        <f t="shared" si="113"/>
        <v>0</v>
      </c>
      <c r="AM201" s="84">
        <f t="shared" si="114"/>
        <v>0</v>
      </c>
      <c r="AN201" s="84">
        <f t="shared" si="115"/>
        <v>0</v>
      </c>
      <c r="AO201" s="84">
        <f t="shared" si="116"/>
        <v>0</v>
      </c>
      <c r="AP201" s="84">
        <f t="shared" si="117"/>
        <v>0</v>
      </c>
      <c r="AQ201" s="221">
        <f t="shared" si="118"/>
        <v>0</v>
      </c>
      <c r="AR201" s="221">
        <f t="shared" si="118"/>
        <v>0</v>
      </c>
      <c r="AS201" s="221">
        <f t="shared" si="118"/>
        <v>0</v>
      </c>
      <c r="AT201" s="221">
        <f t="shared" si="118"/>
        <v>0</v>
      </c>
      <c r="AU201" s="84"/>
      <c r="AV201" s="84"/>
      <c r="AW201" s="84"/>
      <c r="AX201" s="84"/>
      <c r="AY201" s="127"/>
    </row>
    <row r="202" spans="3:51">
      <c r="E202" s="70"/>
      <c r="I202" s="106">
        <v>197</v>
      </c>
      <c r="J202" s="84">
        <f t="shared" si="121"/>
        <v>0</v>
      </c>
      <c r="K202" s="84">
        <f t="shared" si="122"/>
        <v>0</v>
      </c>
      <c r="L202" s="84">
        <f t="shared" si="123"/>
        <v>0</v>
      </c>
      <c r="M202" s="84">
        <f t="shared" si="124"/>
        <v>0</v>
      </c>
      <c r="N202" s="84">
        <f t="shared" si="104"/>
        <v>0</v>
      </c>
      <c r="O202" s="85">
        <f t="shared" si="105"/>
        <v>0</v>
      </c>
      <c r="P202" s="106">
        <v>197</v>
      </c>
      <c r="Q202" s="84">
        <f t="shared" si="119"/>
        <v>0</v>
      </c>
      <c r="R202" s="84">
        <f t="shared" si="125"/>
        <v>0</v>
      </c>
      <c r="S202" s="84">
        <f t="shared" si="126"/>
        <v>0</v>
      </c>
      <c r="T202" s="84">
        <f t="shared" si="106"/>
        <v>0</v>
      </c>
      <c r="U202" s="84">
        <f t="shared" si="120"/>
        <v>0</v>
      </c>
      <c r="V202" s="84">
        <f t="shared" si="107"/>
        <v>0</v>
      </c>
      <c r="W202" s="84">
        <v>0</v>
      </c>
      <c r="X202" s="84">
        <f t="shared" si="108"/>
        <v>0</v>
      </c>
      <c r="Y202" s="89">
        <f t="shared" si="109"/>
        <v>0</v>
      </c>
      <c r="AA202" s="122">
        <v>197</v>
      </c>
      <c r="AB202" s="84">
        <f t="shared" si="110"/>
        <v>0</v>
      </c>
      <c r="AC202" s="332">
        <f t="shared" si="103"/>
        <v>0</v>
      </c>
      <c r="AD202" s="152">
        <f t="shared" si="111"/>
        <v>0</v>
      </c>
      <c r="AE202" s="152">
        <f t="shared" si="112"/>
        <v>0</v>
      </c>
      <c r="AF202" s="221">
        <f t="shared" si="99"/>
        <v>0</v>
      </c>
      <c r="AG202" s="221">
        <f t="shared" si="100"/>
        <v>0</v>
      </c>
      <c r="AH202" s="221">
        <f t="shared" si="101"/>
        <v>0</v>
      </c>
      <c r="AI202" s="226">
        <f t="shared" si="102"/>
        <v>0</v>
      </c>
      <c r="AK202" s="122">
        <v>197</v>
      </c>
      <c r="AL202" s="84">
        <f t="shared" si="113"/>
        <v>0</v>
      </c>
      <c r="AM202" s="84">
        <f t="shared" si="114"/>
        <v>0</v>
      </c>
      <c r="AN202" s="84">
        <f t="shared" si="115"/>
        <v>0</v>
      </c>
      <c r="AO202" s="84">
        <f t="shared" si="116"/>
        <v>0</v>
      </c>
      <c r="AP202" s="84">
        <f t="shared" si="117"/>
        <v>0</v>
      </c>
      <c r="AQ202" s="221">
        <f t="shared" si="118"/>
        <v>0</v>
      </c>
      <c r="AR202" s="221">
        <f t="shared" si="118"/>
        <v>0</v>
      </c>
      <c r="AS202" s="221">
        <f t="shared" si="118"/>
        <v>0</v>
      </c>
      <c r="AT202" s="221">
        <f t="shared" si="118"/>
        <v>0</v>
      </c>
      <c r="AU202" s="84"/>
      <c r="AV202" s="84"/>
      <c r="AW202" s="84"/>
      <c r="AX202" s="84"/>
      <c r="AY202" s="127"/>
    </row>
    <row r="203" spans="3:51">
      <c r="E203" s="70"/>
      <c r="I203" s="106">
        <v>198</v>
      </c>
      <c r="J203" s="84">
        <f t="shared" si="121"/>
        <v>0</v>
      </c>
      <c r="K203" s="84">
        <f t="shared" si="122"/>
        <v>0</v>
      </c>
      <c r="L203" s="84">
        <f t="shared" si="123"/>
        <v>0</v>
      </c>
      <c r="M203" s="84">
        <f t="shared" si="124"/>
        <v>0</v>
      </c>
      <c r="N203" s="84">
        <f t="shared" si="104"/>
        <v>0</v>
      </c>
      <c r="O203" s="85">
        <f t="shared" si="105"/>
        <v>0</v>
      </c>
      <c r="P203" s="106">
        <v>198</v>
      </c>
      <c r="Q203" s="84">
        <f t="shared" si="119"/>
        <v>0</v>
      </c>
      <c r="R203" s="84">
        <f t="shared" si="125"/>
        <v>0</v>
      </c>
      <c r="S203" s="84">
        <f t="shared" si="126"/>
        <v>0</v>
      </c>
      <c r="T203" s="84">
        <f t="shared" si="106"/>
        <v>0</v>
      </c>
      <c r="U203" s="84">
        <f t="shared" si="120"/>
        <v>0</v>
      </c>
      <c r="V203" s="84">
        <f t="shared" si="107"/>
        <v>0</v>
      </c>
      <c r="W203" s="84">
        <v>0</v>
      </c>
      <c r="X203" s="84">
        <f t="shared" si="108"/>
        <v>0</v>
      </c>
      <c r="Y203" s="89">
        <f t="shared" si="109"/>
        <v>0</v>
      </c>
      <c r="AA203" s="122">
        <v>198</v>
      </c>
      <c r="AB203" s="84">
        <f t="shared" si="110"/>
        <v>0</v>
      </c>
      <c r="AC203" s="332">
        <f t="shared" si="103"/>
        <v>0</v>
      </c>
      <c r="AD203" s="152">
        <f t="shared" si="111"/>
        <v>0</v>
      </c>
      <c r="AE203" s="152">
        <f t="shared" si="112"/>
        <v>0</v>
      </c>
      <c r="AF203" s="221">
        <f t="shared" si="99"/>
        <v>0</v>
      </c>
      <c r="AG203" s="221">
        <f t="shared" si="100"/>
        <v>0</v>
      </c>
      <c r="AH203" s="221">
        <f t="shared" si="101"/>
        <v>0</v>
      </c>
      <c r="AI203" s="226">
        <f t="shared" si="102"/>
        <v>0</v>
      </c>
      <c r="AK203" s="122">
        <v>198</v>
      </c>
      <c r="AL203" s="84">
        <f t="shared" si="113"/>
        <v>0</v>
      </c>
      <c r="AM203" s="84">
        <f t="shared" si="114"/>
        <v>0</v>
      </c>
      <c r="AN203" s="84">
        <f t="shared" si="115"/>
        <v>0</v>
      </c>
      <c r="AO203" s="84">
        <f t="shared" si="116"/>
        <v>0</v>
      </c>
      <c r="AP203" s="84">
        <f t="shared" si="117"/>
        <v>0</v>
      </c>
      <c r="AQ203" s="221">
        <f t="shared" si="118"/>
        <v>0</v>
      </c>
      <c r="AR203" s="221">
        <f t="shared" si="118"/>
        <v>0</v>
      </c>
      <c r="AS203" s="221">
        <f t="shared" si="118"/>
        <v>0</v>
      </c>
      <c r="AT203" s="221">
        <f t="shared" si="118"/>
        <v>0</v>
      </c>
      <c r="AU203" s="84"/>
      <c r="AV203" s="84"/>
      <c r="AW203" s="84"/>
      <c r="AX203" s="84"/>
      <c r="AY203" s="127"/>
    </row>
    <row r="204" spans="3:51">
      <c r="E204" s="70"/>
      <c r="I204" s="106">
        <v>199</v>
      </c>
      <c r="J204" s="84">
        <f t="shared" si="121"/>
        <v>0</v>
      </c>
      <c r="K204" s="84">
        <f t="shared" si="122"/>
        <v>0</v>
      </c>
      <c r="L204" s="84">
        <f t="shared" si="123"/>
        <v>0</v>
      </c>
      <c r="M204" s="84">
        <f t="shared" si="124"/>
        <v>0</v>
      </c>
      <c r="N204" s="84">
        <f t="shared" si="104"/>
        <v>0</v>
      </c>
      <c r="O204" s="85">
        <f t="shared" si="105"/>
        <v>0</v>
      </c>
      <c r="P204" s="106">
        <v>199</v>
      </c>
      <c r="Q204" s="84">
        <f t="shared" si="119"/>
        <v>0</v>
      </c>
      <c r="R204" s="84">
        <f t="shared" si="125"/>
        <v>0</v>
      </c>
      <c r="S204" s="84">
        <f t="shared" si="126"/>
        <v>0</v>
      </c>
      <c r="T204" s="84">
        <f t="shared" si="106"/>
        <v>0</v>
      </c>
      <c r="U204" s="84">
        <f t="shared" si="120"/>
        <v>0</v>
      </c>
      <c r="V204" s="84">
        <f t="shared" si="107"/>
        <v>0</v>
      </c>
      <c r="W204" s="84">
        <v>0</v>
      </c>
      <c r="X204" s="84">
        <f t="shared" si="108"/>
        <v>0</v>
      </c>
      <c r="Y204" s="89">
        <f t="shared" si="109"/>
        <v>0</v>
      </c>
      <c r="AA204" s="122">
        <v>199</v>
      </c>
      <c r="AB204" s="84">
        <f t="shared" si="110"/>
        <v>0</v>
      </c>
      <c r="AC204" s="332">
        <f t="shared" si="103"/>
        <v>0</v>
      </c>
      <c r="AD204" s="152">
        <f t="shared" si="111"/>
        <v>0</v>
      </c>
      <c r="AE204" s="152">
        <f t="shared" si="112"/>
        <v>0</v>
      </c>
      <c r="AF204" s="221">
        <f t="shared" si="99"/>
        <v>0</v>
      </c>
      <c r="AG204" s="221">
        <f t="shared" si="100"/>
        <v>0</v>
      </c>
      <c r="AH204" s="221">
        <f t="shared" si="101"/>
        <v>0</v>
      </c>
      <c r="AI204" s="226">
        <f t="shared" si="102"/>
        <v>0</v>
      </c>
      <c r="AK204" s="122">
        <v>199</v>
      </c>
      <c r="AL204" s="84">
        <f t="shared" si="113"/>
        <v>0</v>
      </c>
      <c r="AM204" s="84">
        <f t="shared" si="114"/>
        <v>0</v>
      </c>
      <c r="AN204" s="84">
        <f t="shared" si="115"/>
        <v>0</v>
      </c>
      <c r="AO204" s="84">
        <f t="shared" si="116"/>
        <v>0</v>
      </c>
      <c r="AP204" s="84">
        <f t="shared" si="117"/>
        <v>0</v>
      </c>
      <c r="AQ204" s="221">
        <f t="shared" si="118"/>
        <v>0</v>
      </c>
      <c r="AR204" s="221">
        <f t="shared" si="118"/>
        <v>0</v>
      </c>
      <c r="AS204" s="221">
        <f t="shared" si="118"/>
        <v>0</v>
      </c>
      <c r="AT204" s="221">
        <f t="shared" si="118"/>
        <v>0</v>
      </c>
      <c r="AU204" s="84"/>
      <c r="AV204" s="84"/>
      <c r="AW204" s="84"/>
      <c r="AX204" s="84"/>
      <c r="AY204" s="127"/>
    </row>
    <row r="205" spans="3:51">
      <c r="E205" s="70"/>
      <c r="I205" s="107">
        <v>200</v>
      </c>
      <c r="J205" s="84">
        <f t="shared" si="121"/>
        <v>0</v>
      </c>
      <c r="K205" s="84">
        <f t="shared" si="122"/>
        <v>0</v>
      </c>
      <c r="L205" s="84">
        <f t="shared" si="123"/>
        <v>0</v>
      </c>
      <c r="M205" s="84">
        <f t="shared" si="124"/>
        <v>0</v>
      </c>
      <c r="N205" s="86">
        <f>IF(F208&lt;=$F$18,0,)</f>
        <v>0</v>
      </c>
      <c r="O205" s="85">
        <f t="shared" si="105"/>
        <v>0</v>
      </c>
      <c r="P205" s="107">
        <v>200</v>
      </c>
      <c r="Q205" s="86">
        <f t="shared" si="119"/>
        <v>0</v>
      </c>
      <c r="R205" s="86">
        <f t="shared" si="125"/>
        <v>0</v>
      </c>
      <c r="S205" s="86">
        <f t="shared" si="126"/>
        <v>0</v>
      </c>
      <c r="T205" s="86">
        <f t="shared" si="106"/>
        <v>0</v>
      </c>
      <c r="U205" s="86">
        <f t="shared" si="120"/>
        <v>0</v>
      </c>
      <c r="V205" s="86">
        <f t="shared" si="107"/>
        <v>0</v>
      </c>
      <c r="W205" s="86">
        <v>0</v>
      </c>
      <c r="X205" s="184">
        <f t="shared" si="108"/>
        <v>0</v>
      </c>
      <c r="Y205" s="90">
        <f t="shared" si="109"/>
        <v>0</v>
      </c>
      <c r="AA205" s="123">
        <v>200</v>
      </c>
      <c r="AB205" s="172">
        <f t="shared" si="110"/>
        <v>0</v>
      </c>
      <c r="AC205" s="332">
        <f t="shared" si="103"/>
        <v>0</v>
      </c>
      <c r="AD205" s="153">
        <f t="shared" si="111"/>
        <v>0</v>
      </c>
      <c r="AE205" s="153">
        <f t="shared" si="112"/>
        <v>0</v>
      </c>
      <c r="AF205" s="223">
        <f t="shared" si="99"/>
        <v>0</v>
      </c>
      <c r="AG205" s="223">
        <f t="shared" si="100"/>
        <v>0</v>
      </c>
      <c r="AH205" s="223">
        <f t="shared" si="101"/>
        <v>0</v>
      </c>
      <c r="AI205" s="230">
        <f t="shared" si="102"/>
        <v>0</v>
      </c>
      <c r="AK205" s="123">
        <v>200</v>
      </c>
      <c r="AL205" s="172">
        <f t="shared" si="113"/>
        <v>0</v>
      </c>
      <c r="AM205" s="86">
        <f t="shared" si="114"/>
        <v>0</v>
      </c>
      <c r="AN205" s="86">
        <f t="shared" si="115"/>
        <v>0</v>
      </c>
      <c r="AO205" s="86">
        <f t="shared" si="116"/>
        <v>0</v>
      </c>
      <c r="AP205" s="86">
        <f t="shared" si="117"/>
        <v>0</v>
      </c>
      <c r="AQ205" s="223">
        <f t="shared" si="118"/>
        <v>0</v>
      </c>
      <c r="AR205" s="223">
        <f t="shared" si="118"/>
        <v>0</v>
      </c>
      <c r="AS205" s="223">
        <f t="shared" si="118"/>
        <v>0</v>
      </c>
      <c r="AT205" s="223">
        <f t="shared" si="118"/>
        <v>0</v>
      </c>
      <c r="AU205" s="86"/>
      <c r="AV205" s="86"/>
      <c r="AW205" s="86"/>
      <c r="AX205" s="86"/>
      <c r="AY205" s="128"/>
    </row>
    <row r="206" spans="3:51">
      <c r="E206" s="70"/>
    </row>
    <row r="207" spans="3:51">
      <c r="E207" s="70"/>
    </row>
  </sheetData>
  <mergeCells count="29">
    <mergeCell ref="P3:X3"/>
    <mergeCell ref="AA3:AI3"/>
    <mergeCell ref="AK3:AY3"/>
    <mergeCell ref="B5:B6"/>
    <mergeCell ref="D5:E5"/>
    <mergeCell ref="D6:E6"/>
    <mergeCell ref="D10:E10"/>
    <mergeCell ref="D11:E11"/>
    <mergeCell ref="D12:E12"/>
    <mergeCell ref="D13:E13"/>
    <mergeCell ref="I3:O3"/>
    <mergeCell ref="B4:F4"/>
    <mergeCell ref="B7:B13"/>
    <mergeCell ref="C7:F7"/>
    <mergeCell ref="D8:E8"/>
    <mergeCell ref="D9:E9"/>
    <mergeCell ref="C10:C13"/>
    <mergeCell ref="B23:G23"/>
    <mergeCell ref="B80:G80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</mergeCells>
  <dataValidations count="5">
    <dataValidation type="list" allowBlank="1" showInputMessage="1" showErrorMessage="1" sqref="D81:G81" xr:uid="{00000000-0002-0000-0400-000000000000}">
      <formula1>$B$104:$B$108</formula1>
    </dataValidation>
    <dataValidation type="list" allowBlank="1" showInputMessage="1" showErrorMessage="1" sqref="D8:E8 D5:E5 D15" xr:uid="{00000000-0002-0000-0400-000001000000}">
      <formula1>$B$97:$B$100</formula1>
    </dataValidation>
    <dataValidation type="list" allowBlank="1" showInputMessage="1" showErrorMessage="1" sqref="F12" xr:uid="{00000000-0002-0000-0400-000002000000}">
      <formula1>$C$194:$C$195</formula1>
    </dataValidation>
    <dataValidation type="list" allowBlank="1" showInputMessage="1" showErrorMessage="1" sqref="F17" xr:uid="{00000000-0002-0000-0400-000003000000}">
      <formula1>$C$130:$C$195</formula1>
    </dataValidation>
    <dataValidation type="list" allowBlank="1" showInputMessage="1" showErrorMessage="1" sqref="F20" xr:uid="{00000000-0002-0000-0400-000004000000}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</dataValidation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79998168889431442"/>
  </sheetPr>
  <dimension ref="A3:BC207"/>
  <sheetViews>
    <sheetView zoomScale="85" zoomScaleNormal="85" workbookViewId="0">
      <selection activeCell="F19" sqref="F19"/>
    </sheetView>
  </sheetViews>
  <sheetFormatPr baseColWidth="10" defaultRowHeight="15"/>
  <cols>
    <col min="3" max="5" width="13.6640625" customWidth="1"/>
    <col min="6" max="6" width="16.5" style="72" customWidth="1"/>
    <col min="7" max="7" width="14.5" style="70" customWidth="1"/>
    <col min="8" max="8" width="11.5" style="70"/>
    <col min="9" max="9" width="10.5" style="70" customWidth="1"/>
    <col min="10" max="11" width="10.5" style="9" customWidth="1"/>
    <col min="12" max="23" width="10.5" customWidth="1"/>
    <col min="24" max="25" width="11.5" customWidth="1"/>
    <col min="26" max="42" width="10.5" customWidth="1"/>
    <col min="43" max="46" width="10.5" style="159" customWidth="1"/>
    <col min="47" max="51" width="10.5" customWidth="1"/>
    <col min="52" max="52" width="11.5" style="189"/>
    <col min="54" max="54" width="19.33203125" customWidth="1"/>
  </cols>
  <sheetData>
    <row r="3" spans="2:52" ht="16">
      <c r="I3" s="470" t="s">
        <v>177</v>
      </c>
      <c r="J3" s="471"/>
      <c r="K3" s="471"/>
      <c r="L3" s="471"/>
      <c r="M3" s="471"/>
      <c r="N3" s="471"/>
      <c r="O3" s="472"/>
      <c r="P3" s="473" t="s">
        <v>149</v>
      </c>
      <c r="Q3" s="474"/>
      <c r="R3" s="474"/>
      <c r="S3" s="474"/>
      <c r="T3" s="474"/>
      <c r="U3" s="474"/>
      <c r="V3" s="474"/>
      <c r="W3" s="474"/>
      <c r="X3" s="475"/>
      <c r="Y3" s="141"/>
      <c r="Z3" s="141"/>
      <c r="AA3" s="461" t="s">
        <v>164</v>
      </c>
      <c r="AB3" s="462"/>
      <c r="AC3" s="462"/>
      <c r="AD3" s="462"/>
      <c r="AE3" s="462"/>
      <c r="AF3" s="462"/>
      <c r="AG3" s="462"/>
      <c r="AH3" s="462"/>
      <c r="AI3" s="463"/>
      <c r="AJ3" s="141"/>
      <c r="AK3" s="461" t="s">
        <v>176</v>
      </c>
      <c r="AL3" s="462"/>
      <c r="AM3" s="462"/>
      <c r="AN3" s="462"/>
      <c r="AO3" s="462"/>
      <c r="AP3" s="462"/>
      <c r="AQ3" s="462"/>
      <c r="AR3" s="462"/>
      <c r="AS3" s="462"/>
      <c r="AT3" s="462"/>
      <c r="AU3" s="462"/>
      <c r="AV3" s="462"/>
      <c r="AW3" s="462"/>
      <c r="AX3" s="462"/>
      <c r="AY3" s="463"/>
    </row>
    <row r="4" spans="2:52" ht="45" customHeight="1">
      <c r="B4" s="465" t="s">
        <v>178</v>
      </c>
      <c r="C4" s="465"/>
      <c r="D4" s="465"/>
      <c r="E4" s="465"/>
      <c r="F4" s="465"/>
      <c r="I4" s="110" t="s">
        <v>76</v>
      </c>
      <c r="J4" s="111" t="s">
        <v>113</v>
      </c>
      <c r="K4" s="111" t="s">
        <v>114</v>
      </c>
      <c r="L4" s="111" t="s">
        <v>72</v>
      </c>
      <c r="M4" s="111" t="s">
        <v>115</v>
      </c>
      <c r="N4" s="111" t="s">
        <v>116</v>
      </c>
      <c r="O4" s="139" t="s">
        <v>118</v>
      </c>
      <c r="P4" s="110" t="s">
        <v>76</v>
      </c>
      <c r="Q4" s="112" t="s">
        <v>123</v>
      </c>
      <c r="R4" s="112" t="s">
        <v>124</v>
      </c>
      <c r="S4" s="113" t="s">
        <v>110</v>
      </c>
      <c r="T4" s="114" t="s">
        <v>109</v>
      </c>
      <c r="U4" s="111" t="s">
        <v>3</v>
      </c>
      <c r="V4" s="111" t="s">
        <v>111</v>
      </c>
      <c r="W4" s="111" t="s">
        <v>112</v>
      </c>
      <c r="X4" s="140" t="s">
        <v>117</v>
      </c>
      <c r="Y4" s="117" t="s">
        <v>125</v>
      </c>
      <c r="AA4" s="121" t="s">
        <v>76</v>
      </c>
      <c r="AB4" s="112" t="s">
        <v>151</v>
      </c>
      <c r="AC4" s="113" t="s">
        <v>152</v>
      </c>
      <c r="AD4" s="119" t="s">
        <v>153</v>
      </c>
      <c r="AE4" s="115" t="s">
        <v>154</v>
      </c>
      <c r="AF4" s="115" t="s">
        <v>155</v>
      </c>
      <c r="AG4" s="115" t="s">
        <v>156</v>
      </c>
      <c r="AH4" s="115" t="s">
        <v>157</v>
      </c>
      <c r="AI4" s="126" t="s">
        <v>158</v>
      </c>
      <c r="AK4" s="121" t="s">
        <v>76</v>
      </c>
      <c r="AL4" s="112" t="s">
        <v>151</v>
      </c>
      <c r="AM4" s="113" t="s">
        <v>152</v>
      </c>
      <c r="AN4" s="119" t="s">
        <v>153</v>
      </c>
      <c r="AO4" s="115" t="s">
        <v>154</v>
      </c>
      <c r="AP4" s="115" t="s">
        <v>166</v>
      </c>
      <c r="AQ4" s="220" t="s">
        <v>192</v>
      </c>
      <c r="AR4" s="220" t="s">
        <v>193</v>
      </c>
      <c r="AS4" s="220" t="s">
        <v>194</v>
      </c>
      <c r="AT4" s="220" t="s">
        <v>195</v>
      </c>
      <c r="AU4" s="115" t="s">
        <v>167</v>
      </c>
      <c r="AV4" s="115" t="s">
        <v>168</v>
      </c>
      <c r="AW4" s="115" t="s">
        <v>169</v>
      </c>
      <c r="AX4" s="115" t="s">
        <v>170</v>
      </c>
      <c r="AY4" s="126" t="s">
        <v>158</v>
      </c>
      <c r="AZ4" s="224"/>
    </row>
    <row r="5" spans="2:52">
      <c r="B5" s="454" t="s">
        <v>138</v>
      </c>
      <c r="C5" s="142" t="s">
        <v>73</v>
      </c>
      <c r="D5" s="466" t="s">
        <v>140</v>
      </c>
      <c r="E5" s="466"/>
      <c r="F5" s="143">
        <f>IF(D5="","",VLOOKUP(D5,$B$97:$C$100,2,0))</f>
        <v>70</v>
      </c>
      <c r="I5" s="106">
        <v>0</v>
      </c>
      <c r="J5" s="84">
        <v>0</v>
      </c>
      <c r="K5" s="84">
        <v>0</v>
      </c>
      <c r="L5" s="84">
        <v>0</v>
      </c>
      <c r="M5" s="84">
        <f>IF(I5&lt;=$F$10,IF(I5&lt;=30,I5*($F$9-$F$6)/30,$F$9-$F$6),)</f>
        <v>0</v>
      </c>
      <c r="N5" s="84">
        <f t="shared" ref="N5:N68" si="0">IF(P6&lt;=$F$18,0,)</f>
        <v>0</v>
      </c>
      <c r="O5" s="85">
        <f t="shared" ref="O5:O68" si="1">((J5+K5)*0.475+L5+M5+N5)*44/12</f>
        <v>0</v>
      </c>
      <c r="P5" s="106">
        <v>0</v>
      </c>
      <c r="Q5" s="84">
        <v>0</v>
      </c>
      <c r="R5" s="84">
        <v>0</v>
      </c>
      <c r="S5" s="84">
        <f>$F$19*R5</f>
        <v>0</v>
      </c>
      <c r="T5" s="84">
        <f t="shared" ref="T5:T68" si="2">IF(S5=0,0,EXP(-1.0587+0.8836*LN(S5)+0.284))</f>
        <v>0</v>
      </c>
      <c r="U5" s="84">
        <v>0</v>
      </c>
      <c r="V5" s="84">
        <f t="shared" ref="V5:V68" si="3">IF(P5&lt;=$F$18,IF(P5&lt;=30,P5*($F$16-$F$6)/30,$F$16-$F$6),)</f>
        <v>0</v>
      </c>
      <c r="W5" s="84">
        <v>0</v>
      </c>
      <c r="X5" s="84">
        <f t="shared" ref="X5:X68" si="4">((S5+T5)*0.475+U5+V5+W5)*44/12</f>
        <v>0</v>
      </c>
      <c r="Y5" s="89">
        <f t="shared" ref="Y5:Y68" si="5">IF(P5&lt;=$F$18,X5-O5,)</f>
        <v>0</v>
      </c>
      <c r="AA5" s="122">
        <v>0</v>
      </c>
      <c r="AB5" s="84">
        <f t="shared" ref="AB5:AB68" si="6">IF(AA5&lt;=$F$18,IFERROR(VLOOKUP($AA5,$B$82:$G$94,2,FALSE),0),)</f>
        <v>0</v>
      </c>
      <c r="AC5" s="332">
        <f t="shared" ref="AC5:AC29" si="7">IF(AA5&lt;=$F$18,IFERROR(VLOOKUP($AA5,$B$82:$G$94,3,FALSE),0),)*50%</f>
        <v>0</v>
      </c>
      <c r="AD5" s="152">
        <f t="shared" ref="AD5:AD68" si="8">IF(AA5&lt;=$F$18,IFERROR(VLOOKUP($AA5,$B$82:$G$94,4,FALSE),0),)</f>
        <v>0</v>
      </c>
      <c r="AE5" s="152">
        <f t="shared" ref="AE5:AE68" si="9">IF(AA5&lt;=$F$18,IFERROR(VLOOKUP($AA5,$B$82:$G$94,5,FALSE),0),)</f>
        <v>0</v>
      </c>
      <c r="AF5" s="84">
        <v>0</v>
      </c>
      <c r="AG5" s="84">
        <v>0</v>
      </c>
      <c r="AH5" s="84">
        <v>0</v>
      </c>
      <c r="AI5" s="127">
        <f>SUM(AF5:AH5)</f>
        <v>0</v>
      </c>
      <c r="AK5" s="122">
        <v>0</v>
      </c>
      <c r="AL5" s="84">
        <f t="shared" ref="AL5:AL68" si="10">IF(AK5&lt;=$F$18,IFERROR(VLOOKUP($AA5,$B$82:$G$94,2,FALSE),0),)</f>
        <v>0</v>
      </c>
      <c r="AM5" s="84">
        <f t="shared" ref="AM5:AM68" si="11">IF(AK5&lt;=$F$18,IFERROR(VLOOKUP($AA5,$B$82:$G$94,3,FALSE),0),)</f>
        <v>0</v>
      </c>
      <c r="AN5" s="84">
        <f t="shared" ref="AN5:AN68" si="12">IF(AK5&lt;=$F$18,IFERROR(VLOOKUP($AA5,$B$82:$G$94,4,FALSE),0),)</f>
        <v>0</v>
      </c>
      <c r="AO5" s="84">
        <f t="shared" ref="AO5:AO68" si="13">IF(AK5&lt;=$F$18,IFERROR(VLOOKUP($AA5,$B$82:$G$94,5,FALSE),0),)</f>
        <v>0</v>
      </c>
      <c r="AP5" s="84">
        <f t="shared" ref="AP5:AP68" si="14">IF(AK5&lt;=$F$18,IFERROR(VLOOKUP($AA5,$B$82:$G$94,6,FALSE),0),)</f>
        <v>0</v>
      </c>
      <c r="AQ5" s="221">
        <v>0</v>
      </c>
      <c r="AR5" s="221">
        <v>0</v>
      </c>
      <c r="AS5" s="221">
        <v>0</v>
      </c>
      <c r="AT5" s="221">
        <v>0</v>
      </c>
      <c r="AU5" s="84"/>
      <c r="AV5" s="84"/>
      <c r="AW5" s="84"/>
      <c r="AX5" s="84"/>
      <c r="AY5" s="190">
        <v>0</v>
      </c>
    </row>
    <row r="6" spans="2:52">
      <c r="B6" s="455"/>
      <c r="C6" s="150" t="s">
        <v>74</v>
      </c>
      <c r="D6" s="457" t="s">
        <v>265</v>
      </c>
      <c r="E6" s="457"/>
      <c r="F6" s="151">
        <f>VLOOKUP(D5,$B$97:$D$100,3,FALSE)</f>
        <v>0</v>
      </c>
      <c r="I6" s="106">
        <v>1</v>
      </c>
      <c r="J6" s="84">
        <f>IF(D8&lt;&gt;"Cultures",IF($I6&lt;=$F$10,$F$11*$F$13+J5,),5)</f>
        <v>0.56999999999999995</v>
      </c>
      <c r="K6" s="84">
        <f>IF(J6=0,0,EXP(-1.0587+0.8836*LN(J6)+0.284))</f>
        <v>0.28044202045489819</v>
      </c>
      <c r="L6" s="84">
        <f>IF(I6&lt;=$F$10,$F$5+($F$8-$F$5)*(1-EXP(-0.0175*I6)),)</f>
        <v>70</v>
      </c>
      <c r="M6" s="84">
        <f>IF(I6&lt;=$F$10,IF(I6&lt;=30,I6*($F$9-$F$6)/30,$F$9-$F$6),)</f>
        <v>0.33333333333333331</v>
      </c>
      <c r="N6" s="84">
        <f t="shared" si="0"/>
        <v>0</v>
      </c>
      <c r="O6" s="85">
        <f t="shared" si="1"/>
        <v>259.37007540784782</v>
      </c>
      <c r="P6" s="106">
        <v>1</v>
      </c>
      <c r="Q6" s="84">
        <f t="shared" ref="Q6:Q69" si="15">IF(P6&lt;=$F$18,LOOKUP(P6-1,$B$25:$B$78,$G$25:$G$78),)</f>
        <v>5.3040000000000003</v>
      </c>
      <c r="R6" s="84">
        <f>IF(P6&lt;=$F$18,Q6+R5,)</f>
        <v>5.3040000000000003</v>
      </c>
      <c r="S6" s="84">
        <f>$F$19*R6</f>
        <v>2.7050400000000003</v>
      </c>
      <c r="T6" s="84">
        <f t="shared" si="2"/>
        <v>1.1102498896344686</v>
      </c>
      <c r="U6" s="84">
        <f t="shared" ref="U6:U69" si="16">IF(P6&lt;=$F$18,$F$5+($F$15-$F$5)*(1-EXP(-0.0175*P6)),)</f>
        <v>70</v>
      </c>
      <c r="V6" s="84">
        <f t="shared" si="3"/>
        <v>0.33333333333333331</v>
      </c>
      <c r="W6" s="84">
        <v>0</v>
      </c>
      <c r="X6" s="84">
        <f t="shared" si="4"/>
        <v>264.53385211333557</v>
      </c>
      <c r="Y6" s="89">
        <f t="shared" si="5"/>
        <v>5.1637767054877486</v>
      </c>
      <c r="AA6" s="122">
        <v>1</v>
      </c>
      <c r="AB6" s="84">
        <f t="shared" si="6"/>
        <v>0</v>
      </c>
      <c r="AC6" s="332">
        <f t="shared" si="7"/>
        <v>0</v>
      </c>
      <c r="AD6" s="152">
        <f t="shared" si="8"/>
        <v>0</v>
      </c>
      <c r="AE6" s="152">
        <f t="shared" si="9"/>
        <v>0</v>
      </c>
      <c r="AF6" s="221">
        <f>IF(OR(AA6&lt;=$F$18,AA6&lt;=30),EXP(-LN(2)/$D$104)*AF5+((1-EXP(-LN(2)/$D$104))/(LN(2)/$D$104))*$AB6*AC6*0.475*$F$19*44/12,)</f>
        <v>0</v>
      </c>
      <c r="AG6" s="221">
        <f>IF(OR(AA6&lt;=$F$18,AA6&lt;=30),EXP(-LN(2)/$D$106)*AG5+((1-EXP(-LN(2)/$D$106))/(LN(2)/$D$106))*$AB6*AD6*0.475*$F$19*44/12,)</f>
        <v>0</v>
      </c>
      <c r="AH6" s="221">
        <f>IF(OR(AA6&lt;=$F$18,AA6&lt;=30),EXP(-LN(2)/$D$105)*AH5+((1-EXP(-LN(2)/$D$105))/(LN(2)/$D$105))*$AB6*AE6*0.475*$F$19*44/12,)</f>
        <v>0</v>
      </c>
      <c r="AI6" s="226">
        <f>IF(OR(AA6&lt;=$F$18,AA6&lt;=30),SUM(AF6:AH6),)</f>
        <v>0</v>
      </c>
      <c r="AK6" s="122">
        <v>1</v>
      </c>
      <c r="AL6" s="84">
        <f t="shared" si="10"/>
        <v>0</v>
      </c>
      <c r="AM6" s="84">
        <f t="shared" si="11"/>
        <v>0</v>
      </c>
      <c r="AN6" s="84">
        <f t="shared" si="12"/>
        <v>0</v>
      </c>
      <c r="AO6" s="84">
        <f t="shared" si="13"/>
        <v>0</v>
      </c>
      <c r="AP6" s="84">
        <f t="shared" si="14"/>
        <v>0</v>
      </c>
      <c r="AQ6" s="221">
        <f t="shared" ref="AQ6:AT24" si="17">IF($AK6&lt;=$F$18,$AL6*AM6,)</f>
        <v>0</v>
      </c>
      <c r="AR6" s="221">
        <f t="shared" si="17"/>
        <v>0</v>
      </c>
      <c r="AS6" s="221">
        <f t="shared" si="17"/>
        <v>0</v>
      </c>
      <c r="AT6" s="221">
        <f t="shared" si="17"/>
        <v>0</v>
      </c>
      <c r="AU6" s="84"/>
      <c r="AV6" s="84"/>
      <c r="AW6" s="84"/>
      <c r="AX6" s="84"/>
      <c r="AY6" s="190">
        <f>IF(AK6&lt;=$F$18,AL6*$G$108+AY5,)</f>
        <v>0</v>
      </c>
      <c r="AZ6" s="225"/>
    </row>
    <row r="7" spans="2:52">
      <c r="B7" s="454" t="s">
        <v>139</v>
      </c>
      <c r="C7" s="467"/>
      <c r="D7" s="468"/>
      <c r="E7" s="468"/>
      <c r="F7" s="469"/>
      <c r="I7" s="106">
        <v>2</v>
      </c>
      <c r="J7" s="84">
        <f t="shared" ref="J7:J70" si="18">IF($I7&lt;=$F$10,$F$11*$F$13+J6,)</f>
        <v>1.1399999999999999</v>
      </c>
      <c r="K7" s="84">
        <f t="shared" ref="K7:K70" si="19">IF(J7=0,0,EXP(-1.0587+0.8836*LN(J7)+0.284))</f>
        <v>0.5174080621339946</v>
      </c>
      <c r="L7" s="84">
        <f t="shared" ref="L7:L70" si="20">IF(I7&lt;=$F$10,$F$5+($F$8-$F$5)*(1-EXP(-0.0175*I7)),)</f>
        <v>70</v>
      </c>
      <c r="M7" s="84">
        <f t="shared" ref="M7:M70" si="21">IF(I7&lt;=$F$10,IF(I7&lt;=30,I7*($F$9-$F$6)/30,$F$9-$F$6),)</f>
        <v>0.66666666666666663</v>
      </c>
      <c r="N7" s="84">
        <f t="shared" si="0"/>
        <v>0</v>
      </c>
      <c r="O7" s="85">
        <f t="shared" si="1"/>
        <v>261.99776348599454</v>
      </c>
      <c r="P7" s="106">
        <v>2</v>
      </c>
      <c r="Q7" s="84">
        <f t="shared" si="15"/>
        <v>5.3040000000000003</v>
      </c>
      <c r="R7" s="84">
        <f t="shared" ref="R7:R70" si="22">IF(P7&lt;=$F$18,Q7+R6,)</f>
        <v>10.608000000000001</v>
      </c>
      <c r="S7" s="84">
        <f t="shared" ref="S7:S70" si="23">$F$19*R7</f>
        <v>5.4100800000000007</v>
      </c>
      <c r="T7" s="84">
        <f t="shared" si="2"/>
        <v>2.048381490578504</v>
      </c>
      <c r="U7" s="84">
        <f t="shared" si="16"/>
        <v>70</v>
      </c>
      <c r="V7" s="84">
        <f t="shared" si="3"/>
        <v>0.66666666666666663</v>
      </c>
      <c r="W7" s="84">
        <v>0</v>
      </c>
      <c r="X7" s="84">
        <f t="shared" si="4"/>
        <v>272.10126487386873</v>
      </c>
      <c r="Y7" s="89">
        <f t="shared" si="5"/>
        <v>10.103501387874189</v>
      </c>
      <c r="AA7" s="122">
        <v>2</v>
      </c>
      <c r="AB7" s="84">
        <f t="shared" si="6"/>
        <v>0</v>
      </c>
      <c r="AC7" s="332">
        <f t="shared" si="7"/>
        <v>0</v>
      </c>
      <c r="AD7" s="152">
        <f t="shared" si="8"/>
        <v>0</v>
      </c>
      <c r="AE7" s="152">
        <f t="shared" si="9"/>
        <v>0</v>
      </c>
      <c r="AF7" s="221">
        <f>IF(OR(AA7&lt;=$F$18,AA7&lt;=30),EXP(-LN(2)/$D$104)*AF6+((1-EXP(-LN(2)/$D$104))/(LN(2)/$D$104))*$AB7*AC7*0.475*$F$19*44/12,)</f>
        <v>0</v>
      </c>
      <c r="AG7" s="221">
        <f>IF(OR(AA7&lt;=$F$18,AA7&lt;=30),EXP(-LN(2)/$D$106)*AG6+((1-EXP(-LN(2)/$D$106))/(LN(2)/$D$106))*$AB7*AD7*0.475*$F$19*44/12,)</f>
        <v>0</v>
      </c>
      <c r="AH7" s="221">
        <f>IF(OR(AA7&lt;=$F$18,AA7&lt;=30),EXP(-LN(2)/$D$105)*AH6+((1-EXP(-LN(2)/$D$105))/(LN(2)/$D$105))*$AB7*AE7*0.475*$F$19*44/12,)</f>
        <v>0</v>
      </c>
      <c r="AI7" s="226">
        <f>IF(OR(AA7&lt;=$F$18,AA7&lt;=30),SUM(AF7:AH7),)</f>
        <v>0</v>
      </c>
      <c r="AK7" s="122">
        <v>2</v>
      </c>
      <c r="AL7" s="84">
        <f t="shared" si="10"/>
        <v>0</v>
      </c>
      <c r="AM7" s="84">
        <f t="shared" si="11"/>
        <v>0</v>
      </c>
      <c r="AN7" s="84">
        <f t="shared" si="12"/>
        <v>0</v>
      </c>
      <c r="AO7" s="84">
        <f t="shared" si="13"/>
        <v>0</v>
      </c>
      <c r="AP7" s="84">
        <f t="shared" si="14"/>
        <v>0</v>
      </c>
      <c r="AQ7" s="221">
        <f t="shared" si="17"/>
        <v>0</v>
      </c>
      <c r="AR7" s="221">
        <f t="shared" si="17"/>
        <v>0</v>
      </c>
      <c r="AS7" s="221">
        <f t="shared" si="17"/>
        <v>0</v>
      </c>
      <c r="AT7" s="221">
        <f t="shared" si="17"/>
        <v>0</v>
      </c>
      <c r="AU7" s="84"/>
      <c r="AV7" s="84"/>
      <c r="AW7" s="84"/>
      <c r="AX7" s="84"/>
      <c r="AY7" s="190">
        <f t="shared" ref="AY7:AY35" si="24">IF(AK7&lt;=$F$18,AL7*$G$108+AY6,)</f>
        <v>0</v>
      </c>
      <c r="AZ7" s="225"/>
    </row>
    <row r="8" spans="2:52">
      <c r="B8" s="464"/>
      <c r="C8" s="144" t="s">
        <v>73</v>
      </c>
      <c r="D8" s="460" t="s">
        <v>140</v>
      </c>
      <c r="E8" s="460"/>
      <c r="F8" s="145">
        <f>IF(D8="","",VLOOKUP(D8,$B$97:$C$100,2,0))</f>
        <v>70</v>
      </c>
      <c r="I8" s="106">
        <v>3</v>
      </c>
      <c r="J8" s="84">
        <f t="shared" si="18"/>
        <v>1.71</v>
      </c>
      <c r="K8" s="84">
        <f t="shared" si="19"/>
        <v>0.74033354502612181</v>
      </c>
      <c r="L8" s="84">
        <f t="shared" si="20"/>
        <v>70</v>
      </c>
      <c r="M8" s="84">
        <f t="shared" si="21"/>
        <v>1</v>
      </c>
      <c r="N8" s="84">
        <f t="shared" si="0"/>
        <v>0</v>
      </c>
      <c r="O8" s="85">
        <f t="shared" si="1"/>
        <v>264.60099759092049</v>
      </c>
      <c r="P8" s="106">
        <v>3</v>
      </c>
      <c r="Q8" s="84">
        <f t="shared" si="15"/>
        <v>5.3040000000000003</v>
      </c>
      <c r="R8" s="84">
        <f t="shared" si="22"/>
        <v>15.912000000000001</v>
      </c>
      <c r="S8" s="84">
        <f t="shared" si="23"/>
        <v>8.115120000000001</v>
      </c>
      <c r="T8" s="84">
        <f t="shared" si="2"/>
        <v>2.9309275240731512</v>
      </c>
      <c r="U8" s="84">
        <f t="shared" si="16"/>
        <v>70</v>
      </c>
      <c r="V8" s="84">
        <f t="shared" si="3"/>
        <v>1</v>
      </c>
      <c r="W8" s="84">
        <v>0</v>
      </c>
      <c r="X8" s="84">
        <f t="shared" si="4"/>
        <v>279.57186610442744</v>
      </c>
      <c r="Y8" s="89">
        <f t="shared" si="5"/>
        <v>14.970868513506957</v>
      </c>
      <c r="AA8" s="122">
        <v>3</v>
      </c>
      <c r="AB8" s="84">
        <f t="shared" si="6"/>
        <v>0</v>
      </c>
      <c r="AC8" s="332">
        <f t="shared" si="7"/>
        <v>0</v>
      </c>
      <c r="AD8" s="152">
        <f t="shared" si="8"/>
        <v>0</v>
      </c>
      <c r="AE8" s="152">
        <f t="shared" si="9"/>
        <v>0</v>
      </c>
      <c r="AF8" s="221">
        <f>IF(OR(AA8&lt;=$F$18,AA8&lt;=30),EXP(-LN(2)/$D$104)*AF7+((1-EXP(-LN(2)/$D$104))/(LN(2)/$D$104))*$AB8*AC8*0.475*$F$19*44/12,)</f>
        <v>0</v>
      </c>
      <c r="AG8" s="221">
        <f>IF(OR(AA8&lt;=$F$18,AA8&lt;=30),EXP(-LN(2)/$D$106)*AG7+((1-EXP(-LN(2)/$D$106))/(LN(2)/$D$106))*$AB8*AD8*0.475*$F$19*44/12,)</f>
        <v>0</v>
      </c>
      <c r="AH8" s="221">
        <f>IF(OR(AA8&lt;=$F$18,AA8&lt;=30),EXP(-LN(2)/$D$105)*AH7+((1-EXP(-LN(2)/$D$105))/(LN(2)/$D$105))*$AB8*AE8*0.475*$F$19*44/12,)</f>
        <v>0</v>
      </c>
      <c r="AI8" s="226">
        <f>IF(OR(AA8&lt;=$F$18,AA8&lt;=30),SUM(AF8:AH8),)</f>
        <v>0</v>
      </c>
      <c r="AK8" s="122">
        <v>3</v>
      </c>
      <c r="AL8" s="84">
        <f t="shared" si="10"/>
        <v>0</v>
      </c>
      <c r="AM8" s="84">
        <f t="shared" si="11"/>
        <v>0</v>
      </c>
      <c r="AN8" s="84">
        <f t="shared" si="12"/>
        <v>0</v>
      </c>
      <c r="AO8" s="84">
        <f t="shared" si="13"/>
        <v>0</v>
      </c>
      <c r="AP8" s="84">
        <f t="shared" si="14"/>
        <v>0</v>
      </c>
      <c r="AQ8" s="221">
        <f t="shared" si="17"/>
        <v>0</v>
      </c>
      <c r="AR8" s="221">
        <f t="shared" si="17"/>
        <v>0</v>
      </c>
      <c r="AS8" s="221">
        <f t="shared" si="17"/>
        <v>0</v>
      </c>
      <c r="AT8" s="221">
        <f t="shared" si="17"/>
        <v>0</v>
      </c>
      <c r="AU8" s="84"/>
      <c r="AV8" s="84"/>
      <c r="AW8" s="84"/>
      <c r="AX8" s="84"/>
      <c r="AY8" s="190">
        <f t="shared" si="24"/>
        <v>0</v>
      </c>
      <c r="AZ8" s="225"/>
    </row>
    <row r="9" spans="2:52">
      <c r="B9" s="464"/>
      <c r="C9" s="144" t="s">
        <v>74</v>
      </c>
      <c r="D9" s="456" t="str">
        <f>IF(D8=$B$100,"totale","néant")</f>
        <v>totale</v>
      </c>
      <c r="E9" s="456"/>
      <c r="F9" s="145">
        <f>IF(D8=B100,10,VLOOKUP(D8,$B$97:$D$100,3,FALSE))</f>
        <v>10</v>
      </c>
      <c r="I9" s="106">
        <v>4</v>
      </c>
      <c r="J9" s="84">
        <f t="shared" si="18"/>
        <v>2.2799999999999998</v>
      </c>
      <c r="K9" s="84">
        <f t="shared" si="19"/>
        <v>0.95460410079419578</v>
      </c>
      <c r="L9" s="84">
        <f t="shared" si="20"/>
        <v>70</v>
      </c>
      <c r="M9" s="84">
        <f t="shared" si="21"/>
        <v>1.3333333333333333</v>
      </c>
      <c r="N9" s="84">
        <f t="shared" si="0"/>
        <v>0</v>
      </c>
      <c r="O9" s="85">
        <f t="shared" si="1"/>
        <v>267.18915769777215</v>
      </c>
      <c r="P9" s="106">
        <v>4</v>
      </c>
      <c r="Q9" s="84">
        <f t="shared" si="15"/>
        <v>5.3040000000000003</v>
      </c>
      <c r="R9" s="84">
        <f t="shared" si="22"/>
        <v>21.216000000000001</v>
      </c>
      <c r="S9" s="84">
        <f t="shared" si="23"/>
        <v>10.820160000000001</v>
      </c>
      <c r="T9" s="84">
        <f t="shared" si="2"/>
        <v>3.7792093204585084</v>
      </c>
      <c r="U9" s="84">
        <f t="shared" si="16"/>
        <v>70</v>
      </c>
      <c r="V9" s="84">
        <f t="shared" si="3"/>
        <v>1.3333333333333333</v>
      </c>
      <c r="W9" s="84">
        <v>0</v>
      </c>
      <c r="X9" s="84">
        <f t="shared" si="4"/>
        <v>286.98279045535412</v>
      </c>
      <c r="Y9" s="89">
        <f t="shared" si="5"/>
        <v>19.793632757581975</v>
      </c>
      <c r="AA9" s="122">
        <v>4</v>
      </c>
      <c r="AB9" s="84">
        <f t="shared" si="6"/>
        <v>0</v>
      </c>
      <c r="AC9" s="332">
        <f t="shared" si="7"/>
        <v>0</v>
      </c>
      <c r="AD9" s="152">
        <f t="shared" si="8"/>
        <v>0</v>
      </c>
      <c r="AE9" s="152">
        <f t="shared" si="9"/>
        <v>0</v>
      </c>
      <c r="AF9" s="221">
        <f>IF(OR(AA9&lt;=$F$18,AA9&lt;=30),EXP(-LN(2)/$D$104)*AF8+((1-EXP(-LN(2)/$D$104))/(LN(2)/$D$104))*$AB9*AC9*0.475*$F$19*44/12,)</f>
        <v>0</v>
      </c>
      <c r="AG9" s="221">
        <f>IF(OR(AA9&lt;=$F$18,AA9&lt;=30),EXP(-LN(2)/$D$106)*AG8+((1-EXP(-LN(2)/$D$106))/(LN(2)/$D$106))*$AB9*AD9*0.475*$F$19*44/12,)</f>
        <v>0</v>
      </c>
      <c r="AH9" s="221">
        <f>IF(OR(AA9&lt;=$F$18,AA9&lt;=30),EXP(-LN(2)/$D$105)*AH8+((1-EXP(-LN(2)/$D$105))/(LN(2)/$D$105))*$AB9*AE9*0.475*$F$19*44/12,)</f>
        <v>0</v>
      </c>
      <c r="AI9" s="226">
        <f>IF(OR(AA9&lt;=$F$18,AA9&lt;=30),SUM(AF9:AH9),)</f>
        <v>0</v>
      </c>
      <c r="AK9" s="122">
        <v>4</v>
      </c>
      <c r="AL9" s="84">
        <f t="shared" si="10"/>
        <v>0</v>
      </c>
      <c r="AM9" s="84">
        <f t="shared" si="11"/>
        <v>0</v>
      </c>
      <c r="AN9" s="84">
        <f t="shared" si="12"/>
        <v>0</v>
      </c>
      <c r="AO9" s="84">
        <f t="shared" si="13"/>
        <v>0</v>
      </c>
      <c r="AP9" s="84">
        <f t="shared" si="14"/>
        <v>0</v>
      </c>
      <c r="AQ9" s="221">
        <f t="shared" si="17"/>
        <v>0</v>
      </c>
      <c r="AR9" s="221">
        <f t="shared" si="17"/>
        <v>0</v>
      </c>
      <c r="AS9" s="221">
        <f t="shared" si="17"/>
        <v>0</v>
      </c>
      <c r="AT9" s="221">
        <f t="shared" si="17"/>
        <v>0</v>
      </c>
      <c r="AU9" s="84"/>
      <c r="AV9" s="84"/>
      <c r="AW9" s="84"/>
      <c r="AX9" s="84"/>
      <c r="AY9" s="190">
        <f t="shared" si="24"/>
        <v>0</v>
      </c>
      <c r="AZ9" s="225"/>
    </row>
    <row r="10" spans="2:52">
      <c r="B10" s="464"/>
      <c r="C10" s="458" t="s">
        <v>129</v>
      </c>
      <c r="D10" s="453" t="s">
        <v>141</v>
      </c>
      <c r="E10" s="453"/>
      <c r="F10" s="146">
        <f>F18</f>
        <v>70</v>
      </c>
      <c r="I10" s="106">
        <v>5</v>
      </c>
      <c r="J10" s="84">
        <f t="shared" si="18"/>
        <v>2.8499999999999996</v>
      </c>
      <c r="K10" s="84">
        <f t="shared" si="19"/>
        <v>1.1626606742605301</v>
      </c>
      <c r="L10" s="84">
        <f t="shared" si="20"/>
        <v>70</v>
      </c>
      <c r="M10" s="84">
        <f t="shared" si="21"/>
        <v>1.6666666666666667</v>
      </c>
      <c r="N10" s="84">
        <f t="shared" si="0"/>
        <v>0</v>
      </c>
      <c r="O10" s="85">
        <f t="shared" si="1"/>
        <v>269.76649511878156</v>
      </c>
      <c r="P10" s="106">
        <v>5</v>
      </c>
      <c r="Q10" s="84">
        <f t="shared" si="15"/>
        <v>5.3040000000000003</v>
      </c>
      <c r="R10" s="84">
        <f t="shared" si="22"/>
        <v>26.520000000000003</v>
      </c>
      <c r="S10" s="84">
        <f t="shared" si="23"/>
        <v>13.525200000000002</v>
      </c>
      <c r="T10" s="84">
        <f t="shared" si="2"/>
        <v>4.6028904056041382</v>
      </c>
      <c r="U10" s="84">
        <f t="shared" si="16"/>
        <v>70</v>
      </c>
      <c r="V10" s="84">
        <f t="shared" si="3"/>
        <v>1.6666666666666667</v>
      </c>
      <c r="W10" s="84">
        <v>0</v>
      </c>
      <c r="X10" s="84">
        <f t="shared" si="4"/>
        <v>294.35086856753833</v>
      </c>
      <c r="Y10" s="89">
        <f t="shared" si="5"/>
        <v>24.584373448756764</v>
      </c>
      <c r="AA10" s="122">
        <v>5</v>
      </c>
      <c r="AB10" s="84">
        <f t="shared" si="6"/>
        <v>0</v>
      </c>
      <c r="AC10" s="332">
        <f t="shared" si="7"/>
        <v>0</v>
      </c>
      <c r="AD10" s="152">
        <f t="shared" si="8"/>
        <v>0</v>
      </c>
      <c r="AE10" s="152">
        <f t="shared" si="9"/>
        <v>0</v>
      </c>
      <c r="AF10" s="221">
        <f t="shared" ref="AF10:AF24" si="25">IF(OR(AA10&lt;=$F$18,AA10&lt;=30),EXP(-LN(2)/$D$104)*AF9+((1-EXP(-LN(2)/$D$104))/(LN(2)/$D$104))*$AB10*AC10*0.475*$F$19*44/12,)</f>
        <v>0</v>
      </c>
      <c r="AG10" s="221">
        <f t="shared" ref="AG10:AG24" si="26">IF(OR(AA10&lt;=$F$18,AA10&lt;=30),EXP(-LN(2)/$D$106)*AG9+((1-EXP(-LN(2)/$D$106))/(LN(2)/$D$106))*$AB10*AD10*0.475*$F$19*44/12,)</f>
        <v>0</v>
      </c>
      <c r="AH10" s="221">
        <f t="shared" ref="AH10:AH24" si="27">IF(OR(AA10&lt;=$F$18,AA10&lt;=30),EXP(-LN(2)/$D$105)*AH9+((1-EXP(-LN(2)/$D$105))/(LN(2)/$D$105))*$AB10*AE10*0.475*$F$19*44/12,)</f>
        <v>0</v>
      </c>
      <c r="AI10" s="226">
        <f t="shared" ref="AI10:AI24" si="28">IF(OR(AA10&lt;=$F$18,AA10&lt;=30),SUM(AF10:AH10),)</f>
        <v>0</v>
      </c>
      <c r="AK10" s="122">
        <v>5</v>
      </c>
      <c r="AL10" s="84">
        <f t="shared" si="10"/>
        <v>0</v>
      </c>
      <c r="AM10" s="84">
        <f t="shared" si="11"/>
        <v>0</v>
      </c>
      <c r="AN10" s="84">
        <f t="shared" si="12"/>
        <v>0</v>
      </c>
      <c r="AO10" s="84">
        <f t="shared" si="13"/>
        <v>0</v>
      </c>
      <c r="AP10" s="84">
        <f t="shared" si="14"/>
        <v>0</v>
      </c>
      <c r="AQ10" s="221">
        <f t="shared" si="17"/>
        <v>0</v>
      </c>
      <c r="AR10" s="221">
        <f t="shared" si="17"/>
        <v>0</v>
      </c>
      <c r="AS10" s="221">
        <f t="shared" si="17"/>
        <v>0</v>
      </c>
      <c r="AT10" s="221">
        <f t="shared" si="17"/>
        <v>0</v>
      </c>
      <c r="AU10" s="84"/>
      <c r="AV10" s="84"/>
      <c r="AW10" s="84"/>
      <c r="AX10" s="84"/>
      <c r="AY10" s="190">
        <f t="shared" si="24"/>
        <v>0</v>
      </c>
      <c r="AZ10" s="225"/>
    </row>
    <row r="11" spans="2:52">
      <c r="B11" s="464"/>
      <c r="C11" s="458"/>
      <c r="D11" s="456" t="s">
        <v>144</v>
      </c>
      <c r="E11" s="456"/>
      <c r="F11" s="87">
        <f>IF(D8=$B$100,1,0)</f>
        <v>1</v>
      </c>
      <c r="I11" s="106">
        <v>6</v>
      </c>
      <c r="J11" s="84">
        <f t="shared" si="18"/>
        <v>3.4199999999999995</v>
      </c>
      <c r="K11" s="84">
        <f t="shared" si="19"/>
        <v>1.3658956822640649</v>
      </c>
      <c r="L11" s="84">
        <f t="shared" si="20"/>
        <v>70</v>
      </c>
      <c r="M11" s="84">
        <f t="shared" si="21"/>
        <v>2</v>
      </c>
      <c r="N11" s="84">
        <f t="shared" si="0"/>
        <v>0</v>
      </c>
      <c r="O11" s="85">
        <f t="shared" si="1"/>
        <v>272.33543497994327</v>
      </c>
      <c r="P11" s="106">
        <v>6</v>
      </c>
      <c r="Q11" s="84">
        <f t="shared" si="15"/>
        <v>5.3040000000000003</v>
      </c>
      <c r="R11" s="84">
        <f t="shared" si="22"/>
        <v>31.824000000000005</v>
      </c>
      <c r="S11" s="84">
        <f t="shared" si="23"/>
        <v>16.230240000000002</v>
      </c>
      <c r="T11" s="84">
        <f t="shared" si="2"/>
        <v>5.407483258129508</v>
      </c>
      <c r="U11" s="84">
        <f t="shared" si="16"/>
        <v>70</v>
      </c>
      <c r="V11" s="84">
        <f t="shared" si="3"/>
        <v>2</v>
      </c>
      <c r="W11" s="84">
        <v>0</v>
      </c>
      <c r="X11" s="84">
        <f t="shared" si="4"/>
        <v>301.68570134124224</v>
      </c>
      <c r="Y11" s="89">
        <f t="shared" si="5"/>
        <v>29.350266361298964</v>
      </c>
      <c r="AA11" s="122">
        <v>6</v>
      </c>
      <c r="AB11" s="84">
        <f t="shared" si="6"/>
        <v>0</v>
      </c>
      <c r="AC11" s="332">
        <f t="shared" si="7"/>
        <v>0</v>
      </c>
      <c r="AD11" s="152">
        <f t="shared" si="8"/>
        <v>0</v>
      </c>
      <c r="AE11" s="152">
        <f t="shared" si="9"/>
        <v>0</v>
      </c>
      <c r="AF11" s="221">
        <f t="shared" si="25"/>
        <v>0</v>
      </c>
      <c r="AG11" s="221">
        <f t="shared" si="26"/>
        <v>0</v>
      </c>
      <c r="AH11" s="221">
        <f t="shared" si="27"/>
        <v>0</v>
      </c>
      <c r="AI11" s="226">
        <f t="shared" si="28"/>
        <v>0</v>
      </c>
      <c r="AK11" s="122">
        <v>6</v>
      </c>
      <c r="AL11" s="84">
        <f t="shared" si="10"/>
        <v>0</v>
      </c>
      <c r="AM11" s="84">
        <f t="shared" si="11"/>
        <v>0</v>
      </c>
      <c r="AN11" s="84">
        <f t="shared" si="12"/>
        <v>0</v>
      </c>
      <c r="AO11" s="84">
        <f t="shared" si="13"/>
        <v>0</v>
      </c>
      <c r="AP11" s="84">
        <f t="shared" si="14"/>
        <v>0</v>
      </c>
      <c r="AQ11" s="221">
        <f t="shared" si="17"/>
        <v>0</v>
      </c>
      <c r="AR11" s="221">
        <f t="shared" si="17"/>
        <v>0</v>
      </c>
      <c r="AS11" s="221">
        <f t="shared" si="17"/>
        <v>0</v>
      </c>
      <c r="AT11" s="221">
        <f t="shared" si="17"/>
        <v>0</v>
      </c>
      <c r="AU11" s="84"/>
      <c r="AV11" s="84"/>
      <c r="AW11" s="84"/>
      <c r="AX11" s="84"/>
      <c r="AY11" s="190">
        <f t="shared" si="24"/>
        <v>0</v>
      </c>
      <c r="AZ11" s="225"/>
    </row>
    <row r="12" spans="2:52" ht="16">
      <c r="B12" s="464"/>
      <c r="C12" s="458"/>
      <c r="D12" s="453" t="s">
        <v>136</v>
      </c>
      <c r="E12" s="453"/>
      <c r="F12" s="147" t="s">
        <v>70</v>
      </c>
      <c r="I12" s="106">
        <v>7</v>
      </c>
      <c r="J12" s="84">
        <f t="shared" si="18"/>
        <v>3.9899999999999993</v>
      </c>
      <c r="K12" s="84">
        <f t="shared" si="19"/>
        <v>1.5652067621022838</v>
      </c>
      <c r="L12" s="84">
        <f t="shared" si="20"/>
        <v>70</v>
      </c>
      <c r="M12" s="84">
        <f t="shared" si="21"/>
        <v>2.3333333333333335</v>
      </c>
      <c r="N12" s="84">
        <f t="shared" si="0"/>
        <v>0</v>
      </c>
      <c r="O12" s="85">
        <f t="shared" si="1"/>
        <v>274.89754066621703</v>
      </c>
      <c r="P12" s="106">
        <v>7</v>
      </c>
      <c r="Q12" s="84">
        <f t="shared" si="15"/>
        <v>5.3040000000000003</v>
      </c>
      <c r="R12" s="84">
        <f t="shared" si="22"/>
        <v>37.128000000000007</v>
      </c>
      <c r="S12" s="84">
        <f t="shared" si="23"/>
        <v>18.935280000000002</v>
      </c>
      <c r="T12" s="84">
        <f t="shared" si="2"/>
        <v>6.1965415598575024</v>
      </c>
      <c r="U12" s="84">
        <f t="shared" si="16"/>
        <v>70</v>
      </c>
      <c r="V12" s="84">
        <f t="shared" si="3"/>
        <v>2.3333333333333335</v>
      </c>
      <c r="W12" s="84">
        <v>0</v>
      </c>
      <c r="X12" s="84">
        <f t="shared" si="4"/>
        <v>308.99347810564069</v>
      </c>
      <c r="Y12" s="89">
        <f t="shared" si="5"/>
        <v>34.095937439423665</v>
      </c>
      <c r="AA12" s="122">
        <v>7</v>
      </c>
      <c r="AB12" s="84">
        <f t="shared" si="6"/>
        <v>0</v>
      </c>
      <c r="AC12" s="332">
        <f t="shared" si="7"/>
        <v>0</v>
      </c>
      <c r="AD12" s="152">
        <f t="shared" si="8"/>
        <v>0</v>
      </c>
      <c r="AE12" s="152">
        <f t="shared" si="9"/>
        <v>0</v>
      </c>
      <c r="AF12" s="221">
        <f t="shared" si="25"/>
        <v>0</v>
      </c>
      <c r="AG12" s="221">
        <f t="shared" si="26"/>
        <v>0</v>
      </c>
      <c r="AH12" s="221">
        <f t="shared" si="27"/>
        <v>0</v>
      </c>
      <c r="AI12" s="226">
        <f t="shared" si="28"/>
        <v>0</v>
      </c>
      <c r="AK12" s="122">
        <v>7</v>
      </c>
      <c r="AL12" s="84">
        <f t="shared" si="10"/>
        <v>0</v>
      </c>
      <c r="AM12" s="84">
        <f t="shared" si="11"/>
        <v>0</v>
      </c>
      <c r="AN12" s="84">
        <f t="shared" si="12"/>
        <v>0</v>
      </c>
      <c r="AO12" s="84">
        <f t="shared" si="13"/>
        <v>0</v>
      </c>
      <c r="AP12" s="84">
        <f t="shared" si="14"/>
        <v>0</v>
      </c>
      <c r="AQ12" s="221">
        <f t="shared" si="17"/>
        <v>0</v>
      </c>
      <c r="AR12" s="221">
        <f t="shared" si="17"/>
        <v>0</v>
      </c>
      <c r="AS12" s="221">
        <f t="shared" si="17"/>
        <v>0</v>
      </c>
      <c r="AT12" s="221">
        <f t="shared" si="17"/>
        <v>0</v>
      </c>
      <c r="AU12" s="84"/>
      <c r="AV12" s="84"/>
      <c r="AW12" s="84"/>
      <c r="AX12" s="84"/>
      <c r="AY12" s="190">
        <f t="shared" si="24"/>
        <v>0</v>
      </c>
      <c r="AZ12" s="225"/>
    </row>
    <row r="13" spans="2:52">
      <c r="B13" s="455"/>
      <c r="C13" s="459"/>
      <c r="D13" s="457" t="s">
        <v>160</v>
      </c>
      <c r="E13" s="457"/>
      <c r="F13" s="88">
        <f>IF(ISBLANK(F$12),,VLOOKUP(F$12,C131:D195,2,FALSE))</f>
        <v>0.56999999999999995</v>
      </c>
      <c r="I13" s="106">
        <v>8</v>
      </c>
      <c r="J13" s="84">
        <f t="shared" si="18"/>
        <v>4.5599999999999996</v>
      </c>
      <c r="K13" s="84">
        <f t="shared" si="19"/>
        <v>1.7612191535915833</v>
      </c>
      <c r="L13" s="84">
        <f t="shared" si="20"/>
        <v>70</v>
      </c>
      <c r="M13" s="84">
        <f t="shared" si="21"/>
        <v>2.6666666666666665</v>
      </c>
      <c r="N13" s="84">
        <f t="shared" si="0"/>
        <v>0</v>
      </c>
      <c r="O13" s="85">
        <f t="shared" si="1"/>
        <v>277.45390113694981</v>
      </c>
      <c r="P13" s="106">
        <v>8</v>
      </c>
      <c r="Q13" s="84">
        <f t="shared" si="15"/>
        <v>5.3040000000000003</v>
      </c>
      <c r="R13" s="84">
        <f t="shared" si="22"/>
        <v>42.432000000000009</v>
      </c>
      <c r="S13" s="84">
        <f t="shared" si="23"/>
        <v>21.640320000000006</v>
      </c>
      <c r="T13" s="84">
        <f t="shared" si="2"/>
        <v>6.9725405904770303</v>
      </c>
      <c r="U13" s="84">
        <f t="shared" si="16"/>
        <v>70</v>
      </c>
      <c r="V13" s="84">
        <f t="shared" si="3"/>
        <v>2.6666666666666665</v>
      </c>
      <c r="W13" s="84">
        <v>0</v>
      </c>
      <c r="X13" s="84">
        <f t="shared" si="4"/>
        <v>316.27850997285861</v>
      </c>
      <c r="Y13" s="89">
        <f t="shared" si="5"/>
        <v>38.824608835908805</v>
      </c>
      <c r="AA13" s="122">
        <v>8</v>
      </c>
      <c r="AB13" s="84">
        <f t="shared" si="6"/>
        <v>0</v>
      </c>
      <c r="AC13" s="332">
        <f t="shared" si="7"/>
        <v>0</v>
      </c>
      <c r="AD13" s="152">
        <f t="shared" si="8"/>
        <v>0</v>
      </c>
      <c r="AE13" s="152">
        <f t="shared" si="9"/>
        <v>0</v>
      </c>
      <c r="AF13" s="221">
        <f t="shared" si="25"/>
        <v>0</v>
      </c>
      <c r="AG13" s="221">
        <f t="shared" si="26"/>
        <v>0</v>
      </c>
      <c r="AH13" s="221">
        <f t="shared" si="27"/>
        <v>0</v>
      </c>
      <c r="AI13" s="226">
        <f t="shared" si="28"/>
        <v>0</v>
      </c>
      <c r="AK13" s="122">
        <v>8</v>
      </c>
      <c r="AL13" s="84">
        <f t="shared" si="10"/>
        <v>0</v>
      </c>
      <c r="AM13" s="84">
        <f t="shared" si="11"/>
        <v>0</v>
      </c>
      <c r="AN13" s="84">
        <f t="shared" si="12"/>
        <v>0</v>
      </c>
      <c r="AO13" s="84">
        <f t="shared" si="13"/>
        <v>0</v>
      </c>
      <c r="AP13" s="84">
        <f t="shared" si="14"/>
        <v>0</v>
      </c>
      <c r="AQ13" s="221">
        <f t="shared" si="17"/>
        <v>0</v>
      </c>
      <c r="AR13" s="221">
        <f t="shared" si="17"/>
        <v>0</v>
      </c>
      <c r="AS13" s="221">
        <f t="shared" si="17"/>
        <v>0</v>
      </c>
      <c r="AT13" s="221">
        <f t="shared" si="17"/>
        <v>0</v>
      </c>
      <c r="AU13" s="84"/>
      <c r="AV13" s="84"/>
      <c r="AW13" s="84"/>
      <c r="AX13" s="84"/>
      <c r="AY13" s="190">
        <f t="shared" si="24"/>
        <v>0</v>
      </c>
      <c r="AZ13" s="225"/>
    </row>
    <row r="14" spans="2:52">
      <c r="B14" s="454" t="s">
        <v>137</v>
      </c>
      <c r="C14" s="450"/>
      <c r="D14" s="451"/>
      <c r="E14" s="451"/>
      <c r="F14" s="452"/>
      <c r="I14" s="106">
        <v>9</v>
      </c>
      <c r="J14" s="84">
        <f t="shared" si="18"/>
        <v>5.13</v>
      </c>
      <c r="K14" s="84">
        <f t="shared" si="19"/>
        <v>1.9543924159507027</v>
      </c>
      <c r="L14" s="84">
        <f t="shared" si="20"/>
        <v>70</v>
      </c>
      <c r="M14" s="84">
        <f t="shared" si="21"/>
        <v>3</v>
      </c>
      <c r="N14" s="84">
        <f t="shared" si="0"/>
        <v>0</v>
      </c>
      <c r="O14" s="85">
        <f t="shared" si="1"/>
        <v>280.00531679111418</v>
      </c>
      <c r="P14" s="106">
        <v>9</v>
      </c>
      <c r="Q14" s="84">
        <f t="shared" si="15"/>
        <v>5.3040000000000003</v>
      </c>
      <c r="R14" s="84">
        <f t="shared" si="22"/>
        <v>47.736000000000011</v>
      </c>
      <c r="S14" s="84">
        <f t="shared" si="23"/>
        <v>24.345360000000007</v>
      </c>
      <c r="T14" s="84">
        <f t="shared" si="2"/>
        <v>7.7372997120475224</v>
      </c>
      <c r="U14" s="84">
        <f t="shared" si="16"/>
        <v>70</v>
      </c>
      <c r="V14" s="84">
        <f t="shared" si="3"/>
        <v>3</v>
      </c>
      <c r="W14" s="84">
        <v>0</v>
      </c>
      <c r="X14" s="84">
        <f t="shared" si="4"/>
        <v>323.54396566514941</v>
      </c>
      <c r="Y14" s="89">
        <f t="shared" si="5"/>
        <v>43.538648874035232</v>
      </c>
      <c r="AA14" s="122">
        <v>9</v>
      </c>
      <c r="AB14" s="84">
        <f t="shared" si="6"/>
        <v>0</v>
      </c>
      <c r="AC14" s="332">
        <f t="shared" si="7"/>
        <v>0</v>
      </c>
      <c r="AD14" s="152">
        <f t="shared" si="8"/>
        <v>0</v>
      </c>
      <c r="AE14" s="152">
        <f t="shared" si="9"/>
        <v>0</v>
      </c>
      <c r="AF14" s="221">
        <f t="shared" si="25"/>
        <v>0</v>
      </c>
      <c r="AG14" s="221">
        <f t="shared" si="26"/>
        <v>0</v>
      </c>
      <c r="AH14" s="221">
        <f t="shared" si="27"/>
        <v>0</v>
      </c>
      <c r="AI14" s="226">
        <f t="shared" si="28"/>
        <v>0</v>
      </c>
      <c r="AK14" s="122">
        <v>9</v>
      </c>
      <c r="AL14" s="84">
        <f t="shared" si="10"/>
        <v>0</v>
      </c>
      <c r="AM14" s="84">
        <f t="shared" si="11"/>
        <v>0</v>
      </c>
      <c r="AN14" s="84">
        <f t="shared" si="12"/>
        <v>0</v>
      </c>
      <c r="AO14" s="84">
        <f t="shared" si="13"/>
        <v>0</v>
      </c>
      <c r="AP14" s="84">
        <f t="shared" si="14"/>
        <v>0</v>
      </c>
      <c r="AQ14" s="221">
        <f t="shared" si="17"/>
        <v>0</v>
      </c>
      <c r="AR14" s="221">
        <f t="shared" si="17"/>
        <v>0</v>
      </c>
      <c r="AS14" s="221">
        <f t="shared" si="17"/>
        <v>0</v>
      </c>
      <c r="AT14" s="221">
        <f t="shared" si="17"/>
        <v>0</v>
      </c>
      <c r="AU14" s="84"/>
      <c r="AV14" s="84"/>
      <c r="AW14" s="84"/>
      <c r="AX14" s="84"/>
      <c r="AY14" s="190">
        <f t="shared" si="24"/>
        <v>0</v>
      </c>
      <c r="AZ14" s="225"/>
    </row>
    <row r="15" spans="2:52">
      <c r="B15" s="464"/>
      <c r="C15" s="144" t="s">
        <v>73</v>
      </c>
      <c r="D15" s="460" t="s">
        <v>140</v>
      </c>
      <c r="E15" s="460"/>
      <c r="F15" s="145">
        <f>IF(D15="","",VLOOKUP(D15,$B$97:$C$100,2,0))</f>
        <v>70</v>
      </c>
      <c r="I15" s="106">
        <v>10</v>
      </c>
      <c r="J15" s="84">
        <f t="shared" si="18"/>
        <v>5.7</v>
      </c>
      <c r="K15" s="84">
        <f t="shared" si="19"/>
        <v>2.1450779929938899</v>
      </c>
      <c r="L15" s="84">
        <f t="shared" si="20"/>
        <v>70</v>
      </c>
      <c r="M15" s="84">
        <f t="shared" si="21"/>
        <v>3.3333333333333335</v>
      </c>
      <c r="N15" s="84">
        <f t="shared" si="0"/>
        <v>0</v>
      </c>
      <c r="O15" s="85">
        <f t="shared" si="1"/>
        <v>282.55239972668659</v>
      </c>
      <c r="P15" s="106">
        <v>10</v>
      </c>
      <c r="Q15" s="84">
        <f t="shared" si="15"/>
        <v>5.3040000000000003</v>
      </c>
      <c r="R15" s="84">
        <f t="shared" si="22"/>
        <v>53.040000000000013</v>
      </c>
      <c r="S15" s="84">
        <f t="shared" si="23"/>
        <v>27.050400000000007</v>
      </c>
      <c r="T15" s="84">
        <f t="shared" si="2"/>
        <v>8.4922102654791249</v>
      </c>
      <c r="U15" s="84">
        <f t="shared" si="16"/>
        <v>70</v>
      </c>
      <c r="V15" s="84">
        <f t="shared" si="3"/>
        <v>3.3333333333333335</v>
      </c>
      <c r="W15" s="84">
        <v>0</v>
      </c>
      <c r="X15" s="84">
        <f t="shared" si="4"/>
        <v>330.79226843459838</v>
      </c>
      <c r="Y15" s="89">
        <f t="shared" si="5"/>
        <v>48.239868707911796</v>
      </c>
      <c r="AA15" s="122">
        <v>10</v>
      </c>
      <c r="AB15" s="84">
        <f t="shared" si="6"/>
        <v>0</v>
      </c>
      <c r="AC15" s="332">
        <f t="shared" si="7"/>
        <v>0</v>
      </c>
      <c r="AD15" s="152">
        <f t="shared" si="8"/>
        <v>0</v>
      </c>
      <c r="AE15" s="152">
        <f t="shared" si="9"/>
        <v>0</v>
      </c>
      <c r="AF15" s="221">
        <f t="shared" si="25"/>
        <v>0</v>
      </c>
      <c r="AG15" s="221">
        <f t="shared" si="26"/>
        <v>0</v>
      </c>
      <c r="AH15" s="221">
        <f t="shared" si="27"/>
        <v>0</v>
      </c>
      <c r="AI15" s="226">
        <f t="shared" si="28"/>
        <v>0</v>
      </c>
      <c r="AK15" s="122">
        <v>10</v>
      </c>
      <c r="AL15" s="84">
        <f t="shared" si="10"/>
        <v>0</v>
      </c>
      <c r="AM15" s="84">
        <f t="shared" si="11"/>
        <v>0</v>
      </c>
      <c r="AN15" s="84">
        <f t="shared" si="12"/>
        <v>0</v>
      </c>
      <c r="AO15" s="84">
        <f t="shared" si="13"/>
        <v>0</v>
      </c>
      <c r="AP15" s="84">
        <f t="shared" si="14"/>
        <v>0</v>
      </c>
      <c r="AQ15" s="221">
        <f t="shared" si="17"/>
        <v>0</v>
      </c>
      <c r="AR15" s="221">
        <f t="shared" si="17"/>
        <v>0</v>
      </c>
      <c r="AS15" s="221">
        <f t="shared" si="17"/>
        <v>0</v>
      </c>
      <c r="AT15" s="221">
        <f t="shared" si="17"/>
        <v>0</v>
      </c>
      <c r="AU15" s="84"/>
      <c r="AV15" s="84"/>
      <c r="AW15" s="84"/>
      <c r="AX15" s="84"/>
      <c r="AY15" s="190">
        <f t="shared" si="24"/>
        <v>0</v>
      </c>
      <c r="AZ15" s="225"/>
    </row>
    <row r="16" spans="2:52">
      <c r="B16" s="464"/>
      <c r="C16" s="144" t="s">
        <v>74</v>
      </c>
      <c r="D16" s="456" t="s">
        <v>143</v>
      </c>
      <c r="E16" s="456"/>
      <c r="F16" s="145">
        <v>10</v>
      </c>
      <c r="I16" s="106">
        <v>11</v>
      </c>
      <c r="J16" s="84">
        <f t="shared" si="18"/>
        <v>6.2700000000000005</v>
      </c>
      <c r="K16" s="84">
        <f t="shared" si="19"/>
        <v>2.3335529723496968</v>
      </c>
      <c r="L16" s="84">
        <f t="shared" si="20"/>
        <v>70</v>
      </c>
      <c r="M16" s="84">
        <f t="shared" si="21"/>
        <v>3.6666666666666665</v>
      </c>
      <c r="N16" s="84">
        <f t="shared" si="0"/>
        <v>0</v>
      </c>
      <c r="O16" s="85">
        <f t="shared" si="1"/>
        <v>285.09563253795352</v>
      </c>
      <c r="P16" s="106">
        <v>11</v>
      </c>
      <c r="Q16" s="84">
        <f t="shared" si="15"/>
        <v>5.3040000000000003</v>
      </c>
      <c r="R16" s="84">
        <f t="shared" si="22"/>
        <v>58.344000000000015</v>
      </c>
      <c r="S16" s="84">
        <f t="shared" si="23"/>
        <v>29.755440000000007</v>
      </c>
      <c r="T16" s="84">
        <f t="shared" si="2"/>
        <v>9.2383692208639729</v>
      </c>
      <c r="U16" s="84">
        <f t="shared" si="16"/>
        <v>70</v>
      </c>
      <c r="V16" s="84">
        <f t="shared" si="3"/>
        <v>3.6666666666666665</v>
      </c>
      <c r="W16" s="84">
        <v>0</v>
      </c>
      <c r="X16" s="84">
        <f t="shared" si="4"/>
        <v>338.02532883744919</v>
      </c>
      <c r="Y16" s="89">
        <f t="shared" si="5"/>
        <v>52.929696299495674</v>
      </c>
      <c r="AA16" s="122">
        <v>11</v>
      </c>
      <c r="AB16" s="84">
        <f t="shared" si="6"/>
        <v>0</v>
      </c>
      <c r="AC16" s="332">
        <f t="shared" si="7"/>
        <v>0</v>
      </c>
      <c r="AD16" s="152">
        <f t="shared" si="8"/>
        <v>0</v>
      </c>
      <c r="AE16" s="152">
        <f t="shared" si="9"/>
        <v>0</v>
      </c>
      <c r="AF16" s="221">
        <f t="shared" si="25"/>
        <v>0</v>
      </c>
      <c r="AG16" s="221">
        <f t="shared" si="26"/>
        <v>0</v>
      </c>
      <c r="AH16" s="221">
        <f t="shared" si="27"/>
        <v>0</v>
      </c>
      <c r="AI16" s="226">
        <f t="shared" si="28"/>
        <v>0</v>
      </c>
      <c r="AK16" s="122">
        <v>11</v>
      </c>
      <c r="AL16" s="84">
        <f t="shared" si="10"/>
        <v>0</v>
      </c>
      <c r="AM16" s="84">
        <f t="shared" si="11"/>
        <v>0</v>
      </c>
      <c r="AN16" s="84">
        <f t="shared" si="12"/>
        <v>0</v>
      </c>
      <c r="AO16" s="84">
        <f t="shared" si="13"/>
        <v>0</v>
      </c>
      <c r="AP16" s="84">
        <f t="shared" si="14"/>
        <v>0</v>
      </c>
      <c r="AQ16" s="221">
        <f t="shared" si="17"/>
        <v>0</v>
      </c>
      <c r="AR16" s="221">
        <f t="shared" si="17"/>
        <v>0</v>
      </c>
      <c r="AS16" s="221">
        <f t="shared" si="17"/>
        <v>0</v>
      </c>
      <c r="AT16" s="221">
        <f t="shared" si="17"/>
        <v>0</v>
      </c>
      <c r="AU16" s="84"/>
      <c r="AV16" s="84"/>
      <c r="AW16" s="84"/>
      <c r="AX16" s="84"/>
      <c r="AY16" s="190">
        <f t="shared" si="24"/>
        <v>0</v>
      </c>
      <c r="AZ16" s="225"/>
    </row>
    <row r="17" spans="2:55" ht="16">
      <c r="B17" s="464"/>
      <c r="C17" s="458" t="s">
        <v>129</v>
      </c>
      <c r="D17" s="453" t="s">
        <v>136</v>
      </c>
      <c r="E17" s="453"/>
      <c r="F17" s="147" t="s">
        <v>30</v>
      </c>
      <c r="I17" s="106">
        <v>12</v>
      </c>
      <c r="J17" s="84">
        <f t="shared" si="18"/>
        <v>6.8400000000000007</v>
      </c>
      <c r="K17" s="84">
        <f t="shared" si="19"/>
        <v>2.5200411724715086</v>
      </c>
      <c r="L17" s="84">
        <f t="shared" si="20"/>
        <v>70</v>
      </c>
      <c r="M17" s="84">
        <f t="shared" si="21"/>
        <v>4</v>
      </c>
      <c r="N17" s="84">
        <f t="shared" si="0"/>
        <v>0</v>
      </c>
      <c r="O17" s="85">
        <f t="shared" si="1"/>
        <v>287.63540504205457</v>
      </c>
      <c r="P17" s="106">
        <v>12</v>
      </c>
      <c r="Q17" s="84">
        <f t="shared" si="15"/>
        <v>5.3040000000000003</v>
      </c>
      <c r="R17" s="84">
        <f t="shared" si="22"/>
        <v>63.648000000000017</v>
      </c>
      <c r="S17" s="84">
        <f t="shared" si="23"/>
        <v>32.460480000000011</v>
      </c>
      <c r="T17" s="84">
        <f t="shared" si="2"/>
        <v>9.9766626594418444</v>
      </c>
      <c r="U17" s="84">
        <f t="shared" si="16"/>
        <v>70</v>
      </c>
      <c r="V17" s="84">
        <f t="shared" si="3"/>
        <v>4</v>
      </c>
      <c r="W17" s="84">
        <v>0</v>
      </c>
      <c r="X17" s="84">
        <f t="shared" si="4"/>
        <v>345.2446901318612</v>
      </c>
      <c r="Y17" s="89">
        <f t="shared" si="5"/>
        <v>57.609285089806633</v>
      </c>
      <c r="AA17" s="122">
        <v>12</v>
      </c>
      <c r="AB17" s="84">
        <f t="shared" si="6"/>
        <v>0</v>
      </c>
      <c r="AC17" s="332">
        <f t="shared" si="7"/>
        <v>0</v>
      </c>
      <c r="AD17" s="152">
        <f t="shared" si="8"/>
        <v>0</v>
      </c>
      <c r="AE17" s="152">
        <f t="shared" si="9"/>
        <v>0</v>
      </c>
      <c r="AF17" s="221">
        <f t="shared" si="25"/>
        <v>0</v>
      </c>
      <c r="AG17" s="221">
        <f t="shared" si="26"/>
        <v>0</v>
      </c>
      <c r="AH17" s="221">
        <f t="shared" si="27"/>
        <v>0</v>
      </c>
      <c r="AI17" s="226">
        <f t="shared" si="28"/>
        <v>0</v>
      </c>
      <c r="AK17" s="122">
        <v>12</v>
      </c>
      <c r="AL17" s="84">
        <f t="shared" si="10"/>
        <v>0</v>
      </c>
      <c r="AM17" s="84">
        <f t="shared" si="11"/>
        <v>0</v>
      </c>
      <c r="AN17" s="84">
        <f t="shared" si="12"/>
        <v>0</v>
      </c>
      <c r="AO17" s="84">
        <f t="shared" si="13"/>
        <v>0</v>
      </c>
      <c r="AP17" s="84">
        <f t="shared" si="14"/>
        <v>0</v>
      </c>
      <c r="AQ17" s="221">
        <f t="shared" si="17"/>
        <v>0</v>
      </c>
      <c r="AR17" s="221">
        <f t="shared" si="17"/>
        <v>0</v>
      </c>
      <c r="AS17" s="221">
        <f t="shared" si="17"/>
        <v>0</v>
      </c>
      <c r="AT17" s="221">
        <f t="shared" si="17"/>
        <v>0</v>
      </c>
      <c r="AU17" s="84"/>
      <c r="AV17" s="84"/>
      <c r="AW17" s="84"/>
      <c r="AX17" s="84"/>
      <c r="AY17" s="190">
        <f t="shared" si="24"/>
        <v>0</v>
      </c>
      <c r="AZ17" s="225"/>
    </row>
    <row r="18" spans="2:55">
      <c r="B18" s="464"/>
      <c r="C18" s="458"/>
      <c r="D18" s="453" t="s">
        <v>141</v>
      </c>
      <c r="E18" s="453"/>
      <c r="F18" s="148">
        <v>70</v>
      </c>
      <c r="I18" s="106">
        <v>13</v>
      </c>
      <c r="J18" s="84">
        <f t="shared" si="18"/>
        <v>7.410000000000001</v>
      </c>
      <c r="K18" s="84">
        <f t="shared" si="19"/>
        <v>2.7047269815583848</v>
      </c>
      <c r="L18" s="84">
        <f t="shared" si="20"/>
        <v>70</v>
      </c>
      <c r="M18" s="84">
        <f t="shared" si="21"/>
        <v>4.333333333333333</v>
      </c>
      <c r="N18" s="84">
        <f t="shared" si="0"/>
        <v>0</v>
      </c>
      <c r="O18" s="85">
        <f t="shared" si="1"/>
        <v>290.17203838176971</v>
      </c>
      <c r="P18" s="106">
        <v>13</v>
      </c>
      <c r="Q18" s="84">
        <f t="shared" si="15"/>
        <v>5.3040000000000003</v>
      </c>
      <c r="R18" s="84">
        <f t="shared" si="22"/>
        <v>68.952000000000012</v>
      </c>
      <c r="S18" s="84">
        <f t="shared" si="23"/>
        <v>35.165520000000008</v>
      </c>
      <c r="T18" s="84">
        <f t="shared" si="2"/>
        <v>10.707820560897389</v>
      </c>
      <c r="U18" s="84">
        <f t="shared" si="16"/>
        <v>70</v>
      </c>
      <c r="V18" s="84">
        <f t="shared" si="3"/>
        <v>4.333333333333333</v>
      </c>
      <c r="W18" s="84">
        <v>0</v>
      </c>
      <c r="X18" s="84">
        <f t="shared" si="4"/>
        <v>352.4516236991185</v>
      </c>
      <c r="Y18" s="89">
        <f t="shared" si="5"/>
        <v>62.27958531734879</v>
      </c>
      <c r="AA18" s="122">
        <v>13</v>
      </c>
      <c r="AB18" s="84">
        <f t="shared" si="6"/>
        <v>0</v>
      </c>
      <c r="AC18" s="332">
        <f t="shared" si="7"/>
        <v>0</v>
      </c>
      <c r="AD18" s="152">
        <f t="shared" si="8"/>
        <v>0</v>
      </c>
      <c r="AE18" s="152">
        <f t="shared" si="9"/>
        <v>0</v>
      </c>
      <c r="AF18" s="221">
        <f t="shared" si="25"/>
        <v>0</v>
      </c>
      <c r="AG18" s="221">
        <f t="shared" si="26"/>
        <v>0</v>
      </c>
      <c r="AH18" s="221">
        <f t="shared" si="27"/>
        <v>0</v>
      </c>
      <c r="AI18" s="226">
        <f t="shared" si="28"/>
        <v>0</v>
      </c>
      <c r="AK18" s="122">
        <v>13</v>
      </c>
      <c r="AL18" s="84">
        <f t="shared" si="10"/>
        <v>0</v>
      </c>
      <c r="AM18" s="84">
        <f t="shared" si="11"/>
        <v>0</v>
      </c>
      <c r="AN18" s="84">
        <f t="shared" si="12"/>
        <v>0</v>
      </c>
      <c r="AO18" s="84">
        <f t="shared" si="13"/>
        <v>0</v>
      </c>
      <c r="AP18" s="84">
        <f t="shared" si="14"/>
        <v>0</v>
      </c>
      <c r="AQ18" s="221">
        <f t="shared" si="17"/>
        <v>0</v>
      </c>
      <c r="AR18" s="221">
        <f t="shared" si="17"/>
        <v>0</v>
      </c>
      <c r="AS18" s="221">
        <f t="shared" si="17"/>
        <v>0</v>
      </c>
      <c r="AT18" s="221">
        <f t="shared" si="17"/>
        <v>0</v>
      </c>
      <c r="AU18" s="84"/>
      <c r="AV18" s="84"/>
      <c r="AW18" s="84"/>
      <c r="AX18" s="84"/>
      <c r="AY18" s="190">
        <f t="shared" si="24"/>
        <v>0</v>
      </c>
      <c r="AZ18" s="225"/>
    </row>
    <row r="19" spans="2:55">
      <c r="B19" s="464"/>
      <c r="C19" s="458"/>
      <c r="D19" s="456" t="s">
        <v>160</v>
      </c>
      <c r="E19" s="456"/>
      <c r="F19" s="87">
        <f>IF(ISBLANK(F$17),,VLOOKUP(F$17,C131:D195,2,FALSE))</f>
        <v>0.51</v>
      </c>
      <c r="I19" s="106">
        <v>14</v>
      </c>
      <c r="J19" s="84">
        <f t="shared" si="18"/>
        <v>7.9800000000000013</v>
      </c>
      <c r="K19" s="84">
        <f t="shared" si="19"/>
        <v>2.887764808942427</v>
      </c>
      <c r="L19" s="84">
        <f t="shared" si="20"/>
        <v>70</v>
      </c>
      <c r="M19" s="84">
        <f t="shared" si="21"/>
        <v>4.666666666666667</v>
      </c>
      <c r="N19" s="84">
        <f t="shared" si="0"/>
        <v>0</v>
      </c>
      <c r="O19" s="85">
        <f t="shared" si="1"/>
        <v>292.70580148668586</v>
      </c>
      <c r="P19" s="106">
        <v>14</v>
      </c>
      <c r="Q19" s="84">
        <f t="shared" si="15"/>
        <v>5.3040000000000003</v>
      </c>
      <c r="R19" s="84">
        <f t="shared" si="22"/>
        <v>74.256000000000014</v>
      </c>
      <c r="S19" s="84">
        <f t="shared" si="23"/>
        <v>37.870560000000005</v>
      </c>
      <c r="T19" s="84">
        <f t="shared" si="2"/>
        <v>11.432454220726362</v>
      </c>
      <c r="U19" s="84">
        <f t="shared" si="16"/>
        <v>70</v>
      </c>
      <c r="V19" s="84">
        <f t="shared" si="3"/>
        <v>4.666666666666667</v>
      </c>
      <c r="W19" s="84">
        <v>0</v>
      </c>
      <c r="X19" s="84">
        <f t="shared" si="4"/>
        <v>359.64719421220951</v>
      </c>
      <c r="Y19" s="89">
        <f t="shared" si="5"/>
        <v>66.941392725523656</v>
      </c>
      <c r="AA19" s="122">
        <v>14</v>
      </c>
      <c r="AB19" s="84">
        <f t="shared" si="6"/>
        <v>0</v>
      </c>
      <c r="AC19" s="332">
        <f t="shared" si="7"/>
        <v>0</v>
      </c>
      <c r="AD19" s="152">
        <f t="shared" si="8"/>
        <v>0</v>
      </c>
      <c r="AE19" s="152">
        <f t="shared" si="9"/>
        <v>0</v>
      </c>
      <c r="AF19" s="221">
        <f t="shared" si="25"/>
        <v>0</v>
      </c>
      <c r="AG19" s="221">
        <f t="shared" si="26"/>
        <v>0</v>
      </c>
      <c r="AH19" s="221">
        <f t="shared" si="27"/>
        <v>0</v>
      </c>
      <c r="AI19" s="226">
        <f t="shared" si="28"/>
        <v>0</v>
      </c>
      <c r="AK19" s="122">
        <v>14</v>
      </c>
      <c r="AL19" s="84">
        <f t="shared" si="10"/>
        <v>0</v>
      </c>
      <c r="AM19" s="84">
        <f t="shared" si="11"/>
        <v>0</v>
      </c>
      <c r="AN19" s="84">
        <f t="shared" si="12"/>
        <v>0</v>
      </c>
      <c r="AO19" s="84">
        <f t="shared" si="13"/>
        <v>0</v>
      </c>
      <c r="AP19" s="84">
        <f t="shared" si="14"/>
        <v>0</v>
      </c>
      <c r="AQ19" s="221">
        <f t="shared" si="17"/>
        <v>0</v>
      </c>
      <c r="AR19" s="221">
        <f t="shared" si="17"/>
        <v>0</v>
      </c>
      <c r="AS19" s="221">
        <f t="shared" si="17"/>
        <v>0</v>
      </c>
      <c r="AT19" s="221">
        <f t="shared" si="17"/>
        <v>0</v>
      </c>
      <c r="AU19" s="84"/>
      <c r="AV19" s="84"/>
      <c r="AW19" s="84"/>
      <c r="AX19" s="84"/>
      <c r="AY19" s="190">
        <f t="shared" si="24"/>
        <v>0</v>
      </c>
      <c r="AZ19" s="225"/>
    </row>
    <row r="20" spans="2:55">
      <c r="B20" s="464"/>
      <c r="C20" s="458"/>
      <c r="D20" s="456" t="s">
        <v>145</v>
      </c>
      <c r="E20" s="456"/>
      <c r="F20" s="149">
        <v>1.56</v>
      </c>
      <c r="I20" s="106">
        <v>15</v>
      </c>
      <c r="J20" s="84">
        <f t="shared" si="18"/>
        <v>8.5500000000000007</v>
      </c>
      <c r="K20" s="84">
        <f t="shared" si="19"/>
        <v>3.0692857555424364</v>
      </c>
      <c r="L20" s="84">
        <f t="shared" si="20"/>
        <v>70</v>
      </c>
      <c r="M20" s="84">
        <f t="shared" si="21"/>
        <v>5</v>
      </c>
      <c r="N20" s="84">
        <f t="shared" si="0"/>
        <v>0</v>
      </c>
      <c r="O20" s="85">
        <f t="shared" si="1"/>
        <v>295.2369226909031</v>
      </c>
      <c r="P20" s="106">
        <v>15</v>
      </c>
      <c r="Q20" s="84">
        <f t="shared" si="15"/>
        <v>5.3040000000000003</v>
      </c>
      <c r="R20" s="84">
        <f t="shared" si="22"/>
        <v>79.560000000000016</v>
      </c>
      <c r="S20" s="84">
        <f t="shared" si="23"/>
        <v>40.575600000000009</v>
      </c>
      <c r="T20" s="84">
        <f t="shared" si="2"/>
        <v>12.151082658084299</v>
      </c>
      <c r="U20" s="84">
        <f t="shared" si="16"/>
        <v>70</v>
      </c>
      <c r="V20" s="84">
        <f t="shared" si="3"/>
        <v>5</v>
      </c>
      <c r="W20" s="84">
        <v>0</v>
      </c>
      <c r="X20" s="84">
        <f t="shared" si="4"/>
        <v>366.83230562949689</v>
      </c>
      <c r="Y20" s="89">
        <f t="shared" si="5"/>
        <v>71.595382938593787</v>
      </c>
      <c r="AA20" s="122">
        <v>15</v>
      </c>
      <c r="AB20" s="84">
        <f t="shared" si="6"/>
        <v>15</v>
      </c>
      <c r="AC20" s="332">
        <f t="shared" si="7"/>
        <v>0</v>
      </c>
      <c r="AD20" s="152">
        <f t="shared" si="8"/>
        <v>0.56000000000000005</v>
      </c>
      <c r="AE20" s="152">
        <f t="shared" si="9"/>
        <v>0.44</v>
      </c>
      <c r="AF20" s="221">
        <f t="shared" si="25"/>
        <v>0</v>
      </c>
      <c r="AG20" s="221">
        <f t="shared" si="26"/>
        <v>7.3588137770355146</v>
      </c>
      <c r="AH20" s="221">
        <f t="shared" si="27"/>
        <v>4.9544220875163099</v>
      </c>
      <c r="AI20" s="226">
        <f t="shared" si="28"/>
        <v>12.313235864551825</v>
      </c>
      <c r="AK20" s="122">
        <v>15</v>
      </c>
      <c r="AL20" s="84">
        <f t="shared" si="10"/>
        <v>15</v>
      </c>
      <c r="AM20" s="84">
        <f t="shared" si="11"/>
        <v>0</v>
      </c>
      <c r="AN20" s="84">
        <f t="shared" si="12"/>
        <v>0.56000000000000005</v>
      </c>
      <c r="AO20" s="84">
        <f t="shared" si="13"/>
        <v>0.44</v>
      </c>
      <c r="AP20" s="84">
        <f t="shared" si="14"/>
        <v>0</v>
      </c>
      <c r="AQ20" s="221">
        <f t="shared" si="17"/>
        <v>0</v>
      </c>
      <c r="AR20" s="221">
        <f t="shared" si="17"/>
        <v>8.4</v>
      </c>
      <c r="AS20" s="221">
        <f t="shared" si="17"/>
        <v>6.6</v>
      </c>
      <c r="AT20" s="221">
        <f t="shared" si="17"/>
        <v>0</v>
      </c>
      <c r="AU20" s="84"/>
      <c r="AV20" s="84"/>
      <c r="AW20" s="84"/>
      <c r="AX20" s="84"/>
      <c r="AY20" s="190">
        <f t="shared" si="24"/>
        <v>3.75</v>
      </c>
      <c r="AZ20" s="225"/>
    </row>
    <row r="21" spans="2:55">
      <c r="B21" s="455"/>
      <c r="C21" s="459"/>
      <c r="D21" s="457" t="s">
        <v>148</v>
      </c>
      <c r="E21" s="457"/>
      <c r="F21" s="154">
        <f>15*7.5%</f>
        <v>1.125</v>
      </c>
      <c r="I21" s="106">
        <v>16</v>
      </c>
      <c r="J21" s="84">
        <f t="shared" si="18"/>
        <v>9.120000000000001</v>
      </c>
      <c r="K21" s="84">
        <f t="shared" si="19"/>
        <v>3.2494024532234786</v>
      </c>
      <c r="L21" s="84">
        <f t="shared" si="20"/>
        <v>70</v>
      </c>
      <c r="M21" s="84">
        <f t="shared" si="21"/>
        <v>5.333333333333333</v>
      </c>
      <c r="N21" s="84">
        <f t="shared" si="0"/>
        <v>0</v>
      </c>
      <c r="O21" s="85">
        <f t="shared" si="1"/>
        <v>297.76559816158641</v>
      </c>
      <c r="P21" s="106">
        <v>16</v>
      </c>
      <c r="Q21" s="84">
        <f t="shared" si="15"/>
        <v>-23.4</v>
      </c>
      <c r="R21" s="84">
        <f t="shared" si="22"/>
        <v>56.160000000000018</v>
      </c>
      <c r="S21" s="84">
        <f t="shared" si="23"/>
        <v>28.641600000000011</v>
      </c>
      <c r="T21" s="84">
        <f t="shared" si="2"/>
        <v>8.9321263390731787</v>
      </c>
      <c r="U21" s="84">
        <f t="shared" si="16"/>
        <v>70</v>
      </c>
      <c r="V21" s="84">
        <f t="shared" si="3"/>
        <v>5.333333333333333</v>
      </c>
      <c r="W21" s="84">
        <v>0</v>
      </c>
      <c r="X21" s="84">
        <f t="shared" si="4"/>
        <v>341.66312892944137</v>
      </c>
      <c r="Y21" s="89">
        <f t="shared" si="5"/>
        <v>43.89753076785496</v>
      </c>
      <c r="AA21" s="122">
        <v>16</v>
      </c>
      <c r="AB21" s="84">
        <f t="shared" si="6"/>
        <v>0</v>
      </c>
      <c r="AC21" s="332">
        <f t="shared" si="7"/>
        <v>0</v>
      </c>
      <c r="AD21" s="152">
        <f t="shared" si="8"/>
        <v>0</v>
      </c>
      <c r="AE21" s="152">
        <f t="shared" si="9"/>
        <v>0</v>
      </c>
      <c r="AF21" s="221">
        <f t="shared" si="25"/>
        <v>0</v>
      </c>
      <c r="AG21" s="221">
        <f t="shared" si="26"/>
        <v>7.1575866273192812</v>
      </c>
      <c r="AH21" s="221">
        <f t="shared" si="27"/>
        <v>3.5033054549431935</v>
      </c>
      <c r="AI21" s="226">
        <f t="shared" si="28"/>
        <v>10.660892082262475</v>
      </c>
      <c r="AK21" s="122">
        <v>16</v>
      </c>
      <c r="AL21" s="84">
        <f t="shared" si="10"/>
        <v>0</v>
      </c>
      <c r="AM21" s="84">
        <f t="shared" si="11"/>
        <v>0</v>
      </c>
      <c r="AN21" s="84">
        <f t="shared" si="12"/>
        <v>0</v>
      </c>
      <c r="AO21" s="84">
        <f t="shared" si="13"/>
        <v>0</v>
      </c>
      <c r="AP21" s="84">
        <f t="shared" si="14"/>
        <v>0</v>
      </c>
      <c r="AQ21" s="221">
        <f t="shared" si="17"/>
        <v>0</v>
      </c>
      <c r="AR21" s="221">
        <f t="shared" si="17"/>
        <v>0</v>
      </c>
      <c r="AS21" s="221">
        <f t="shared" si="17"/>
        <v>0</v>
      </c>
      <c r="AT21" s="221">
        <f t="shared" si="17"/>
        <v>0</v>
      </c>
      <c r="AU21" s="84"/>
      <c r="AV21" s="84"/>
      <c r="AW21" s="84"/>
      <c r="AX21" s="84"/>
      <c r="AY21" s="190">
        <f t="shared" si="24"/>
        <v>3.75</v>
      </c>
      <c r="AZ21" s="225"/>
    </row>
    <row r="22" spans="2:55">
      <c r="E22" s="6"/>
      <c r="I22" s="106">
        <v>17</v>
      </c>
      <c r="J22" s="84">
        <f t="shared" si="18"/>
        <v>9.6900000000000013</v>
      </c>
      <c r="K22" s="84">
        <f t="shared" si="19"/>
        <v>3.4282126591207973</v>
      </c>
      <c r="L22" s="84">
        <f t="shared" si="20"/>
        <v>70</v>
      </c>
      <c r="M22" s="84">
        <f t="shared" si="21"/>
        <v>5.666666666666667</v>
      </c>
      <c r="N22" s="84">
        <f t="shared" si="0"/>
        <v>0</v>
      </c>
      <c r="O22" s="85">
        <f t="shared" si="1"/>
        <v>300.29199815907987</v>
      </c>
      <c r="P22" s="106">
        <v>17</v>
      </c>
      <c r="Q22" s="84">
        <f t="shared" si="15"/>
        <v>15.99</v>
      </c>
      <c r="R22" s="84">
        <f t="shared" si="22"/>
        <v>72.15000000000002</v>
      </c>
      <c r="S22" s="84">
        <f t="shared" si="23"/>
        <v>36.796500000000009</v>
      </c>
      <c r="T22" s="84">
        <f t="shared" si="2"/>
        <v>11.145477987186364</v>
      </c>
      <c r="U22" s="84">
        <f t="shared" si="16"/>
        <v>70</v>
      </c>
      <c r="V22" s="84">
        <f t="shared" si="3"/>
        <v>5.666666666666667</v>
      </c>
      <c r="W22" s="84">
        <v>0</v>
      </c>
      <c r="X22" s="84">
        <f t="shared" si="4"/>
        <v>360.94338943879399</v>
      </c>
      <c r="Y22" s="89">
        <f t="shared" si="5"/>
        <v>60.651391279714119</v>
      </c>
      <c r="AA22" s="122">
        <v>17</v>
      </c>
      <c r="AB22" s="84">
        <f t="shared" si="6"/>
        <v>0</v>
      </c>
      <c r="AC22" s="332">
        <f t="shared" si="7"/>
        <v>0</v>
      </c>
      <c r="AD22" s="152">
        <f t="shared" si="8"/>
        <v>0</v>
      </c>
      <c r="AE22" s="152">
        <f t="shared" si="9"/>
        <v>0</v>
      </c>
      <c r="AF22" s="221">
        <f t="shared" si="25"/>
        <v>0</v>
      </c>
      <c r="AG22" s="221">
        <f t="shared" si="26"/>
        <v>6.9618620445941133</v>
      </c>
      <c r="AH22" s="221">
        <f t="shared" si="27"/>
        <v>2.4772110437581554</v>
      </c>
      <c r="AI22" s="226">
        <f t="shared" si="28"/>
        <v>9.4390730883522682</v>
      </c>
      <c r="AK22" s="122">
        <v>17</v>
      </c>
      <c r="AL22" s="84">
        <f t="shared" si="10"/>
        <v>0</v>
      </c>
      <c r="AM22" s="84">
        <f t="shared" si="11"/>
        <v>0</v>
      </c>
      <c r="AN22" s="84">
        <f t="shared" si="12"/>
        <v>0</v>
      </c>
      <c r="AO22" s="84">
        <f t="shared" si="13"/>
        <v>0</v>
      </c>
      <c r="AP22" s="84">
        <f t="shared" si="14"/>
        <v>0</v>
      </c>
      <c r="AQ22" s="221">
        <f t="shared" si="17"/>
        <v>0</v>
      </c>
      <c r="AR22" s="221">
        <f t="shared" si="17"/>
        <v>0</v>
      </c>
      <c r="AS22" s="221">
        <f t="shared" si="17"/>
        <v>0</v>
      </c>
      <c r="AT22" s="221">
        <f t="shared" si="17"/>
        <v>0</v>
      </c>
      <c r="AU22" s="84"/>
      <c r="AV22" s="84"/>
      <c r="AW22" s="84"/>
      <c r="AX22" s="84"/>
      <c r="AY22" s="190">
        <f t="shared" si="24"/>
        <v>3.75</v>
      </c>
      <c r="AZ22" s="225"/>
    </row>
    <row r="23" spans="2:55">
      <c r="B23" s="476" t="s">
        <v>147</v>
      </c>
      <c r="C23" s="477"/>
      <c r="D23" s="477"/>
      <c r="E23" s="477"/>
      <c r="F23" s="477"/>
      <c r="G23" s="478"/>
      <c r="I23" s="106">
        <v>18</v>
      </c>
      <c r="J23" s="84">
        <f t="shared" si="18"/>
        <v>10.260000000000002</v>
      </c>
      <c r="K23" s="84">
        <f t="shared" si="19"/>
        <v>3.605801979839383</v>
      </c>
      <c r="L23" s="84">
        <f t="shared" si="20"/>
        <v>70</v>
      </c>
      <c r="M23" s="84">
        <f t="shared" si="21"/>
        <v>6</v>
      </c>
      <c r="N23" s="84">
        <f t="shared" si="0"/>
        <v>0</v>
      </c>
      <c r="O23" s="85">
        <f t="shared" si="1"/>
        <v>302.81627178155361</v>
      </c>
      <c r="P23" s="106">
        <v>18</v>
      </c>
      <c r="Q23" s="84">
        <f t="shared" si="15"/>
        <v>15.99</v>
      </c>
      <c r="R23" s="84">
        <f t="shared" si="22"/>
        <v>88.140000000000015</v>
      </c>
      <c r="S23" s="84">
        <f t="shared" si="23"/>
        <v>44.951400000000007</v>
      </c>
      <c r="T23" s="84">
        <f t="shared" si="2"/>
        <v>13.301970368657125</v>
      </c>
      <c r="U23" s="84">
        <f t="shared" si="16"/>
        <v>70</v>
      </c>
      <c r="V23" s="84">
        <f t="shared" si="3"/>
        <v>6</v>
      </c>
      <c r="W23" s="84">
        <v>0</v>
      </c>
      <c r="X23" s="84">
        <f t="shared" si="4"/>
        <v>380.12462005874448</v>
      </c>
      <c r="Y23" s="89">
        <f t="shared" si="5"/>
        <v>77.308348277190873</v>
      </c>
      <c r="AA23" s="122">
        <v>18</v>
      </c>
      <c r="AB23" s="84">
        <f t="shared" si="6"/>
        <v>0</v>
      </c>
      <c r="AC23" s="332">
        <f t="shared" si="7"/>
        <v>0</v>
      </c>
      <c r="AD23" s="152">
        <f t="shared" si="8"/>
        <v>0</v>
      </c>
      <c r="AE23" s="152">
        <f t="shared" si="9"/>
        <v>0</v>
      </c>
      <c r="AF23" s="221">
        <f t="shared" si="25"/>
        <v>0</v>
      </c>
      <c r="AG23" s="221">
        <f t="shared" si="26"/>
        <v>6.7714895608762742</v>
      </c>
      <c r="AH23" s="221">
        <f t="shared" si="27"/>
        <v>1.7516527274715972</v>
      </c>
      <c r="AI23" s="226">
        <f t="shared" si="28"/>
        <v>8.5231422883478718</v>
      </c>
      <c r="AK23" s="122">
        <v>18</v>
      </c>
      <c r="AL23" s="84">
        <f t="shared" si="10"/>
        <v>0</v>
      </c>
      <c r="AM23" s="84">
        <f t="shared" si="11"/>
        <v>0</v>
      </c>
      <c r="AN23" s="84">
        <f t="shared" si="12"/>
        <v>0</v>
      </c>
      <c r="AO23" s="84">
        <f t="shared" si="13"/>
        <v>0</v>
      </c>
      <c r="AP23" s="84">
        <f t="shared" si="14"/>
        <v>0</v>
      </c>
      <c r="AQ23" s="221">
        <f t="shared" si="17"/>
        <v>0</v>
      </c>
      <c r="AR23" s="221">
        <f t="shared" si="17"/>
        <v>0</v>
      </c>
      <c r="AS23" s="221">
        <f t="shared" si="17"/>
        <v>0</v>
      </c>
      <c r="AT23" s="221">
        <f t="shared" si="17"/>
        <v>0</v>
      </c>
      <c r="AU23" s="84"/>
      <c r="AV23" s="84"/>
      <c r="AW23" s="84"/>
      <c r="AX23" s="84"/>
      <c r="AY23" s="190">
        <f t="shared" si="24"/>
        <v>3.75</v>
      </c>
      <c r="AZ23" s="225"/>
    </row>
    <row r="24" spans="2:55">
      <c r="B24" s="98" t="s">
        <v>119</v>
      </c>
      <c r="C24" s="99" t="s">
        <v>120</v>
      </c>
      <c r="D24" s="99" t="s">
        <v>83</v>
      </c>
      <c r="E24" s="99" t="s">
        <v>122</v>
      </c>
      <c r="F24" s="99" t="s">
        <v>121</v>
      </c>
      <c r="G24" s="100" t="s">
        <v>146</v>
      </c>
      <c r="I24" s="106">
        <v>19</v>
      </c>
      <c r="J24" s="84">
        <f t="shared" si="18"/>
        <v>10.830000000000002</v>
      </c>
      <c r="K24" s="84">
        <f t="shared" si="19"/>
        <v>3.7822459729202591</v>
      </c>
      <c r="L24" s="84">
        <f t="shared" si="20"/>
        <v>70</v>
      </c>
      <c r="M24" s="84">
        <f t="shared" si="21"/>
        <v>6.333333333333333</v>
      </c>
      <c r="N24" s="84">
        <f t="shared" si="0"/>
        <v>0</v>
      </c>
      <c r="O24" s="85">
        <f t="shared" si="1"/>
        <v>305.3385506250583</v>
      </c>
      <c r="P24" s="106">
        <v>19</v>
      </c>
      <c r="Q24" s="84">
        <f t="shared" si="15"/>
        <v>15.99</v>
      </c>
      <c r="R24" s="84">
        <f t="shared" si="22"/>
        <v>104.13000000000001</v>
      </c>
      <c r="S24" s="84">
        <f t="shared" si="23"/>
        <v>53.106300000000005</v>
      </c>
      <c r="T24" s="84">
        <f t="shared" si="2"/>
        <v>15.413139523964025</v>
      </c>
      <c r="U24" s="84">
        <f t="shared" si="16"/>
        <v>70</v>
      </c>
      <c r="V24" s="84">
        <f t="shared" si="3"/>
        <v>6.333333333333333</v>
      </c>
      <c r="W24" s="84">
        <v>0</v>
      </c>
      <c r="X24" s="84">
        <f t="shared" si="4"/>
        <v>399.2269127264596</v>
      </c>
      <c r="Y24" s="89">
        <f t="shared" si="5"/>
        <v>93.888362101401299</v>
      </c>
      <c r="AA24" s="122">
        <v>19</v>
      </c>
      <c r="AB24" s="84">
        <f t="shared" si="6"/>
        <v>0</v>
      </c>
      <c r="AC24" s="332">
        <f t="shared" si="7"/>
        <v>0</v>
      </c>
      <c r="AD24" s="152">
        <f t="shared" si="8"/>
        <v>0</v>
      </c>
      <c r="AE24" s="152">
        <f t="shared" si="9"/>
        <v>0</v>
      </c>
      <c r="AF24" s="221">
        <f t="shared" si="25"/>
        <v>0</v>
      </c>
      <c r="AG24" s="221">
        <f t="shared" si="26"/>
        <v>6.5863228227369532</v>
      </c>
      <c r="AH24" s="221">
        <f t="shared" si="27"/>
        <v>1.2386055218790779</v>
      </c>
      <c r="AI24" s="226">
        <f t="shared" si="28"/>
        <v>7.8249283446160316</v>
      </c>
      <c r="AK24" s="122">
        <v>19</v>
      </c>
      <c r="AL24" s="84">
        <f t="shared" si="10"/>
        <v>0</v>
      </c>
      <c r="AM24" s="84">
        <f t="shared" si="11"/>
        <v>0</v>
      </c>
      <c r="AN24" s="84">
        <f t="shared" si="12"/>
        <v>0</v>
      </c>
      <c r="AO24" s="84">
        <f t="shared" si="13"/>
        <v>0</v>
      </c>
      <c r="AP24" s="84">
        <f t="shared" si="14"/>
        <v>0</v>
      </c>
      <c r="AQ24" s="221">
        <f t="shared" si="17"/>
        <v>0</v>
      </c>
      <c r="AR24" s="221">
        <f t="shared" si="17"/>
        <v>0</v>
      </c>
      <c r="AS24" s="221">
        <f t="shared" si="17"/>
        <v>0</v>
      </c>
      <c r="AT24" s="221">
        <f t="shared" si="17"/>
        <v>0</v>
      </c>
      <c r="AU24" s="84"/>
      <c r="AV24" s="84"/>
      <c r="AW24" s="84"/>
      <c r="AX24" s="84"/>
      <c r="AY24" s="190">
        <f t="shared" si="24"/>
        <v>3.75</v>
      </c>
      <c r="AZ24" s="225"/>
      <c r="BA24" s="5"/>
      <c r="BB24" s="5"/>
      <c r="BC24" s="5"/>
    </row>
    <row r="25" spans="2:55">
      <c r="B25" s="96">
        <v>0</v>
      </c>
      <c r="C25" s="359">
        <v>15</v>
      </c>
      <c r="D25" s="164">
        <v>51</v>
      </c>
      <c r="E25" s="169">
        <f t="shared" ref="E25:E56" si="29">$F$20</f>
        <v>1.56</v>
      </c>
      <c r="F25" s="97">
        <f t="shared" ref="F25:F42" si="30">D25*E25</f>
        <v>79.56</v>
      </c>
      <c r="G25" s="101">
        <f>F25/(C25-B25)</f>
        <v>5.3040000000000003</v>
      </c>
      <c r="I25" s="106">
        <v>20</v>
      </c>
      <c r="J25" s="84">
        <f t="shared" si="18"/>
        <v>11.400000000000002</v>
      </c>
      <c r="K25" s="84">
        <f t="shared" si="19"/>
        <v>3.9576117932716941</v>
      </c>
      <c r="L25" s="84">
        <f t="shared" si="20"/>
        <v>70</v>
      </c>
      <c r="M25" s="84">
        <f t="shared" si="21"/>
        <v>6.666666666666667</v>
      </c>
      <c r="N25" s="84">
        <f t="shared" si="0"/>
        <v>0</v>
      </c>
      <c r="O25" s="85">
        <f t="shared" si="1"/>
        <v>307.85895165105927</v>
      </c>
      <c r="P25" s="106">
        <v>20</v>
      </c>
      <c r="Q25" s="84">
        <f t="shared" si="15"/>
        <v>15.99</v>
      </c>
      <c r="R25" s="84">
        <f t="shared" si="22"/>
        <v>120.12</v>
      </c>
      <c r="S25" s="84">
        <f t="shared" si="23"/>
        <v>61.261200000000002</v>
      </c>
      <c r="T25" s="84">
        <f t="shared" si="2"/>
        <v>17.486752865339852</v>
      </c>
      <c r="U25" s="84">
        <f t="shared" si="16"/>
        <v>70</v>
      </c>
      <c r="V25" s="84">
        <f t="shared" si="3"/>
        <v>6.666666666666667</v>
      </c>
      <c r="W25" s="84">
        <v>0</v>
      </c>
      <c r="X25" s="84">
        <f t="shared" si="4"/>
        <v>418.26379568491143</v>
      </c>
      <c r="Y25" s="89">
        <f t="shared" si="5"/>
        <v>110.40484403385216</v>
      </c>
      <c r="AA25" s="122">
        <v>20</v>
      </c>
      <c r="AB25" s="84">
        <f t="shared" si="6"/>
        <v>16</v>
      </c>
      <c r="AC25" s="332">
        <f t="shared" si="7"/>
        <v>0</v>
      </c>
      <c r="AD25" s="152">
        <f t="shared" si="8"/>
        <v>0.56000000000000005</v>
      </c>
      <c r="AE25" s="152">
        <f t="shared" si="9"/>
        <v>0.44</v>
      </c>
      <c r="AF25" s="221">
        <f>IF(OR(AA25&lt;=$F$18,AA25&lt;=30),EXP(-LN(2)/$D$104)*AF24+((1-EXP(-LN(2)/$D$104))/(LN(2)/$D$104))*$AB25*AC25*0.475*$F$19*44/12,)</f>
        <v>0</v>
      </c>
      <c r="AG25" s="221">
        <f>IF(OR(AA25&lt;=$F$18,AA25&lt;=30),EXP(-LN(2)/$D$106)*AG24+((1-EXP(-LN(2)/$D$106))/(LN(2)/$D$106))*$AB25*AD25*0.475*$F$19*44/12,)</f>
        <v>14.255620840960765</v>
      </c>
      <c r="AH25" s="221">
        <f>IF(OR(AA25&lt;=$F$18,AA25&lt;=30),EXP(-LN(2)/$D$105)*AH24+((1-EXP(-LN(2)/$D$105))/(LN(2)/$D$105))*$AB25*AE25*0.475*$F$19*44/12,)</f>
        <v>6.1605432570865286</v>
      </c>
      <c r="AI25" s="226">
        <f>IF(OR(AA25&lt;=$F$18,AA25&lt;=30),SUM(AF25:AH25),)</f>
        <v>20.416164098047293</v>
      </c>
      <c r="AK25" s="122">
        <v>20</v>
      </c>
      <c r="AL25" s="84">
        <f t="shared" si="10"/>
        <v>16</v>
      </c>
      <c r="AM25" s="84">
        <f t="shared" si="11"/>
        <v>0</v>
      </c>
      <c r="AN25" s="84">
        <f t="shared" si="12"/>
        <v>0.56000000000000005</v>
      </c>
      <c r="AO25" s="84">
        <f t="shared" si="13"/>
        <v>0.44</v>
      </c>
      <c r="AP25" s="84">
        <f t="shared" si="14"/>
        <v>0</v>
      </c>
      <c r="AQ25" s="221">
        <f>IF($AK25&lt;=$F$18,$AL25*AM25,)</f>
        <v>0</v>
      </c>
      <c r="AR25" s="221">
        <f>IF($AK25&lt;=$F$18,$AL25*AN25,)</f>
        <v>8.9600000000000009</v>
      </c>
      <c r="AS25" s="221">
        <f>IF($AK25&lt;=$F$18,$AL25*AO25,)</f>
        <v>7.04</v>
      </c>
      <c r="AT25" s="221">
        <f>IF($AK25&lt;=$F$18,$AL25*AP25,)</f>
        <v>0</v>
      </c>
      <c r="AU25" s="84"/>
      <c r="AV25" s="84"/>
      <c r="AW25" s="84"/>
      <c r="AX25" s="84"/>
      <c r="AY25" s="190">
        <f t="shared" si="24"/>
        <v>7.75</v>
      </c>
      <c r="AZ25" s="225"/>
      <c r="BA25" s="5"/>
      <c r="BB25" s="5"/>
      <c r="BC25" s="5"/>
    </row>
    <row r="26" spans="2:55">
      <c r="B26" s="91">
        <f t="shared" ref="B26:B56" si="31">C25</f>
        <v>15</v>
      </c>
      <c r="C26" s="92">
        <f>B26+1</f>
        <v>16</v>
      </c>
      <c r="D26" s="165">
        <v>36</v>
      </c>
      <c r="E26" s="170">
        <f t="shared" si="29"/>
        <v>1.56</v>
      </c>
      <c r="F26" s="93">
        <f t="shared" si="30"/>
        <v>56.160000000000004</v>
      </c>
      <c r="G26" s="171">
        <f>(F26-F25)/(C26-B26)</f>
        <v>-23.4</v>
      </c>
      <c r="I26" s="106">
        <v>21</v>
      </c>
      <c r="J26" s="84">
        <f t="shared" si="18"/>
        <v>11.970000000000002</v>
      </c>
      <c r="K26" s="84">
        <f t="shared" si="19"/>
        <v>4.1319595009564569</v>
      </c>
      <c r="L26" s="84">
        <f t="shared" si="20"/>
        <v>70</v>
      </c>
      <c r="M26" s="84">
        <f t="shared" si="21"/>
        <v>7</v>
      </c>
      <c r="N26" s="84">
        <f t="shared" si="0"/>
        <v>0</v>
      </c>
      <c r="O26" s="85">
        <f t="shared" si="1"/>
        <v>310.37757946416582</v>
      </c>
      <c r="P26" s="106">
        <v>21</v>
      </c>
      <c r="Q26" s="84">
        <f t="shared" si="15"/>
        <v>-24.960000000000008</v>
      </c>
      <c r="R26" s="84">
        <f t="shared" si="22"/>
        <v>95.16</v>
      </c>
      <c r="S26" s="84">
        <f t="shared" si="23"/>
        <v>48.531599999999997</v>
      </c>
      <c r="T26" s="84">
        <f t="shared" si="2"/>
        <v>14.233883593531669</v>
      </c>
      <c r="U26" s="84">
        <f t="shared" si="16"/>
        <v>70</v>
      </c>
      <c r="V26" s="84">
        <f t="shared" si="3"/>
        <v>7</v>
      </c>
      <c r="W26" s="84">
        <v>0</v>
      </c>
      <c r="X26" s="84">
        <f t="shared" si="4"/>
        <v>391.64988392540107</v>
      </c>
      <c r="Y26" s="89">
        <f t="shared" si="5"/>
        <v>81.272304461235251</v>
      </c>
      <c r="AA26" s="122">
        <v>21</v>
      </c>
      <c r="AB26" s="84">
        <f t="shared" si="6"/>
        <v>0</v>
      </c>
      <c r="AC26" s="332">
        <f t="shared" si="7"/>
        <v>0</v>
      </c>
      <c r="AD26" s="152">
        <f t="shared" si="8"/>
        <v>0</v>
      </c>
      <c r="AE26" s="152">
        <f t="shared" si="9"/>
        <v>0</v>
      </c>
      <c r="AF26" s="221">
        <f>IF(OR(AA26&lt;=$F$18,AA26&lt;=30),EXP(-LN(2)/$D$104)*AF25+((1-EXP(-LN(2)/$D$104))/(LN(2)/$D$104))*$AB26*AC26*0.475*$F$19*44/12,)</f>
        <v>0</v>
      </c>
      <c r="AG26" s="221">
        <f>IF(OR(AA26&lt;=$F$18,AA26&lt;=30),EXP(-LN(2)/$D$106)*AG25+((1-EXP(-LN(2)/$D$106))/(LN(2)/$D$106))*$AB26*AD26*0.475*$F$19*44/12,)</f>
        <v>13.865800139394175</v>
      </c>
      <c r="AH26" s="221">
        <f>IF(OR(AA26&lt;=$F$18,AA26&lt;=30),EXP(-LN(2)/$D$105)*AH25+((1-EXP(-LN(2)/$D$105))/(LN(2)/$D$105))*$AB26*AE26*0.475*$F$19*44/12,)</f>
        <v>4.3561619128789451</v>
      </c>
      <c r="AI26" s="226">
        <f>IF(OR(AA26&lt;=$F$18,AA26&lt;=30),SUM(AF26:AH26),)</f>
        <v>18.22196205227312</v>
      </c>
      <c r="AK26" s="122">
        <v>21</v>
      </c>
      <c r="AL26" s="84">
        <f t="shared" si="10"/>
        <v>0</v>
      </c>
      <c r="AM26" s="84">
        <f t="shared" si="11"/>
        <v>0</v>
      </c>
      <c r="AN26" s="84">
        <f t="shared" si="12"/>
        <v>0</v>
      </c>
      <c r="AO26" s="84">
        <f t="shared" si="13"/>
        <v>0</v>
      </c>
      <c r="AP26" s="84">
        <f t="shared" si="14"/>
        <v>0</v>
      </c>
      <c r="AQ26" s="221">
        <f t="shared" ref="AQ26:AT41" si="32">IF($AK26&lt;=$F$18,$AL26*AM26,)</f>
        <v>0</v>
      </c>
      <c r="AR26" s="221">
        <f t="shared" si="32"/>
        <v>0</v>
      </c>
      <c r="AS26" s="221">
        <f t="shared" si="32"/>
        <v>0</v>
      </c>
      <c r="AT26" s="221">
        <f t="shared" si="32"/>
        <v>0</v>
      </c>
      <c r="AU26" s="84"/>
      <c r="AV26" s="84"/>
      <c r="AW26" s="84"/>
      <c r="AX26" s="84"/>
      <c r="AY26" s="190">
        <f t="shared" si="24"/>
        <v>7.75</v>
      </c>
      <c r="AZ26" s="225"/>
      <c r="BA26" s="5"/>
      <c r="BB26" s="5"/>
      <c r="BC26" s="187"/>
    </row>
    <row r="27" spans="2:55">
      <c r="B27" s="91">
        <f t="shared" si="31"/>
        <v>16</v>
      </c>
      <c r="C27" s="181">
        <f>C25+5</f>
        <v>20</v>
      </c>
      <c r="D27" s="165">
        <v>77</v>
      </c>
      <c r="E27" s="170">
        <f t="shared" si="29"/>
        <v>1.56</v>
      </c>
      <c r="F27" s="93">
        <f t="shared" si="30"/>
        <v>120.12</v>
      </c>
      <c r="G27" s="102">
        <f t="shared" ref="G27:G42" si="33">(F27-F26)/(C27-B27)</f>
        <v>15.99</v>
      </c>
      <c r="I27" s="106">
        <v>22</v>
      </c>
      <c r="J27" s="84">
        <f t="shared" si="18"/>
        <v>12.540000000000003</v>
      </c>
      <c r="K27" s="84">
        <f t="shared" si="19"/>
        <v>4.3053431128187816</v>
      </c>
      <c r="L27" s="84">
        <f t="shared" si="20"/>
        <v>70</v>
      </c>
      <c r="M27" s="84">
        <f t="shared" si="21"/>
        <v>7.333333333333333</v>
      </c>
      <c r="N27" s="84">
        <f t="shared" si="0"/>
        <v>0</v>
      </c>
      <c r="O27" s="85">
        <f t="shared" si="1"/>
        <v>312.89452814371492</v>
      </c>
      <c r="P27" s="106">
        <v>22</v>
      </c>
      <c r="Q27" s="84">
        <f t="shared" si="15"/>
        <v>18.72</v>
      </c>
      <c r="R27" s="84">
        <f t="shared" si="22"/>
        <v>113.88</v>
      </c>
      <c r="S27" s="84">
        <f t="shared" si="23"/>
        <v>58.078800000000001</v>
      </c>
      <c r="T27" s="84">
        <f t="shared" si="2"/>
        <v>16.681613195314618</v>
      </c>
      <c r="U27" s="84">
        <f t="shared" si="16"/>
        <v>70</v>
      </c>
      <c r="V27" s="84">
        <f t="shared" si="3"/>
        <v>7.333333333333333</v>
      </c>
      <c r="W27" s="84">
        <v>0</v>
      </c>
      <c r="X27" s="84">
        <f t="shared" si="4"/>
        <v>413.76327520406181</v>
      </c>
      <c r="Y27" s="89">
        <f t="shared" si="5"/>
        <v>100.86874706034689</v>
      </c>
      <c r="AA27" s="122">
        <v>22</v>
      </c>
      <c r="AB27" s="84">
        <f t="shared" si="6"/>
        <v>0</v>
      </c>
      <c r="AC27" s="332">
        <f t="shared" si="7"/>
        <v>0</v>
      </c>
      <c r="AD27" s="152">
        <f t="shared" si="8"/>
        <v>0</v>
      </c>
      <c r="AE27" s="152">
        <f t="shared" si="9"/>
        <v>0</v>
      </c>
      <c r="AF27" s="221">
        <f t="shared" ref="AF27:AF90" si="34">IF(OR(AA27&lt;=$F$18,AA27&lt;=30),EXP(-LN(2)/$D$104)*AF26+((1-EXP(-LN(2)/$D$104))/(LN(2)/$D$104))*$AB27*AC27*0.475*$F$19*44/12,)</f>
        <v>0</v>
      </c>
      <c r="AG27" s="221">
        <f t="shared" ref="AG27:AG90" si="35">IF(OR(AA27&lt;=$F$18,AA27&lt;=30),EXP(-LN(2)/$D$106)*AG26+((1-EXP(-LN(2)/$D$106))/(LN(2)/$D$106))*$AB27*AD27*0.475*$F$19*44/12,)</f>
        <v>13.486639105411703</v>
      </c>
      <c r="AH27" s="221">
        <f t="shared" ref="AH27:AH90" si="36">IF(OR(AA27&lt;=$F$18,AA27&lt;=30),EXP(-LN(2)/$D$105)*AH26+((1-EXP(-LN(2)/$D$105))/(LN(2)/$D$105))*$AB27*AE27*0.475*$F$19*44/12,)</f>
        <v>3.0802716285432648</v>
      </c>
      <c r="AI27" s="226">
        <f t="shared" ref="AI27:AI90" si="37">IF(OR(AA27&lt;=$F$18,AA27&lt;=30),SUM(AF27:AH27),)</f>
        <v>16.566910733954966</v>
      </c>
      <c r="AK27" s="122">
        <v>22</v>
      </c>
      <c r="AL27" s="84">
        <f t="shared" si="10"/>
        <v>0</v>
      </c>
      <c r="AM27" s="84">
        <f t="shared" si="11"/>
        <v>0</v>
      </c>
      <c r="AN27" s="84">
        <f t="shared" si="12"/>
        <v>0</v>
      </c>
      <c r="AO27" s="84">
        <f t="shared" si="13"/>
        <v>0</v>
      </c>
      <c r="AP27" s="84">
        <f t="shared" si="14"/>
        <v>0</v>
      </c>
      <c r="AQ27" s="221">
        <f t="shared" si="32"/>
        <v>0</v>
      </c>
      <c r="AR27" s="221">
        <f t="shared" si="32"/>
        <v>0</v>
      </c>
      <c r="AS27" s="221">
        <f t="shared" si="32"/>
        <v>0</v>
      </c>
      <c r="AT27" s="221">
        <f t="shared" si="32"/>
        <v>0</v>
      </c>
      <c r="AU27" s="84"/>
      <c r="AV27" s="84"/>
      <c r="AW27" s="84"/>
      <c r="AX27" s="84"/>
      <c r="AY27" s="190">
        <f t="shared" si="24"/>
        <v>7.75</v>
      </c>
      <c r="AZ27" s="225"/>
    </row>
    <row r="28" spans="2:55">
      <c r="B28" s="91">
        <f t="shared" si="31"/>
        <v>20</v>
      </c>
      <c r="C28" s="181">
        <f>C26+5</f>
        <v>21</v>
      </c>
      <c r="D28" s="165">
        <v>61</v>
      </c>
      <c r="E28" s="170">
        <f t="shared" si="29"/>
        <v>1.56</v>
      </c>
      <c r="F28" s="93">
        <f t="shared" si="30"/>
        <v>95.16</v>
      </c>
      <c r="G28" s="102">
        <f t="shared" si="33"/>
        <v>-24.960000000000008</v>
      </c>
      <c r="I28" s="106">
        <v>23</v>
      </c>
      <c r="J28" s="84">
        <f t="shared" si="18"/>
        <v>13.110000000000003</v>
      </c>
      <c r="K28" s="84">
        <f t="shared" si="19"/>
        <v>4.4778114575015309</v>
      </c>
      <c r="L28" s="84">
        <f t="shared" si="20"/>
        <v>70</v>
      </c>
      <c r="M28" s="84">
        <f t="shared" si="21"/>
        <v>7.666666666666667</v>
      </c>
      <c r="N28" s="84">
        <f t="shared" si="0"/>
        <v>0</v>
      </c>
      <c r="O28" s="85">
        <f t="shared" si="1"/>
        <v>315.40988273292629</v>
      </c>
      <c r="P28" s="106">
        <v>23</v>
      </c>
      <c r="Q28" s="84">
        <f t="shared" si="15"/>
        <v>18.72</v>
      </c>
      <c r="R28" s="84">
        <f t="shared" si="22"/>
        <v>132.6</v>
      </c>
      <c r="S28" s="84">
        <f t="shared" si="23"/>
        <v>67.626000000000005</v>
      </c>
      <c r="T28" s="84">
        <f t="shared" si="2"/>
        <v>19.082731089464875</v>
      </c>
      <c r="U28" s="84">
        <f t="shared" si="16"/>
        <v>70</v>
      </c>
      <c r="V28" s="84">
        <f t="shared" si="3"/>
        <v>7.666666666666667</v>
      </c>
      <c r="W28" s="84">
        <v>0</v>
      </c>
      <c r="X28" s="84">
        <f t="shared" si="4"/>
        <v>435.79548442526243</v>
      </c>
      <c r="Y28" s="89">
        <f t="shared" si="5"/>
        <v>120.38560169233614</v>
      </c>
      <c r="AA28" s="122">
        <v>23</v>
      </c>
      <c r="AB28" s="84">
        <f t="shared" si="6"/>
        <v>0</v>
      </c>
      <c r="AC28" s="332">
        <f t="shared" si="7"/>
        <v>0</v>
      </c>
      <c r="AD28" s="152">
        <f t="shared" si="8"/>
        <v>0</v>
      </c>
      <c r="AE28" s="152">
        <f t="shared" si="9"/>
        <v>0</v>
      </c>
      <c r="AF28" s="221">
        <f t="shared" si="34"/>
        <v>0</v>
      </c>
      <c r="AG28" s="221">
        <f t="shared" si="35"/>
        <v>13.117846249842692</v>
      </c>
      <c r="AH28" s="221">
        <f t="shared" si="36"/>
        <v>2.178080956439473</v>
      </c>
      <c r="AI28" s="226">
        <f t="shared" si="37"/>
        <v>15.295927206282165</v>
      </c>
      <c r="AK28" s="122">
        <v>23</v>
      </c>
      <c r="AL28" s="84">
        <f t="shared" si="10"/>
        <v>0</v>
      </c>
      <c r="AM28" s="84">
        <f t="shared" si="11"/>
        <v>0</v>
      </c>
      <c r="AN28" s="84">
        <f t="shared" si="12"/>
        <v>0</v>
      </c>
      <c r="AO28" s="84">
        <f t="shared" si="13"/>
        <v>0</v>
      </c>
      <c r="AP28" s="84">
        <f t="shared" si="14"/>
        <v>0</v>
      </c>
      <c r="AQ28" s="221">
        <f t="shared" si="32"/>
        <v>0</v>
      </c>
      <c r="AR28" s="221">
        <f t="shared" si="32"/>
        <v>0</v>
      </c>
      <c r="AS28" s="221">
        <f t="shared" si="32"/>
        <v>0</v>
      </c>
      <c r="AT28" s="221">
        <f t="shared" si="32"/>
        <v>0</v>
      </c>
      <c r="AU28" s="84"/>
      <c r="AV28" s="84"/>
      <c r="AW28" s="84"/>
      <c r="AX28" s="84"/>
      <c r="AY28" s="190">
        <f t="shared" si="24"/>
        <v>7.75</v>
      </c>
      <c r="AZ28" s="225"/>
    </row>
    <row r="29" spans="2:55">
      <c r="B29" s="91">
        <f t="shared" si="31"/>
        <v>21</v>
      </c>
      <c r="C29" s="181">
        <f t="shared" ref="C29:C56" si="38">C27+5</f>
        <v>25</v>
      </c>
      <c r="D29" s="165">
        <v>109</v>
      </c>
      <c r="E29" s="170">
        <f t="shared" si="29"/>
        <v>1.56</v>
      </c>
      <c r="F29" s="93">
        <f t="shared" si="30"/>
        <v>170.04</v>
      </c>
      <c r="G29" s="102">
        <f t="shared" si="33"/>
        <v>18.72</v>
      </c>
      <c r="I29" s="106">
        <v>24</v>
      </c>
      <c r="J29" s="84">
        <f t="shared" si="18"/>
        <v>13.680000000000003</v>
      </c>
      <c r="K29" s="84">
        <f t="shared" si="19"/>
        <v>4.6494088775688995</v>
      </c>
      <c r="L29" s="84">
        <f t="shared" si="20"/>
        <v>70</v>
      </c>
      <c r="M29" s="84">
        <f t="shared" si="21"/>
        <v>8</v>
      </c>
      <c r="N29" s="84">
        <f t="shared" si="0"/>
        <v>0</v>
      </c>
      <c r="O29" s="85">
        <f t="shared" si="1"/>
        <v>317.92372046176581</v>
      </c>
      <c r="P29" s="106">
        <v>24</v>
      </c>
      <c r="Q29" s="84">
        <f t="shared" si="15"/>
        <v>18.72</v>
      </c>
      <c r="R29" s="84">
        <f t="shared" si="22"/>
        <v>151.32</v>
      </c>
      <c r="S29" s="84">
        <f t="shared" si="23"/>
        <v>77.173199999999994</v>
      </c>
      <c r="T29" s="84">
        <f t="shared" si="2"/>
        <v>21.444576401945646</v>
      </c>
      <c r="U29" s="84">
        <f t="shared" si="16"/>
        <v>70</v>
      </c>
      <c r="V29" s="84">
        <f t="shared" si="3"/>
        <v>8</v>
      </c>
      <c r="W29" s="84">
        <v>0</v>
      </c>
      <c r="X29" s="84">
        <f t="shared" si="4"/>
        <v>457.7592939000553</v>
      </c>
      <c r="Y29" s="89">
        <f t="shared" si="5"/>
        <v>139.83557343828949</v>
      </c>
      <c r="AA29" s="122">
        <v>24</v>
      </c>
      <c r="AB29" s="84">
        <f t="shared" si="6"/>
        <v>0</v>
      </c>
      <c r="AC29" s="332">
        <f t="shared" si="7"/>
        <v>0</v>
      </c>
      <c r="AD29" s="152">
        <f t="shared" si="8"/>
        <v>0</v>
      </c>
      <c r="AE29" s="152">
        <f t="shared" si="9"/>
        <v>0</v>
      </c>
      <c r="AF29" s="221">
        <f t="shared" si="34"/>
        <v>0</v>
      </c>
      <c r="AG29" s="221">
        <f t="shared" si="35"/>
        <v>12.759138054303191</v>
      </c>
      <c r="AH29" s="221">
        <f t="shared" si="36"/>
        <v>1.5401358142716326</v>
      </c>
      <c r="AI29" s="226">
        <f t="shared" si="37"/>
        <v>14.299273868574824</v>
      </c>
      <c r="AK29" s="122">
        <v>24</v>
      </c>
      <c r="AL29" s="84">
        <f t="shared" si="10"/>
        <v>0</v>
      </c>
      <c r="AM29" s="84">
        <f t="shared" si="11"/>
        <v>0</v>
      </c>
      <c r="AN29" s="84">
        <f t="shared" si="12"/>
        <v>0</v>
      </c>
      <c r="AO29" s="84">
        <f t="shared" si="13"/>
        <v>0</v>
      </c>
      <c r="AP29" s="84">
        <f t="shared" si="14"/>
        <v>0</v>
      </c>
      <c r="AQ29" s="221">
        <f t="shared" si="32"/>
        <v>0</v>
      </c>
      <c r="AR29" s="221">
        <f t="shared" si="32"/>
        <v>0</v>
      </c>
      <c r="AS29" s="221">
        <f t="shared" si="32"/>
        <v>0</v>
      </c>
      <c r="AT29" s="221">
        <f t="shared" si="32"/>
        <v>0</v>
      </c>
      <c r="AU29" s="84"/>
      <c r="AV29" s="84"/>
      <c r="AW29" s="84"/>
      <c r="AX29" s="84"/>
      <c r="AY29" s="190">
        <f t="shared" si="24"/>
        <v>7.75</v>
      </c>
      <c r="AZ29" s="225"/>
    </row>
    <row r="30" spans="2:55">
      <c r="B30" s="91">
        <f t="shared" si="31"/>
        <v>25</v>
      </c>
      <c r="C30" s="181">
        <f t="shared" si="38"/>
        <v>26</v>
      </c>
      <c r="D30" s="165">
        <v>89</v>
      </c>
      <c r="E30" s="170">
        <f t="shared" si="29"/>
        <v>1.56</v>
      </c>
      <c r="F30" s="93">
        <f t="shared" si="30"/>
        <v>138.84</v>
      </c>
      <c r="G30" s="102">
        <f t="shared" si="33"/>
        <v>-31.199999999999989</v>
      </c>
      <c r="I30" s="106">
        <v>25</v>
      </c>
      <c r="J30" s="84">
        <f t="shared" si="18"/>
        <v>14.250000000000004</v>
      </c>
      <c r="K30" s="84">
        <f t="shared" si="19"/>
        <v>4.8201758113112367</v>
      </c>
      <c r="L30" s="84">
        <f t="shared" si="20"/>
        <v>70</v>
      </c>
      <c r="M30" s="84">
        <f t="shared" si="21"/>
        <v>8.3333333333333339</v>
      </c>
      <c r="N30" s="84">
        <f t="shared" si="0"/>
        <v>0</v>
      </c>
      <c r="O30" s="85">
        <f t="shared" si="1"/>
        <v>320.43611176025593</v>
      </c>
      <c r="P30" s="106">
        <v>25</v>
      </c>
      <c r="Q30" s="84">
        <f t="shared" si="15"/>
        <v>18.72</v>
      </c>
      <c r="R30" s="84">
        <f t="shared" si="22"/>
        <v>170.04</v>
      </c>
      <c r="S30" s="84">
        <f t="shared" si="23"/>
        <v>86.720399999999998</v>
      </c>
      <c r="T30" s="84">
        <f t="shared" si="2"/>
        <v>23.772563774784285</v>
      </c>
      <c r="U30" s="84">
        <f t="shared" si="16"/>
        <v>70</v>
      </c>
      <c r="V30" s="84">
        <f t="shared" si="3"/>
        <v>8.3333333333333339</v>
      </c>
      <c r="W30" s="84">
        <v>0</v>
      </c>
      <c r="X30" s="84">
        <f t="shared" si="4"/>
        <v>479.6641341299715</v>
      </c>
      <c r="Y30" s="89">
        <f t="shared" si="5"/>
        <v>159.22802236971557</v>
      </c>
      <c r="AA30" s="122">
        <v>25</v>
      </c>
      <c r="AB30" s="84">
        <f t="shared" si="6"/>
        <v>20</v>
      </c>
      <c r="AC30" s="332">
        <f>IF(AA30&lt;=$F$18,IFERROR(VLOOKUP($AA30,$B$82:$G$94,3,FALSE),0),)*50%</f>
        <v>0</v>
      </c>
      <c r="AD30" s="152">
        <f t="shared" si="8"/>
        <v>0.56000000000000005</v>
      </c>
      <c r="AE30" s="152">
        <f t="shared" si="9"/>
        <v>0.44</v>
      </c>
      <c r="AF30" s="221">
        <f t="shared" si="34"/>
        <v>0</v>
      </c>
      <c r="AG30" s="221">
        <f t="shared" si="35"/>
        <v>22.221990455948379</v>
      </c>
      <c r="AH30" s="221">
        <f t="shared" si="36"/>
        <v>7.6949365949081496</v>
      </c>
      <c r="AI30" s="226">
        <f t="shared" si="37"/>
        <v>29.916927050856529</v>
      </c>
      <c r="AK30" s="122">
        <v>25</v>
      </c>
      <c r="AL30" s="84">
        <f t="shared" si="10"/>
        <v>20</v>
      </c>
      <c r="AM30" s="84">
        <f t="shared" si="11"/>
        <v>0</v>
      </c>
      <c r="AN30" s="84">
        <f t="shared" si="12"/>
        <v>0.56000000000000005</v>
      </c>
      <c r="AO30" s="84">
        <f t="shared" si="13"/>
        <v>0.44</v>
      </c>
      <c r="AP30" s="84">
        <f t="shared" si="14"/>
        <v>0</v>
      </c>
      <c r="AQ30" s="221">
        <f t="shared" si="32"/>
        <v>0</v>
      </c>
      <c r="AR30" s="221">
        <f t="shared" si="32"/>
        <v>11.200000000000001</v>
      </c>
      <c r="AS30" s="221">
        <f t="shared" si="32"/>
        <v>8.8000000000000007</v>
      </c>
      <c r="AT30" s="221">
        <f t="shared" si="32"/>
        <v>0</v>
      </c>
      <c r="AU30" s="84"/>
      <c r="AV30" s="84"/>
      <c r="AW30" s="84"/>
      <c r="AX30" s="84"/>
      <c r="AY30" s="190">
        <f t="shared" si="24"/>
        <v>12.75</v>
      </c>
      <c r="AZ30" s="225"/>
    </row>
    <row r="31" spans="2:55">
      <c r="B31" s="91">
        <f t="shared" si="31"/>
        <v>26</v>
      </c>
      <c r="C31" s="181">
        <f t="shared" si="38"/>
        <v>30</v>
      </c>
      <c r="D31" s="165">
        <v>140</v>
      </c>
      <c r="E31" s="170">
        <f t="shared" si="29"/>
        <v>1.56</v>
      </c>
      <c r="F31" s="93">
        <f t="shared" si="30"/>
        <v>218.4</v>
      </c>
      <c r="G31" s="102">
        <f t="shared" si="33"/>
        <v>19.89</v>
      </c>
      <c r="I31" s="106">
        <v>26</v>
      </c>
      <c r="J31" s="84">
        <f t="shared" si="18"/>
        <v>14.820000000000004</v>
      </c>
      <c r="K31" s="84">
        <f t="shared" si="19"/>
        <v>4.9901492788407484</v>
      </c>
      <c r="L31" s="84">
        <f t="shared" si="20"/>
        <v>70</v>
      </c>
      <c r="M31" s="84">
        <f t="shared" si="21"/>
        <v>8.6666666666666661</v>
      </c>
      <c r="N31" s="84">
        <f t="shared" si="0"/>
        <v>0</v>
      </c>
      <c r="O31" s="85">
        <f t="shared" si="1"/>
        <v>322.94712110509209</v>
      </c>
      <c r="P31" s="106">
        <v>26</v>
      </c>
      <c r="Q31" s="84">
        <f t="shared" si="15"/>
        <v>-31.199999999999989</v>
      </c>
      <c r="R31" s="84">
        <f t="shared" si="22"/>
        <v>138.84</v>
      </c>
      <c r="S31" s="84">
        <f t="shared" si="23"/>
        <v>70.808400000000006</v>
      </c>
      <c r="T31" s="84">
        <f t="shared" si="2"/>
        <v>19.874077427046778</v>
      </c>
      <c r="U31" s="84">
        <f t="shared" si="16"/>
        <v>70</v>
      </c>
      <c r="V31" s="84">
        <f t="shared" si="3"/>
        <v>8.6666666666666661</v>
      </c>
      <c r="W31" s="84">
        <v>0</v>
      </c>
      <c r="X31" s="84">
        <f t="shared" si="4"/>
        <v>446.38309262988423</v>
      </c>
      <c r="Y31" s="89">
        <f t="shared" si="5"/>
        <v>123.43597152479214</v>
      </c>
      <c r="AA31" s="122">
        <v>26</v>
      </c>
      <c r="AB31" s="84">
        <f t="shared" si="6"/>
        <v>0</v>
      </c>
      <c r="AC31" s="332">
        <f t="shared" ref="AC31:AC94" si="39">IF(AA31&lt;=$F$18,IFERROR(VLOOKUP($AA31,$B$82:$G$94,3,FALSE),0),)*50%</f>
        <v>0</v>
      </c>
      <c r="AD31" s="152">
        <f t="shared" si="8"/>
        <v>0</v>
      </c>
      <c r="AE31" s="152">
        <f t="shared" si="9"/>
        <v>0</v>
      </c>
      <c r="AF31" s="221">
        <f t="shared" si="34"/>
        <v>0</v>
      </c>
      <c r="AG31" s="221">
        <f t="shared" si="35"/>
        <v>21.614328958326784</v>
      </c>
      <c r="AH31" s="221">
        <f t="shared" si="36"/>
        <v>5.4411418470600745</v>
      </c>
      <c r="AI31" s="226">
        <f t="shared" si="37"/>
        <v>27.055470805386857</v>
      </c>
      <c r="AK31" s="122">
        <v>26</v>
      </c>
      <c r="AL31" s="84">
        <f t="shared" si="10"/>
        <v>0</v>
      </c>
      <c r="AM31" s="84">
        <f t="shared" si="11"/>
        <v>0</v>
      </c>
      <c r="AN31" s="84">
        <f t="shared" si="12"/>
        <v>0</v>
      </c>
      <c r="AO31" s="84">
        <f t="shared" si="13"/>
        <v>0</v>
      </c>
      <c r="AP31" s="84">
        <f t="shared" si="14"/>
        <v>0</v>
      </c>
      <c r="AQ31" s="221">
        <f t="shared" si="32"/>
        <v>0</v>
      </c>
      <c r="AR31" s="221">
        <f t="shared" si="32"/>
        <v>0</v>
      </c>
      <c r="AS31" s="221">
        <f t="shared" si="32"/>
        <v>0</v>
      </c>
      <c r="AT31" s="221">
        <f t="shared" si="32"/>
        <v>0</v>
      </c>
      <c r="AU31" s="84"/>
      <c r="AV31" s="84"/>
      <c r="AW31" s="84"/>
      <c r="AX31" s="84"/>
      <c r="AY31" s="190">
        <f t="shared" si="24"/>
        <v>12.75</v>
      </c>
      <c r="AZ31" s="225"/>
    </row>
    <row r="32" spans="2:55">
      <c r="B32" s="91">
        <f t="shared" si="31"/>
        <v>30</v>
      </c>
      <c r="C32" s="181">
        <f t="shared" si="38"/>
        <v>31</v>
      </c>
      <c r="D32" s="165">
        <v>117</v>
      </c>
      <c r="E32" s="170">
        <f t="shared" si="29"/>
        <v>1.56</v>
      </c>
      <c r="F32" s="93">
        <f t="shared" si="30"/>
        <v>182.52</v>
      </c>
      <c r="G32" s="102">
        <f t="shared" si="33"/>
        <v>-35.879999999999995</v>
      </c>
      <c r="I32" s="106">
        <v>27</v>
      </c>
      <c r="J32" s="84">
        <f t="shared" si="18"/>
        <v>15.390000000000004</v>
      </c>
      <c r="K32" s="84">
        <f t="shared" si="19"/>
        <v>5.1593632912998046</v>
      </c>
      <c r="L32" s="84">
        <f t="shared" si="20"/>
        <v>70</v>
      </c>
      <c r="M32" s="84">
        <f t="shared" si="21"/>
        <v>9</v>
      </c>
      <c r="N32" s="84">
        <f t="shared" si="0"/>
        <v>0</v>
      </c>
      <c r="O32" s="85">
        <f t="shared" si="1"/>
        <v>325.45680773234716</v>
      </c>
      <c r="P32" s="106">
        <v>27</v>
      </c>
      <c r="Q32" s="84">
        <f t="shared" si="15"/>
        <v>19.89</v>
      </c>
      <c r="R32" s="84">
        <f t="shared" si="22"/>
        <v>158.73000000000002</v>
      </c>
      <c r="S32" s="84">
        <f t="shared" si="23"/>
        <v>80.952300000000008</v>
      </c>
      <c r="T32" s="84">
        <f t="shared" si="2"/>
        <v>22.369865826758691</v>
      </c>
      <c r="U32" s="84">
        <f t="shared" si="16"/>
        <v>70</v>
      </c>
      <c r="V32" s="84">
        <f t="shared" si="3"/>
        <v>9</v>
      </c>
      <c r="W32" s="84">
        <v>0</v>
      </c>
      <c r="X32" s="84">
        <f t="shared" si="4"/>
        <v>469.61943881493806</v>
      </c>
      <c r="Y32" s="89">
        <f t="shared" si="5"/>
        <v>144.16263108259091</v>
      </c>
      <c r="AA32" s="122">
        <v>27</v>
      </c>
      <c r="AB32" s="84">
        <f t="shared" si="6"/>
        <v>0</v>
      </c>
      <c r="AC32" s="332">
        <f t="shared" si="39"/>
        <v>0</v>
      </c>
      <c r="AD32" s="152">
        <f t="shared" si="8"/>
        <v>0</v>
      </c>
      <c r="AE32" s="152">
        <f t="shared" si="9"/>
        <v>0</v>
      </c>
      <c r="AF32" s="221">
        <f t="shared" si="34"/>
        <v>0</v>
      </c>
      <c r="AG32" s="221">
        <f t="shared" si="35"/>
        <v>21.023283996313179</v>
      </c>
      <c r="AH32" s="221">
        <f t="shared" si="36"/>
        <v>3.8474682974540753</v>
      </c>
      <c r="AI32" s="226">
        <f t="shared" si="37"/>
        <v>24.870752293767254</v>
      </c>
      <c r="AK32" s="122">
        <v>27</v>
      </c>
      <c r="AL32" s="84">
        <f t="shared" si="10"/>
        <v>0</v>
      </c>
      <c r="AM32" s="84">
        <f t="shared" si="11"/>
        <v>0</v>
      </c>
      <c r="AN32" s="84">
        <f t="shared" si="12"/>
        <v>0</v>
      </c>
      <c r="AO32" s="84">
        <f t="shared" si="13"/>
        <v>0</v>
      </c>
      <c r="AP32" s="84">
        <f t="shared" si="14"/>
        <v>0</v>
      </c>
      <c r="AQ32" s="221">
        <f t="shared" si="32"/>
        <v>0</v>
      </c>
      <c r="AR32" s="221">
        <f t="shared" si="32"/>
        <v>0</v>
      </c>
      <c r="AS32" s="221">
        <f t="shared" si="32"/>
        <v>0</v>
      </c>
      <c r="AT32" s="221">
        <f t="shared" si="32"/>
        <v>0</v>
      </c>
      <c r="AU32" s="84"/>
      <c r="AV32" s="84"/>
      <c r="AW32" s="84"/>
      <c r="AX32" s="84"/>
      <c r="AY32" s="190">
        <f t="shared" si="24"/>
        <v>12.75</v>
      </c>
      <c r="AZ32" s="225"/>
    </row>
    <row r="33" spans="2:52">
      <c r="B33" s="91">
        <f t="shared" si="31"/>
        <v>31</v>
      </c>
      <c r="C33" s="181">
        <f t="shared" si="38"/>
        <v>35</v>
      </c>
      <c r="D33" s="165">
        <v>170</v>
      </c>
      <c r="E33" s="170">
        <f t="shared" si="29"/>
        <v>1.56</v>
      </c>
      <c r="F33" s="93">
        <f t="shared" si="30"/>
        <v>265.2</v>
      </c>
      <c r="G33" s="102">
        <f t="shared" si="33"/>
        <v>20.669999999999995</v>
      </c>
      <c r="I33" s="106">
        <v>28</v>
      </c>
      <c r="J33" s="84">
        <f t="shared" si="18"/>
        <v>15.960000000000004</v>
      </c>
      <c r="K33" s="84">
        <f t="shared" si="19"/>
        <v>5.3278491977415401</v>
      </c>
      <c r="L33" s="84">
        <f t="shared" si="20"/>
        <v>70</v>
      </c>
      <c r="M33" s="84">
        <f t="shared" si="21"/>
        <v>9.3333333333333339</v>
      </c>
      <c r="N33" s="84">
        <f t="shared" si="0"/>
        <v>0</v>
      </c>
      <c r="O33" s="85">
        <f t="shared" si="1"/>
        <v>327.96522624162202</v>
      </c>
      <c r="P33" s="106">
        <v>28</v>
      </c>
      <c r="Q33" s="84">
        <f t="shared" si="15"/>
        <v>19.89</v>
      </c>
      <c r="R33" s="84">
        <f t="shared" si="22"/>
        <v>178.62</v>
      </c>
      <c r="S33" s="84">
        <f t="shared" si="23"/>
        <v>91.09620000000001</v>
      </c>
      <c r="T33" s="84">
        <f t="shared" si="2"/>
        <v>24.829415470949538</v>
      </c>
      <c r="U33" s="84">
        <f t="shared" si="16"/>
        <v>70</v>
      </c>
      <c r="V33" s="84">
        <f t="shared" si="3"/>
        <v>9.3333333333333339</v>
      </c>
      <c r="W33" s="84">
        <v>0</v>
      </c>
      <c r="X33" s="84">
        <f t="shared" si="4"/>
        <v>492.79266916745934</v>
      </c>
      <c r="Y33" s="89">
        <f t="shared" si="5"/>
        <v>164.82744292583732</v>
      </c>
      <c r="AA33" s="122">
        <v>28</v>
      </c>
      <c r="AB33" s="84">
        <f t="shared" si="6"/>
        <v>0</v>
      </c>
      <c r="AC33" s="332">
        <f t="shared" si="39"/>
        <v>0</v>
      </c>
      <c r="AD33" s="152">
        <f t="shared" si="8"/>
        <v>0</v>
      </c>
      <c r="AE33" s="152">
        <f t="shared" si="9"/>
        <v>0</v>
      </c>
      <c r="AF33" s="221">
        <f t="shared" si="34"/>
        <v>0</v>
      </c>
      <c r="AG33" s="221">
        <f t="shared" si="35"/>
        <v>20.448401189867539</v>
      </c>
      <c r="AH33" s="221">
        <f t="shared" si="36"/>
        <v>2.7205709235300377</v>
      </c>
      <c r="AI33" s="226">
        <f t="shared" si="37"/>
        <v>23.168972113397576</v>
      </c>
      <c r="AK33" s="122">
        <v>28</v>
      </c>
      <c r="AL33" s="84">
        <f t="shared" si="10"/>
        <v>0</v>
      </c>
      <c r="AM33" s="84">
        <f t="shared" si="11"/>
        <v>0</v>
      </c>
      <c r="AN33" s="84">
        <f t="shared" si="12"/>
        <v>0</v>
      </c>
      <c r="AO33" s="84">
        <f t="shared" si="13"/>
        <v>0</v>
      </c>
      <c r="AP33" s="84">
        <f t="shared" si="14"/>
        <v>0</v>
      </c>
      <c r="AQ33" s="221">
        <f t="shared" si="32"/>
        <v>0</v>
      </c>
      <c r="AR33" s="221">
        <f t="shared" si="32"/>
        <v>0</v>
      </c>
      <c r="AS33" s="221">
        <f t="shared" si="32"/>
        <v>0</v>
      </c>
      <c r="AT33" s="221">
        <f t="shared" si="32"/>
        <v>0</v>
      </c>
      <c r="AU33" s="84"/>
      <c r="AV33" s="84"/>
      <c r="AW33" s="84"/>
      <c r="AX33" s="84"/>
      <c r="AY33" s="190">
        <f t="shared" si="24"/>
        <v>12.75</v>
      </c>
      <c r="AZ33" s="225"/>
    </row>
    <row r="34" spans="2:52" ht="16" thickBot="1">
      <c r="B34" s="91">
        <f t="shared" si="31"/>
        <v>35</v>
      </c>
      <c r="C34" s="181">
        <f t="shared" si="38"/>
        <v>36</v>
      </c>
      <c r="D34" s="165">
        <v>145</v>
      </c>
      <c r="E34" s="170">
        <f t="shared" si="29"/>
        <v>1.56</v>
      </c>
      <c r="F34" s="93">
        <f t="shared" si="30"/>
        <v>226.20000000000002</v>
      </c>
      <c r="G34" s="102">
        <f t="shared" si="33"/>
        <v>-38.999999999999972</v>
      </c>
      <c r="I34" s="106">
        <v>29</v>
      </c>
      <c r="J34" s="84">
        <f t="shared" si="18"/>
        <v>16.530000000000005</v>
      </c>
      <c r="K34" s="84">
        <f t="shared" si="19"/>
        <v>5.4956359810635664</v>
      </c>
      <c r="L34" s="84">
        <f t="shared" si="20"/>
        <v>70</v>
      </c>
      <c r="M34" s="84">
        <f t="shared" si="21"/>
        <v>9.6666666666666661</v>
      </c>
      <c r="N34" s="84">
        <f t="shared" si="0"/>
        <v>0</v>
      </c>
      <c r="O34" s="85">
        <f t="shared" si="1"/>
        <v>330.47242711146356</v>
      </c>
      <c r="P34" s="106">
        <v>29</v>
      </c>
      <c r="Q34" s="86">
        <f t="shared" si="15"/>
        <v>19.89</v>
      </c>
      <c r="R34" s="84">
        <f t="shared" si="22"/>
        <v>198.51</v>
      </c>
      <c r="S34" s="84">
        <f t="shared" si="23"/>
        <v>101.2401</v>
      </c>
      <c r="T34" s="84">
        <f t="shared" si="2"/>
        <v>27.257222022423363</v>
      </c>
      <c r="U34" s="84">
        <f t="shared" si="16"/>
        <v>70</v>
      </c>
      <c r="V34" s="84">
        <f t="shared" si="3"/>
        <v>9.6666666666666661</v>
      </c>
      <c r="W34" s="84">
        <v>0</v>
      </c>
      <c r="X34" s="84">
        <f t="shared" si="4"/>
        <v>515.91061363349843</v>
      </c>
      <c r="Y34" s="89">
        <f t="shared" si="5"/>
        <v>185.43818652203487</v>
      </c>
      <c r="AA34" s="122">
        <v>29</v>
      </c>
      <c r="AB34" s="172">
        <f t="shared" si="6"/>
        <v>0</v>
      </c>
      <c r="AC34" s="332">
        <f t="shared" si="39"/>
        <v>0</v>
      </c>
      <c r="AD34" s="153">
        <f t="shared" si="8"/>
        <v>0</v>
      </c>
      <c r="AE34" s="153">
        <f t="shared" si="9"/>
        <v>0</v>
      </c>
      <c r="AF34" s="223">
        <f t="shared" si="34"/>
        <v>0</v>
      </c>
      <c r="AG34" s="223">
        <f t="shared" si="35"/>
        <v>19.88923858399593</v>
      </c>
      <c r="AH34" s="221">
        <f t="shared" si="36"/>
        <v>1.9237341487270381</v>
      </c>
      <c r="AI34" s="226">
        <f t="shared" si="37"/>
        <v>21.812972732722969</v>
      </c>
      <c r="AK34" s="122">
        <v>29</v>
      </c>
      <c r="AL34" s="172">
        <f t="shared" si="10"/>
        <v>0</v>
      </c>
      <c r="AM34" s="86">
        <f t="shared" si="11"/>
        <v>0</v>
      </c>
      <c r="AN34" s="86">
        <f t="shared" si="12"/>
        <v>0</v>
      </c>
      <c r="AO34" s="86">
        <f t="shared" si="13"/>
        <v>0</v>
      </c>
      <c r="AP34" s="86">
        <f t="shared" si="14"/>
        <v>0</v>
      </c>
      <c r="AQ34" s="221">
        <f t="shared" si="32"/>
        <v>0</v>
      </c>
      <c r="AR34" s="221">
        <f t="shared" si="32"/>
        <v>0</v>
      </c>
      <c r="AS34" s="221">
        <f t="shared" si="32"/>
        <v>0</v>
      </c>
      <c r="AT34" s="221">
        <f t="shared" si="32"/>
        <v>0</v>
      </c>
      <c r="AU34" s="84"/>
      <c r="AV34" s="84"/>
      <c r="AW34" s="84"/>
      <c r="AX34" s="84"/>
      <c r="AY34" s="190">
        <f t="shared" si="24"/>
        <v>12.75</v>
      </c>
      <c r="AZ34" s="225"/>
    </row>
    <row r="35" spans="2:52" ht="16" thickBot="1">
      <c r="B35" s="91">
        <f t="shared" si="31"/>
        <v>36</v>
      </c>
      <c r="C35" s="181">
        <f t="shared" si="38"/>
        <v>40</v>
      </c>
      <c r="D35" s="165">
        <v>197</v>
      </c>
      <c r="E35" s="170">
        <f t="shared" si="29"/>
        <v>1.56</v>
      </c>
      <c r="F35" s="93">
        <f t="shared" si="30"/>
        <v>307.32</v>
      </c>
      <c r="G35" s="102">
        <f t="shared" si="33"/>
        <v>20.279999999999994</v>
      </c>
      <c r="I35" s="138">
        <v>30</v>
      </c>
      <c r="J35" s="188">
        <f>IF($I35&lt;=$F$10,IF(AND(D8=B100,F12=C194),($F$11*$F$13+J34*50%),$F$11*$F$13+J34),)</f>
        <v>17.100000000000005</v>
      </c>
      <c r="K35" s="104">
        <f t="shared" si="19"/>
        <v>5.6627505119764514</v>
      </c>
      <c r="L35" s="104">
        <f t="shared" si="20"/>
        <v>70</v>
      </c>
      <c r="M35" s="104">
        <f t="shared" si="21"/>
        <v>10</v>
      </c>
      <c r="N35" s="105">
        <f t="shared" si="0"/>
        <v>0</v>
      </c>
      <c r="O35" s="120">
        <f t="shared" si="1"/>
        <v>332.97845714169233</v>
      </c>
      <c r="P35" s="138">
        <v>30</v>
      </c>
      <c r="Q35" s="104">
        <f t="shared" si="15"/>
        <v>19.89</v>
      </c>
      <c r="R35" s="105">
        <f t="shared" si="22"/>
        <v>218.39999999999998</v>
      </c>
      <c r="S35" s="104">
        <f t="shared" si="23"/>
        <v>111.38399999999999</v>
      </c>
      <c r="T35" s="105">
        <f t="shared" si="2"/>
        <v>29.656828101147433</v>
      </c>
      <c r="U35" s="105">
        <f t="shared" si="16"/>
        <v>70</v>
      </c>
      <c r="V35" s="104">
        <f t="shared" si="3"/>
        <v>10</v>
      </c>
      <c r="W35" s="105">
        <v>0</v>
      </c>
      <c r="X35" s="120">
        <f t="shared" si="4"/>
        <v>538.97944227616517</v>
      </c>
      <c r="Y35" s="116">
        <f t="shared" si="5"/>
        <v>206.00098513447284</v>
      </c>
      <c r="AA35" s="124">
        <v>30</v>
      </c>
      <c r="AB35" s="172">
        <f t="shared" si="6"/>
        <v>23</v>
      </c>
      <c r="AC35" s="332">
        <f t="shared" si="39"/>
        <v>0</v>
      </c>
      <c r="AD35" s="153">
        <f t="shared" si="8"/>
        <v>0.56000000000000005</v>
      </c>
      <c r="AE35" s="153">
        <f t="shared" si="9"/>
        <v>0.44</v>
      </c>
      <c r="AF35" s="227">
        <f t="shared" si="34"/>
        <v>0</v>
      </c>
      <c r="AG35" s="222">
        <f t="shared" si="35"/>
        <v>30.628880767108086</v>
      </c>
      <c r="AH35" s="228">
        <f t="shared" si="36"/>
        <v>8.9570659959566914</v>
      </c>
      <c r="AI35" s="229">
        <f t="shared" si="37"/>
        <v>39.585946763064776</v>
      </c>
      <c r="AJ35" s="8"/>
      <c r="AK35" s="124">
        <v>30</v>
      </c>
      <c r="AL35" s="172">
        <f t="shared" si="10"/>
        <v>23</v>
      </c>
      <c r="AM35" s="86">
        <f t="shared" si="11"/>
        <v>0</v>
      </c>
      <c r="AN35" s="86">
        <f t="shared" si="12"/>
        <v>0.56000000000000005</v>
      </c>
      <c r="AO35" s="86">
        <f t="shared" si="13"/>
        <v>0.44</v>
      </c>
      <c r="AP35" s="86">
        <f t="shared" si="14"/>
        <v>0</v>
      </c>
      <c r="AQ35" s="222">
        <f t="shared" si="32"/>
        <v>0</v>
      </c>
      <c r="AR35" s="222">
        <f t="shared" si="32"/>
        <v>12.88</v>
      </c>
      <c r="AS35" s="222">
        <f t="shared" si="32"/>
        <v>10.119999999999999</v>
      </c>
      <c r="AT35" s="222">
        <f t="shared" si="32"/>
        <v>0</v>
      </c>
      <c r="AU35" s="104"/>
      <c r="AV35" s="104"/>
      <c r="AW35" s="104"/>
      <c r="AX35" s="104"/>
      <c r="AY35" s="191">
        <f t="shared" si="24"/>
        <v>18.5</v>
      </c>
      <c r="AZ35" s="225"/>
    </row>
    <row r="36" spans="2:52">
      <c r="B36" s="91">
        <f t="shared" si="31"/>
        <v>40</v>
      </c>
      <c r="C36" s="181">
        <f t="shared" si="38"/>
        <v>41</v>
      </c>
      <c r="D36" s="165">
        <v>171</v>
      </c>
      <c r="E36" s="170">
        <f t="shared" si="29"/>
        <v>1.56</v>
      </c>
      <c r="F36" s="93">
        <f t="shared" si="30"/>
        <v>266.76</v>
      </c>
      <c r="G36" s="102">
        <f t="shared" si="33"/>
        <v>-40.56</v>
      </c>
      <c r="I36" s="106">
        <v>31</v>
      </c>
      <c r="J36" s="84">
        <f t="shared" si="18"/>
        <v>17.670000000000005</v>
      </c>
      <c r="K36" s="84">
        <f t="shared" si="19"/>
        <v>5.8292177681585073</v>
      </c>
      <c r="L36" s="84">
        <f t="shared" si="20"/>
        <v>70</v>
      </c>
      <c r="M36" s="84">
        <f t="shared" si="21"/>
        <v>10</v>
      </c>
      <c r="N36" s="84">
        <f t="shared" si="0"/>
        <v>0</v>
      </c>
      <c r="O36" s="85">
        <f t="shared" si="1"/>
        <v>334.2611376128761</v>
      </c>
      <c r="P36" s="106">
        <v>31</v>
      </c>
      <c r="Q36" s="84">
        <f t="shared" si="15"/>
        <v>-35.879999999999995</v>
      </c>
      <c r="R36" s="84">
        <f t="shared" si="22"/>
        <v>182.51999999999998</v>
      </c>
      <c r="S36" s="84">
        <f t="shared" si="23"/>
        <v>93.085199999999986</v>
      </c>
      <c r="T36" s="84">
        <f t="shared" si="2"/>
        <v>25.307835040599706</v>
      </c>
      <c r="U36" s="84">
        <f t="shared" si="16"/>
        <v>70</v>
      </c>
      <c r="V36" s="84">
        <f t="shared" si="3"/>
        <v>10</v>
      </c>
      <c r="W36" s="84">
        <v>0</v>
      </c>
      <c r="X36" s="84">
        <f t="shared" si="4"/>
        <v>499.53453602904455</v>
      </c>
      <c r="Y36" s="89">
        <f t="shared" si="5"/>
        <v>165.27339841616845</v>
      </c>
      <c r="AA36" s="122">
        <v>31</v>
      </c>
      <c r="AB36" s="84">
        <f t="shared" si="6"/>
        <v>0</v>
      </c>
      <c r="AC36" s="332">
        <f t="shared" si="39"/>
        <v>0</v>
      </c>
      <c r="AD36" s="152">
        <f t="shared" si="8"/>
        <v>0</v>
      </c>
      <c r="AE36" s="152">
        <f t="shared" si="9"/>
        <v>0</v>
      </c>
      <c r="AF36" s="221">
        <f t="shared" si="34"/>
        <v>0</v>
      </c>
      <c r="AG36" s="221">
        <f t="shared" si="35"/>
        <v>29.79133241182868</v>
      </c>
      <c r="AH36" s="221">
        <f t="shared" si="36"/>
        <v>6.3336021052764142</v>
      </c>
      <c r="AI36" s="226">
        <f t="shared" si="37"/>
        <v>36.124934517105096</v>
      </c>
      <c r="AK36" s="122">
        <v>31</v>
      </c>
      <c r="AL36" s="84">
        <f t="shared" si="10"/>
        <v>0</v>
      </c>
      <c r="AM36" s="84">
        <f t="shared" si="11"/>
        <v>0</v>
      </c>
      <c r="AN36" s="84">
        <f t="shared" si="12"/>
        <v>0</v>
      </c>
      <c r="AO36" s="84">
        <f t="shared" si="13"/>
        <v>0</v>
      </c>
      <c r="AP36" s="84">
        <f t="shared" si="14"/>
        <v>0</v>
      </c>
      <c r="AQ36" s="221">
        <f t="shared" si="32"/>
        <v>0</v>
      </c>
      <c r="AR36" s="221">
        <f t="shared" si="32"/>
        <v>0</v>
      </c>
      <c r="AS36" s="221">
        <f t="shared" si="32"/>
        <v>0</v>
      </c>
      <c r="AT36" s="221">
        <f t="shared" si="32"/>
        <v>0</v>
      </c>
      <c r="AU36" s="84"/>
      <c r="AV36" s="84"/>
      <c r="AW36" s="84"/>
      <c r="AX36" s="84"/>
      <c r="AY36" s="127"/>
    </row>
    <row r="37" spans="2:52">
      <c r="B37" s="91">
        <f t="shared" si="31"/>
        <v>41</v>
      </c>
      <c r="C37" s="181">
        <f t="shared" si="38"/>
        <v>45</v>
      </c>
      <c r="D37" s="165">
        <v>221</v>
      </c>
      <c r="E37" s="170">
        <f t="shared" si="29"/>
        <v>1.56</v>
      </c>
      <c r="F37" s="93">
        <f t="shared" si="30"/>
        <v>344.76</v>
      </c>
      <c r="G37" s="102">
        <f t="shared" si="33"/>
        <v>19.5</v>
      </c>
      <c r="I37" s="106">
        <v>32</v>
      </c>
      <c r="J37" s="84">
        <f t="shared" si="18"/>
        <v>18.240000000000006</v>
      </c>
      <c r="K37" s="84">
        <f t="shared" si="19"/>
        <v>5.9950610243381712</v>
      </c>
      <c r="L37" s="84">
        <f t="shared" si="20"/>
        <v>70</v>
      </c>
      <c r="M37" s="84">
        <f t="shared" si="21"/>
        <v>10</v>
      </c>
      <c r="N37" s="84">
        <f t="shared" si="0"/>
        <v>0</v>
      </c>
      <c r="O37" s="85">
        <f t="shared" si="1"/>
        <v>335.54273128405566</v>
      </c>
      <c r="P37" s="106">
        <v>32</v>
      </c>
      <c r="Q37" s="84">
        <f t="shared" si="15"/>
        <v>20.669999999999995</v>
      </c>
      <c r="R37" s="84">
        <f t="shared" si="22"/>
        <v>203.18999999999997</v>
      </c>
      <c r="S37" s="84">
        <f t="shared" si="23"/>
        <v>103.62689999999999</v>
      </c>
      <c r="T37" s="84">
        <f t="shared" si="2"/>
        <v>27.824256710933057</v>
      </c>
      <c r="U37" s="84">
        <f t="shared" si="16"/>
        <v>70</v>
      </c>
      <c r="V37" s="84">
        <f t="shared" si="3"/>
        <v>10</v>
      </c>
      <c r="W37" s="84">
        <v>0</v>
      </c>
      <c r="X37" s="84">
        <f t="shared" si="4"/>
        <v>522.27743127154179</v>
      </c>
      <c r="Y37" s="89">
        <f t="shared" si="5"/>
        <v>186.73469998748612</v>
      </c>
      <c r="AA37" s="122">
        <v>32</v>
      </c>
      <c r="AB37" s="84">
        <f t="shared" si="6"/>
        <v>0</v>
      </c>
      <c r="AC37" s="332">
        <f t="shared" si="39"/>
        <v>0</v>
      </c>
      <c r="AD37" s="152">
        <f t="shared" si="8"/>
        <v>0</v>
      </c>
      <c r="AE37" s="152">
        <f t="shared" si="9"/>
        <v>0</v>
      </c>
      <c r="AF37" s="221">
        <f t="shared" si="34"/>
        <v>0</v>
      </c>
      <c r="AG37" s="221">
        <f t="shared" si="35"/>
        <v>28.976686860369142</v>
      </c>
      <c r="AH37" s="221">
        <f t="shared" si="36"/>
        <v>4.4785329979783466</v>
      </c>
      <c r="AI37" s="226">
        <f t="shared" si="37"/>
        <v>33.45521985834749</v>
      </c>
      <c r="AK37" s="122">
        <v>32</v>
      </c>
      <c r="AL37" s="84">
        <f t="shared" si="10"/>
        <v>0</v>
      </c>
      <c r="AM37" s="84">
        <f t="shared" si="11"/>
        <v>0</v>
      </c>
      <c r="AN37" s="84">
        <f t="shared" si="12"/>
        <v>0</v>
      </c>
      <c r="AO37" s="84">
        <f t="shared" si="13"/>
        <v>0</v>
      </c>
      <c r="AP37" s="84">
        <f t="shared" si="14"/>
        <v>0</v>
      </c>
      <c r="AQ37" s="221">
        <f t="shared" si="32"/>
        <v>0</v>
      </c>
      <c r="AR37" s="221">
        <f t="shared" si="32"/>
        <v>0</v>
      </c>
      <c r="AS37" s="221">
        <f t="shared" si="32"/>
        <v>0</v>
      </c>
      <c r="AT37" s="221">
        <f t="shared" si="32"/>
        <v>0</v>
      </c>
      <c r="AU37" s="84"/>
      <c r="AV37" s="84"/>
      <c r="AW37" s="84"/>
      <c r="AX37" s="84"/>
      <c r="AY37" s="127"/>
    </row>
    <row r="38" spans="2:52">
      <c r="B38" s="91">
        <f t="shared" si="31"/>
        <v>45</v>
      </c>
      <c r="C38" s="181">
        <f t="shared" si="38"/>
        <v>46</v>
      </c>
      <c r="D38" s="165">
        <v>195</v>
      </c>
      <c r="E38" s="170">
        <f t="shared" si="29"/>
        <v>1.56</v>
      </c>
      <c r="F38" s="93">
        <f t="shared" si="30"/>
        <v>304.2</v>
      </c>
      <c r="G38" s="102">
        <f t="shared" si="33"/>
        <v>-40.56</v>
      </c>
      <c r="I38" s="106">
        <v>33</v>
      </c>
      <c r="J38" s="84">
        <f t="shared" si="18"/>
        <v>18.810000000000006</v>
      </c>
      <c r="K38" s="84">
        <f t="shared" si="19"/>
        <v>6.1603020179486103</v>
      </c>
      <c r="L38" s="84">
        <f t="shared" si="20"/>
        <v>70</v>
      </c>
      <c r="M38" s="84">
        <f t="shared" si="21"/>
        <v>10</v>
      </c>
      <c r="N38" s="84">
        <f t="shared" si="0"/>
        <v>0</v>
      </c>
      <c r="O38" s="85">
        <f t="shared" si="1"/>
        <v>336.82327601459383</v>
      </c>
      <c r="P38" s="106">
        <v>33</v>
      </c>
      <c r="Q38" s="84">
        <f t="shared" si="15"/>
        <v>20.669999999999995</v>
      </c>
      <c r="R38" s="84">
        <f t="shared" si="22"/>
        <v>223.85999999999996</v>
      </c>
      <c r="S38" s="84">
        <f t="shared" si="23"/>
        <v>114.16859999999998</v>
      </c>
      <c r="T38" s="84">
        <f t="shared" si="2"/>
        <v>30.311002987693719</v>
      </c>
      <c r="U38" s="84">
        <f t="shared" si="16"/>
        <v>70</v>
      </c>
      <c r="V38" s="84">
        <f t="shared" si="3"/>
        <v>10</v>
      </c>
      <c r="W38" s="84">
        <v>0</v>
      </c>
      <c r="X38" s="84">
        <f t="shared" si="4"/>
        <v>544.96864187023323</v>
      </c>
      <c r="Y38" s="89">
        <f t="shared" si="5"/>
        <v>208.1453658556394</v>
      </c>
      <c r="AA38" s="122">
        <v>33</v>
      </c>
      <c r="AB38" s="84">
        <f t="shared" si="6"/>
        <v>0</v>
      </c>
      <c r="AC38" s="332">
        <f t="shared" si="39"/>
        <v>0</v>
      </c>
      <c r="AD38" s="152">
        <f t="shared" si="8"/>
        <v>0</v>
      </c>
      <c r="AE38" s="152">
        <f t="shared" si="9"/>
        <v>0</v>
      </c>
      <c r="AF38" s="221">
        <f t="shared" si="34"/>
        <v>0</v>
      </c>
      <c r="AG38" s="221">
        <f t="shared" si="35"/>
        <v>28.184317834354612</v>
      </c>
      <c r="AH38" s="221">
        <f t="shared" si="36"/>
        <v>3.1668010526382075</v>
      </c>
      <c r="AI38" s="226">
        <f t="shared" si="37"/>
        <v>31.351118886992818</v>
      </c>
      <c r="AK38" s="122">
        <v>33</v>
      </c>
      <c r="AL38" s="84">
        <f t="shared" si="10"/>
        <v>0</v>
      </c>
      <c r="AM38" s="84">
        <f t="shared" si="11"/>
        <v>0</v>
      </c>
      <c r="AN38" s="84">
        <f t="shared" si="12"/>
        <v>0</v>
      </c>
      <c r="AO38" s="84">
        <f t="shared" si="13"/>
        <v>0</v>
      </c>
      <c r="AP38" s="84">
        <f t="shared" si="14"/>
        <v>0</v>
      </c>
      <c r="AQ38" s="221">
        <f t="shared" si="32"/>
        <v>0</v>
      </c>
      <c r="AR38" s="221">
        <f t="shared" si="32"/>
        <v>0</v>
      </c>
      <c r="AS38" s="221">
        <f t="shared" si="32"/>
        <v>0</v>
      </c>
      <c r="AT38" s="221">
        <f t="shared" si="32"/>
        <v>0</v>
      </c>
      <c r="AU38" s="84"/>
      <c r="AV38" s="84"/>
      <c r="AW38" s="84"/>
      <c r="AX38" s="84"/>
      <c r="AY38" s="127"/>
    </row>
    <row r="39" spans="2:52">
      <c r="B39" s="91">
        <f t="shared" si="31"/>
        <v>46</v>
      </c>
      <c r="C39" s="181">
        <f t="shared" si="38"/>
        <v>50</v>
      </c>
      <c r="D39" s="165">
        <v>243</v>
      </c>
      <c r="E39" s="170">
        <f t="shared" si="29"/>
        <v>1.56</v>
      </c>
      <c r="F39" s="93">
        <f t="shared" si="30"/>
        <v>379.08000000000004</v>
      </c>
      <c r="G39" s="102">
        <f t="shared" si="33"/>
        <v>18.720000000000013</v>
      </c>
      <c r="I39" s="106">
        <v>34</v>
      </c>
      <c r="J39" s="84">
        <f t="shared" si="18"/>
        <v>19.380000000000006</v>
      </c>
      <c r="K39" s="84">
        <f t="shared" si="19"/>
        <v>6.3249610941388408</v>
      </c>
      <c r="L39" s="84">
        <f t="shared" si="20"/>
        <v>70</v>
      </c>
      <c r="M39" s="84">
        <f t="shared" si="21"/>
        <v>10</v>
      </c>
      <c r="N39" s="84">
        <f t="shared" si="0"/>
        <v>0</v>
      </c>
      <c r="O39" s="85">
        <f t="shared" si="1"/>
        <v>338.10280723895852</v>
      </c>
      <c r="P39" s="106">
        <v>34</v>
      </c>
      <c r="Q39" s="84">
        <f t="shared" si="15"/>
        <v>20.669999999999995</v>
      </c>
      <c r="R39" s="84">
        <f t="shared" si="22"/>
        <v>244.52999999999994</v>
      </c>
      <c r="S39" s="84">
        <f t="shared" si="23"/>
        <v>124.71029999999998</v>
      </c>
      <c r="T39" s="84">
        <f t="shared" si="2"/>
        <v>32.771125587224624</v>
      </c>
      <c r="U39" s="84">
        <f t="shared" si="16"/>
        <v>70</v>
      </c>
      <c r="V39" s="84">
        <f t="shared" si="3"/>
        <v>10</v>
      </c>
      <c r="W39" s="84">
        <v>0</v>
      </c>
      <c r="X39" s="84">
        <f t="shared" si="4"/>
        <v>567.61348289774958</v>
      </c>
      <c r="Y39" s="89">
        <f t="shared" si="5"/>
        <v>229.51067565879106</v>
      </c>
      <c r="AA39" s="122">
        <v>34</v>
      </c>
      <c r="AB39" s="84">
        <f t="shared" si="6"/>
        <v>0</v>
      </c>
      <c r="AC39" s="332">
        <f t="shared" si="39"/>
        <v>0</v>
      </c>
      <c r="AD39" s="152">
        <f t="shared" si="8"/>
        <v>0</v>
      </c>
      <c r="AE39" s="152">
        <f t="shared" si="9"/>
        <v>0</v>
      </c>
      <c r="AF39" s="221">
        <f t="shared" si="34"/>
        <v>0</v>
      </c>
      <c r="AG39" s="221">
        <f t="shared" si="35"/>
        <v>27.413616181025326</v>
      </c>
      <c r="AH39" s="221">
        <f t="shared" si="36"/>
        <v>2.2392664989891737</v>
      </c>
      <c r="AI39" s="226">
        <f t="shared" si="37"/>
        <v>29.6528826800145</v>
      </c>
      <c r="AK39" s="122">
        <v>34</v>
      </c>
      <c r="AL39" s="84">
        <f t="shared" si="10"/>
        <v>0</v>
      </c>
      <c r="AM39" s="84">
        <f t="shared" si="11"/>
        <v>0</v>
      </c>
      <c r="AN39" s="84">
        <f t="shared" si="12"/>
        <v>0</v>
      </c>
      <c r="AO39" s="84">
        <f t="shared" si="13"/>
        <v>0</v>
      </c>
      <c r="AP39" s="84">
        <f t="shared" si="14"/>
        <v>0</v>
      </c>
      <c r="AQ39" s="221">
        <f t="shared" si="32"/>
        <v>0</v>
      </c>
      <c r="AR39" s="221">
        <f t="shared" si="32"/>
        <v>0</v>
      </c>
      <c r="AS39" s="221">
        <f t="shared" si="32"/>
        <v>0</v>
      </c>
      <c r="AT39" s="221">
        <f t="shared" si="32"/>
        <v>0</v>
      </c>
      <c r="AU39" s="84"/>
      <c r="AV39" s="84"/>
      <c r="AW39" s="84"/>
      <c r="AX39" s="84"/>
      <c r="AY39" s="127"/>
    </row>
    <row r="40" spans="2:52">
      <c r="B40" s="91">
        <f t="shared" si="31"/>
        <v>50</v>
      </c>
      <c r="C40" s="181">
        <f t="shared" si="38"/>
        <v>51</v>
      </c>
      <c r="D40" s="165">
        <v>217</v>
      </c>
      <c r="E40" s="170">
        <f t="shared" si="29"/>
        <v>1.56</v>
      </c>
      <c r="F40" s="93">
        <f t="shared" si="30"/>
        <v>338.52000000000004</v>
      </c>
      <c r="G40" s="102">
        <f t="shared" si="33"/>
        <v>-40.56</v>
      </c>
      <c r="I40" s="106">
        <v>35</v>
      </c>
      <c r="J40" s="84">
        <f t="shared" si="18"/>
        <v>19.950000000000006</v>
      </c>
      <c r="K40" s="84">
        <f t="shared" si="19"/>
        <v>6.4890573332452925</v>
      </c>
      <c r="L40" s="84">
        <f t="shared" si="20"/>
        <v>70</v>
      </c>
      <c r="M40" s="84">
        <f t="shared" si="21"/>
        <v>10</v>
      </c>
      <c r="N40" s="84">
        <f t="shared" si="0"/>
        <v>0</v>
      </c>
      <c r="O40" s="85">
        <f t="shared" si="1"/>
        <v>339.38135818873559</v>
      </c>
      <c r="P40" s="106">
        <v>35</v>
      </c>
      <c r="Q40" s="84">
        <f t="shared" si="15"/>
        <v>20.669999999999995</v>
      </c>
      <c r="R40" s="84">
        <f t="shared" si="22"/>
        <v>265.19999999999993</v>
      </c>
      <c r="S40" s="84">
        <f t="shared" si="23"/>
        <v>135.25199999999998</v>
      </c>
      <c r="T40" s="84">
        <f t="shared" si="2"/>
        <v>35.207130861518152</v>
      </c>
      <c r="U40" s="84">
        <f t="shared" si="16"/>
        <v>70</v>
      </c>
      <c r="V40" s="84">
        <f t="shared" si="3"/>
        <v>10</v>
      </c>
      <c r="W40" s="84">
        <v>0</v>
      </c>
      <c r="X40" s="84">
        <f t="shared" si="4"/>
        <v>590.21631958381079</v>
      </c>
      <c r="Y40" s="89">
        <f t="shared" si="5"/>
        <v>250.8349613950752</v>
      </c>
      <c r="AA40" s="122">
        <v>35</v>
      </c>
      <c r="AB40" s="84">
        <f t="shared" si="6"/>
        <v>25</v>
      </c>
      <c r="AC40" s="332">
        <f t="shared" si="39"/>
        <v>0.2</v>
      </c>
      <c r="AD40" s="152">
        <f t="shared" si="8"/>
        <v>0.33600000000000002</v>
      </c>
      <c r="AE40" s="152">
        <f t="shared" si="9"/>
        <v>0.26400000000000001</v>
      </c>
      <c r="AF40" s="221">
        <f t="shared" si="34"/>
        <v>4.3975611697820769</v>
      </c>
      <c r="AG40" s="221">
        <f t="shared" si="35"/>
        <v>34.022803181971284</v>
      </c>
      <c r="AH40" s="221">
        <f t="shared" si="36"/>
        <v>6.5378226138354139</v>
      </c>
      <c r="AI40" s="226">
        <f t="shared" si="37"/>
        <v>44.95818696558878</v>
      </c>
      <c r="AK40" s="122">
        <v>35</v>
      </c>
      <c r="AL40" s="84">
        <f t="shared" si="10"/>
        <v>25</v>
      </c>
      <c r="AM40" s="84">
        <f t="shared" si="11"/>
        <v>0.4</v>
      </c>
      <c r="AN40" s="84">
        <f t="shared" si="12"/>
        <v>0.33600000000000002</v>
      </c>
      <c r="AO40" s="84">
        <f t="shared" si="13"/>
        <v>0.26400000000000001</v>
      </c>
      <c r="AP40" s="84">
        <f t="shared" si="14"/>
        <v>0</v>
      </c>
      <c r="AQ40" s="221">
        <f t="shared" si="32"/>
        <v>10</v>
      </c>
      <c r="AR40" s="221">
        <f t="shared" si="32"/>
        <v>8.4</v>
      </c>
      <c r="AS40" s="221">
        <f t="shared" si="32"/>
        <v>6.6000000000000005</v>
      </c>
      <c r="AT40" s="221">
        <f t="shared" si="32"/>
        <v>0</v>
      </c>
      <c r="AU40" s="84"/>
      <c r="AV40" s="84"/>
      <c r="AW40" s="84"/>
      <c r="AX40" s="84"/>
      <c r="AY40" s="127"/>
    </row>
    <row r="41" spans="2:52">
      <c r="B41" s="91">
        <f t="shared" si="31"/>
        <v>51</v>
      </c>
      <c r="C41" s="181">
        <f t="shared" si="38"/>
        <v>55</v>
      </c>
      <c r="D41" s="165">
        <v>262</v>
      </c>
      <c r="E41" s="170">
        <f t="shared" si="29"/>
        <v>1.56</v>
      </c>
      <c r="F41" s="93">
        <f t="shared" si="30"/>
        <v>408.72</v>
      </c>
      <c r="G41" s="102">
        <f t="shared" si="33"/>
        <v>17.549999999999997</v>
      </c>
      <c r="I41" s="106">
        <v>36</v>
      </c>
      <c r="J41" s="84">
        <f t="shared" si="18"/>
        <v>20.520000000000007</v>
      </c>
      <c r="K41" s="84">
        <f t="shared" si="19"/>
        <v>6.652608663285756</v>
      </c>
      <c r="L41" s="84">
        <f t="shared" si="20"/>
        <v>70</v>
      </c>
      <c r="M41" s="84">
        <f t="shared" si="21"/>
        <v>10</v>
      </c>
      <c r="N41" s="84">
        <f t="shared" si="0"/>
        <v>0</v>
      </c>
      <c r="O41" s="85">
        <f t="shared" si="1"/>
        <v>340.65896008855606</v>
      </c>
      <c r="P41" s="106">
        <v>36</v>
      </c>
      <c r="Q41" s="84">
        <f t="shared" si="15"/>
        <v>-38.999999999999972</v>
      </c>
      <c r="R41" s="84">
        <f t="shared" si="22"/>
        <v>226.19999999999996</v>
      </c>
      <c r="S41" s="84">
        <f t="shared" si="23"/>
        <v>115.36199999999998</v>
      </c>
      <c r="T41" s="84">
        <f t="shared" si="2"/>
        <v>30.590792934974772</v>
      </c>
      <c r="U41" s="84">
        <f t="shared" si="16"/>
        <v>70</v>
      </c>
      <c r="V41" s="84">
        <f t="shared" si="3"/>
        <v>10</v>
      </c>
      <c r="W41" s="84">
        <v>0</v>
      </c>
      <c r="X41" s="84">
        <f t="shared" si="4"/>
        <v>547.53444769508098</v>
      </c>
      <c r="Y41" s="89">
        <f t="shared" si="5"/>
        <v>206.87548760652493</v>
      </c>
      <c r="AA41" s="122">
        <v>36</v>
      </c>
      <c r="AB41" s="84">
        <f t="shared" si="6"/>
        <v>0</v>
      </c>
      <c r="AC41" s="332">
        <f t="shared" si="39"/>
        <v>0</v>
      </c>
      <c r="AD41" s="152">
        <f t="shared" si="8"/>
        <v>0</v>
      </c>
      <c r="AE41" s="152">
        <f t="shared" si="9"/>
        <v>0</v>
      </c>
      <c r="AF41" s="221">
        <f t="shared" si="34"/>
        <v>4.3113276774901141</v>
      </c>
      <c r="AG41" s="221">
        <f t="shared" si="35"/>
        <v>33.092447839778821</v>
      </c>
      <c r="AH41" s="221">
        <f t="shared" si="36"/>
        <v>4.6229387044377805</v>
      </c>
      <c r="AI41" s="226">
        <f t="shared" si="37"/>
        <v>42.026714221706712</v>
      </c>
      <c r="AK41" s="122">
        <v>36</v>
      </c>
      <c r="AL41" s="84">
        <f t="shared" si="10"/>
        <v>0</v>
      </c>
      <c r="AM41" s="84">
        <f t="shared" si="11"/>
        <v>0</v>
      </c>
      <c r="AN41" s="84">
        <f t="shared" si="12"/>
        <v>0</v>
      </c>
      <c r="AO41" s="84">
        <f t="shared" si="13"/>
        <v>0</v>
      </c>
      <c r="AP41" s="84">
        <f t="shared" si="14"/>
        <v>0</v>
      </c>
      <c r="AQ41" s="221">
        <f t="shared" si="32"/>
        <v>0</v>
      </c>
      <c r="AR41" s="221">
        <f t="shared" si="32"/>
        <v>0</v>
      </c>
      <c r="AS41" s="221">
        <f t="shared" si="32"/>
        <v>0</v>
      </c>
      <c r="AT41" s="221">
        <f t="shared" si="32"/>
        <v>0</v>
      </c>
      <c r="AU41" s="84"/>
      <c r="AV41" s="84"/>
      <c r="AW41" s="84"/>
      <c r="AX41" s="84"/>
      <c r="AY41" s="127"/>
    </row>
    <row r="42" spans="2:52">
      <c r="B42" s="91">
        <f t="shared" si="31"/>
        <v>55</v>
      </c>
      <c r="C42" s="181">
        <f t="shared" si="38"/>
        <v>56</v>
      </c>
      <c r="D42" s="165">
        <v>237</v>
      </c>
      <c r="E42" s="170">
        <f t="shared" si="29"/>
        <v>1.56</v>
      </c>
      <c r="F42" s="93">
        <f t="shared" si="30"/>
        <v>369.72</v>
      </c>
      <c r="G42" s="102">
        <f t="shared" si="33"/>
        <v>-39</v>
      </c>
      <c r="I42" s="106">
        <v>37</v>
      </c>
      <c r="J42" s="84">
        <f t="shared" si="18"/>
        <v>21.090000000000007</v>
      </c>
      <c r="K42" s="84">
        <f t="shared" si="19"/>
        <v>6.8156319596025767</v>
      </c>
      <c r="L42" s="84">
        <f t="shared" si="20"/>
        <v>70</v>
      </c>
      <c r="M42" s="84">
        <f t="shared" si="21"/>
        <v>10</v>
      </c>
      <c r="N42" s="84">
        <f t="shared" si="0"/>
        <v>0</v>
      </c>
      <c r="O42" s="85">
        <f t="shared" si="1"/>
        <v>341.9356423296411</v>
      </c>
      <c r="P42" s="106">
        <v>37</v>
      </c>
      <c r="Q42" s="84">
        <f t="shared" si="15"/>
        <v>20.279999999999994</v>
      </c>
      <c r="R42" s="84">
        <f t="shared" si="22"/>
        <v>246.47999999999996</v>
      </c>
      <c r="S42" s="84">
        <f t="shared" si="23"/>
        <v>125.70479999999998</v>
      </c>
      <c r="T42" s="84">
        <f t="shared" si="2"/>
        <v>33.001932342496389</v>
      </c>
      <c r="U42" s="84">
        <f t="shared" si="16"/>
        <v>70</v>
      </c>
      <c r="V42" s="84">
        <f t="shared" si="3"/>
        <v>10</v>
      </c>
      <c r="W42" s="84">
        <v>0</v>
      </c>
      <c r="X42" s="84">
        <f t="shared" si="4"/>
        <v>569.74755882984789</v>
      </c>
      <c r="Y42" s="89">
        <f t="shared" si="5"/>
        <v>227.81191650020679</v>
      </c>
      <c r="AA42" s="122">
        <v>37</v>
      </c>
      <c r="AB42" s="84">
        <f t="shared" si="6"/>
        <v>0</v>
      </c>
      <c r="AC42" s="332">
        <f t="shared" si="39"/>
        <v>0</v>
      </c>
      <c r="AD42" s="152">
        <f t="shared" si="8"/>
        <v>0</v>
      </c>
      <c r="AE42" s="152">
        <f t="shared" si="9"/>
        <v>0</v>
      </c>
      <c r="AF42" s="221">
        <f t="shared" si="34"/>
        <v>4.2267851713847602</v>
      </c>
      <c r="AG42" s="221">
        <f t="shared" si="35"/>
        <v>32.187533113343868</v>
      </c>
      <c r="AH42" s="221">
        <f t="shared" si="36"/>
        <v>3.2689113069177074</v>
      </c>
      <c r="AI42" s="226">
        <f t="shared" si="37"/>
        <v>39.683229591646338</v>
      </c>
      <c r="AK42" s="122">
        <v>37</v>
      </c>
      <c r="AL42" s="84">
        <f t="shared" si="10"/>
        <v>0</v>
      </c>
      <c r="AM42" s="84">
        <f t="shared" si="11"/>
        <v>0</v>
      </c>
      <c r="AN42" s="84">
        <f t="shared" si="12"/>
        <v>0</v>
      </c>
      <c r="AO42" s="84">
        <f t="shared" si="13"/>
        <v>0</v>
      </c>
      <c r="AP42" s="84">
        <f t="shared" si="14"/>
        <v>0</v>
      </c>
      <c r="AQ42" s="221">
        <f t="shared" ref="AQ42:AT105" si="40">IF($AK42&lt;=$F$18,$AL42*AM42,)</f>
        <v>0</v>
      </c>
      <c r="AR42" s="221">
        <f t="shared" si="40"/>
        <v>0</v>
      </c>
      <c r="AS42" s="221">
        <f t="shared" si="40"/>
        <v>0</v>
      </c>
      <c r="AT42" s="221">
        <f t="shared" si="40"/>
        <v>0</v>
      </c>
      <c r="AU42" s="84"/>
      <c r="AV42" s="84"/>
      <c r="AW42" s="84"/>
      <c r="AX42" s="84"/>
      <c r="AY42" s="127"/>
    </row>
    <row r="43" spans="2:52">
      <c r="B43" s="91">
        <f t="shared" si="31"/>
        <v>56</v>
      </c>
      <c r="C43" s="181">
        <f t="shared" si="38"/>
        <v>60</v>
      </c>
      <c r="D43" s="165">
        <v>279</v>
      </c>
      <c r="E43" s="170">
        <f t="shared" si="29"/>
        <v>1.56</v>
      </c>
      <c r="F43" s="93">
        <f>D43*E43</f>
        <v>435.24</v>
      </c>
      <c r="G43" s="102">
        <f>(F43-F42)/(C43-B43)</f>
        <v>16.379999999999995</v>
      </c>
      <c r="I43" s="106">
        <v>38</v>
      </c>
      <c r="J43" s="84">
        <f t="shared" si="18"/>
        <v>21.660000000000007</v>
      </c>
      <c r="K43" s="84">
        <f t="shared" si="19"/>
        <v>6.9781431334306872</v>
      </c>
      <c r="L43" s="84">
        <f t="shared" si="20"/>
        <v>70</v>
      </c>
      <c r="M43" s="84">
        <f t="shared" si="21"/>
        <v>10</v>
      </c>
      <c r="N43" s="84">
        <f t="shared" si="0"/>
        <v>0</v>
      </c>
      <c r="O43" s="85">
        <f t="shared" si="1"/>
        <v>343.21143262405849</v>
      </c>
      <c r="P43" s="106">
        <v>38</v>
      </c>
      <c r="Q43" s="84">
        <f t="shared" si="15"/>
        <v>20.279999999999994</v>
      </c>
      <c r="R43" s="84">
        <f t="shared" si="22"/>
        <v>266.75999999999993</v>
      </c>
      <c r="S43" s="84">
        <f t="shared" si="23"/>
        <v>136.04759999999996</v>
      </c>
      <c r="T43" s="84">
        <f t="shared" si="2"/>
        <v>35.390062589787576</v>
      </c>
      <c r="U43" s="84">
        <f t="shared" si="16"/>
        <v>70</v>
      </c>
      <c r="V43" s="84">
        <f t="shared" si="3"/>
        <v>10</v>
      </c>
      <c r="W43" s="84">
        <v>0</v>
      </c>
      <c r="X43" s="84">
        <f t="shared" si="4"/>
        <v>591.92059567721333</v>
      </c>
      <c r="Y43" s="89">
        <f t="shared" si="5"/>
        <v>248.70916305315484</v>
      </c>
      <c r="AA43" s="122">
        <v>38</v>
      </c>
      <c r="AB43" s="84">
        <f t="shared" si="6"/>
        <v>0</v>
      </c>
      <c r="AC43" s="332">
        <f t="shared" si="39"/>
        <v>0</v>
      </c>
      <c r="AD43" s="152">
        <f t="shared" si="8"/>
        <v>0</v>
      </c>
      <c r="AE43" s="152">
        <f t="shared" si="9"/>
        <v>0</v>
      </c>
      <c r="AF43" s="221">
        <f t="shared" si="34"/>
        <v>4.1439004922582949</v>
      </c>
      <c r="AG43" s="221">
        <f t="shared" si="35"/>
        <v>31.30736332769068</v>
      </c>
      <c r="AH43" s="221">
        <f t="shared" si="36"/>
        <v>2.3114693522188907</v>
      </c>
      <c r="AI43" s="226">
        <f t="shared" si="37"/>
        <v>37.76273317216787</v>
      </c>
      <c r="AK43" s="122">
        <v>38</v>
      </c>
      <c r="AL43" s="84">
        <f t="shared" si="10"/>
        <v>0</v>
      </c>
      <c r="AM43" s="84">
        <f t="shared" si="11"/>
        <v>0</v>
      </c>
      <c r="AN43" s="84">
        <f t="shared" si="12"/>
        <v>0</v>
      </c>
      <c r="AO43" s="84">
        <f t="shared" si="13"/>
        <v>0</v>
      </c>
      <c r="AP43" s="84">
        <f t="shared" si="14"/>
        <v>0</v>
      </c>
      <c r="AQ43" s="221">
        <f t="shared" si="40"/>
        <v>0</v>
      </c>
      <c r="AR43" s="221">
        <f t="shared" si="40"/>
        <v>0</v>
      </c>
      <c r="AS43" s="221">
        <f t="shared" si="40"/>
        <v>0</v>
      </c>
      <c r="AT43" s="221">
        <f t="shared" si="40"/>
        <v>0</v>
      </c>
      <c r="AU43" s="84"/>
      <c r="AV43" s="84"/>
      <c r="AW43" s="84"/>
      <c r="AX43" s="84"/>
      <c r="AY43" s="127"/>
    </row>
    <row r="44" spans="2:52">
      <c r="B44" s="91">
        <f t="shared" si="31"/>
        <v>60</v>
      </c>
      <c r="C44" s="181">
        <f t="shared" si="38"/>
        <v>61</v>
      </c>
      <c r="D44" s="165">
        <v>255</v>
      </c>
      <c r="E44" s="170">
        <f t="shared" si="29"/>
        <v>1.56</v>
      </c>
      <c r="F44" s="93">
        <f>D44*E44</f>
        <v>397.8</v>
      </c>
      <c r="G44" s="102">
        <f>(F44-F43)/(C44-B44)</f>
        <v>-37.44</v>
      </c>
      <c r="I44" s="106">
        <v>39</v>
      </c>
      <c r="J44" s="84">
        <f t="shared" si="18"/>
        <v>22.230000000000008</v>
      </c>
      <c r="K44" s="84">
        <f t="shared" si="19"/>
        <v>7.1401572108804405</v>
      </c>
      <c r="L44" s="84">
        <f t="shared" si="20"/>
        <v>70</v>
      </c>
      <c r="M44" s="84">
        <f t="shared" si="21"/>
        <v>10</v>
      </c>
      <c r="N44" s="84">
        <f t="shared" si="0"/>
        <v>0</v>
      </c>
      <c r="O44" s="85">
        <f t="shared" si="1"/>
        <v>344.4863571422834</v>
      </c>
      <c r="P44" s="106">
        <v>39</v>
      </c>
      <c r="Q44" s="84">
        <f t="shared" si="15"/>
        <v>20.279999999999994</v>
      </c>
      <c r="R44" s="84">
        <f t="shared" si="22"/>
        <v>287.03999999999991</v>
      </c>
      <c r="S44" s="84">
        <f t="shared" si="23"/>
        <v>146.39039999999994</v>
      </c>
      <c r="T44" s="84">
        <f t="shared" si="2"/>
        <v>37.757131804538304</v>
      </c>
      <c r="U44" s="84">
        <f t="shared" si="16"/>
        <v>70</v>
      </c>
      <c r="V44" s="84">
        <f t="shared" si="3"/>
        <v>10</v>
      </c>
      <c r="W44" s="84">
        <v>0</v>
      </c>
      <c r="X44" s="84">
        <f t="shared" si="4"/>
        <v>614.0569512262374</v>
      </c>
      <c r="Y44" s="89">
        <f t="shared" si="5"/>
        <v>269.57059408395401</v>
      </c>
      <c r="AA44" s="122">
        <v>39</v>
      </c>
      <c r="AB44" s="84">
        <f t="shared" si="6"/>
        <v>0</v>
      </c>
      <c r="AC44" s="332">
        <f t="shared" si="39"/>
        <v>0</v>
      </c>
      <c r="AD44" s="152">
        <f t="shared" si="8"/>
        <v>0</v>
      </c>
      <c r="AE44" s="152">
        <f t="shared" si="9"/>
        <v>0</v>
      </c>
      <c r="AF44" s="221">
        <f t="shared" si="34"/>
        <v>4.0626411311348374</v>
      </c>
      <c r="AG44" s="221">
        <f t="shared" si="35"/>
        <v>30.451261831112294</v>
      </c>
      <c r="AH44" s="221">
        <f t="shared" si="36"/>
        <v>1.6344556534588541</v>
      </c>
      <c r="AI44" s="226">
        <f t="shared" si="37"/>
        <v>36.148358615705988</v>
      </c>
      <c r="AK44" s="122">
        <v>39</v>
      </c>
      <c r="AL44" s="84">
        <f t="shared" si="10"/>
        <v>0</v>
      </c>
      <c r="AM44" s="84">
        <f t="shared" si="11"/>
        <v>0</v>
      </c>
      <c r="AN44" s="84">
        <f t="shared" si="12"/>
        <v>0</v>
      </c>
      <c r="AO44" s="84">
        <f t="shared" si="13"/>
        <v>0</v>
      </c>
      <c r="AP44" s="84">
        <f t="shared" si="14"/>
        <v>0</v>
      </c>
      <c r="AQ44" s="221">
        <f t="shared" si="40"/>
        <v>0</v>
      </c>
      <c r="AR44" s="221">
        <f t="shared" si="40"/>
        <v>0</v>
      </c>
      <c r="AS44" s="221">
        <f t="shared" si="40"/>
        <v>0</v>
      </c>
      <c r="AT44" s="221">
        <f t="shared" si="40"/>
        <v>0</v>
      </c>
      <c r="AU44" s="84"/>
      <c r="AV44" s="84"/>
      <c r="AW44" s="84"/>
      <c r="AX44" s="84"/>
      <c r="AY44" s="127"/>
    </row>
    <row r="45" spans="2:52">
      <c r="B45" s="91">
        <f t="shared" si="31"/>
        <v>61</v>
      </c>
      <c r="C45" s="181">
        <f t="shared" si="38"/>
        <v>65</v>
      </c>
      <c r="D45" s="165">
        <v>293</v>
      </c>
      <c r="E45" s="170">
        <f t="shared" si="29"/>
        <v>1.56</v>
      </c>
      <c r="F45" s="93">
        <f>D45*E45</f>
        <v>457.08000000000004</v>
      </c>
      <c r="G45" s="102">
        <f>(F45-F44)/(C45-B45)</f>
        <v>14.820000000000007</v>
      </c>
      <c r="I45" s="106">
        <v>40</v>
      </c>
      <c r="J45" s="84">
        <f t="shared" si="18"/>
        <v>22.800000000000008</v>
      </c>
      <c r="K45" s="84">
        <f t="shared" si="19"/>
        <v>7.3016884035916814</v>
      </c>
      <c r="L45" s="84">
        <f t="shared" si="20"/>
        <v>70</v>
      </c>
      <c r="M45" s="84">
        <f t="shared" si="21"/>
        <v>10</v>
      </c>
      <c r="N45" s="84">
        <f t="shared" si="0"/>
        <v>0</v>
      </c>
      <c r="O45" s="85">
        <f t="shared" si="1"/>
        <v>345.76044063625551</v>
      </c>
      <c r="P45" s="106">
        <v>40</v>
      </c>
      <c r="Q45" s="84">
        <f t="shared" si="15"/>
        <v>20.279999999999994</v>
      </c>
      <c r="R45" s="84">
        <f t="shared" si="22"/>
        <v>307.31999999999988</v>
      </c>
      <c r="S45" s="84">
        <f t="shared" si="23"/>
        <v>156.73319999999995</v>
      </c>
      <c r="T45" s="84">
        <f t="shared" si="2"/>
        <v>40.104797241533646</v>
      </c>
      <c r="U45" s="84">
        <f t="shared" si="16"/>
        <v>70</v>
      </c>
      <c r="V45" s="84">
        <f t="shared" si="3"/>
        <v>10</v>
      </c>
      <c r="W45" s="84">
        <v>0</v>
      </c>
      <c r="X45" s="84">
        <f t="shared" si="4"/>
        <v>636.15951186233758</v>
      </c>
      <c r="Y45" s="89">
        <f t="shared" si="5"/>
        <v>290.39907122608207</v>
      </c>
      <c r="AA45" s="122">
        <v>40</v>
      </c>
      <c r="AB45" s="84">
        <f t="shared" si="6"/>
        <v>26</v>
      </c>
      <c r="AC45" s="332">
        <f t="shared" si="39"/>
        <v>0.25</v>
      </c>
      <c r="AD45" s="152">
        <f t="shared" si="8"/>
        <v>0.28000000000000003</v>
      </c>
      <c r="AE45" s="152">
        <f t="shared" si="9"/>
        <v>0.22</v>
      </c>
      <c r="AF45" s="221">
        <f t="shared" si="34"/>
        <v>9.6998047372363914</v>
      </c>
      <c r="AG45" s="221">
        <f t="shared" si="35"/>
        <v>35.996209081742379</v>
      </c>
      <c r="AH45" s="221">
        <f t="shared" si="36"/>
        <v>5.4495671519569138</v>
      </c>
      <c r="AI45" s="226">
        <f t="shared" si="37"/>
        <v>51.145580970935683</v>
      </c>
      <c r="AK45" s="122">
        <v>40</v>
      </c>
      <c r="AL45" s="84">
        <f t="shared" si="10"/>
        <v>26</v>
      </c>
      <c r="AM45" s="84">
        <f t="shared" si="11"/>
        <v>0.5</v>
      </c>
      <c r="AN45" s="84">
        <f t="shared" si="12"/>
        <v>0.28000000000000003</v>
      </c>
      <c r="AO45" s="84">
        <f t="shared" si="13"/>
        <v>0.22</v>
      </c>
      <c r="AP45" s="84">
        <f t="shared" si="14"/>
        <v>0</v>
      </c>
      <c r="AQ45" s="221">
        <f t="shared" si="40"/>
        <v>13</v>
      </c>
      <c r="AR45" s="221">
        <f t="shared" si="40"/>
        <v>7.2800000000000011</v>
      </c>
      <c r="AS45" s="221">
        <f t="shared" si="40"/>
        <v>5.72</v>
      </c>
      <c r="AT45" s="221">
        <f t="shared" si="40"/>
        <v>0</v>
      </c>
      <c r="AU45" s="84"/>
      <c r="AV45" s="84"/>
      <c r="AW45" s="84"/>
      <c r="AX45" s="84"/>
      <c r="AY45" s="127"/>
    </row>
    <row r="46" spans="2:52">
      <c r="B46" s="91">
        <f t="shared" si="31"/>
        <v>65</v>
      </c>
      <c r="C46" s="181">
        <f t="shared" si="38"/>
        <v>66</v>
      </c>
      <c r="D46" s="165">
        <v>271</v>
      </c>
      <c r="E46" s="170">
        <f t="shared" si="29"/>
        <v>1.56</v>
      </c>
      <c r="F46" s="93">
        <f>D46*E46</f>
        <v>422.76</v>
      </c>
      <c r="G46" s="102">
        <f>(F46-F45)/(C46-B46)</f>
        <v>-34.32000000000005</v>
      </c>
      <c r="I46" s="106">
        <v>41</v>
      </c>
      <c r="J46" s="84">
        <f t="shared" si="18"/>
        <v>23.370000000000008</v>
      </c>
      <c r="K46" s="84">
        <f t="shared" si="19"/>
        <v>7.4627501721235312</v>
      </c>
      <c r="L46" s="84">
        <f t="shared" si="20"/>
        <v>70</v>
      </c>
      <c r="M46" s="84">
        <f t="shared" si="21"/>
        <v>10</v>
      </c>
      <c r="N46" s="84">
        <f t="shared" si="0"/>
        <v>0</v>
      </c>
      <c r="O46" s="85">
        <f t="shared" si="1"/>
        <v>347.03370654978181</v>
      </c>
      <c r="P46" s="106">
        <v>41</v>
      </c>
      <c r="Q46" s="84">
        <f t="shared" si="15"/>
        <v>-40.56</v>
      </c>
      <c r="R46" s="84">
        <f t="shared" si="22"/>
        <v>266.75999999999988</v>
      </c>
      <c r="S46" s="84">
        <f t="shared" si="23"/>
        <v>136.04759999999993</v>
      </c>
      <c r="T46" s="84">
        <f t="shared" si="2"/>
        <v>35.390062589787547</v>
      </c>
      <c r="U46" s="84">
        <f t="shared" si="16"/>
        <v>70</v>
      </c>
      <c r="V46" s="84">
        <f t="shared" si="3"/>
        <v>10</v>
      </c>
      <c r="W46" s="84">
        <v>0</v>
      </c>
      <c r="X46" s="84">
        <f t="shared" si="4"/>
        <v>591.9205956772131</v>
      </c>
      <c r="Y46" s="89">
        <f t="shared" si="5"/>
        <v>244.88688912743129</v>
      </c>
      <c r="AA46" s="122">
        <v>41</v>
      </c>
      <c r="AB46" s="84">
        <f t="shared" si="6"/>
        <v>0</v>
      </c>
      <c r="AC46" s="332">
        <f t="shared" si="39"/>
        <v>0</v>
      </c>
      <c r="AD46" s="152">
        <f t="shared" si="8"/>
        <v>0</v>
      </c>
      <c r="AE46" s="152">
        <f t="shared" si="9"/>
        <v>0</v>
      </c>
      <c r="AF46" s="221">
        <f t="shared" si="34"/>
        <v>9.5095974826358898</v>
      </c>
      <c r="AG46" s="221">
        <f t="shared" si="35"/>
        <v>35.011890851443766</v>
      </c>
      <c r="AH46" s="221">
        <f t="shared" si="36"/>
        <v>3.8534258876801948</v>
      </c>
      <c r="AI46" s="226">
        <f t="shared" si="37"/>
        <v>48.374914221759852</v>
      </c>
      <c r="AK46" s="122">
        <v>41</v>
      </c>
      <c r="AL46" s="84">
        <f t="shared" si="10"/>
        <v>0</v>
      </c>
      <c r="AM46" s="84">
        <f t="shared" si="11"/>
        <v>0</v>
      </c>
      <c r="AN46" s="84">
        <f t="shared" si="12"/>
        <v>0</v>
      </c>
      <c r="AO46" s="84">
        <f t="shared" si="13"/>
        <v>0</v>
      </c>
      <c r="AP46" s="84">
        <f t="shared" si="14"/>
        <v>0</v>
      </c>
      <c r="AQ46" s="221">
        <f t="shared" si="40"/>
        <v>0</v>
      </c>
      <c r="AR46" s="221">
        <f t="shared" si="40"/>
        <v>0</v>
      </c>
      <c r="AS46" s="221">
        <f t="shared" si="40"/>
        <v>0</v>
      </c>
      <c r="AT46" s="221">
        <f t="shared" si="40"/>
        <v>0</v>
      </c>
      <c r="AU46" s="84"/>
      <c r="AV46" s="84"/>
      <c r="AW46" s="84"/>
      <c r="AX46" s="84"/>
      <c r="AY46" s="127"/>
    </row>
    <row r="47" spans="2:52">
      <c r="B47" s="91">
        <f t="shared" si="31"/>
        <v>66</v>
      </c>
      <c r="C47" s="181">
        <f t="shared" si="38"/>
        <v>70</v>
      </c>
      <c r="D47" s="165">
        <v>306</v>
      </c>
      <c r="E47" s="170">
        <f t="shared" si="29"/>
        <v>1.56</v>
      </c>
      <c r="F47" s="93">
        <f t="shared" ref="F47:F56" si="41">D47*E47</f>
        <v>477.36</v>
      </c>
      <c r="G47" s="102">
        <f t="shared" ref="G47:G56" si="42">(F47-F46)/(C47-B47)</f>
        <v>13.650000000000006</v>
      </c>
      <c r="I47" s="106">
        <v>42</v>
      </c>
      <c r="J47" s="84">
        <f t="shared" si="18"/>
        <v>23.940000000000008</v>
      </c>
      <c r="K47" s="84">
        <f t="shared" si="19"/>
        <v>7.623355282985683</v>
      </c>
      <c r="L47" s="84">
        <f t="shared" si="20"/>
        <v>70</v>
      </c>
      <c r="M47" s="84">
        <f t="shared" si="21"/>
        <v>10</v>
      </c>
      <c r="N47" s="84">
        <f t="shared" si="0"/>
        <v>0</v>
      </c>
      <c r="O47" s="85">
        <f t="shared" si="1"/>
        <v>348.30617711786675</v>
      </c>
      <c r="P47" s="106">
        <v>42</v>
      </c>
      <c r="Q47" s="84">
        <f t="shared" si="15"/>
        <v>19.5</v>
      </c>
      <c r="R47" s="84">
        <f t="shared" si="22"/>
        <v>286.25999999999988</v>
      </c>
      <c r="S47" s="84">
        <f t="shared" si="23"/>
        <v>145.99259999999995</v>
      </c>
      <c r="T47" s="84">
        <f t="shared" si="2"/>
        <v>37.666459295542495</v>
      </c>
      <c r="U47" s="84">
        <f t="shared" si="16"/>
        <v>70</v>
      </c>
      <c r="V47" s="84">
        <f t="shared" si="3"/>
        <v>10</v>
      </c>
      <c r="W47" s="84">
        <v>0</v>
      </c>
      <c r="X47" s="84">
        <f t="shared" si="4"/>
        <v>613.20619493973652</v>
      </c>
      <c r="Y47" s="89">
        <f t="shared" si="5"/>
        <v>264.90001782186977</v>
      </c>
      <c r="AA47" s="122">
        <v>42</v>
      </c>
      <c r="AB47" s="84">
        <f t="shared" si="6"/>
        <v>0</v>
      </c>
      <c r="AC47" s="332">
        <f t="shared" si="39"/>
        <v>0</v>
      </c>
      <c r="AD47" s="152">
        <f t="shared" si="8"/>
        <v>0</v>
      </c>
      <c r="AE47" s="152">
        <f t="shared" si="9"/>
        <v>0</v>
      </c>
      <c r="AF47" s="221">
        <f t="shared" si="34"/>
        <v>9.3231200762831339</v>
      </c>
      <c r="AG47" s="221">
        <f t="shared" si="35"/>
        <v>34.054488854915718</v>
      </c>
      <c r="AH47" s="221">
        <f t="shared" si="36"/>
        <v>2.7247835759784573</v>
      </c>
      <c r="AI47" s="226">
        <f t="shared" si="37"/>
        <v>46.102392507177306</v>
      </c>
      <c r="AK47" s="122">
        <v>42</v>
      </c>
      <c r="AL47" s="84">
        <f t="shared" si="10"/>
        <v>0</v>
      </c>
      <c r="AM47" s="84">
        <f t="shared" si="11"/>
        <v>0</v>
      </c>
      <c r="AN47" s="84">
        <f t="shared" si="12"/>
        <v>0</v>
      </c>
      <c r="AO47" s="84">
        <f t="shared" si="13"/>
        <v>0</v>
      </c>
      <c r="AP47" s="84">
        <f t="shared" si="14"/>
        <v>0</v>
      </c>
      <c r="AQ47" s="221">
        <f t="shared" si="40"/>
        <v>0</v>
      </c>
      <c r="AR47" s="221">
        <f t="shared" si="40"/>
        <v>0</v>
      </c>
      <c r="AS47" s="221">
        <f t="shared" si="40"/>
        <v>0</v>
      </c>
      <c r="AT47" s="221">
        <f t="shared" si="40"/>
        <v>0</v>
      </c>
      <c r="AU47" s="84"/>
      <c r="AV47" s="84"/>
      <c r="AW47" s="84"/>
      <c r="AX47" s="84"/>
      <c r="AY47" s="127"/>
    </row>
    <row r="48" spans="2:52">
      <c r="B48" s="91">
        <f t="shared" si="31"/>
        <v>70</v>
      </c>
      <c r="C48" s="181">
        <f t="shared" si="38"/>
        <v>71</v>
      </c>
      <c r="D48" s="165">
        <v>285</v>
      </c>
      <c r="E48" s="170">
        <f t="shared" si="29"/>
        <v>1.56</v>
      </c>
      <c r="F48" s="93">
        <f t="shared" si="41"/>
        <v>444.6</v>
      </c>
      <c r="G48" s="102">
        <f t="shared" si="42"/>
        <v>-32.759999999999991</v>
      </c>
      <c r="I48" s="106">
        <v>43</v>
      </c>
      <c r="J48" s="84">
        <f t="shared" si="18"/>
        <v>24.510000000000009</v>
      </c>
      <c r="K48" s="84">
        <f t="shared" si="19"/>
        <v>7.7835158600851422</v>
      </c>
      <c r="L48" s="84">
        <f t="shared" si="20"/>
        <v>70</v>
      </c>
      <c r="M48" s="84">
        <f t="shared" si="21"/>
        <v>10</v>
      </c>
      <c r="N48" s="84">
        <f t="shared" si="0"/>
        <v>0</v>
      </c>
      <c r="O48" s="85">
        <f t="shared" si="1"/>
        <v>349.57787345631499</v>
      </c>
      <c r="P48" s="106">
        <v>43</v>
      </c>
      <c r="Q48" s="84">
        <f t="shared" si="15"/>
        <v>19.5</v>
      </c>
      <c r="R48" s="84">
        <f t="shared" si="22"/>
        <v>305.75999999999988</v>
      </c>
      <c r="S48" s="84">
        <f t="shared" si="23"/>
        <v>155.93759999999995</v>
      </c>
      <c r="T48" s="84">
        <f t="shared" si="2"/>
        <v>39.924862785906342</v>
      </c>
      <c r="U48" s="84">
        <f t="shared" si="16"/>
        <v>70</v>
      </c>
      <c r="V48" s="84">
        <f t="shared" si="3"/>
        <v>10</v>
      </c>
      <c r="W48" s="84">
        <v>0</v>
      </c>
      <c r="X48" s="84">
        <f t="shared" si="4"/>
        <v>634.46045601878677</v>
      </c>
      <c r="Y48" s="89">
        <f t="shared" si="5"/>
        <v>284.88258256247178</v>
      </c>
      <c r="AA48" s="122">
        <v>43</v>
      </c>
      <c r="AB48" s="84">
        <f t="shared" si="6"/>
        <v>0</v>
      </c>
      <c r="AC48" s="332">
        <f t="shared" si="39"/>
        <v>0</v>
      </c>
      <c r="AD48" s="152">
        <f t="shared" si="8"/>
        <v>0</v>
      </c>
      <c r="AE48" s="152">
        <f t="shared" si="9"/>
        <v>0</v>
      </c>
      <c r="AF48" s="221">
        <f t="shared" si="34"/>
        <v>9.1402993781289688</v>
      </c>
      <c r="AG48" s="221">
        <f t="shared" si="35"/>
        <v>33.123267066330314</v>
      </c>
      <c r="AH48" s="221">
        <f t="shared" si="36"/>
        <v>1.9267129438400976</v>
      </c>
      <c r="AI48" s="226">
        <f t="shared" si="37"/>
        <v>44.190279388299381</v>
      </c>
      <c r="AK48" s="122">
        <v>43</v>
      </c>
      <c r="AL48" s="84">
        <f t="shared" si="10"/>
        <v>0</v>
      </c>
      <c r="AM48" s="84">
        <f t="shared" si="11"/>
        <v>0</v>
      </c>
      <c r="AN48" s="84">
        <f t="shared" si="12"/>
        <v>0</v>
      </c>
      <c r="AO48" s="84">
        <f t="shared" si="13"/>
        <v>0</v>
      </c>
      <c r="AP48" s="84">
        <f t="shared" si="14"/>
        <v>0</v>
      </c>
      <c r="AQ48" s="221">
        <f t="shared" si="40"/>
        <v>0</v>
      </c>
      <c r="AR48" s="221">
        <f t="shared" si="40"/>
        <v>0</v>
      </c>
      <c r="AS48" s="221">
        <f t="shared" si="40"/>
        <v>0</v>
      </c>
      <c r="AT48" s="221">
        <f t="shared" si="40"/>
        <v>0</v>
      </c>
      <c r="AU48" s="84"/>
      <c r="AV48" s="84"/>
      <c r="AW48" s="84"/>
      <c r="AX48" s="84"/>
      <c r="AY48" s="127"/>
    </row>
    <row r="49" spans="2:51">
      <c r="B49" s="91">
        <f t="shared" si="31"/>
        <v>71</v>
      </c>
      <c r="C49" s="181">
        <f t="shared" si="38"/>
        <v>75</v>
      </c>
      <c r="D49" s="165">
        <v>316</v>
      </c>
      <c r="E49" s="170">
        <f t="shared" si="29"/>
        <v>1.56</v>
      </c>
      <c r="F49" s="93">
        <f t="shared" si="41"/>
        <v>492.96000000000004</v>
      </c>
      <c r="G49" s="102">
        <f t="shared" si="42"/>
        <v>12.090000000000003</v>
      </c>
      <c r="I49" s="106">
        <v>44</v>
      </c>
      <c r="J49" s="84">
        <f t="shared" si="18"/>
        <v>25.080000000000009</v>
      </c>
      <c r="K49" s="84">
        <f t="shared" si="19"/>
        <v>7.943243431252343</v>
      </c>
      <c r="L49" s="84">
        <f t="shared" si="20"/>
        <v>70</v>
      </c>
      <c r="M49" s="84">
        <f t="shared" si="21"/>
        <v>10</v>
      </c>
      <c r="N49" s="84">
        <f t="shared" si="0"/>
        <v>0</v>
      </c>
      <c r="O49" s="85">
        <f t="shared" si="1"/>
        <v>350.84881564276452</v>
      </c>
      <c r="P49" s="106">
        <v>44</v>
      </c>
      <c r="Q49" s="84">
        <f t="shared" si="15"/>
        <v>19.5</v>
      </c>
      <c r="R49" s="84">
        <f t="shared" si="22"/>
        <v>325.25999999999988</v>
      </c>
      <c r="S49" s="84">
        <f t="shared" si="23"/>
        <v>165.88259999999994</v>
      </c>
      <c r="T49" s="84">
        <f t="shared" si="2"/>
        <v>42.166551203609785</v>
      </c>
      <c r="U49" s="84">
        <f t="shared" si="16"/>
        <v>70</v>
      </c>
      <c r="V49" s="84">
        <f t="shared" si="3"/>
        <v>10</v>
      </c>
      <c r="W49" s="84">
        <v>0</v>
      </c>
      <c r="X49" s="84">
        <f t="shared" si="4"/>
        <v>655.6856050129536</v>
      </c>
      <c r="Y49" s="89">
        <f t="shared" si="5"/>
        <v>304.83678937018908</v>
      </c>
      <c r="AA49" s="122">
        <v>44</v>
      </c>
      <c r="AB49" s="84">
        <f t="shared" si="6"/>
        <v>0</v>
      </c>
      <c r="AC49" s="332">
        <f t="shared" si="39"/>
        <v>0</v>
      </c>
      <c r="AD49" s="152">
        <f t="shared" si="8"/>
        <v>0</v>
      </c>
      <c r="AE49" s="152">
        <f t="shared" si="9"/>
        <v>0</v>
      </c>
      <c r="AF49" s="221">
        <f t="shared" si="34"/>
        <v>8.9610636823559915</v>
      </c>
      <c r="AG49" s="221">
        <f t="shared" si="35"/>
        <v>32.217509586524599</v>
      </c>
      <c r="AH49" s="221">
        <f t="shared" si="36"/>
        <v>1.3623917879892289</v>
      </c>
      <c r="AI49" s="226">
        <f t="shared" si="37"/>
        <v>42.540965056869823</v>
      </c>
      <c r="AK49" s="122">
        <v>44</v>
      </c>
      <c r="AL49" s="84">
        <f t="shared" si="10"/>
        <v>0</v>
      </c>
      <c r="AM49" s="84">
        <f t="shared" si="11"/>
        <v>0</v>
      </c>
      <c r="AN49" s="84">
        <f t="shared" si="12"/>
        <v>0</v>
      </c>
      <c r="AO49" s="84">
        <f t="shared" si="13"/>
        <v>0</v>
      </c>
      <c r="AP49" s="84">
        <f t="shared" si="14"/>
        <v>0</v>
      </c>
      <c r="AQ49" s="221">
        <f t="shared" si="40"/>
        <v>0</v>
      </c>
      <c r="AR49" s="221">
        <f t="shared" si="40"/>
        <v>0</v>
      </c>
      <c r="AS49" s="221">
        <f t="shared" si="40"/>
        <v>0</v>
      </c>
      <c r="AT49" s="221">
        <f t="shared" si="40"/>
        <v>0</v>
      </c>
      <c r="AU49" s="84"/>
      <c r="AV49" s="84"/>
      <c r="AW49" s="84"/>
      <c r="AX49" s="84"/>
      <c r="AY49" s="127"/>
    </row>
    <row r="50" spans="2:51">
      <c r="B50" s="91">
        <f t="shared" si="31"/>
        <v>75</v>
      </c>
      <c r="C50" s="181">
        <f t="shared" si="38"/>
        <v>76</v>
      </c>
      <c r="D50" s="165">
        <v>297</v>
      </c>
      <c r="E50" s="170">
        <f t="shared" si="29"/>
        <v>1.56</v>
      </c>
      <c r="F50" s="93">
        <f t="shared" si="41"/>
        <v>463.32</v>
      </c>
      <c r="G50" s="102">
        <f t="shared" si="42"/>
        <v>-29.640000000000043</v>
      </c>
      <c r="I50" s="106">
        <v>45</v>
      </c>
      <c r="J50" s="84">
        <f t="shared" si="18"/>
        <v>25.650000000000009</v>
      </c>
      <c r="K50" s="84">
        <f t="shared" si="19"/>
        <v>8.1025489704184697</v>
      </c>
      <c r="L50" s="84">
        <f t="shared" si="20"/>
        <v>70</v>
      </c>
      <c r="M50" s="84">
        <f t="shared" si="21"/>
        <v>10</v>
      </c>
      <c r="N50" s="84">
        <f t="shared" si="0"/>
        <v>0</v>
      </c>
      <c r="O50" s="85">
        <f t="shared" si="1"/>
        <v>352.11902279014549</v>
      </c>
      <c r="P50" s="106">
        <v>45</v>
      </c>
      <c r="Q50" s="84">
        <f t="shared" si="15"/>
        <v>19.5</v>
      </c>
      <c r="R50" s="84">
        <f t="shared" si="22"/>
        <v>344.75999999999988</v>
      </c>
      <c r="S50" s="84">
        <f t="shared" si="23"/>
        <v>175.82759999999993</v>
      </c>
      <c r="T50" s="84">
        <f t="shared" si="2"/>
        <v>44.392640778295565</v>
      </c>
      <c r="U50" s="84">
        <f t="shared" si="16"/>
        <v>70</v>
      </c>
      <c r="V50" s="84">
        <f t="shared" si="3"/>
        <v>10</v>
      </c>
      <c r="W50" s="84">
        <v>0</v>
      </c>
      <c r="X50" s="84">
        <f t="shared" si="4"/>
        <v>676.88358602219796</v>
      </c>
      <c r="Y50" s="89">
        <f t="shared" si="5"/>
        <v>324.76456323205247</v>
      </c>
      <c r="AA50" s="122">
        <v>45</v>
      </c>
      <c r="AB50" s="84">
        <f t="shared" si="6"/>
        <v>26</v>
      </c>
      <c r="AC50" s="332">
        <f t="shared" si="39"/>
        <v>0.3</v>
      </c>
      <c r="AD50" s="152">
        <f t="shared" si="8"/>
        <v>0.22400000000000003</v>
      </c>
      <c r="AE50" s="152">
        <f t="shared" si="9"/>
        <v>0.17600000000000002</v>
      </c>
      <c r="AF50" s="221">
        <f t="shared" si="34"/>
        <v>15.645538114114181</v>
      </c>
      <c r="AG50" s="221">
        <f t="shared" si="35"/>
        <v>36.438630978047179</v>
      </c>
      <c r="AH50" s="221">
        <f t="shared" si="36"/>
        <v>4.398422452598024</v>
      </c>
      <c r="AI50" s="226">
        <f t="shared" si="37"/>
        <v>56.482591544759387</v>
      </c>
      <c r="AK50" s="122">
        <v>45</v>
      </c>
      <c r="AL50" s="84">
        <f t="shared" si="10"/>
        <v>26</v>
      </c>
      <c r="AM50" s="84">
        <f t="shared" si="11"/>
        <v>0.6</v>
      </c>
      <c r="AN50" s="84">
        <f t="shared" si="12"/>
        <v>0.22400000000000003</v>
      </c>
      <c r="AO50" s="84">
        <f t="shared" si="13"/>
        <v>0.17600000000000002</v>
      </c>
      <c r="AP50" s="84">
        <f t="shared" si="14"/>
        <v>0</v>
      </c>
      <c r="AQ50" s="221">
        <f t="shared" si="40"/>
        <v>15.6</v>
      </c>
      <c r="AR50" s="221">
        <f t="shared" si="40"/>
        <v>5.8240000000000007</v>
      </c>
      <c r="AS50" s="221">
        <f t="shared" si="40"/>
        <v>4.5760000000000005</v>
      </c>
      <c r="AT50" s="221">
        <f t="shared" si="40"/>
        <v>0</v>
      </c>
      <c r="AU50" s="84"/>
      <c r="AV50" s="84"/>
      <c r="AW50" s="84"/>
      <c r="AX50" s="84"/>
      <c r="AY50" s="127"/>
    </row>
    <row r="51" spans="2:51">
      <c r="B51" s="91">
        <f t="shared" si="31"/>
        <v>76</v>
      </c>
      <c r="C51" s="181">
        <f t="shared" si="38"/>
        <v>80</v>
      </c>
      <c r="D51" s="165">
        <v>325</v>
      </c>
      <c r="E51" s="170">
        <f t="shared" si="29"/>
        <v>1.56</v>
      </c>
      <c r="F51" s="93">
        <f t="shared" si="41"/>
        <v>507</v>
      </c>
      <c r="G51" s="102">
        <f t="shared" si="42"/>
        <v>10.920000000000002</v>
      </c>
      <c r="I51" s="106">
        <v>46</v>
      </c>
      <c r="J51" s="84">
        <f t="shared" si="18"/>
        <v>26.22000000000001</v>
      </c>
      <c r="K51" s="84">
        <f t="shared" si="19"/>
        <v>8.2614429359378772</v>
      </c>
      <c r="L51" s="84">
        <f t="shared" si="20"/>
        <v>70</v>
      </c>
      <c r="M51" s="84">
        <f t="shared" si="21"/>
        <v>10</v>
      </c>
      <c r="N51" s="84">
        <f t="shared" si="0"/>
        <v>0</v>
      </c>
      <c r="O51" s="85">
        <f t="shared" si="1"/>
        <v>353.38851311342518</v>
      </c>
      <c r="P51" s="106">
        <v>46</v>
      </c>
      <c r="Q51" s="84">
        <f t="shared" si="15"/>
        <v>-40.56</v>
      </c>
      <c r="R51" s="84">
        <f t="shared" si="22"/>
        <v>304.19999999999987</v>
      </c>
      <c r="S51" s="84">
        <f t="shared" si="23"/>
        <v>155.14199999999994</v>
      </c>
      <c r="T51" s="84">
        <f t="shared" si="2"/>
        <v>39.744821439017343</v>
      </c>
      <c r="U51" s="84">
        <f t="shared" si="16"/>
        <v>70</v>
      </c>
      <c r="V51" s="84">
        <f t="shared" si="3"/>
        <v>10</v>
      </c>
      <c r="W51" s="84">
        <v>0</v>
      </c>
      <c r="X51" s="84">
        <f t="shared" si="4"/>
        <v>632.76121400628847</v>
      </c>
      <c r="Y51" s="89">
        <f t="shared" si="5"/>
        <v>279.37270089286329</v>
      </c>
      <c r="AA51" s="122">
        <v>46</v>
      </c>
      <c r="AB51" s="84">
        <f t="shared" si="6"/>
        <v>0</v>
      </c>
      <c r="AC51" s="332">
        <f t="shared" si="39"/>
        <v>0</v>
      </c>
      <c r="AD51" s="152">
        <f t="shared" si="8"/>
        <v>0</v>
      </c>
      <c r="AE51" s="152">
        <f t="shared" si="9"/>
        <v>0</v>
      </c>
      <c r="AF51" s="221">
        <f t="shared" si="34"/>
        <v>15.338738654532374</v>
      </c>
      <c r="AG51" s="221">
        <f t="shared" si="35"/>
        <v>35.442214697728154</v>
      </c>
      <c r="AH51" s="221">
        <f t="shared" si="36"/>
        <v>3.1101543427552287</v>
      </c>
      <c r="AI51" s="226">
        <f t="shared" si="37"/>
        <v>53.891107695015755</v>
      </c>
      <c r="AK51" s="122">
        <v>46</v>
      </c>
      <c r="AL51" s="84">
        <f t="shared" si="10"/>
        <v>0</v>
      </c>
      <c r="AM51" s="84">
        <f t="shared" si="11"/>
        <v>0</v>
      </c>
      <c r="AN51" s="84">
        <f t="shared" si="12"/>
        <v>0</v>
      </c>
      <c r="AO51" s="84">
        <f t="shared" si="13"/>
        <v>0</v>
      </c>
      <c r="AP51" s="84">
        <f t="shared" si="14"/>
        <v>0</v>
      </c>
      <c r="AQ51" s="221">
        <f t="shared" si="40"/>
        <v>0</v>
      </c>
      <c r="AR51" s="221">
        <f t="shared" si="40"/>
        <v>0</v>
      </c>
      <c r="AS51" s="221">
        <f t="shared" si="40"/>
        <v>0</v>
      </c>
      <c r="AT51" s="221">
        <f t="shared" si="40"/>
        <v>0</v>
      </c>
      <c r="AU51" s="84"/>
      <c r="AV51" s="84"/>
      <c r="AW51" s="84"/>
      <c r="AX51" s="84"/>
      <c r="AY51" s="127"/>
    </row>
    <row r="52" spans="2:51">
      <c r="B52" s="91">
        <f t="shared" si="31"/>
        <v>80</v>
      </c>
      <c r="C52" s="181">
        <f t="shared" si="38"/>
        <v>81</v>
      </c>
      <c r="D52" s="165">
        <v>308</v>
      </c>
      <c r="E52" s="170">
        <f t="shared" si="29"/>
        <v>1.56</v>
      </c>
      <c r="F52" s="93">
        <f t="shared" si="41"/>
        <v>480.48</v>
      </c>
      <c r="G52" s="102">
        <f t="shared" si="42"/>
        <v>-26.519999999999982</v>
      </c>
      <c r="I52" s="106">
        <v>47</v>
      </c>
      <c r="J52" s="84">
        <f t="shared" si="18"/>
        <v>26.79000000000001</v>
      </c>
      <c r="K52" s="84">
        <f t="shared" si="19"/>
        <v>8.4199353054842181</v>
      </c>
      <c r="L52" s="84">
        <f t="shared" si="20"/>
        <v>70</v>
      </c>
      <c r="M52" s="84">
        <f t="shared" si="21"/>
        <v>10</v>
      </c>
      <c r="N52" s="84">
        <f t="shared" si="0"/>
        <v>0</v>
      </c>
      <c r="O52" s="85">
        <f t="shared" si="1"/>
        <v>354.65730399038506</v>
      </c>
      <c r="P52" s="106">
        <v>47</v>
      </c>
      <c r="Q52" s="84">
        <f t="shared" si="15"/>
        <v>18.720000000000013</v>
      </c>
      <c r="R52" s="84">
        <f t="shared" si="22"/>
        <v>322.9199999999999</v>
      </c>
      <c r="S52" s="84">
        <f t="shared" si="23"/>
        <v>164.68919999999994</v>
      </c>
      <c r="T52" s="84">
        <f t="shared" si="2"/>
        <v>41.898392881067146</v>
      </c>
      <c r="U52" s="84">
        <f t="shared" si="16"/>
        <v>70</v>
      </c>
      <c r="V52" s="84">
        <f t="shared" si="3"/>
        <v>10</v>
      </c>
      <c r="W52" s="84">
        <v>0</v>
      </c>
      <c r="X52" s="84">
        <f t="shared" si="4"/>
        <v>653.14005760119187</v>
      </c>
      <c r="Y52" s="89">
        <f t="shared" si="5"/>
        <v>298.48275361080681</v>
      </c>
      <c r="AA52" s="122">
        <v>47</v>
      </c>
      <c r="AB52" s="84">
        <f t="shared" si="6"/>
        <v>0</v>
      </c>
      <c r="AC52" s="332">
        <f t="shared" si="39"/>
        <v>0</v>
      </c>
      <c r="AD52" s="152">
        <f t="shared" si="8"/>
        <v>0</v>
      </c>
      <c r="AE52" s="152">
        <f t="shared" si="9"/>
        <v>0</v>
      </c>
      <c r="AF52" s="221">
        <f t="shared" si="34"/>
        <v>15.037955345223775</v>
      </c>
      <c r="AG52" s="221">
        <f t="shared" si="35"/>
        <v>34.473045472993711</v>
      </c>
      <c r="AH52" s="221">
        <f t="shared" si="36"/>
        <v>2.199211226299012</v>
      </c>
      <c r="AI52" s="226">
        <f t="shared" si="37"/>
        <v>51.710212044516496</v>
      </c>
      <c r="AK52" s="122">
        <v>47</v>
      </c>
      <c r="AL52" s="84">
        <f t="shared" si="10"/>
        <v>0</v>
      </c>
      <c r="AM52" s="84">
        <f t="shared" si="11"/>
        <v>0</v>
      </c>
      <c r="AN52" s="84">
        <f t="shared" si="12"/>
        <v>0</v>
      </c>
      <c r="AO52" s="84">
        <f t="shared" si="13"/>
        <v>0</v>
      </c>
      <c r="AP52" s="84">
        <f t="shared" si="14"/>
        <v>0</v>
      </c>
      <c r="AQ52" s="221">
        <f t="shared" si="40"/>
        <v>0</v>
      </c>
      <c r="AR52" s="221">
        <f t="shared" si="40"/>
        <v>0</v>
      </c>
      <c r="AS52" s="221">
        <f t="shared" si="40"/>
        <v>0</v>
      </c>
      <c r="AT52" s="221">
        <f t="shared" si="40"/>
        <v>0</v>
      </c>
      <c r="AU52" s="84"/>
      <c r="AV52" s="84"/>
      <c r="AW52" s="84"/>
      <c r="AX52" s="84"/>
      <c r="AY52" s="127"/>
    </row>
    <row r="53" spans="2:51">
      <c r="B53" s="91">
        <f t="shared" si="31"/>
        <v>81</v>
      </c>
      <c r="C53" s="181">
        <f t="shared" si="38"/>
        <v>85</v>
      </c>
      <c r="D53" s="165">
        <v>334</v>
      </c>
      <c r="E53" s="170">
        <f t="shared" si="29"/>
        <v>1.56</v>
      </c>
      <c r="F53" s="93">
        <f t="shared" si="41"/>
        <v>521.04</v>
      </c>
      <c r="G53" s="102">
        <f t="shared" si="42"/>
        <v>10.139999999999986</v>
      </c>
      <c r="I53" s="106">
        <v>48</v>
      </c>
      <c r="J53" s="84">
        <f t="shared" si="18"/>
        <v>27.36000000000001</v>
      </c>
      <c r="K53" s="84">
        <f t="shared" si="19"/>
        <v>8.5780356078927902</v>
      </c>
      <c r="L53" s="84">
        <f t="shared" si="20"/>
        <v>70</v>
      </c>
      <c r="M53" s="84">
        <f t="shared" si="21"/>
        <v>10</v>
      </c>
      <c r="N53" s="84">
        <f t="shared" si="0"/>
        <v>0</v>
      </c>
      <c r="O53" s="85">
        <f t="shared" si="1"/>
        <v>355.92541201707991</v>
      </c>
      <c r="P53" s="106">
        <v>48</v>
      </c>
      <c r="Q53" s="84">
        <f t="shared" si="15"/>
        <v>18.720000000000013</v>
      </c>
      <c r="R53" s="84">
        <f t="shared" si="22"/>
        <v>341.63999999999993</v>
      </c>
      <c r="S53" s="84">
        <f t="shared" si="23"/>
        <v>174.23639999999997</v>
      </c>
      <c r="T53" s="84">
        <f t="shared" si="2"/>
        <v>44.03747274965864</v>
      </c>
      <c r="U53" s="84">
        <f t="shared" si="16"/>
        <v>70</v>
      </c>
      <c r="V53" s="84">
        <f t="shared" si="3"/>
        <v>10</v>
      </c>
      <c r="W53" s="84">
        <v>0</v>
      </c>
      <c r="X53" s="84">
        <f t="shared" si="4"/>
        <v>673.49366170565543</v>
      </c>
      <c r="Y53" s="89">
        <f t="shared" si="5"/>
        <v>317.56824968857552</v>
      </c>
      <c r="AA53" s="122">
        <v>48</v>
      </c>
      <c r="AB53" s="84">
        <f t="shared" si="6"/>
        <v>0</v>
      </c>
      <c r="AC53" s="332">
        <f t="shared" si="39"/>
        <v>0</v>
      </c>
      <c r="AD53" s="152">
        <f t="shared" si="8"/>
        <v>0</v>
      </c>
      <c r="AE53" s="152">
        <f t="shared" si="9"/>
        <v>0</v>
      </c>
      <c r="AF53" s="221">
        <f t="shared" si="34"/>
        <v>14.743070213151013</v>
      </c>
      <c r="AG53" s="221">
        <f t="shared" si="35"/>
        <v>33.530378231676025</v>
      </c>
      <c r="AH53" s="221">
        <f t="shared" si="36"/>
        <v>1.5550771713776144</v>
      </c>
      <c r="AI53" s="226">
        <f t="shared" si="37"/>
        <v>49.828525616204651</v>
      </c>
      <c r="AK53" s="122">
        <v>48</v>
      </c>
      <c r="AL53" s="84">
        <f t="shared" si="10"/>
        <v>0</v>
      </c>
      <c r="AM53" s="84">
        <f t="shared" si="11"/>
        <v>0</v>
      </c>
      <c r="AN53" s="84">
        <f t="shared" si="12"/>
        <v>0</v>
      </c>
      <c r="AO53" s="84">
        <f t="shared" si="13"/>
        <v>0</v>
      </c>
      <c r="AP53" s="84">
        <f t="shared" si="14"/>
        <v>0</v>
      </c>
      <c r="AQ53" s="221">
        <f t="shared" si="40"/>
        <v>0</v>
      </c>
      <c r="AR53" s="221">
        <f t="shared" si="40"/>
        <v>0</v>
      </c>
      <c r="AS53" s="221">
        <f t="shared" si="40"/>
        <v>0</v>
      </c>
      <c r="AT53" s="221">
        <f t="shared" si="40"/>
        <v>0</v>
      </c>
      <c r="AU53" s="84"/>
      <c r="AV53" s="84"/>
      <c r="AW53" s="84"/>
      <c r="AX53" s="84"/>
      <c r="AY53" s="127"/>
    </row>
    <row r="54" spans="2:51">
      <c r="B54" s="91">
        <f t="shared" si="31"/>
        <v>85</v>
      </c>
      <c r="C54" s="181">
        <f t="shared" si="38"/>
        <v>86</v>
      </c>
      <c r="D54" s="165">
        <v>318</v>
      </c>
      <c r="E54" s="170">
        <f t="shared" si="29"/>
        <v>1.56</v>
      </c>
      <c r="F54" s="93">
        <f t="shared" si="41"/>
        <v>496.08000000000004</v>
      </c>
      <c r="G54" s="102">
        <f t="shared" si="42"/>
        <v>-24.959999999999923</v>
      </c>
      <c r="I54" s="106">
        <v>49</v>
      </c>
      <c r="J54" s="84">
        <f t="shared" si="18"/>
        <v>27.93000000000001</v>
      </c>
      <c r="K54" s="84">
        <f t="shared" si="19"/>
        <v>8.735752952274547</v>
      </c>
      <c r="L54" s="84">
        <f t="shared" si="20"/>
        <v>70</v>
      </c>
      <c r="M54" s="84">
        <f t="shared" si="21"/>
        <v>10</v>
      </c>
      <c r="N54" s="84">
        <f t="shared" si="0"/>
        <v>0</v>
      </c>
      <c r="O54" s="85">
        <f t="shared" si="1"/>
        <v>357.19285305854487</v>
      </c>
      <c r="P54" s="106">
        <v>49</v>
      </c>
      <c r="Q54" s="84">
        <f t="shared" si="15"/>
        <v>18.720000000000013</v>
      </c>
      <c r="R54" s="84">
        <f t="shared" si="22"/>
        <v>360.35999999999996</v>
      </c>
      <c r="S54" s="84">
        <f t="shared" si="23"/>
        <v>183.78359999999998</v>
      </c>
      <c r="T54" s="84">
        <f t="shared" si="2"/>
        <v>46.162945619894302</v>
      </c>
      <c r="U54" s="84">
        <f t="shared" si="16"/>
        <v>70</v>
      </c>
      <c r="V54" s="84">
        <f t="shared" si="3"/>
        <v>10</v>
      </c>
      <c r="W54" s="84">
        <v>0</v>
      </c>
      <c r="X54" s="84">
        <f t="shared" si="4"/>
        <v>693.82356695464921</v>
      </c>
      <c r="Y54" s="89">
        <f t="shared" si="5"/>
        <v>336.63071389610434</v>
      </c>
      <c r="AA54" s="122">
        <v>49</v>
      </c>
      <c r="AB54" s="84">
        <f t="shared" si="6"/>
        <v>0</v>
      </c>
      <c r="AC54" s="332">
        <f t="shared" si="39"/>
        <v>0</v>
      </c>
      <c r="AD54" s="152">
        <f t="shared" si="8"/>
        <v>0</v>
      </c>
      <c r="AE54" s="152">
        <f t="shared" si="9"/>
        <v>0</v>
      </c>
      <c r="AF54" s="221">
        <f t="shared" si="34"/>
        <v>14.453967598656027</v>
      </c>
      <c r="AG54" s="221">
        <f t="shared" si="35"/>
        <v>32.61348827564489</v>
      </c>
      <c r="AH54" s="221">
        <f t="shared" si="36"/>
        <v>1.099605613149506</v>
      </c>
      <c r="AI54" s="226">
        <f t="shared" si="37"/>
        <v>48.167061487450425</v>
      </c>
      <c r="AK54" s="122">
        <v>49</v>
      </c>
      <c r="AL54" s="84">
        <f t="shared" si="10"/>
        <v>0</v>
      </c>
      <c r="AM54" s="84">
        <f t="shared" si="11"/>
        <v>0</v>
      </c>
      <c r="AN54" s="84">
        <f t="shared" si="12"/>
        <v>0</v>
      </c>
      <c r="AO54" s="84">
        <f t="shared" si="13"/>
        <v>0</v>
      </c>
      <c r="AP54" s="84">
        <f t="shared" si="14"/>
        <v>0</v>
      </c>
      <c r="AQ54" s="221">
        <f t="shared" si="40"/>
        <v>0</v>
      </c>
      <c r="AR54" s="221">
        <f t="shared" si="40"/>
        <v>0</v>
      </c>
      <c r="AS54" s="221">
        <f t="shared" si="40"/>
        <v>0</v>
      </c>
      <c r="AT54" s="221">
        <f t="shared" si="40"/>
        <v>0</v>
      </c>
      <c r="AU54" s="84"/>
      <c r="AV54" s="84"/>
      <c r="AW54" s="84"/>
      <c r="AX54" s="84"/>
      <c r="AY54" s="127"/>
    </row>
    <row r="55" spans="2:51">
      <c r="B55" s="91">
        <f t="shared" si="31"/>
        <v>86</v>
      </c>
      <c r="C55" s="181">
        <f t="shared" si="38"/>
        <v>90</v>
      </c>
      <c r="D55" s="165">
        <v>340</v>
      </c>
      <c r="E55" s="170">
        <f t="shared" si="29"/>
        <v>1.56</v>
      </c>
      <c r="F55" s="93">
        <f t="shared" si="41"/>
        <v>530.4</v>
      </c>
      <c r="G55" s="102">
        <f t="shared" si="42"/>
        <v>8.5799999999999841</v>
      </c>
      <c r="I55" s="106">
        <v>50</v>
      </c>
      <c r="J55" s="84">
        <f t="shared" si="18"/>
        <v>28.500000000000011</v>
      </c>
      <c r="K55" s="84">
        <f t="shared" si="19"/>
        <v>8.8930960546862696</v>
      </c>
      <c r="L55" s="84">
        <f t="shared" si="20"/>
        <v>70</v>
      </c>
      <c r="M55" s="84">
        <f t="shared" si="21"/>
        <v>10</v>
      </c>
      <c r="N55" s="84">
        <f t="shared" si="0"/>
        <v>0</v>
      </c>
      <c r="O55" s="85">
        <f t="shared" si="1"/>
        <v>358.45964229524526</v>
      </c>
      <c r="P55" s="106">
        <v>50</v>
      </c>
      <c r="Q55" s="84">
        <f t="shared" si="15"/>
        <v>18.720000000000013</v>
      </c>
      <c r="R55" s="84">
        <f t="shared" si="22"/>
        <v>379.08</v>
      </c>
      <c r="S55" s="84">
        <f t="shared" si="23"/>
        <v>193.33079999999998</v>
      </c>
      <c r="T55" s="84">
        <f t="shared" si="2"/>
        <v>48.275598972103694</v>
      </c>
      <c r="U55" s="84">
        <f t="shared" si="16"/>
        <v>70</v>
      </c>
      <c r="V55" s="84">
        <f t="shared" si="3"/>
        <v>10</v>
      </c>
      <c r="W55" s="84">
        <v>0</v>
      </c>
      <c r="X55" s="84">
        <f t="shared" si="4"/>
        <v>714.13114487641394</v>
      </c>
      <c r="Y55" s="89">
        <f t="shared" si="5"/>
        <v>355.67150258116868</v>
      </c>
      <c r="AA55" s="122">
        <v>50</v>
      </c>
      <c r="AB55" s="84">
        <f t="shared" si="6"/>
        <v>26</v>
      </c>
      <c r="AC55" s="332">
        <f t="shared" si="39"/>
        <v>0.35</v>
      </c>
      <c r="AD55" s="152">
        <f t="shared" si="8"/>
        <v>0.16800000000000004</v>
      </c>
      <c r="AE55" s="152">
        <f t="shared" si="9"/>
        <v>0.13200000000000003</v>
      </c>
      <c r="AF55" s="221">
        <f t="shared" si="34"/>
        <v>22.174095439099482</v>
      </c>
      <c r="AG55" s="221">
        <f t="shared" si="35"/>
        <v>35.54825388773704</v>
      </c>
      <c r="AH55" s="221">
        <f t="shared" si="36"/>
        <v>3.3538380711972886</v>
      </c>
      <c r="AI55" s="226">
        <f t="shared" si="37"/>
        <v>61.076187398033809</v>
      </c>
      <c r="AK55" s="122">
        <v>50</v>
      </c>
      <c r="AL55" s="84">
        <f t="shared" si="10"/>
        <v>26</v>
      </c>
      <c r="AM55" s="84">
        <f t="shared" si="11"/>
        <v>0.7</v>
      </c>
      <c r="AN55" s="84">
        <f t="shared" si="12"/>
        <v>0.16800000000000004</v>
      </c>
      <c r="AO55" s="84">
        <f t="shared" si="13"/>
        <v>0.13200000000000003</v>
      </c>
      <c r="AP55" s="84">
        <f t="shared" si="14"/>
        <v>0</v>
      </c>
      <c r="AQ55" s="221">
        <f t="shared" si="40"/>
        <v>18.2</v>
      </c>
      <c r="AR55" s="221">
        <f t="shared" si="40"/>
        <v>4.3680000000000012</v>
      </c>
      <c r="AS55" s="221">
        <f t="shared" si="40"/>
        <v>3.4320000000000008</v>
      </c>
      <c r="AT55" s="221">
        <f t="shared" si="40"/>
        <v>0</v>
      </c>
      <c r="AU55" s="84"/>
      <c r="AV55" s="84"/>
      <c r="AW55" s="84"/>
      <c r="AX55" s="84"/>
      <c r="AY55" s="127"/>
    </row>
    <row r="56" spans="2:51">
      <c r="B56" s="91">
        <f t="shared" si="31"/>
        <v>90</v>
      </c>
      <c r="C56" s="181">
        <f t="shared" si="38"/>
        <v>91</v>
      </c>
      <c r="D56" s="165">
        <v>326</v>
      </c>
      <c r="E56" s="170">
        <f t="shared" si="29"/>
        <v>1.56</v>
      </c>
      <c r="F56" s="93">
        <f t="shared" si="41"/>
        <v>508.56</v>
      </c>
      <c r="G56" s="102">
        <f t="shared" si="42"/>
        <v>-21.839999999999975</v>
      </c>
      <c r="I56" s="106">
        <v>51</v>
      </c>
      <c r="J56" s="84">
        <f t="shared" si="18"/>
        <v>29.070000000000011</v>
      </c>
      <c r="K56" s="84">
        <f t="shared" si="19"/>
        <v>9.0500732626068867</v>
      </c>
      <c r="L56" s="84">
        <f t="shared" si="20"/>
        <v>70</v>
      </c>
      <c r="M56" s="84">
        <f t="shared" si="21"/>
        <v>10</v>
      </c>
      <c r="N56" s="84">
        <f t="shared" si="0"/>
        <v>0</v>
      </c>
      <c r="O56" s="85">
        <f t="shared" si="1"/>
        <v>359.72579426570701</v>
      </c>
      <c r="P56" s="106">
        <v>51</v>
      </c>
      <c r="Q56" s="84">
        <f t="shared" si="15"/>
        <v>-40.56</v>
      </c>
      <c r="R56" s="84">
        <f t="shared" si="22"/>
        <v>338.52</v>
      </c>
      <c r="S56" s="84">
        <f t="shared" si="23"/>
        <v>172.64519999999999</v>
      </c>
      <c r="T56" s="84">
        <f t="shared" si="2"/>
        <v>43.681926966241704</v>
      </c>
      <c r="U56" s="84">
        <f t="shared" si="16"/>
        <v>70</v>
      </c>
      <c r="V56" s="84">
        <f t="shared" si="3"/>
        <v>10</v>
      </c>
      <c r="W56" s="84">
        <v>0</v>
      </c>
      <c r="X56" s="84">
        <f t="shared" si="4"/>
        <v>670.10307946620412</v>
      </c>
      <c r="Y56" s="89">
        <f t="shared" si="5"/>
        <v>310.37728520049711</v>
      </c>
      <c r="AA56" s="122">
        <v>51</v>
      </c>
      <c r="AB56" s="84">
        <f t="shared" si="6"/>
        <v>0</v>
      </c>
      <c r="AC56" s="332">
        <f t="shared" si="39"/>
        <v>0</v>
      </c>
      <c r="AD56" s="152">
        <f t="shared" si="8"/>
        <v>0</v>
      </c>
      <c r="AE56" s="152">
        <f t="shared" si="9"/>
        <v>0</v>
      </c>
      <c r="AF56" s="221">
        <f t="shared" si="34"/>
        <v>21.739274952401491</v>
      </c>
      <c r="AG56" s="221">
        <f t="shared" si="35"/>
        <v>34.576185015775444</v>
      </c>
      <c r="AH56" s="221">
        <f t="shared" si="36"/>
        <v>2.371521643145214</v>
      </c>
      <c r="AI56" s="226">
        <f t="shared" si="37"/>
        <v>58.686981611322153</v>
      </c>
      <c r="AK56" s="122">
        <v>51</v>
      </c>
      <c r="AL56" s="84">
        <f t="shared" si="10"/>
        <v>0</v>
      </c>
      <c r="AM56" s="84">
        <f t="shared" si="11"/>
        <v>0</v>
      </c>
      <c r="AN56" s="84">
        <f t="shared" si="12"/>
        <v>0</v>
      </c>
      <c r="AO56" s="84">
        <f t="shared" si="13"/>
        <v>0</v>
      </c>
      <c r="AP56" s="84">
        <f t="shared" si="14"/>
        <v>0</v>
      </c>
      <c r="AQ56" s="221">
        <f t="shared" si="40"/>
        <v>0</v>
      </c>
      <c r="AR56" s="221">
        <f t="shared" si="40"/>
        <v>0</v>
      </c>
      <c r="AS56" s="221">
        <f t="shared" si="40"/>
        <v>0</v>
      </c>
      <c r="AT56" s="221">
        <f t="shared" si="40"/>
        <v>0</v>
      </c>
      <c r="AU56" s="84"/>
      <c r="AV56" s="84"/>
      <c r="AW56" s="84"/>
      <c r="AX56" s="84"/>
      <c r="AY56" s="127"/>
    </row>
    <row r="57" spans="2:51">
      <c r="B57" s="91"/>
      <c r="C57" s="181"/>
      <c r="D57" s="165"/>
      <c r="E57" s="170"/>
      <c r="F57" s="93"/>
      <c r="G57" s="102"/>
      <c r="I57" s="106">
        <v>52</v>
      </c>
      <c r="J57" s="84">
        <f t="shared" si="18"/>
        <v>29.640000000000011</v>
      </c>
      <c r="K57" s="84">
        <f t="shared" si="19"/>
        <v>9.2066925774398349</v>
      </c>
      <c r="L57" s="84">
        <f t="shared" si="20"/>
        <v>70</v>
      </c>
      <c r="M57" s="84">
        <f t="shared" si="21"/>
        <v>10</v>
      </c>
      <c r="N57" s="84">
        <f t="shared" si="0"/>
        <v>0</v>
      </c>
      <c r="O57" s="85">
        <f t="shared" si="1"/>
        <v>360.9913229057077</v>
      </c>
      <c r="P57" s="106">
        <v>52</v>
      </c>
      <c r="Q57" s="84">
        <f t="shared" si="15"/>
        <v>17.549999999999997</v>
      </c>
      <c r="R57" s="84">
        <f t="shared" si="22"/>
        <v>356.07</v>
      </c>
      <c r="S57" s="84">
        <f t="shared" si="23"/>
        <v>181.59569999999999</v>
      </c>
      <c r="T57" s="84">
        <f t="shared" si="2"/>
        <v>45.677017452066586</v>
      </c>
      <c r="U57" s="84">
        <f t="shared" si="16"/>
        <v>70</v>
      </c>
      <c r="V57" s="84">
        <f t="shared" si="3"/>
        <v>10</v>
      </c>
      <c r="W57" s="84">
        <v>0</v>
      </c>
      <c r="X57" s="84">
        <f t="shared" si="4"/>
        <v>689.16664956234933</v>
      </c>
      <c r="Y57" s="89">
        <f t="shared" si="5"/>
        <v>328.17532665664163</v>
      </c>
      <c r="AA57" s="122">
        <v>52</v>
      </c>
      <c r="AB57" s="84">
        <f t="shared" si="6"/>
        <v>0</v>
      </c>
      <c r="AC57" s="332">
        <f t="shared" si="39"/>
        <v>0</v>
      </c>
      <c r="AD57" s="152">
        <f t="shared" si="8"/>
        <v>0</v>
      </c>
      <c r="AE57" s="152">
        <f t="shared" si="9"/>
        <v>0</v>
      </c>
      <c r="AF57" s="221">
        <f t="shared" si="34"/>
        <v>21.312981030233338</v>
      </c>
      <c r="AG57" s="221">
        <f t="shared" si="35"/>
        <v>33.630697418236522</v>
      </c>
      <c r="AH57" s="221">
        <f t="shared" si="36"/>
        <v>1.6769190355986445</v>
      </c>
      <c r="AI57" s="226">
        <f t="shared" si="37"/>
        <v>56.620597484068504</v>
      </c>
      <c r="AK57" s="122">
        <v>52</v>
      </c>
      <c r="AL57" s="84">
        <f t="shared" si="10"/>
        <v>0</v>
      </c>
      <c r="AM57" s="84">
        <f t="shared" si="11"/>
        <v>0</v>
      </c>
      <c r="AN57" s="84">
        <f t="shared" si="12"/>
        <v>0</v>
      </c>
      <c r="AO57" s="84">
        <f t="shared" si="13"/>
        <v>0</v>
      </c>
      <c r="AP57" s="84">
        <f t="shared" si="14"/>
        <v>0</v>
      </c>
      <c r="AQ57" s="221">
        <f t="shared" si="40"/>
        <v>0</v>
      </c>
      <c r="AR57" s="221">
        <f t="shared" si="40"/>
        <v>0</v>
      </c>
      <c r="AS57" s="221">
        <f t="shared" si="40"/>
        <v>0</v>
      </c>
      <c r="AT57" s="221">
        <f t="shared" si="40"/>
        <v>0</v>
      </c>
      <c r="AU57" s="84"/>
      <c r="AV57" s="84"/>
      <c r="AW57" s="84"/>
      <c r="AX57" s="84"/>
      <c r="AY57" s="127"/>
    </row>
    <row r="58" spans="2:51">
      <c r="B58" s="91"/>
      <c r="C58" s="181"/>
      <c r="D58" s="165"/>
      <c r="E58" s="170"/>
      <c r="F58" s="93"/>
      <c r="G58" s="102"/>
      <c r="I58" s="106">
        <v>53</v>
      </c>
      <c r="J58" s="84">
        <f t="shared" si="18"/>
        <v>30.210000000000012</v>
      </c>
      <c r="K58" s="84">
        <f t="shared" si="19"/>
        <v>9.3629616752355478</v>
      </c>
      <c r="L58" s="84">
        <f t="shared" si="20"/>
        <v>70</v>
      </c>
      <c r="M58" s="84">
        <f t="shared" si="21"/>
        <v>10</v>
      </c>
      <c r="N58" s="84">
        <f t="shared" si="0"/>
        <v>0</v>
      </c>
      <c r="O58" s="85">
        <f t="shared" si="1"/>
        <v>362.25624158436858</v>
      </c>
      <c r="P58" s="106">
        <v>53</v>
      </c>
      <c r="Q58" s="84">
        <f t="shared" si="15"/>
        <v>17.549999999999997</v>
      </c>
      <c r="R58" s="84">
        <f t="shared" si="22"/>
        <v>373.62</v>
      </c>
      <c r="S58" s="84">
        <f t="shared" si="23"/>
        <v>190.5462</v>
      </c>
      <c r="T58" s="84">
        <f t="shared" si="2"/>
        <v>47.66068973391809</v>
      </c>
      <c r="U58" s="84">
        <f t="shared" si="16"/>
        <v>70</v>
      </c>
      <c r="V58" s="84">
        <f t="shared" si="3"/>
        <v>10</v>
      </c>
      <c r="W58" s="84">
        <v>0</v>
      </c>
      <c r="X58" s="84">
        <f t="shared" si="4"/>
        <v>708.21033295324071</v>
      </c>
      <c r="Y58" s="89">
        <f t="shared" si="5"/>
        <v>345.95409136887213</v>
      </c>
      <c r="AA58" s="122">
        <v>53</v>
      </c>
      <c r="AB58" s="84">
        <f t="shared" si="6"/>
        <v>0</v>
      </c>
      <c r="AC58" s="332">
        <f t="shared" si="39"/>
        <v>0</v>
      </c>
      <c r="AD58" s="152">
        <f t="shared" si="8"/>
        <v>0</v>
      </c>
      <c r="AE58" s="152">
        <f t="shared" si="9"/>
        <v>0</v>
      </c>
      <c r="AF58" s="221">
        <f t="shared" si="34"/>
        <v>20.895046471865285</v>
      </c>
      <c r="AG58" s="221">
        <f t="shared" si="35"/>
        <v>32.711064228773331</v>
      </c>
      <c r="AH58" s="221">
        <f t="shared" si="36"/>
        <v>1.1857608215726072</v>
      </c>
      <c r="AI58" s="226">
        <f t="shared" si="37"/>
        <v>54.791871522211224</v>
      </c>
      <c r="AK58" s="122">
        <v>53</v>
      </c>
      <c r="AL58" s="84">
        <f t="shared" si="10"/>
        <v>0</v>
      </c>
      <c r="AM58" s="84">
        <f t="shared" si="11"/>
        <v>0</v>
      </c>
      <c r="AN58" s="84">
        <f t="shared" si="12"/>
        <v>0</v>
      </c>
      <c r="AO58" s="84">
        <f t="shared" si="13"/>
        <v>0</v>
      </c>
      <c r="AP58" s="84">
        <f t="shared" si="14"/>
        <v>0</v>
      </c>
      <c r="AQ58" s="221">
        <f t="shared" si="40"/>
        <v>0</v>
      </c>
      <c r="AR58" s="221">
        <f t="shared" si="40"/>
        <v>0</v>
      </c>
      <c r="AS58" s="221">
        <f t="shared" si="40"/>
        <v>0</v>
      </c>
      <c r="AT58" s="221">
        <f t="shared" si="40"/>
        <v>0</v>
      </c>
      <c r="AU58" s="84"/>
      <c r="AV58" s="84"/>
      <c r="AW58" s="84"/>
      <c r="AX58" s="84"/>
      <c r="AY58" s="127"/>
    </row>
    <row r="59" spans="2:51">
      <c r="B59" s="91"/>
      <c r="C59" s="181"/>
      <c r="D59" s="165"/>
      <c r="E59" s="170"/>
      <c r="F59" s="93"/>
      <c r="G59" s="102"/>
      <c r="I59" s="106">
        <v>54</v>
      </c>
      <c r="J59" s="84">
        <f t="shared" si="18"/>
        <v>30.780000000000012</v>
      </c>
      <c r="K59" s="84">
        <f t="shared" si="19"/>
        <v>9.5188879258057479</v>
      </c>
      <c r="L59" s="84">
        <f t="shared" si="20"/>
        <v>70</v>
      </c>
      <c r="M59" s="84">
        <f t="shared" si="21"/>
        <v>10</v>
      </c>
      <c r="N59" s="84">
        <f t="shared" si="0"/>
        <v>0</v>
      </c>
      <c r="O59" s="85">
        <f t="shared" si="1"/>
        <v>363.52056313744498</v>
      </c>
      <c r="P59" s="106">
        <v>54</v>
      </c>
      <c r="Q59" s="84">
        <f t="shared" si="15"/>
        <v>17.549999999999997</v>
      </c>
      <c r="R59" s="84">
        <f t="shared" si="22"/>
        <v>391.17</v>
      </c>
      <c r="S59" s="84">
        <f t="shared" si="23"/>
        <v>199.4967</v>
      </c>
      <c r="T59" s="84">
        <f t="shared" si="2"/>
        <v>49.633541403578384</v>
      </c>
      <c r="U59" s="84">
        <f t="shared" si="16"/>
        <v>70</v>
      </c>
      <c r="V59" s="84">
        <f t="shared" si="3"/>
        <v>10</v>
      </c>
      <c r="W59" s="84">
        <v>0</v>
      </c>
      <c r="X59" s="84">
        <f t="shared" si="4"/>
        <v>727.23517044456582</v>
      </c>
      <c r="Y59" s="89">
        <f t="shared" si="5"/>
        <v>363.71460730712084</v>
      </c>
      <c r="AA59" s="122">
        <v>54</v>
      </c>
      <c r="AB59" s="84">
        <f t="shared" si="6"/>
        <v>0</v>
      </c>
      <c r="AC59" s="332">
        <f t="shared" si="39"/>
        <v>0</v>
      </c>
      <c r="AD59" s="152">
        <f t="shared" si="8"/>
        <v>0</v>
      </c>
      <c r="AE59" s="152">
        <f t="shared" si="9"/>
        <v>0</v>
      </c>
      <c r="AF59" s="221">
        <f t="shared" si="34"/>
        <v>20.485307355271917</v>
      </c>
      <c r="AG59" s="221">
        <f t="shared" si="35"/>
        <v>31.816578457237419</v>
      </c>
      <c r="AH59" s="221">
        <f t="shared" si="36"/>
        <v>0.83845951779932248</v>
      </c>
      <c r="AI59" s="226">
        <f t="shared" si="37"/>
        <v>53.140345330308662</v>
      </c>
      <c r="AK59" s="122">
        <v>54</v>
      </c>
      <c r="AL59" s="84">
        <f t="shared" si="10"/>
        <v>0</v>
      </c>
      <c r="AM59" s="84">
        <f t="shared" si="11"/>
        <v>0</v>
      </c>
      <c r="AN59" s="84">
        <f t="shared" si="12"/>
        <v>0</v>
      </c>
      <c r="AO59" s="84">
        <f t="shared" si="13"/>
        <v>0</v>
      </c>
      <c r="AP59" s="84">
        <f t="shared" si="14"/>
        <v>0</v>
      </c>
      <c r="AQ59" s="221">
        <f t="shared" si="40"/>
        <v>0</v>
      </c>
      <c r="AR59" s="221">
        <f t="shared" si="40"/>
        <v>0</v>
      </c>
      <c r="AS59" s="221">
        <f t="shared" si="40"/>
        <v>0</v>
      </c>
      <c r="AT59" s="221">
        <f t="shared" si="40"/>
        <v>0</v>
      </c>
      <c r="AU59" s="84"/>
      <c r="AV59" s="84"/>
      <c r="AW59" s="84"/>
      <c r="AX59" s="84"/>
      <c r="AY59" s="127"/>
    </row>
    <row r="60" spans="2:51">
      <c r="B60" s="91"/>
      <c r="C60" s="181"/>
      <c r="D60" s="165"/>
      <c r="E60" s="170"/>
      <c r="F60" s="93"/>
      <c r="G60" s="102"/>
      <c r="I60" s="106">
        <v>55</v>
      </c>
      <c r="J60" s="84">
        <f t="shared" si="18"/>
        <v>31.350000000000012</v>
      </c>
      <c r="K60" s="84">
        <f t="shared" si="19"/>
        <v>9.6744784103817985</v>
      </c>
      <c r="L60" s="84">
        <f t="shared" si="20"/>
        <v>70</v>
      </c>
      <c r="M60" s="84">
        <f t="shared" si="21"/>
        <v>10</v>
      </c>
      <c r="N60" s="84">
        <f t="shared" si="0"/>
        <v>0</v>
      </c>
      <c r="O60" s="85">
        <f t="shared" si="1"/>
        <v>364.78429989808166</v>
      </c>
      <c r="P60" s="106">
        <v>55</v>
      </c>
      <c r="Q60" s="84">
        <f t="shared" si="15"/>
        <v>17.549999999999997</v>
      </c>
      <c r="R60" s="84">
        <f t="shared" si="22"/>
        <v>408.72</v>
      </c>
      <c r="S60" s="84">
        <f t="shared" si="23"/>
        <v>208.44720000000001</v>
      </c>
      <c r="T60" s="84">
        <f t="shared" si="2"/>
        <v>51.596113399008694</v>
      </c>
      <c r="U60" s="84">
        <f t="shared" si="16"/>
        <v>70</v>
      </c>
      <c r="V60" s="84">
        <f t="shared" si="3"/>
        <v>10</v>
      </c>
      <c r="W60" s="84">
        <v>0</v>
      </c>
      <c r="X60" s="84">
        <f t="shared" si="4"/>
        <v>746.24210416994003</v>
      </c>
      <c r="Y60" s="89">
        <f t="shared" si="5"/>
        <v>381.45780427185838</v>
      </c>
      <c r="AA60" s="122">
        <v>55</v>
      </c>
      <c r="AB60" s="84">
        <f t="shared" si="6"/>
        <v>25</v>
      </c>
      <c r="AC60" s="332">
        <f t="shared" si="39"/>
        <v>0.4</v>
      </c>
      <c r="AD60" s="152">
        <f t="shared" si="8"/>
        <v>0.11199999999999999</v>
      </c>
      <c r="AE60" s="152">
        <f t="shared" si="9"/>
        <v>8.7999999999999981E-2</v>
      </c>
      <c r="AF60" s="221">
        <f t="shared" si="34"/>
        <v>28.878725312402914</v>
      </c>
      <c r="AG60" s="221">
        <f t="shared" si="35"/>
        <v>33.399490371841623</v>
      </c>
      <c r="AH60" s="221">
        <f t="shared" si="36"/>
        <v>2.2443544399584061</v>
      </c>
      <c r="AI60" s="226">
        <f t="shared" si="37"/>
        <v>64.522570124202943</v>
      </c>
      <c r="AK60" s="122">
        <v>55</v>
      </c>
      <c r="AL60" s="84">
        <f t="shared" si="10"/>
        <v>25</v>
      </c>
      <c r="AM60" s="84">
        <f t="shared" si="11"/>
        <v>0.8</v>
      </c>
      <c r="AN60" s="84">
        <f t="shared" si="12"/>
        <v>0.11199999999999999</v>
      </c>
      <c r="AO60" s="84">
        <f t="shared" si="13"/>
        <v>8.7999999999999981E-2</v>
      </c>
      <c r="AP60" s="84">
        <f t="shared" si="14"/>
        <v>0</v>
      </c>
      <c r="AQ60" s="221">
        <f t="shared" si="40"/>
        <v>20</v>
      </c>
      <c r="AR60" s="221">
        <f t="shared" si="40"/>
        <v>2.8</v>
      </c>
      <c r="AS60" s="221">
        <f t="shared" si="40"/>
        <v>2.1999999999999997</v>
      </c>
      <c r="AT60" s="221">
        <f t="shared" si="40"/>
        <v>0</v>
      </c>
      <c r="AU60" s="84"/>
      <c r="AV60" s="84"/>
      <c r="AW60" s="84"/>
      <c r="AX60" s="84"/>
      <c r="AY60" s="127"/>
    </row>
    <row r="61" spans="2:51">
      <c r="B61" s="91"/>
      <c r="C61" s="181"/>
      <c r="D61" s="165"/>
      <c r="E61" s="170"/>
      <c r="F61" s="93"/>
      <c r="G61" s="102"/>
      <c r="I61" s="106">
        <v>56</v>
      </c>
      <c r="J61" s="84">
        <f t="shared" si="18"/>
        <v>31.920000000000012</v>
      </c>
      <c r="K61" s="84">
        <f t="shared" si="19"/>
        <v>9.8297399379525139</v>
      </c>
      <c r="L61" s="84">
        <f t="shared" si="20"/>
        <v>70</v>
      </c>
      <c r="M61" s="84">
        <f t="shared" si="21"/>
        <v>10</v>
      </c>
      <c r="N61" s="84">
        <f t="shared" si="0"/>
        <v>0</v>
      </c>
      <c r="O61" s="85">
        <f t="shared" si="1"/>
        <v>366.04746372526733</v>
      </c>
      <c r="P61" s="106">
        <v>56</v>
      </c>
      <c r="Q61" s="84">
        <f t="shared" si="15"/>
        <v>-39</v>
      </c>
      <c r="R61" s="84">
        <f t="shared" si="22"/>
        <v>369.72</v>
      </c>
      <c r="S61" s="84">
        <f t="shared" si="23"/>
        <v>188.55720000000002</v>
      </c>
      <c r="T61" s="84">
        <f t="shared" si="2"/>
        <v>47.220828881296455</v>
      </c>
      <c r="U61" s="84">
        <f t="shared" si="16"/>
        <v>70</v>
      </c>
      <c r="V61" s="84">
        <f t="shared" si="3"/>
        <v>10</v>
      </c>
      <c r="W61" s="84">
        <v>0</v>
      </c>
      <c r="X61" s="84">
        <f t="shared" si="4"/>
        <v>703.98006696825814</v>
      </c>
      <c r="Y61" s="89">
        <f t="shared" si="5"/>
        <v>337.93260324299081</v>
      </c>
      <c r="AA61" s="122">
        <v>56</v>
      </c>
      <c r="AB61" s="84">
        <f t="shared" si="6"/>
        <v>0</v>
      </c>
      <c r="AC61" s="332">
        <f t="shared" si="39"/>
        <v>0</v>
      </c>
      <c r="AD61" s="152">
        <f t="shared" si="8"/>
        <v>0</v>
      </c>
      <c r="AE61" s="152">
        <f t="shared" si="9"/>
        <v>0</v>
      </c>
      <c r="AF61" s="221">
        <f t="shared" si="34"/>
        <v>28.312431123309867</v>
      </c>
      <c r="AG61" s="221">
        <f t="shared" si="35"/>
        <v>32.486179551220751</v>
      </c>
      <c r="AH61" s="221">
        <f t="shared" si="36"/>
        <v>1.5869982438807253</v>
      </c>
      <c r="AI61" s="226">
        <f t="shared" si="37"/>
        <v>62.38560891841135</v>
      </c>
      <c r="AK61" s="122">
        <v>56</v>
      </c>
      <c r="AL61" s="84">
        <f t="shared" si="10"/>
        <v>0</v>
      </c>
      <c r="AM61" s="84">
        <f t="shared" si="11"/>
        <v>0</v>
      </c>
      <c r="AN61" s="84">
        <f t="shared" si="12"/>
        <v>0</v>
      </c>
      <c r="AO61" s="84">
        <f t="shared" si="13"/>
        <v>0</v>
      </c>
      <c r="AP61" s="84">
        <f t="shared" si="14"/>
        <v>0</v>
      </c>
      <c r="AQ61" s="221">
        <f t="shared" si="40"/>
        <v>0</v>
      </c>
      <c r="AR61" s="221">
        <f t="shared" si="40"/>
        <v>0</v>
      </c>
      <c r="AS61" s="221">
        <f t="shared" si="40"/>
        <v>0</v>
      </c>
      <c r="AT61" s="221">
        <f t="shared" si="40"/>
        <v>0</v>
      </c>
      <c r="AU61" s="84"/>
      <c r="AV61" s="84"/>
      <c r="AW61" s="84"/>
      <c r="AX61" s="84"/>
      <c r="AY61" s="127"/>
    </row>
    <row r="62" spans="2:51">
      <c r="B62" s="91"/>
      <c r="C62" s="181"/>
      <c r="D62" s="165"/>
      <c r="E62" s="170"/>
      <c r="F62" s="93"/>
      <c r="G62" s="102"/>
      <c r="I62" s="106">
        <v>57</v>
      </c>
      <c r="J62" s="84">
        <f t="shared" si="18"/>
        <v>32.490000000000009</v>
      </c>
      <c r="K62" s="84">
        <f t="shared" si="19"/>
        <v>9.9846790604019144</v>
      </c>
      <c r="L62" s="84">
        <f t="shared" si="20"/>
        <v>70</v>
      </c>
      <c r="M62" s="84">
        <f t="shared" si="21"/>
        <v>10</v>
      </c>
      <c r="N62" s="84">
        <f t="shared" si="0"/>
        <v>0</v>
      </c>
      <c r="O62" s="85">
        <f t="shared" si="1"/>
        <v>367.31006603020001</v>
      </c>
      <c r="P62" s="106">
        <v>57</v>
      </c>
      <c r="Q62" s="84">
        <f t="shared" si="15"/>
        <v>16.379999999999995</v>
      </c>
      <c r="R62" s="84">
        <f t="shared" si="22"/>
        <v>386.1</v>
      </c>
      <c r="S62" s="84">
        <f t="shared" si="23"/>
        <v>196.911</v>
      </c>
      <c r="T62" s="84">
        <f t="shared" si="2"/>
        <v>49.064685249388845</v>
      </c>
      <c r="U62" s="84">
        <f t="shared" si="16"/>
        <v>70</v>
      </c>
      <c r="V62" s="84">
        <f t="shared" si="3"/>
        <v>10</v>
      </c>
      <c r="W62" s="84">
        <v>0</v>
      </c>
      <c r="X62" s="84">
        <f t="shared" si="4"/>
        <v>721.74098514268553</v>
      </c>
      <c r="Y62" s="89">
        <f t="shared" si="5"/>
        <v>354.43091911248553</v>
      </c>
      <c r="AA62" s="122">
        <v>57</v>
      </c>
      <c r="AB62" s="84">
        <f t="shared" si="6"/>
        <v>0</v>
      </c>
      <c r="AC62" s="332">
        <f t="shared" si="39"/>
        <v>0</v>
      </c>
      <c r="AD62" s="152">
        <f t="shared" si="8"/>
        <v>0</v>
      </c>
      <c r="AE62" s="152">
        <f t="shared" si="9"/>
        <v>0</v>
      </c>
      <c r="AF62" s="221">
        <f t="shared" si="34"/>
        <v>27.757241617859584</v>
      </c>
      <c r="AG62" s="221">
        <f t="shared" si="35"/>
        <v>31.597843263018685</v>
      </c>
      <c r="AH62" s="221">
        <f t="shared" si="36"/>
        <v>1.1221772199792033</v>
      </c>
      <c r="AI62" s="226">
        <f t="shared" si="37"/>
        <v>60.477262100857466</v>
      </c>
      <c r="AK62" s="122">
        <v>57</v>
      </c>
      <c r="AL62" s="84">
        <f t="shared" si="10"/>
        <v>0</v>
      </c>
      <c r="AM62" s="84">
        <f t="shared" si="11"/>
        <v>0</v>
      </c>
      <c r="AN62" s="84">
        <f t="shared" si="12"/>
        <v>0</v>
      </c>
      <c r="AO62" s="84">
        <f t="shared" si="13"/>
        <v>0</v>
      </c>
      <c r="AP62" s="84">
        <f t="shared" si="14"/>
        <v>0</v>
      </c>
      <c r="AQ62" s="221">
        <f t="shared" si="40"/>
        <v>0</v>
      </c>
      <c r="AR62" s="221">
        <f t="shared" si="40"/>
        <v>0</v>
      </c>
      <c r="AS62" s="221">
        <f t="shared" si="40"/>
        <v>0</v>
      </c>
      <c r="AT62" s="221">
        <f t="shared" si="40"/>
        <v>0</v>
      </c>
      <c r="AU62" s="84"/>
      <c r="AV62" s="84"/>
      <c r="AW62" s="84"/>
      <c r="AX62" s="84"/>
      <c r="AY62" s="127"/>
    </row>
    <row r="63" spans="2:51">
      <c r="B63" s="91"/>
      <c r="C63" s="181"/>
      <c r="D63" s="165"/>
      <c r="E63" s="170"/>
      <c r="F63" s="93"/>
      <c r="G63" s="102"/>
      <c r="I63" s="106">
        <v>58</v>
      </c>
      <c r="J63" s="84">
        <f t="shared" si="18"/>
        <v>33.060000000000009</v>
      </c>
      <c r="K63" s="84">
        <f t="shared" si="19"/>
        <v>10.139302086554657</v>
      </c>
      <c r="L63" s="84">
        <f t="shared" si="20"/>
        <v>70</v>
      </c>
      <c r="M63" s="84">
        <f t="shared" si="21"/>
        <v>10</v>
      </c>
      <c r="N63" s="84">
        <f t="shared" si="0"/>
        <v>0</v>
      </c>
      <c r="O63" s="85">
        <f t="shared" si="1"/>
        <v>368.57211780074937</v>
      </c>
      <c r="P63" s="106">
        <v>58</v>
      </c>
      <c r="Q63" s="84">
        <f t="shared" si="15"/>
        <v>16.379999999999995</v>
      </c>
      <c r="R63" s="84">
        <f t="shared" si="22"/>
        <v>402.48</v>
      </c>
      <c r="S63" s="84">
        <f t="shared" si="23"/>
        <v>205.26480000000001</v>
      </c>
      <c r="T63" s="84">
        <f t="shared" si="2"/>
        <v>50.899455886133737</v>
      </c>
      <c r="U63" s="84">
        <f t="shared" si="16"/>
        <v>70</v>
      </c>
      <c r="V63" s="84">
        <f t="shared" si="3"/>
        <v>10</v>
      </c>
      <c r="W63" s="84">
        <v>0</v>
      </c>
      <c r="X63" s="84">
        <f t="shared" si="4"/>
        <v>739.48607900168281</v>
      </c>
      <c r="Y63" s="89">
        <f t="shared" si="5"/>
        <v>370.91396120093344</v>
      </c>
      <c r="AA63" s="122">
        <v>58</v>
      </c>
      <c r="AB63" s="84">
        <f t="shared" si="6"/>
        <v>0</v>
      </c>
      <c r="AC63" s="332">
        <f t="shared" si="39"/>
        <v>0</v>
      </c>
      <c r="AD63" s="152">
        <f t="shared" si="8"/>
        <v>0</v>
      </c>
      <c r="AE63" s="152">
        <f t="shared" si="9"/>
        <v>0</v>
      </c>
      <c r="AF63" s="221">
        <f t="shared" si="34"/>
        <v>27.212939039979023</v>
      </c>
      <c r="AG63" s="221">
        <f t="shared" si="35"/>
        <v>30.733798577333079</v>
      </c>
      <c r="AH63" s="221">
        <f t="shared" si="36"/>
        <v>0.79349912194036276</v>
      </c>
      <c r="AI63" s="226">
        <f t="shared" si="37"/>
        <v>58.740236739252467</v>
      </c>
      <c r="AK63" s="122">
        <v>58</v>
      </c>
      <c r="AL63" s="84">
        <f t="shared" si="10"/>
        <v>0</v>
      </c>
      <c r="AM63" s="84">
        <f t="shared" si="11"/>
        <v>0</v>
      </c>
      <c r="AN63" s="84">
        <f t="shared" si="12"/>
        <v>0</v>
      </c>
      <c r="AO63" s="84">
        <f t="shared" si="13"/>
        <v>0</v>
      </c>
      <c r="AP63" s="84">
        <f t="shared" si="14"/>
        <v>0</v>
      </c>
      <c r="AQ63" s="221">
        <f t="shared" si="40"/>
        <v>0</v>
      </c>
      <c r="AR63" s="221">
        <f t="shared" si="40"/>
        <v>0</v>
      </c>
      <c r="AS63" s="221">
        <f t="shared" si="40"/>
        <v>0</v>
      </c>
      <c r="AT63" s="221">
        <f t="shared" si="40"/>
        <v>0</v>
      </c>
      <c r="AU63" s="84"/>
      <c r="AV63" s="84"/>
      <c r="AW63" s="84"/>
      <c r="AX63" s="84"/>
      <c r="AY63" s="127"/>
    </row>
    <row r="64" spans="2:51">
      <c r="B64" s="91"/>
      <c r="C64" s="181"/>
      <c r="D64" s="165"/>
      <c r="E64" s="170"/>
      <c r="F64" s="93"/>
      <c r="G64" s="102"/>
      <c r="I64" s="106">
        <v>59</v>
      </c>
      <c r="J64" s="84">
        <f t="shared" si="18"/>
        <v>33.63000000000001</v>
      </c>
      <c r="K64" s="84">
        <f t="shared" si="19"/>
        <v>10.293615095225295</v>
      </c>
      <c r="L64" s="84">
        <f t="shared" si="20"/>
        <v>70</v>
      </c>
      <c r="M64" s="84">
        <f t="shared" si="21"/>
        <v>10</v>
      </c>
      <c r="N64" s="84">
        <f t="shared" si="0"/>
        <v>0</v>
      </c>
      <c r="O64" s="85">
        <f t="shared" si="1"/>
        <v>369.83362962418408</v>
      </c>
      <c r="P64" s="106">
        <v>59</v>
      </c>
      <c r="Q64" s="84">
        <f t="shared" si="15"/>
        <v>16.379999999999995</v>
      </c>
      <c r="R64" s="84">
        <f t="shared" si="22"/>
        <v>418.86</v>
      </c>
      <c r="S64" s="84">
        <f t="shared" si="23"/>
        <v>213.61860000000001</v>
      </c>
      <c r="T64" s="84">
        <f t="shared" si="2"/>
        <v>52.725552856326011</v>
      </c>
      <c r="U64" s="84">
        <f t="shared" si="16"/>
        <v>70</v>
      </c>
      <c r="V64" s="84">
        <f t="shared" si="3"/>
        <v>10</v>
      </c>
      <c r="W64" s="84">
        <v>0</v>
      </c>
      <c r="X64" s="84">
        <f t="shared" si="4"/>
        <v>757.21606622476793</v>
      </c>
      <c r="Y64" s="89">
        <f t="shared" si="5"/>
        <v>387.38243660058384</v>
      </c>
      <c r="AA64" s="122">
        <v>59</v>
      </c>
      <c r="AB64" s="84">
        <f t="shared" si="6"/>
        <v>0</v>
      </c>
      <c r="AC64" s="332">
        <f t="shared" si="39"/>
        <v>0</v>
      </c>
      <c r="AD64" s="152">
        <f t="shared" si="8"/>
        <v>0</v>
      </c>
      <c r="AE64" s="152">
        <f t="shared" si="9"/>
        <v>0</v>
      </c>
      <c r="AF64" s="221">
        <f t="shared" si="34"/>
        <v>26.679309903658908</v>
      </c>
      <c r="AG64" s="221">
        <f t="shared" si="35"/>
        <v>29.893381239015682</v>
      </c>
      <c r="AH64" s="221">
        <f t="shared" si="36"/>
        <v>0.56108860998960175</v>
      </c>
      <c r="AI64" s="226">
        <f t="shared" si="37"/>
        <v>57.133779752664189</v>
      </c>
      <c r="AK64" s="122">
        <v>59</v>
      </c>
      <c r="AL64" s="84">
        <f t="shared" si="10"/>
        <v>0</v>
      </c>
      <c r="AM64" s="84">
        <f t="shared" si="11"/>
        <v>0</v>
      </c>
      <c r="AN64" s="84">
        <f t="shared" si="12"/>
        <v>0</v>
      </c>
      <c r="AO64" s="84">
        <f t="shared" si="13"/>
        <v>0</v>
      </c>
      <c r="AP64" s="84">
        <f t="shared" si="14"/>
        <v>0</v>
      </c>
      <c r="AQ64" s="221">
        <f t="shared" si="40"/>
        <v>0</v>
      </c>
      <c r="AR64" s="221">
        <f t="shared" si="40"/>
        <v>0</v>
      </c>
      <c r="AS64" s="221">
        <f t="shared" si="40"/>
        <v>0</v>
      </c>
      <c r="AT64" s="221">
        <f t="shared" si="40"/>
        <v>0</v>
      </c>
      <c r="AU64" s="84"/>
      <c r="AV64" s="84"/>
      <c r="AW64" s="84"/>
      <c r="AX64" s="84"/>
      <c r="AY64" s="127"/>
    </row>
    <row r="65" spans="2:51">
      <c r="B65" s="91"/>
      <c r="C65" s="181"/>
      <c r="D65" s="165"/>
      <c r="E65" s="170"/>
      <c r="F65" s="93"/>
      <c r="G65" s="102"/>
      <c r="I65" s="106">
        <v>60</v>
      </c>
      <c r="J65" s="84">
        <f t="shared" si="18"/>
        <v>34.20000000000001</v>
      </c>
      <c r="K65" s="84">
        <f t="shared" si="19"/>
        <v>10.447623947357872</v>
      </c>
      <c r="L65" s="84">
        <f t="shared" si="20"/>
        <v>70</v>
      </c>
      <c r="M65" s="84">
        <f t="shared" si="21"/>
        <v>10</v>
      </c>
      <c r="N65" s="84">
        <f t="shared" si="0"/>
        <v>0</v>
      </c>
      <c r="O65" s="85">
        <f t="shared" si="1"/>
        <v>371.09461170831497</v>
      </c>
      <c r="P65" s="106">
        <v>60</v>
      </c>
      <c r="Q65" s="84">
        <f t="shared" si="15"/>
        <v>16.379999999999995</v>
      </c>
      <c r="R65" s="84">
        <f t="shared" si="22"/>
        <v>435.24</v>
      </c>
      <c r="S65" s="84">
        <f t="shared" si="23"/>
        <v>221.97240000000002</v>
      </c>
      <c r="T65" s="84">
        <f t="shared" si="2"/>
        <v>54.543354171476821</v>
      </c>
      <c r="U65" s="84">
        <f t="shared" si="16"/>
        <v>70</v>
      </c>
      <c r="V65" s="84">
        <f t="shared" si="3"/>
        <v>10</v>
      </c>
      <c r="W65" s="84">
        <v>0</v>
      </c>
      <c r="X65" s="84">
        <f t="shared" si="4"/>
        <v>774.93160518198874</v>
      </c>
      <c r="Y65" s="89">
        <f t="shared" si="5"/>
        <v>403.83699347367377</v>
      </c>
      <c r="AA65" s="122">
        <v>60</v>
      </c>
      <c r="AB65" s="84">
        <f t="shared" si="6"/>
        <v>24</v>
      </c>
      <c r="AC65" s="332">
        <f t="shared" si="39"/>
        <v>0.45</v>
      </c>
      <c r="AD65" s="152">
        <f t="shared" si="8"/>
        <v>5.5999999999999994E-2</v>
      </c>
      <c r="AE65" s="152">
        <f t="shared" si="9"/>
        <v>4.3999999999999991E-2</v>
      </c>
      <c r="AF65" s="221">
        <f t="shared" si="34"/>
        <v>35.654877035949681</v>
      </c>
      <c r="AG65" s="221">
        <f t="shared" si="35"/>
        <v>30.253355361335881</v>
      </c>
      <c r="AH65" s="221">
        <f t="shared" si="36"/>
        <v>1.189457094972791</v>
      </c>
      <c r="AI65" s="226">
        <f t="shared" si="37"/>
        <v>67.097689492258354</v>
      </c>
      <c r="AK65" s="122">
        <v>60</v>
      </c>
      <c r="AL65" s="84">
        <f t="shared" si="10"/>
        <v>24</v>
      </c>
      <c r="AM65" s="84">
        <f t="shared" si="11"/>
        <v>0.9</v>
      </c>
      <c r="AN65" s="84">
        <f t="shared" si="12"/>
        <v>5.5999999999999994E-2</v>
      </c>
      <c r="AO65" s="84">
        <f t="shared" si="13"/>
        <v>4.3999999999999991E-2</v>
      </c>
      <c r="AP65" s="84">
        <f t="shared" si="14"/>
        <v>0</v>
      </c>
      <c r="AQ65" s="221">
        <f t="shared" si="40"/>
        <v>21.6</v>
      </c>
      <c r="AR65" s="221">
        <f t="shared" si="40"/>
        <v>1.3439999999999999</v>
      </c>
      <c r="AS65" s="221">
        <f t="shared" si="40"/>
        <v>1.0559999999999998</v>
      </c>
      <c r="AT65" s="221">
        <f t="shared" si="40"/>
        <v>0</v>
      </c>
      <c r="AU65" s="84"/>
      <c r="AV65" s="84"/>
      <c r="AW65" s="84"/>
      <c r="AX65" s="84"/>
      <c r="AY65" s="127"/>
    </row>
    <row r="66" spans="2:51">
      <c r="B66" s="91"/>
      <c r="C66" s="181"/>
      <c r="D66" s="165"/>
      <c r="E66" s="170"/>
      <c r="F66" s="93"/>
      <c r="G66" s="102"/>
      <c r="I66" s="106">
        <v>61</v>
      </c>
      <c r="J66" s="84">
        <f t="shared" si="18"/>
        <v>34.77000000000001</v>
      </c>
      <c r="K66" s="84">
        <f t="shared" si="19"/>
        <v>10.601334297333203</v>
      </c>
      <c r="L66" s="84">
        <f t="shared" si="20"/>
        <v>70</v>
      </c>
      <c r="M66" s="84">
        <f t="shared" si="21"/>
        <v>10</v>
      </c>
      <c r="N66" s="84">
        <f t="shared" si="0"/>
        <v>0</v>
      </c>
      <c r="O66" s="85">
        <f t="shared" si="1"/>
        <v>372.35507390118869</v>
      </c>
      <c r="P66" s="106">
        <v>61</v>
      </c>
      <c r="Q66" s="84">
        <f t="shared" si="15"/>
        <v>-37.44</v>
      </c>
      <c r="R66" s="84">
        <f t="shared" si="22"/>
        <v>397.8</v>
      </c>
      <c r="S66" s="84">
        <f t="shared" si="23"/>
        <v>202.87800000000001</v>
      </c>
      <c r="T66" s="84">
        <f t="shared" si="2"/>
        <v>50.376138116990127</v>
      </c>
      <c r="U66" s="84">
        <f t="shared" si="16"/>
        <v>70</v>
      </c>
      <c r="V66" s="84">
        <f t="shared" si="3"/>
        <v>10</v>
      </c>
      <c r="W66" s="84">
        <v>0</v>
      </c>
      <c r="X66" s="84">
        <f t="shared" si="4"/>
        <v>734.41762388709105</v>
      </c>
      <c r="Y66" s="89">
        <f t="shared" si="5"/>
        <v>362.06254998590236</v>
      </c>
      <c r="AA66" s="122">
        <v>61</v>
      </c>
      <c r="AB66" s="84">
        <f t="shared" si="6"/>
        <v>0</v>
      </c>
      <c r="AC66" s="332">
        <f t="shared" si="39"/>
        <v>0</v>
      </c>
      <c r="AD66" s="152">
        <f t="shared" si="8"/>
        <v>0</v>
      </c>
      <c r="AE66" s="152">
        <f t="shared" si="9"/>
        <v>0</v>
      </c>
      <c r="AF66" s="221">
        <f t="shared" si="34"/>
        <v>34.95570664460233</v>
      </c>
      <c r="AG66" s="221">
        <f t="shared" si="35"/>
        <v>29.426075768025338</v>
      </c>
      <c r="AH66" s="221">
        <f t="shared" si="36"/>
        <v>0.84107317778571178</v>
      </c>
      <c r="AI66" s="226">
        <f t="shared" si="37"/>
        <v>65.222855590413388</v>
      </c>
      <c r="AK66" s="122">
        <v>61</v>
      </c>
      <c r="AL66" s="84">
        <f t="shared" si="10"/>
        <v>0</v>
      </c>
      <c r="AM66" s="84">
        <f t="shared" si="11"/>
        <v>0</v>
      </c>
      <c r="AN66" s="84">
        <f t="shared" si="12"/>
        <v>0</v>
      </c>
      <c r="AO66" s="84">
        <f t="shared" si="13"/>
        <v>0</v>
      </c>
      <c r="AP66" s="84">
        <f t="shared" si="14"/>
        <v>0</v>
      </c>
      <c r="AQ66" s="221">
        <f t="shared" si="40"/>
        <v>0</v>
      </c>
      <c r="AR66" s="221">
        <f t="shared" si="40"/>
        <v>0</v>
      </c>
      <c r="AS66" s="221">
        <f t="shared" si="40"/>
        <v>0</v>
      </c>
      <c r="AT66" s="221">
        <f t="shared" si="40"/>
        <v>0</v>
      </c>
      <c r="AU66" s="84"/>
      <c r="AV66" s="84"/>
      <c r="AW66" s="84"/>
      <c r="AX66" s="84"/>
      <c r="AY66" s="127"/>
    </row>
    <row r="67" spans="2:51">
      <c r="B67" s="91"/>
      <c r="C67" s="181"/>
      <c r="D67" s="165"/>
      <c r="E67" s="170"/>
      <c r="F67" s="93"/>
      <c r="G67" s="102"/>
      <c r="I67" s="106">
        <v>62</v>
      </c>
      <c r="J67" s="84">
        <f t="shared" si="18"/>
        <v>35.340000000000011</v>
      </c>
      <c r="K67" s="84">
        <f t="shared" si="19"/>
        <v>10.754751603513711</v>
      </c>
      <c r="L67" s="84">
        <f t="shared" si="20"/>
        <v>70</v>
      </c>
      <c r="M67" s="84">
        <f t="shared" si="21"/>
        <v>10</v>
      </c>
      <c r="N67" s="84">
        <f t="shared" si="0"/>
        <v>0</v>
      </c>
      <c r="O67" s="85">
        <f t="shared" si="1"/>
        <v>373.61502570945305</v>
      </c>
      <c r="P67" s="106">
        <v>62</v>
      </c>
      <c r="Q67" s="84">
        <f t="shared" si="15"/>
        <v>14.820000000000007</v>
      </c>
      <c r="R67" s="84">
        <f t="shared" si="22"/>
        <v>412.62</v>
      </c>
      <c r="S67" s="84">
        <f t="shared" si="23"/>
        <v>210.43620000000001</v>
      </c>
      <c r="T67" s="84">
        <f t="shared" si="2"/>
        <v>52.030894858541359</v>
      </c>
      <c r="U67" s="84">
        <f t="shared" si="16"/>
        <v>70</v>
      </c>
      <c r="V67" s="84">
        <f t="shared" si="3"/>
        <v>10</v>
      </c>
      <c r="W67" s="84">
        <v>0</v>
      </c>
      <c r="X67" s="84">
        <f t="shared" si="4"/>
        <v>750.4635235452929</v>
      </c>
      <c r="Y67" s="89">
        <f t="shared" si="5"/>
        <v>376.84849783583985</v>
      </c>
      <c r="AA67" s="122">
        <v>62</v>
      </c>
      <c r="AB67" s="84">
        <f t="shared" si="6"/>
        <v>0</v>
      </c>
      <c r="AC67" s="332">
        <f t="shared" si="39"/>
        <v>0</v>
      </c>
      <c r="AD67" s="152">
        <f t="shared" si="8"/>
        <v>0</v>
      </c>
      <c r="AE67" s="152">
        <f t="shared" si="9"/>
        <v>0</v>
      </c>
      <c r="AF67" s="221">
        <f t="shared" si="34"/>
        <v>34.270246558177469</v>
      </c>
      <c r="AG67" s="221">
        <f t="shared" si="35"/>
        <v>28.621418178698615</v>
      </c>
      <c r="AH67" s="221">
        <f t="shared" si="36"/>
        <v>0.59472854748639548</v>
      </c>
      <c r="AI67" s="226">
        <f t="shared" si="37"/>
        <v>63.486393284362478</v>
      </c>
      <c r="AK67" s="122">
        <v>62</v>
      </c>
      <c r="AL67" s="84">
        <f t="shared" si="10"/>
        <v>0</v>
      </c>
      <c r="AM67" s="84">
        <f t="shared" si="11"/>
        <v>0</v>
      </c>
      <c r="AN67" s="84">
        <f t="shared" si="12"/>
        <v>0</v>
      </c>
      <c r="AO67" s="84">
        <f t="shared" si="13"/>
        <v>0</v>
      </c>
      <c r="AP67" s="84">
        <f t="shared" si="14"/>
        <v>0</v>
      </c>
      <c r="AQ67" s="221">
        <f t="shared" si="40"/>
        <v>0</v>
      </c>
      <c r="AR67" s="221">
        <f t="shared" si="40"/>
        <v>0</v>
      </c>
      <c r="AS67" s="221">
        <f t="shared" si="40"/>
        <v>0</v>
      </c>
      <c r="AT67" s="221">
        <f t="shared" si="40"/>
        <v>0</v>
      </c>
      <c r="AU67" s="84"/>
      <c r="AV67" s="84"/>
      <c r="AW67" s="84"/>
      <c r="AX67" s="84"/>
      <c r="AY67" s="127"/>
    </row>
    <row r="68" spans="2:51">
      <c r="B68" s="91"/>
      <c r="C68" s="181"/>
      <c r="D68" s="165"/>
      <c r="E68" s="170"/>
      <c r="F68" s="93"/>
      <c r="G68" s="102"/>
      <c r="I68" s="106">
        <v>63</v>
      </c>
      <c r="J68" s="84">
        <f t="shared" si="18"/>
        <v>35.910000000000011</v>
      </c>
      <c r="K68" s="84">
        <f t="shared" si="19"/>
        <v>10.907881138088664</v>
      </c>
      <c r="L68" s="84">
        <f t="shared" si="20"/>
        <v>70</v>
      </c>
      <c r="M68" s="84">
        <f t="shared" si="21"/>
        <v>10</v>
      </c>
      <c r="N68" s="84">
        <f t="shared" si="0"/>
        <v>0</v>
      </c>
      <c r="O68" s="85">
        <f t="shared" si="1"/>
        <v>374.87447631550441</v>
      </c>
      <c r="P68" s="106">
        <v>63</v>
      </c>
      <c r="Q68" s="84">
        <f t="shared" si="15"/>
        <v>14.820000000000007</v>
      </c>
      <c r="R68" s="84">
        <f t="shared" si="22"/>
        <v>427.44</v>
      </c>
      <c r="S68" s="84">
        <f t="shared" si="23"/>
        <v>217.99440000000001</v>
      </c>
      <c r="T68" s="84">
        <f t="shared" si="2"/>
        <v>53.678746401110374</v>
      </c>
      <c r="U68" s="84">
        <f t="shared" si="16"/>
        <v>70</v>
      </c>
      <c r="V68" s="84">
        <f t="shared" si="3"/>
        <v>10</v>
      </c>
      <c r="W68" s="84">
        <v>0</v>
      </c>
      <c r="X68" s="84">
        <f t="shared" si="4"/>
        <v>766.49739664860056</v>
      </c>
      <c r="Y68" s="89">
        <f t="shared" si="5"/>
        <v>391.62292033309615</v>
      </c>
      <c r="AA68" s="122">
        <v>63</v>
      </c>
      <c r="AB68" s="84">
        <f t="shared" si="6"/>
        <v>0</v>
      </c>
      <c r="AC68" s="332">
        <f t="shared" si="39"/>
        <v>0</v>
      </c>
      <c r="AD68" s="152">
        <f t="shared" si="8"/>
        <v>0</v>
      </c>
      <c r="AE68" s="152">
        <f t="shared" si="9"/>
        <v>0</v>
      </c>
      <c r="AF68" s="221">
        <f t="shared" si="34"/>
        <v>33.598227925958028</v>
      </c>
      <c r="AG68" s="221">
        <f t="shared" si="35"/>
        <v>27.838763993467136</v>
      </c>
      <c r="AH68" s="221">
        <f t="shared" si="36"/>
        <v>0.42053658889285589</v>
      </c>
      <c r="AI68" s="226">
        <f t="shared" si="37"/>
        <v>61.857528508318026</v>
      </c>
      <c r="AK68" s="122">
        <v>63</v>
      </c>
      <c r="AL68" s="84">
        <f t="shared" si="10"/>
        <v>0</v>
      </c>
      <c r="AM68" s="84">
        <f t="shared" si="11"/>
        <v>0</v>
      </c>
      <c r="AN68" s="84">
        <f t="shared" si="12"/>
        <v>0</v>
      </c>
      <c r="AO68" s="84">
        <f t="shared" si="13"/>
        <v>0</v>
      </c>
      <c r="AP68" s="84">
        <f t="shared" si="14"/>
        <v>0</v>
      </c>
      <c r="AQ68" s="221">
        <f t="shared" si="40"/>
        <v>0</v>
      </c>
      <c r="AR68" s="221">
        <f t="shared" si="40"/>
        <v>0</v>
      </c>
      <c r="AS68" s="221">
        <f t="shared" si="40"/>
        <v>0</v>
      </c>
      <c r="AT68" s="221">
        <f t="shared" si="40"/>
        <v>0</v>
      </c>
      <c r="AU68" s="84"/>
      <c r="AV68" s="84"/>
      <c r="AW68" s="84"/>
      <c r="AX68" s="84"/>
      <c r="AY68" s="127"/>
    </row>
    <row r="69" spans="2:51">
      <c r="B69" s="91"/>
      <c r="C69" s="181"/>
      <c r="D69" s="165"/>
      <c r="E69" s="170"/>
      <c r="F69" s="93"/>
      <c r="G69" s="102"/>
      <c r="I69" s="106">
        <v>64</v>
      </c>
      <c r="J69" s="84">
        <f t="shared" si="18"/>
        <v>36.480000000000011</v>
      </c>
      <c r="K69" s="84">
        <f t="shared" si="19"/>
        <v>11.060727996276549</v>
      </c>
      <c r="L69" s="84">
        <f t="shared" si="20"/>
        <v>70</v>
      </c>
      <c r="M69" s="84">
        <f t="shared" si="21"/>
        <v>10</v>
      </c>
      <c r="N69" s="84">
        <f t="shared" ref="N69:N132" si="43">IF(P70&lt;=$F$18,0,)</f>
        <v>0</v>
      </c>
      <c r="O69" s="85">
        <f t="shared" ref="O69:O132" si="44">((J69+K69)*0.475+L69+M69+N69)*44/12</f>
        <v>376.13343459351501</v>
      </c>
      <c r="P69" s="106">
        <v>64</v>
      </c>
      <c r="Q69" s="84">
        <f t="shared" si="15"/>
        <v>14.820000000000007</v>
      </c>
      <c r="R69" s="84">
        <f t="shared" si="22"/>
        <v>442.26</v>
      </c>
      <c r="S69" s="84">
        <f t="shared" si="23"/>
        <v>225.55260000000001</v>
      </c>
      <c r="T69" s="84">
        <f t="shared" ref="T69:T132" si="45">IF(S69=0,0,EXP(-1.0587+0.8836*LN(S69)+0.284))</f>
        <v>55.319959596348376</v>
      </c>
      <c r="U69" s="84">
        <f t="shared" si="16"/>
        <v>70</v>
      </c>
      <c r="V69" s="84">
        <f t="shared" ref="V69:V132" si="46">IF(P69&lt;=$F$18,IF(P69&lt;=30,P69*($F$16-$F$6)/30,$F$16-$F$6),)</f>
        <v>10</v>
      </c>
      <c r="W69" s="84">
        <v>0</v>
      </c>
      <c r="X69" s="84">
        <f t="shared" ref="X69:X132" si="47">((S69+T69)*0.475+U69+V69+W69)*44/12</f>
        <v>782.51970796364003</v>
      </c>
      <c r="Y69" s="89">
        <f t="shared" ref="Y69:Y132" si="48">IF(P69&lt;=$F$18,X69-O69,)</f>
        <v>406.38627337012502</v>
      </c>
      <c r="AA69" s="122">
        <v>64</v>
      </c>
      <c r="AB69" s="84">
        <f t="shared" ref="AB69:AB132" si="49">IF(AA69&lt;=$F$18,IFERROR(VLOOKUP($AA69,$B$82:$G$94,2,FALSE),0),)</f>
        <v>0</v>
      </c>
      <c r="AC69" s="332">
        <f t="shared" si="39"/>
        <v>0</v>
      </c>
      <c r="AD69" s="152">
        <f t="shared" ref="AD69:AD132" si="50">IF(AA69&lt;=$F$18,IFERROR(VLOOKUP($AA69,$B$82:$G$94,4,FALSE),0),)</f>
        <v>0</v>
      </c>
      <c r="AE69" s="152">
        <f t="shared" ref="AE69:AE132" si="51">IF(AA69&lt;=$F$18,IFERROR(VLOOKUP($AA69,$B$82:$G$94,5,FALSE),0),)</f>
        <v>0</v>
      </c>
      <c r="AF69" s="221">
        <f t="shared" si="34"/>
        <v>32.939387169225519</v>
      </c>
      <c r="AG69" s="221">
        <f t="shared" si="35"/>
        <v>27.077511528088806</v>
      </c>
      <c r="AH69" s="221">
        <f t="shared" si="36"/>
        <v>0.29736427374319774</v>
      </c>
      <c r="AI69" s="226">
        <f t="shared" si="37"/>
        <v>60.314262971057524</v>
      </c>
      <c r="AK69" s="122">
        <v>64</v>
      </c>
      <c r="AL69" s="84">
        <f t="shared" ref="AL69:AL132" si="52">IF(AK69&lt;=$F$18,IFERROR(VLOOKUP($AA69,$B$82:$G$94,2,FALSE),0),)</f>
        <v>0</v>
      </c>
      <c r="AM69" s="84">
        <f t="shared" ref="AM69:AM132" si="53">IF(AK69&lt;=$F$18,IFERROR(VLOOKUP($AA69,$B$82:$G$94,3,FALSE),0),)</f>
        <v>0</v>
      </c>
      <c r="AN69" s="84">
        <f t="shared" ref="AN69:AN132" si="54">IF(AK69&lt;=$F$18,IFERROR(VLOOKUP($AA69,$B$82:$G$94,4,FALSE),0),)</f>
        <v>0</v>
      </c>
      <c r="AO69" s="84">
        <f t="shared" ref="AO69:AO132" si="55">IF(AK69&lt;=$F$18,IFERROR(VLOOKUP($AA69,$B$82:$G$94,5,FALSE),0),)</f>
        <v>0</v>
      </c>
      <c r="AP69" s="84">
        <f t="shared" ref="AP69:AP132" si="56">IF(AK69&lt;=$F$18,IFERROR(VLOOKUP($AA69,$B$82:$G$94,6,FALSE),0),)</f>
        <v>0</v>
      </c>
      <c r="AQ69" s="221">
        <f t="shared" si="40"/>
        <v>0</v>
      </c>
      <c r="AR69" s="221">
        <f t="shared" si="40"/>
        <v>0</v>
      </c>
      <c r="AS69" s="221">
        <f t="shared" si="40"/>
        <v>0</v>
      </c>
      <c r="AT69" s="221">
        <f t="shared" si="40"/>
        <v>0</v>
      </c>
      <c r="AU69" s="84"/>
      <c r="AV69" s="84"/>
      <c r="AW69" s="84"/>
      <c r="AX69" s="84"/>
      <c r="AY69" s="127"/>
    </row>
    <row r="70" spans="2:51">
      <c r="B70" s="91"/>
      <c r="C70" s="181"/>
      <c r="D70" s="165"/>
      <c r="E70" s="170"/>
      <c r="F70" s="93"/>
      <c r="G70" s="102"/>
      <c r="I70" s="106">
        <v>65</v>
      </c>
      <c r="J70" s="84">
        <f t="shared" si="18"/>
        <v>37.050000000000011</v>
      </c>
      <c r="K70" s="84">
        <f t="shared" si="19"/>
        <v>11.213297104936025</v>
      </c>
      <c r="L70" s="84">
        <f t="shared" si="20"/>
        <v>70</v>
      </c>
      <c r="M70" s="84">
        <f t="shared" si="21"/>
        <v>10</v>
      </c>
      <c r="N70" s="84">
        <f t="shared" si="43"/>
        <v>0</v>
      </c>
      <c r="O70" s="85">
        <f t="shared" si="44"/>
        <v>377.39190912443024</v>
      </c>
      <c r="P70" s="106">
        <v>65</v>
      </c>
      <c r="Q70" s="84">
        <f t="shared" ref="Q70:Q133" si="57">IF(P70&lt;=$F$18,LOOKUP(P70-1,$B$25:$B$78,$G$25:$G$78),)</f>
        <v>14.820000000000007</v>
      </c>
      <c r="R70" s="84">
        <f t="shared" si="22"/>
        <v>457.08</v>
      </c>
      <c r="S70" s="84">
        <f t="shared" si="23"/>
        <v>233.11079999999998</v>
      </c>
      <c r="T70" s="84">
        <f t="shared" si="45"/>
        <v>56.954782396909927</v>
      </c>
      <c r="U70" s="84">
        <f t="shared" ref="U70:U133" si="58">IF(P70&lt;=$F$18,$F$5+($F$15-$F$5)*(1-EXP(-0.0175*P70)),)</f>
        <v>70</v>
      </c>
      <c r="V70" s="84">
        <f t="shared" si="46"/>
        <v>10</v>
      </c>
      <c r="W70" s="84">
        <v>0</v>
      </c>
      <c r="X70" s="84">
        <f t="shared" si="47"/>
        <v>798.53088934128482</v>
      </c>
      <c r="Y70" s="89">
        <f t="shared" si="48"/>
        <v>421.13898021685458</v>
      </c>
      <c r="AA70" s="122">
        <v>65</v>
      </c>
      <c r="AB70" s="84">
        <f t="shared" si="49"/>
        <v>0</v>
      </c>
      <c r="AC70" s="332">
        <f t="shared" si="39"/>
        <v>0</v>
      </c>
      <c r="AD70" s="152">
        <f t="shared" si="50"/>
        <v>0</v>
      </c>
      <c r="AE70" s="152">
        <f t="shared" si="51"/>
        <v>0</v>
      </c>
      <c r="AF70" s="221">
        <f t="shared" si="34"/>
        <v>32.293465877879356</v>
      </c>
      <c r="AG70" s="221">
        <f t="shared" si="35"/>
        <v>26.337075551408773</v>
      </c>
      <c r="AH70" s="221">
        <f t="shared" si="36"/>
        <v>0.21026829444642794</v>
      </c>
      <c r="AI70" s="226">
        <f t="shared" si="37"/>
        <v>58.840809723734559</v>
      </c>
      <c r="AK70" s="122">
        <v>65</v>
      </c>
      <c r="AL70" s="84">
        <f t="shared" si="52"/>
        <v>0</v>
      </c>
      <c r="AM70" s="84">
        <f t="shared" si="53"/>
        <v>0</v>
      </c>
      <c r="AN70" s="84">
        <f t="shared" si="54"/>
        <v>0</v>
      </c>
      <c r="AO70" s="84">
        <f t="shared" si="55"/>
        <v>0</v>
      </c>
      <c r="AP70" s="84">
        <f t="shared" si="56"/>
        <v>0</v>
      </c>
      <c r="AQ70" s="221">
        <f t="shared" si="40"/>
        <v>0</v>
      </c>
      <c r="AR70" s="221">
        <f t="shared" si="40"/>
        <v>0</v>
      </c>
      <c r="AS70" s="221">
        <f t="shared" si="40"/>
        <v>0</v>
      </c>
      <c r="AT70" s="221">
        <f t="shared" si="40"/>
        <v>0</v>
      </c>
      <c r="AU70" s="84"/>
      <c r="AV70" s="84"/>
      <c r="AW70" s="84"/>
      <c r="AX70" s="84"/>
      <c r="AY70" s="127"/>
    </row>
    <row r="71" spans="2:51">
      <c r="B71" s="91"/>
      <c r="C71" s="181"/>
      <c r="D71" s="165"/>
      <c r="E71" s="170"/>
      <c r="F71" s="93"/>
      <c r="G71" s="102"/>
      <c r="I71" s="106">
        <v>66</v>
      </c>
      <c r="J71" s="84">
        <f t="shared" ref="J71:J134" si="59">IF($I71&lt;=$F$10,$F$11*$F$13+J70,)</f>
        <v>37.620000000000012</v>
      </c>
      <c r="K71" s="84">
        <f t="shared" ref="K71:K134" si="60">IF(J71=0,0,EXP(-1.0587+0.8836*LN(J71)+0.284))</f>
        <v>11.365593230631907</v>
      </c>
      <c r="L71" s="84">
        <f t="shared" ref="L71:L134" si="61">IF(I71&lt;=$F$10,$F$5+($F$8-$F$5)*(1-EXP(-0.0175*I71)),)</f>
        <v>70</v>
      </c>
      <c r="M71" s="84">
        <f t="shared" ref="M71:M134" si="62">IF(I71&lt;=$F$10,IF(I71&lt;=30,I71*($F$9-$F$6)/30,$F$9-$F$6),)</f>
        <v>10</v>
      </c>
      <c r="N71" s="84">
        <f t="shared" si="43"/>
        <v>0</v>
      </c>
      <c r="O71" s="85">
        <f t="shared" si="44"/>
        <v>378.64990821001726</v>
      </c>
      <c r="P71" s="106">
        <v>66</v>
      </c>
      <c r="Q71" s="84">
        <f t="shared" si="57"/>
        <v>-34.32000000000005</v>
      </c>
      <c r="R71" s="84">
        <f t="shared" ref="R71:R134" si="63">IF(P71&lt;=$F$18,Q71+R70,)</f>
        <v>422.75999999999993</v>
      </c>
      <c r="S71" s="84">
        <f t="shared" ref="S71:S134" si="64">$F$19*R71</f>
        <v>215.60759999999996</v>
      </c>
      <c r="T71" s="84">
        <f t="shared" si="45"/>
        <v>53.159101640112269</v>
      </c>
      <c r="U71" s="84">
        <f t="shared" si="58"/>
        <v>70</v>
      </c>
      <c r="V71" s="84">
        <f t="shared" si="46"/>
        <v>10</v>
      </c>
      <c r="W71" s="84">
        <v>0</v>
      </c>
      <c r="X71" s="84">
        <f t="shared" si="47"/>
        <v>761.43533868986208</v>
      </c>
      <c r="Y71" s="89">
        <f t="shared" si="48"/>
        <v>382.78543047984482</v>
      </c>
      <c r="AA71" s="122">
        <v>66</v>
      </c>
      <c r="AB71" s="84">
        <f t="shared" si="49"/>
        <v>0</v>
      </c>
      <c r="AC71" s="332">
        <f t="shared" si="39"/>
        <v>0</v>
      </c>
      <c r="AD71" s="152">
        <f t="shared" si="50"/>
        <v>0</v>
      </c>
      <c r="AE71" s="152">
        <f t="shared" si="51"/>
        <v>0</v>
      </c>
      <c r="AF71" s="221">
        <f t="shared" si="34"/>
        <v>31.660210709083405</v>
      </c>
      <c r="AG71" s="221">
        <f t="shared" si="35"/>
        <v>25.616886835448891</v>
      </c>
      <c r="AH71" s="221">
        <f t="shared" si="36"/>
        <v>0.14868213687159887</v>
      </c>
      <c r="AI71" s="226">
        <f t="shared" si="37"/>
        <v>57.425779681403895</v>
      </c>
      <c r="AK71" s="122">
        <v>66</v>
      </c>
      <c r="AL71" s="84">
        <f t="shared" si="52"/>
        <v>0</v>
      </c>
      <c r="AM71" s="84">
        <f t="shared" si="53"/>
        <v>0</v>
      </c>
      <c r="AN71" s="84">
        <f t="shared" si="54"/>
        <v>0</v>
      </c>
      <c r="AO71" s="84">
        <f t="shared" si="55"/>
        <v>0</v>
      </c>
      <c r="AP71" s="84">
        <f t="shared" si="56"/>
        <v>0</v>
      </c>
      <c r="AQ71" s="221">
        <f t="shared" si="40"/>
        <v>0</v>
      </c>
      <c r="AR71" s="221">
        <f t="shared" si="40"/>
        <v>0</v>
      </c>
      <c r="AS71" s="221">
        <f t="shared" si="40"/>
        <v>0</v>
      </c>
      <c r="AT71" s="221">
        <f t="shared" si="40"/>
        <v>0</v>
      </c>
      <c r="AU71" s="84"/>
      <c r="AV71" s="84"/>
      <c r="AW71" s="84"/>
      <c r="AX71" s="84"/>
      <c r="AY71" s="127"/>
    </row>
    <row r="72" spans="2:51">
      <c r="B72" s="91"/>
      <c r="C72" s="181"/>
      <c r="D72" s="165"/>
      <c r="E72" s="170"/>
      <c r="F72" s="93"/>
      <c r="G72" s="102"/>
      <c r="I72" s="106">
        <v>67</v>
      </c>
      <c r="J72" s="84">
        <f t="shared" si="59"/>
        <v>38.190000000000012</v>
      </c>
      <c r="K72" s="84">
        <f t="shared" si="60"/>
        <v>11.517620987198425</v>
      </c>
      <c r="L72" s="84">
        <f t="shared" si="61"/>
        <v>70</v>
      </c>
      <c r="M72" s="84">
        <f t="shared" si="62"/>
        <v>10</v>
      </c>
      <c r="N72" s="84">
        <f t="shared" si="43"/>
        <v>0</v>
      </c>
      <c r="O72" s="85">
        <f t="shared" si="44"/>
        <v>379.90743988603725</v>
      </c>
      <c r="P72" s="106">
        <v>67</v>
      </c>
      <c r="Q72" s="84">
        <f t="shared" si="57"/>
        <v>13.650000000000006</v>
      </c>
      <c r="R72" s="84">
        <f t="shared" si="63"/>
        <v>436.40999999999997</v>
      </c>
      <c r="S72" s="84">
        <f t="shared" si="64"/>
        <v>222.56909999999999</v>
      </c>
      <c r="T72" s="84">
        <f t="shared" si="45"/>
        <v>54.672889050964805</v>
      </c>
      <c r="U72" s="84">
        <f t="shared" si="58"/>
        <v>70</v>
      </c>
      <c r="V72" s="84">
        <f t="shared" si="46"/>
        <v>10</v>
      </c>
      <c r="W72" s="84">
        <v>0</v>
      </c>
      <c r="X72" s="84">
        <f t="shared" si="47"/>
        <v>776.19646426376357</v>
      </c>
      <c r="Y72" s="89">
        <f t="shared" si="48"/>
        <v>396.28902437772632</v>
      </c>
      <c r="AA72" s="122">
        <v>67</v>
      </c>
      <c r="AB72" s="84">
        <f t="shared" si="49"/>
        <v>0</v>
      </c>
      <c r="AC72" s="332">
        <f t="shared" si="39"/>
        <v>0</v>
      </c>
      <c r="AD72" s="152">
        <f t="shared" si="50"/>
        <v>0</v>
      </c>
      <c r="AE72" s="152">
        <f t="shared" si="51"/>
        <v>0</v>
      </c>
      <c r="AF72" s="221">
        <f t="shared" si="34"/>
        <v>31.039373287900027</v>
      </c>
      <c r="AG72" s="221">
        <f t="shared" si="35"/>
        <v>24.91639171780001</v>
      </c>
      <c r="AH72" s="221">
        <f t="shared" si="36"/>
        <v>0.10513414722321397</v>
      </c>
      <c r="AI72" s="226">
        <f t="shared" si="37"/>
        <v>56.060899152923248</v>
      </c>
      <c r="AK72" s="122">
        <v>67</v>
      </c>
      <c r="AL72" s="84">
        <f t="shared" si="52"/>
        <v>0</v>
      </c>
      <c r="AM72" s="84">
        <f t="shared" si="53"/>
        <v>0</v>
      </c>
      <c r="AN72" s="84">
        <f t="shared" si="54"/>
        <v>0</v>
      </c>
      <c r="AO72" s="84">
        <f t="shared" si="55"/>
        <v>0</v>
      </c>
      <c r="AP72" s="84">
        <f t="shared" si="56"/>
        <v>0</v>
      </c>
      <c r="AQ72" s="221">
        <f t="shared" si="40"/>
        <v>0</v>
      </c>
      <c r="AR72" s="221">
        <f t="shared" si="40"/>
        <v>0</v>
      </c>
      <c r="AS72" s="221">
        <f t="shared" si="40"/>
        <v>0</v>
      </c>
      <c r="AT72" s="221">
        <f t="shared" si="40"/>
        <v>0</v>
      </c>
      <c r="AU72" s="84"/>
      <c r="AV72" s="84"/>
      <c r="AW72" s="84"/>
      <c r="AX72" s="84"/>
      <c r="AY72" s="127"/>
    </row>
    <row r="73" spans="2:51">
      <c r="B73" s="91"/>
      <c r="C73" s="181"/>
      <c r="D73" s="165"/>
      <c r="E73" s="170"/>
      <c r="F73" s="93"/>
      <c r="G73" s="102"/>
      <c r="I73" s="106">
        <v>68</v>
      </c>
      <c r="J73" s="84">
        <f t="shared" si="59"/>
        <v>38.760000000000012</v>
      </c>
      <c r="K73" s="84">
        <f t="shared" si="60"/>
        <v>11.669384842838118</v>
      </c>
      <c r="L73" s="84">
        <f t="shared" si="61"/>
        <v>70</v>
      </c>
      <c r="M73" s="84">
        <f t="shared" si="62"/>
        <v>10</v>
      </c>
      <c r="N73" s="84">
        <f t="shared" si="43"/>
        <v>0</v>
      </c>
      <c r="O73" s="85">
        <f t="shared" si="44"/>
        <v>381.16451193460972</v>
      </c>
      <c r="P73" s="106">
        <v>68</v>
      </c>
      <c r="Q73" s="84">
        <f t="shared" si="57"/>
        <v>13.650000000000006</v>
      </c>
      <c r="R73" s="84">
        <f t="shared" si="63"/>
        <v>450.05999999999995</v>
      </c>
      <c r="S73" s="84">
        <f t="shared" si="64"/>
        <v>229.53059999999996</v>
      </c>
      <c r="T73" s="84">
        <f t="shared" si="45"/>
        <v>56.181174211936259</v>
      </c>
      <c r="U73" s="84">
        <f t="shared" si="58"/>
        <v>70</v>
      </c>
      <c r="V73" s="84">
        <f t="shared" si="46"/>
        <v>10</v>
      </c>
      <c r="W73" s="84">
        <v>0</v>
      </c>
      <c r="X73" s="84">
        <f t="shared" si="47"/>
        <v>790.94800675245563</v>
      </c>
      <c r="Y73" s="89">
        <f t="shared" si="48"/>
        <v>409.78349481784591</v>
      </c>
      <c r="AA73" s="122">
        <v>68</v>
      </c>
      <c r="AB73" s="84">
        <f t="shared" si="49"/>
        <v>0</v>
      </c>
      <c r="AC73" s="332">
        <f t="shared" si="39"/>
        <v>0</v>
      </c>
      <c r="AD73" s="152">
        <f t="shared" si="50"/>
        <v>0</v>
      </c>
      <c r="AE73" s="152">
        <f t="shared" si="51"/>
        <v>0</v>
      </c>
      <c r="AF73" s="221">
        <f t="shared" si="34"/>
        <v>30.430710109872617</v>
      </c>
      <c r="AG73" s="221">
        <f t="shared" si="35"/>
        <v>24.235051675980674</v>
      </c>
      <c r="AH73" s="221">
        <f t="shared" si="36"/>
        <v>7.4341068435799434E-2</v>
      </c>
      <c r="AI73" s="226">
        <f t="shared" si="37"/>
        <v>54.740102854289091</v>
      </c>
      <c r="AK73" s="122">
        <v>68</v>
      </c>
      <c r="AL73" s="84">
        <f t="shared" si="52"/>
        <v>0</v>
      </c>
      <c r="AM73" s="84">
        <f t="shared" si="53"/>
        <v>0</v>
      </c>
      <c r="AN73" s="84">
        <f t="shared" si="54"/>
        <v>0</v>
      </c>
      <c r="AO73" s="84">
        <f t="shared" si="55"/>
        <v>0</v>
      </c>
      <c r="AP73" s="84">
        <f t="shared" si="56"/>
        <v>0</v>
      </c>
      <c r="AQ73" s="221">
        <f t="shared" si="40"/>
        <v>0</v>
      </c>
      <c r="AR73" s="221">
        <f t="shared" si="40"/>
        <v>0</v>
      </c>
      <c r="AS73" s="221">
        <f t="shared" si="40"/>
        <v>0</v>
      </c>
      <c r="AT73" s="221">
        <f t="shared" si="40"/>
        <v>0</v>
      </c>
      <c r="AU73" s="84"/>
      <c r="AV73" s="84"/>
      <c r="AW73" s="84"/>
      <c r="AX73" s="84"/>
      <c r="AY73" s="127"/>
    </row>
    <row r="74" spans="2:51">
      <c r="B74" s="91"/>
      <c r="C74" s="181"/>
      <c r="D74" s="165"/>
      <c r="E74" s="170"/>
      <c r="F74" s="93"/>
      <c r="G74" s="102"/>
      <c r="I74" s="106">
        <v>69</v>
      </c>
      <c r="J74" s="84">
        <f t="shared" si="59"/>
        <v>39.330000000000013</v>
      </c>
      <c r="K74" s="84">
        <f t="shared" si="60"/>
        <v>11.820889126791316</v>
      </c>
      <c r="L74" s="84">
        <f t="shared" si="61"/>
        <v>70</v>
      </c>
      <c r="M74" s="84">
        <f t="shared" si="62"/>
        <v>10</v>
      </c>
      <c r="N74" s="84">
        <f t="shared" si="43"/>
        <v>0</v>
      </c>
      <c r="O74" s="85">
        <f t="shared" si="44"/>
        <v>382.42113189582824</v>
      </c>
      <c r="P74" s="106">
        <v>69</v>
      </c>
      <c r="Q74" s="84">
        <f t="shared" si="57"/>
        <v>13.650000000000006</v>
      </c>
      <c r="R74" s="84">
        <f t="shared" si="63"/>
        <v>463.70999999999992</v>
      </c>
      <c r="S74" s="84">
        <f t="shared" si="64"/>
        <v>236.49209999999997</v>
      </c>
      <c r="T74" s="84">
        <f t="shared" si="45"/>
        <v>57.684143156485128</v>
      </c>
      <c r="U74" s="84">
        <f t="shared" si="58"/>
        <v>70</v>
      </c>
      <c r="V74" s="84">
        <f t="shared" si="46"/>
        <v>10</v>
      </c>
      <c r="W74" s="84">
        <v>0</v>
      </c>
      <c r="X74" s="84">
        <f t="shared" si="47"/>
        <v>805.69029016421155</v>
      </c>
      <c r="Y74" s="89">
        <f t="shared" si="48"/>
        <v>423.26915826838331</v>
      </c>
      <c r="AA74" s="122">
        <v>69</v>
      </c>
      <c r="AB74" s="84">
        <f t="shared" si="49"/>
        <v>0</v>
      </c>
      <c r="AC74" s="332">
        <f t="shared" si="39"/>
        <v>0</v>
      </c>
      <c r="AD74" s="152">
        <f t="shared" si="50"/>
        <v>0</v>
      </c>
      <c r="AE74" s="152">
        <f t="shared" si="51"/>
        <v>0</v>
      </c>
      <c r="AF74" s="221">
        <f t="shared" si="34"/>
        <v>29.833982445518444</v>
      </c>
      <c r="AG74" s="221">
        <f t="shared" si="35"/>
        <v>23.572342913435005</v>
      </c>
      <c r="AH74" s="221">
        <f t="shared" si="36"/>
        <v>5.2567073611606986E-2</v>
      </c>
      <c r="AI74" s="226">
        <f t="shared" si="37"/>
        <v>53.458892432565058</v>
      </c>
      <c r="AK74" s="122">
        <v>69</v>
      </c>
      <c r="AL74" s="84">
        <f t="shared" si="52"/>
        <v>0</v>
      </c>
      <c r="AM74" s="84">
        <f t="shared" si="53"/>
        <v>0</v>
      </c>
      <c r="AN74" s="84">
        <f t="shared" si="54"/>
        <v>0</v>
      </c>
      <c r="AO74" s="84">
        <f t="shared" si="55"/>
        <v>0</v>
      </c>
      <c r="AP74" s="84">
        <f t="shared" si="56"/>
        <v>0</v>
      </c>
      <c r="AQ74" s="221">
        <f t="shared" si="40"/>
        <v>0</v>
      </c>
      <c r="AR74" s="221">
        <f t="shared" si="40"/>
        <v>0</v>
      </c>
      <c r="AS74" s="221">
        <f t="shared" si="40"/>
        <v>0</v>
      </c>
      <c r="AT74" s="221">
        <f t="shared" si="40"/>
        <v>0</v>
      </c>
      <c r="AU74" s="84"/>
      <c r="AV74" s="84"/>
      <c r="AW74" s="84"/>
      <c r="AX74" s="84"/>
      <c r="AY74" s="127"/>
    </row>
    <row r="75" spans="2:51">
      <c r="B75" s="91"/>
      <c r="C75" s="181"/>
      <c r="D75" s="165"/>
      <c r="E75" s="170"/>
      <c r="F75" s="93"/>
      <c r="G75" s="102"/>
      <c r="I75" s="106">
        <v>70</v>
      </c>
      <c r="J75" s="84">
        <f t="shared" si="59"/>
        <v>39.900000000000013</v>
      </c>
      <c r="K75" s="84">
        <f t="shared" si="60"/>
        <v>11.97213803560796</v>
      </c>
      <c r="L75" s="84">
        <f t="shared" si="61"/>
        <v>70</v>
      </c>
      <c r="M75" s="84">
        <f t="shared" si="62"/>
        <v>10</v>
      </c>
      <c r="N75" s="84">
        <f t="shared" si="43"/>
        <v>0</v>
      </c>
      <c r="O75" s="85">
        <f t="shared" si="44"/>
        <v>383.6773070786839</v>
      </c>
      <c r="P75" s="106">
        <v>70</v>
      </c>
      <c r="Q75" s="84">
        <f t="shared" si="57"/>
        <v>13.650000000000006</v>
      </c>
      <c r="R75" s="84">
        <f t="shared" si="63"/>
        <v>477.3599999999999</v>
      </c>
      <c r="S75" s="84">
        <f t="shared" si="64"/>
        <v>243.45359999999997</v>
      </c>
      <c r="T75" s="84">
        <f t="shared" si="45"/>
        <v>59.181970343065267</v>
      </c>
      <c r="U75" s="84">
        <f t="shared" si="58"/>
        <v>70</v>
      </c>
      <c r="V75" s="84">
        <f t="shared" si="46"/>
        <v>10</v>
      </c>
      <c r="W75" s="84">
        <v>0</v>
      </c>
      <c r="X75" s="84">
        <f t="shared" si="47"/>
        <v>820.42361834750534</v>
      </c>
      <c r="Y75" s="89">
        <f t="shared" si="48"/>
        <v>436.74631126882144</v>
      </c>
      <c r="AA75" s="122">
        <v>70</v>
      </c>
      <c r="AB75" s="84">
        <f t="shared" si="49"/>
        <v>306</v>
      </c>
      <c r="AC75" s="332">
        <f t="shared" si="39"/>
        <v>0.47499999999999998</v>
      </c>
      <c r="AD75" s="152">
        <f t="shared" si="50"/>
        <v>2.8000000000000028E-2</v>
      </c>
      <c r="AE75" s="152">
        <f t="shared" si="51"/>
        <v>2.200000000000002E-2</v>
      </c>
      <c r="AF75" s="221">
        <f t="shared" si="34"/>
        <v>157.08605945225924</v>
      </c>
      <c r="AG75" s="221">
        <f t="shared" si="35"/>
        <v>30.433746009427718</v>
      </c>
      <c r="AH75" s="221">
        <f t="shared" si="36"/>
        <v>5.0906810634845403</v>
      </c>
      <c r="AI75" s="226">
        <f t="shared" si="37"/>
        <v>192.6104865251715</v>
      </c>
      <c r="AK75" s="122">
        <v>70</v>
      </c>
      <c r="AL75" s="84">
        <f t="shared" si="52"/>
        <v>306</v>
      </c>
      <c r="AM75" s="84">
        <f t="shared" si="53"/>
        <v>0.95</v>
      </c>
      <c r="AN75" s="84">
        <f t="shared" si="54"/>
        <v>2.8000000000000028E-2</v>
      </c>
      <c r="AO75" s="84">
        <f t="shared" si="55"/>
        <v>2.200000000000002E-2</v>
      </c>
      <c r="AP75" s="84">
        <f t="shared" si="56"/>
        <v>0</v>
      </c>
      <c r="AQ75" s="221">
        <f t="shared" si="40"/>
        <v>290.7</v>
      </c>
      <c r="AR75" s="221">
        <f t="shared" si="40"/>
        <v>8.5680000000000085</v>
      </c>
      <c r="AS75" s="221">
        <f t="shared" si="40"/>
        <v>6.7320000000000064</v>
      </c>
      <c r="AT75" s="221">
        <f t="shared" si="40"/>
        <v>0</v>
      </c>
      <c r="AU75" s="84"/>
      <c r="AV75" s="84"/>
      <c r="AW75" s="84"/>
      <c r="AX75" s="84"/>
      <c r="AY75" s="127"/>
    </row>
    <row r="76" spans="2:51">
      <c r="B76" s="91"/>
      <c r="C76" s="181"/>
      <c r="D76" s="165"/>
      <c r="E76" s="170"/>
      <c r="F76" s="93"/>
      <c r="G76" s="102"/>
      <c r="I76" s="106">
        <v>71</v>
      </c>
      <c r="J76" s="84">
        <f t="shared" si="59"/>
        <v>0</v>
      </c>
      <c r="K76" s="84">
        <f t="shared" si="60"/>
        <v>0</v>
      </c>
      <c r="L76" s="84">
        <f t="shared" si="61"/>
        <v>0</v>
      </c>
      <c r="M76" s="84">
        <f t="shared" si="62"/>
        <v>0</v>
      </c>
      <c r="N76" s="84">
        <f t="shared" si="43"/>
        <v>0</v>
      </c>
      <c r="O76" s="85">
        <f t="shared" si="44"/>
        <v>0</v>
      </c>
      <c r="P76" s="106">
        <v>71</v>
      </c>
      <c r="Q76" s="84">
        <f t="shared" si="57"/>
        <v>0</v>
      </c>
      <c r="R76" s="84">
        <f t="shared" si="63"/>
        <v>0</v>
      </c>
      <c r="S76" s="84">
        <f t="shared" si="64"/>
        <v>0</v>
      </c>
      <c r="T76" s="84">
        <f t="shared" si="45"/>
        <v>0</v>
      </c>
      <c r="U76" s="84">
        <f t="shared" si="58"/>
        <v>0</v>
      </c>
      <c r="V76" s="84">
        <f t="shared" si="46"/>
        <v>0</v>
      </c>
      <c r="W76" s="84">
        <v>0</v>
      </c>
      <c r="X76" s="84">
        <f t="shared" si="47"/>
        <v>0</v>
      </c>
      <c r="Y76" s="89">
        <f t="shared" si="48"/>
        <v>0</v>
      </c>
      <c r="AA76" s="122">
        <v>71</v>
      </c>
      <c r="AB76" s="84">
        <f t="shared" si="49"/>
        <v>0</v>
      </c>
      <c r="AC76" s="332">
        <f t="shared" si="39"/>
        <v>0</v>
      </c>
      <c r="AD76" s="152">
        <f t="shared" si="50"/>
        <v>0</v>
      </c>
      <c r="AE76" s="152">
        <f t="shared" si="51"/>
        <v>0</v>
      </c>
      <c r="AF76" s="221">
        <f t="shared" si="34"/>
        <v>0</v>
      </c>
      <c r="AG76" s="221">
        <f t="shared" si="35"/>
        <v>0</v>
      </c>
      <c r="AH76" s="221">
        <f t="shared" si="36"/>
        <v>0</v>
      </c>
      <c r="AI76" s="226">
        <f t="shared" si="37"/>
        <v>0</v>
      </c>
      <c r="AK76" s="122">
        <v>71</v>
      </c>
      <c r="AL76" s="84">
        <f t="shared" si="52"/>
        <v>0</v>
      </c>
      <c r="AM76" s="84">
        <f t="shared" si="53"/>
        <v>0</v>
      </c>
      <c r="AN76" s="84">
        <f t="shared" si="54"/>
        <v>0</v>
      </c>
      <c r="AO76" s="84">
        <f t="shared" si="55"/>
        <v>0</v>
      </c>
      <c r="AP76" s="84">
        <f t="shared" si="56"/>
        <v>0</v>
      </c>
      <c r="AQ76" s="221">
        <f t="shared" si="40"/>
        <v>0</v>
      </c>
      <c r="AR76" s="221">
        <f t="shared" si="40"/>
        <v>0</v>
      </c>
      <c r="AS76" s="221">
        <f t="shared" si="40"/>
        <v>0</v>
      </c>
      <c r="AT76" s="221">
        <f t="shared" si="40"/>
        <v>0</v>
      </c>
      <c r="AU76" s="84"/>
      <c r="AV76" s="84"/>
      <c r="AW76" s="84"/>
      <c r="AX76" s="84"/>
      <c r="AY76" s="127"/>
    </row>
    <row r="77" spans="2:51">
      <c r="B77" s="91"/>
      <c r="C77" s="181"/>
      <c r="D77" s="165"/>
      <c r="E77" s="170"/>
      <c r="F77" s="93"/>
      <c r="G77" s="102"/>
      <c r="I77" s="106">
        <v>72</v>
      </c>
      <c r="J77" s="84">
        <f t="shared" si="59"/>
        <v>0</v>
      </c>
      <c r="K77" s="84">
        <f t="shared" si="60"/>
        <v>0</v>
      </c>
      <c r="L77" s="84">
        <f t="shared" si="61"/>
        <v>0</v>
      </c>
      <c r="M77" s="84">
        <f t="shared" si="62"/>
        <v>0</v>
      </c>
      <c r="N77" s="84">
        <f t="shared" si="43"/>
        <v>0</v>
      </c>
      <c r="O77" s="85">
        <f t="shared" si="44"/>
        <v>0</v>
      </c>
      <c r="P77" s="106">
        <v>72</v>
      </c>
      <c r="Q77" s="84">
        <f t="shared" si="57"/>
        <v>0</v>
      </c>
      <c r="R77" s="84">
        <f t="shared" si="63"/>
        <v>0</v>
      </c>
      <c r="S77" s="84">
        <f t="shared" si="64"/>
        <v>0</v>
      </c>
      <c r="T77" s="84">
        <f t="shared" si="45"/>
        <v>0</v>
      </c>
      <c r="U77" s="84">
        <f t="shared" si="58"/>
        <v>0</v>
      </c>
      <c r="V77" s="84">
        <f t="shared" si="46"/>
        <v>0</v>
      </c>
      <c r="W77" s="84">
        <v>0</v>
      </c>
      <c r="X77" s="84">
        <f t="shared" si="47"/>
        <v>0</v>
      </c>
      <c r="Y77" s="89">
        <f t="shared" si="48"/>
        <v>0</v>
      </c>
      <c r="AA77" s="122">
        <v>72</v>
      </c>
      <c r="AB77" s="84">
        <f t="shared" si="49"/>
        <v>0</v>
      </c>
      <c r="AC77" s="332">
        <f t="shared" si="39"/>
        <v>0</v>
      </c>
      <c r="AD77" s="152">
        <f t="shared" si="50"/>
        <v>0</v>
      </c>
      <c r="AE77" s="152">
        <f t="shared" si="51"/>
        <v>0</v>
      </c>
      <c r="AF77" s="221">
        <f t="shared" si="34"/>
        <v>0</v>
      </c>
      <c r="AG77" s="221">
        <f t="shared" si="35"/>
        <v>0</v>
      </c>
      <c r="AH77" s="221">
        <f t="shared" si="36"/>
        <v>0</v>
      </c>
      <c r="AI77" s="226">
        <f t="shared" si="37"/>
        <v>0</v>
      </c>
      <c r="AK77" s="122">
        <v>72</v>
      </c>
      <c r="AL77" s="84">
        <f t="shared" si="52"/>
        <v>0</v>
      </c>
      <c r="AM77" s="84">
        <f t="shared" si="53"/>
        <v>0</v>
      </c>
      <c r="AN77" s="84">
        <f t="shared" si="54"/>
        <v>0</v>
      </c>
      <c r="AO77" s="84">
        <f t="shared" si="55"/>
        <v>0</v>
      </c>
      <c r="AP77" s="84">
        <f t="shared" si="56"/>
        <v>0</v>
      </c>
      <c r="AQ77" s="221">
        <f t="shared" si="40"/>
        <v>0</v>
      </c>
      <c r="AR77" s="221">
        <f t="shared" si="40"/>
        <v>0</v>
      </c>
      <c r="AS77" s="221">
        <f t="shared" si="40"/>
        <v>0</v>
      </c>
      <c r="AT77" s="221">
        <f t="shared" si="40"/>
        <v>0</v>
      </c>
      <c r="AU77" s="84"/>
      <c r="AV77" s="84"/>
      <c r="AW77" s="84"/>
      <c r="AX77" s="84"/>
      <c r="AY77" s="127"/>
    </row>
    <row r="78" spans="2:51">
      <c r="B78" s="94"/>
      <c r="C78" s="182"/>
      <c r="D78" s="183"/>
      <c r="E78" s="173"/>
      <c r="F78" s="95"/>
      <c r="G78" s="103"/>
      <c r="I78" s="106">
        <v>73</v>
      </c>
      <c r="J78" s="84">
        <f t="shared" si="59"/>
        <v>0</v>
      </c>
      <c r="K78" s="84">
        <f t="shared" si="60"/>
        <v>0</v>
      </c>
      <c r="L78" s="84">
        <f t="shared" si="61"/>
        <v>0</v>
      </c>
      <c r="M78" s="84">
        <f t="shared" si="62"/>
        <v>0</v>
      </c>
      <c r="N78" s="84">
        <f t="shared" si="43"/>
        <v>0</v>
      </c>
      <c r="O78" s="85">
        <f t="shared" si="44"/>
        <v>0</v>
      </c>
      <c r="P78" s="106">
        <v>73</v>
      </c>
      <c r="Q78" s="84">
        <f t="shared" si="57"/>
        <v>0</v>
      </c>
      <c r="R78" s="84">
        <f t="shared" si="63"/>
        <v>0</v>
      </c>
      <c r="S78" s="84">
        <f t="shared" si="64"/>
        <v>0</v>
      </c>
      <c r="T78" s="84">
        <f t="shared" si="45"/>
        <v>0</v>
      </c>
      <c r="U78" s="84">
        <f t="shared" si="58"/>
        <v>0</v>
      </c>
      <c r="V78" s="84">
        <f t="shared" si="46"/>
        <v>0</v>
      </c>
      <c r="W78" s="84">
        <v>0</v>
      </c>
      <c r="X78" s="84">
        <f t="shared" si="47"/>
        <v>0</v>
      </c>
      <c r="Y78" s="89">
        <f t="shared" si="48"/>
        <v>0</v>
      </c>
      <c r="AA78" s="122">
        <v>73</v>
      </c>
      <c r="AB78" s="84">
        <f t="shared" si="49"/>
        <v>0</v>
      </c>
      <c r="AC78" s="332">
        <f t="shared" si="39"/>
        <v>0</v>
      </c>
      <c r="AD78" s="152">
        <f t="shared" si="50"/>
        <v>0</v>
      </c>
      <c r="AE78" s="152">
        <f t="shared" si="51"/>
        <v>0</v>
      </c>
      <c r="AF78" s="221">
        <f t="shared" si="34"/>
        <v>0</v>
      </c>
      <c r="AG78" s="221">
        <f t="shared" si="35"/>
        <v>0</v>
      </c>
      <c r="AH78" s="221">
        <f t="shared" si="36"/>
        <v>0</v>
      </c>
      <c r="AI78" s="226">
        <f t="shared" si="37"/>
        <v>0</v>
      </c>
      <c r="AK78" s="122">
        <v>73</v>
      </c>
      <c r="AL78" s="84">
        <f t="shared" si="52"/>
        <v>0</v>
      </c>
      <c r="AM78" s="84">
        <f t="shared" si="53"/>
        <v>0</v>
      </c>
      <c r="AN78" s="84">
        <f t="shared" si="54"/>
        <v>0</v>
      </c>
      <c r="AO78" s="84">
        <f t="shared" si="55"/>
        <v>0</v>
      </c>
      <c r="AP78" s="84">
        <f t="shared" si="56"/>
        <v>0</v>
      </c>
      <c r="AQ78" s="221">
        <f t="shared" si="40"/>
        <v>0</v>
      </c>
      <c r="AR78" s="221">
        <f t="shared" si="40"/>
        <v>0</v>
      </c>
      <c r="AS78" s="221">
        <f t="shared" si="40"/>
        <v>0</v>
      </c>
      <c r="AT78" s="221">
        <f t="shared" si="40"/>
        <v>0</v>
      </c>
      <c r="AU78" s="84"/>
      <c r="AV78" s="84"/>
      <c r="AW78" s="84"/>
      <c r="AX78" s="84"/>
      <c r="AY78" s="127"/>
    </row>
    <row r="79" spans="2:51">
      <c r="I79" s="106">
        <v>74</v>
      </c>
      <c r="J79" s="84">
        <f t="shared" si="59"/>
        <v>0</v>
      </c>
      <c r="K79" s="84">
        <f t="shared" si="60"/>
        <v>0</v>
      </c>
      <c r="L79" s="84">
        <f t="shared" si="61"/>
        <v>0</v>
      </c>
      <c r="M79" s="84">
        <f t="shared" si="62"/>
        <v>0</v>
      </c>
      <c r="N79" s="84">
        <f t="shared" si="43"/>
        <v>0</v>
      </c>
      <c r="O79" s="85">
        <f t="shared" si="44"/>
        <v>0</v>
      </c>
      <c r="P79" s="106">
        <v>74</v>
      </c>
      <c r="Q79" s="84">
        <f t="shared" si="57"/>
        <v>0</v>
      </c>
      <c r="R79" s="84">
        <f t="shared" si="63"/>
        <v>0</v>
      </c>
      <c r="S79" s="84">
        <f t="shared" si="64"/>
        <v>0</v>
      </c>
      <c r="T79" s="84">
        <f t="shared" si="45"/>
        <v>0</v>
      </c>
      <c r="U79" s="84">
        <f t="shared" si="58"/>
        <v>0</v>
      </c>
      <c r="V79" s="84">
        <f t="shared" si="46"/>
        <v>0</v>
      </c>
      <c r="W79" s="84">
        <v>0</v>
      </c>
      <c r="X79" s="84">
        <f t="shared" si="47"/>
        <v>0</v>
      </c>
      <c r="Y79" s="89">
        <f t="shared" si="48"/>
        <v>0</v>
      </c>
      <c r="AA79" s="122">
        <v>74</v>
      </c>
      <c r="AB79" s="84">
        <f t="shared" si="49"/>
        <v>0</v>
      </c>
      <c r="AC79" s="332">
        <f t="shared" si="39"/>
        <v>0</v>
      </c>
      <c r="AD79" s="152">
        <f t="shared" si="50"/>
        <v>0</v>
      </c>
      <c r="AE79" s="152">
        <f t="shared" si="51"/>
        <v>0</v>
      </c>
      <c r="AF79" s="221">
        <f t="shared" si="34"/>
        <v>0</v>
      </c>
      <c r="AG79" s="221">
        <f t="shared" si="35"/>
        <v>0</v>
      </c>
      <c r="AH79" s="221">
        <f t="shared" si="36"/>
        <v>0</v>
      </c>
      <c r="AI79" s="226">
        <f t="shared" si="37"/>
        <v>0</v>
      </c>
      <c r="AK79" s="122">
        <v>74</v>
      </c>
      <c r="AL79" s="84">
        <f t="shared" si="52"/>
        <v>0</v>
      </c>
      <c r="AM79" s="84">
        <f t="shared" si="53"/>
        <v>0</v>
      </c>
      <c r="AN79" s="84">
        <f t="shared" si="54"/>
        <v>0</v>
      </c>
      <c r="AO79" s="84">
        <f t="shared" si="55"/>
        <v>0</v>
      </c>
      <c r="AP79" s="84">
        <f t="shared" si="56"/>
        <v>0</v>
      </c>
      <c r="AQ79" s="221">
        <f t="shared" si="40"/>
        <v>0</v>
      </c>
      <c r="AR79" s="221">
        <f t="shared" si="40"/>
        <v>0</v>
      </c>
      <c r="AS79" s="221">
        <f t="shared" si="40"/>
        <v>0</v>
      </c>
      <c r="AT79" s="221">
        <f t="shared" si="40"/>
        <v>0</v>
      </c>
      <c r="AU79" s="84"/>
      <c r="AV79" s="84"/>
      <c r="AW79" s="84"/>
      <c r="AX79" s="84"/>
      <c r="AY79" s="127"/>
    </row>
    <row r="80" spans="2:51">
      <c r="B80" s="447" t="s">
        <v>264</v>
      </c>
      <c r="C80" s="448"/>
      <c r="D80" s="448"/>
      <c r="E80" s="448"/>
      <c r="F80" s="448"/>
      <c r="G80" s="449"/>
      <c r="H80" s="69"/>
      <c r="I80" s="106">
        <v>75</v>
      </c>
      <c r="J80" s="84">
        <f t="shared" si="59"/>
        <v>0</v>
      </c>
      <c r="K80" s="84">
        <f t="shared" si="60"/>
        <v>0</v>
      </c>
      <c r="L80" s="84">
        <f t="shared" si="61"/>
        <v>0</v>
      </c>
      <c r="M80" s="84">
        <f t="shared" si="62"/>
        <v>0</v>
      </c>
      <c r="N80" s="84">
        <f t="shared" si="43"/>
        <v>0</v>
      </c>
      <c r="O80" s="85">
        <f t="shared" si="44"/>
        <v>0</v>
      </c>
      <c r="P80" s="106">
        <v>75</v>
      </c>
      <c r="Q80" s="84">
        <f t="shared" si="57"/>
        <v>0</v>
      </c>
      <c r="R80" s="84">
        <f t="shared" si="63"/>
        <v>0</v>
      </c>
      <c r="S80" s="84">
        <f t="shared" si="64"/>
        <v>0</v>
      </c>
      <c r="T80" s="84">
        <f t="shared" si="45"/>
        <v>0</v>
      </c>
      <c r="U80" s="84">
        <f t="shared" si="58"/>
        <v>0</v>
      </c>
      <c r="V80" s="84">
        <f t="shared" si="46"/>
        <v>0</v>
      </c>
      <c r="W80" s="84">
        <v>0</v>
      </c>
      <c r="X80" s="84">
        <f t="shared" si="47"/>
        <v>0</v>
      </c>
      <c r="Y80" s="89">
        <f t="shared" si="48"/>
        <v>0</v>
      </c>
      <c r="AA80" s="122">
        <v>75</v>
      </c>
      <c r="AB80" s="84">
        <f t="shared" si="49"/>
        <v>0</v>
      </c>
      <c r="AC80" s="332">
        <f t="shared" si="39"/>
        <v>0</v>
      </c>
      <c r="AD80" s="152">
        <f t="shared" si="50"/>
        <v>0</v>
      </c>
      <c r="AE80" s="152">
        <f t="shared" si="51"/>
        <v>0</v>
      </c>
      <c r="AF80" s="221">
        <f t="shared" si="34"/>
        <v>0</v>
      </c>
      <c r="AG80" s="221">
        <f t="shared" si="35"/>
        <v>0</v>
      </c>
      <c r="AH80" s="221">
        <f t="shared" si="36"/>
        <v>0</v>
      </c>
      <c r="AI80" s="226">
        <f t="shared" si="37"/>
        <v>0</v>
      </c>
      <c r="AK80" s="122">
        <v>75</v>
      </c>
      <c r="AL80" s="84">
        <f t="shared" si="52"/>
        <v>0</v>
      </c>
      <c r="AM80" s="84">
        <f t="shared" si="53"/>
        <v>0</v>
      </c>
      <c r="AN80" s="84">
        <f t="shared" si="54"/>
        <v>0</v>
      </c>
      <c r="AO80" s="84">
        <f t="shared" si="55"/>
        <v>0</v>
      </c>
      <c r="AP80" s="84">
        <f t="shared" si="56"/>
        <v>0</v>
      </c>
      <c r="AQ80" s="221">
        <f t="shared" si="40"/>
        <v>0</v>
      </c>
      <c r="AR80" s="221">
        <f t="shared" si="40"/>
        <v>0</v>
      </c>
      <c r="AS80" s="221">
        <f t="shared" si="40"/>
        <v>0</v>
      </c>
      <c r="AT80" s="221">
        <f t="shared" si="40"/>
        <v>0</v>
      </c>
      <c r="AU80" s="84"/>
      <c r="AV80" s="84"/>
      <c r="AW80" s="84"/>
      <c r="AX80" s="84"/>
      <c r="AY80" s="127"/>
    </row>
    <row r="81" spans="1:51">
      <c r="A81" t="s">
        <v>199</v>
      </c>
      <c r="B81" s="167" t="s">
        <v>76</v>
      </c>
      <c r="C81" s="158" t="s">
        <v>161</v>
      </c>
      <c r="D81" s="156" t="s">
        <v>78</v>
      </c>
      <c r="E81" s="156" t="s">
        <v>81</v>
      </c>
      <c r="F81" s="156" t="s">
        <v>80</v>
      </c>
      <c r="G81" s="157" t="s">
        <v>79</v>
      </c>
      <c r="H81" s="108"/>
      <c r="I81" s="106">
        <v>76</v>
      </c>
      <c r="J81" s="84">
        <f t="shared" si="59"/>
        <v>0</v>
      </c>
      <c r="K81" s="84">
        <f t="shared" si="60"/>
        <v>0</v>
      </c>
      <c r="L81" s="84">
        <f t="shared" si="61"/>
        <v>0</v>
      </c>
      <c r="M81" s="84">
        <f t="shared" si="62"/>
        <v>0</v>
      </c>
      <c r="N81" s="84">
        <f t="shared" si="43"/>
        <v>0</v>
      </c>
      <c r="O81" s="85">
        <f t="shared" si="44"/>
        <v>0</v>
      </c>
      <c r="P81" s="106">
        <v>76</v>
      </c>
      <c r="Q81" s="84">
        <f t="shared" si="57"/>
        <v>0</v>
      </c>
      <c r="R81" s="84">
        <f t="shared" si="63"/>
        <v>0</v>
      </c>
      <c r="S81" s="84">
        <f t="shared" si="64"/>
        <v>0</v>
      </c>
      <c r="T81" s="84">
        <f t="shared" si="45"/>
        <v>0</v>
      </c>
      <c r="U81" s="84">
        <f t="shared" si="58"/>
        <v>0</v>
      </c>
      <c r="V81" s="84">
        <f t="shared" si="46"/>
        <v>0</v>
      </c>
      <c r="W81" s="84">
        <v>0</v>
      </c>
      <c r="X81" s="84">
        <f t="shared" si="47"/>
        <v>0</v>
      </c>
      <c r="Y81" s="89">
        <f t="shared" si="48"/>
        <v>0</v>
      </c>
      <c r="AA81" s="122">
        <v>76</v>
      </c>
      <c r="AB81" s="84">
        <f t="shared" si="49"/>
        <v>0</v>
      </c>
      <c r="AC81" s="332">
        <f t="shared" si="39"/>
        <v>0</v>
      </c>
      <c r="AD81" s="152">
        <f t="shared" si="50"/>
        <v>0</v>
      </c>
      <c r="AE81" s="152">
        <f t="shared" si="51"/>
        <v>0</v>
      </c>
      <c r="AF81" s="221">
        <f t="shared" si="34"/>
        <v>0</v>
      </c>
      <c r="AG81" s="221">
        <f t="shared" si="35"/>
        <v>0</v>
      </c>
      <c r="AH81" s="221">
        <f t="shared" si="36"/>
        <v>0</v>
      </c>
      <c r="AI81" s="226">
        <f t="shared" si="37"/>
        <v>0</v>
      </c>
      <c r="AK81" s="122">
        <v>76</v>
      </c>
      <c r="AL81" s="84">
        <f t="shared" si="52"/>
        <v>0</v>
      </c>
      <c r="AM81" s="84">
        <f t="shared" si="53"/>
        <v>0</v>
      </c>
      <c r="AN81" s="84">
        <f t="shared" si="54"/>
        <v>0</v>
      </c>
      <c r="AO81" s="84">
        <f t="shared" si="55"/>
        <v>0</v>
      </c>
      <c r="AP81" s="84">
        <f t="shared" si="56"/>
        <v>0</v>
      </c>
      <c r="AQ81" s="221">
        <f t="shared" si="40"/>
        <v>0</v>
      </c>
      <c r="AR81" s="221">
        <f t="shared" si="40"/>
        <v>0</v>
      </c>
      <c r="AS81" s="221">
        <f t="shared" si="40"/>
        <v>0</v>
      </c>
      <c r="AT81" s="221">
        <f t="shared" si="40"/>
        <v>0</v>
      </c>
      <c r="AU81" s="84"/>
      <c r="AV81" s="84"/>
      <c r="AW81" s="84"/>
      <c r="AX81" s="84"/>
      <c r="AY81" s="127"/>
    </row>
    <row r="82" spans="1:51">
      <c r="A82" t="s">
        <v>198</v>
      </c>
      <c r="B82" s="196">
        <f>IF(C25&lt;=$F$18,C25,"-")</f>
        <v>15</v>
      </c>
      <c r="C82" s="174">
        <f>D25-D26</f>
        <v>15</v>
      </c>
      <c r="D82" s="175">
        <v>0</v>
      </c>
      <c r="E82" s="197">
        <f>IF(G82+D82&lt;&gt;1,(1-(G82+D82))*56%,0)</f>
        <v>0.56000000000000005</v>
      </c>
      <c r="F82" s="197">
        <f>IF(G82+D82&lt;&gt;1,(1-(G82+D82))*44%,0)</f>
        <v>0.44</v>
      </c>
      <c r="G82" s="176"/>
      <c r="H82" s="109">
        <f t="shared" ref="H82:H94" si="65">IF(C82=0,0,IF(SUM(D82:G82)&lt;&gt;1,"erreur",))</f>
        <v>0</v>
      </c>
      <c r="I82" s="106">
        <v>77</v>
      </c>
      <c r="J82" s="84">
        <f t="shared" si="59"/>
        <v>0</v>
      </c>
      <c r="K82" s="84">
        <f t="shared" si="60"/>
        <v>0</v>
      </c>
      <c r="L82" s="84">
        <f t="shared" si="61"/>
        <v>0</v>
      </c>
      <c r="M82" s="84">
        <f t="shared" si="62"/>
        <v>0</v>
      </c>
      <c r="N82" s="84">
        <f t="shared" si="43"/>
        <v>0</v>
      </c>
      <c r="O82" s="85">
        <f t="shared" si="44"/>
        <v>0</v>
      </c>
      <c r="P82" s="106">
        <v>77</v>
      </c>
      <c r="Q82" s="84">
        <f t="shared" si="57"/>
        <v>0</v>
      </c>
      <c r="R82" s="84">
        <f t="shared" si="63"/>
        <v>0</v>
      </c>
      <c r="S82" s="84">
        <f t="shared" si="64"/>
        <v>0</v>
      </c>
      <c r="T82" s="84">
        <f t="shared" si="45"/>
        <v>0</v>
      </c>
      <c r="U82" s="84">
        <f t="shared" si="58"/>
        <v>0</v>
      </c>
      <c r="V82" s="84">
        <f t="shared" si="46"/>
        <v>0</v>
      </c>
      <c r="W82" s="84">
        <v>0</v>
      </c>
      <c r="X82" s="84">
        <f t="shared" si="47"/>
        <v>0</v>
      </c>
      <c r="Y82" s="89">
        <f t="shared" si="48"/>
        <v>0</v>
      </c>
      <c r="AA82" s="122">
        <v>77</v>
      </c>
      <c r="AB82" s="84">
        <f t="shared" si="49"/>
        <v>0</v>
      </c>
      <c r="AC82" s="332">
        <f t="shared" si="39"/>
        <v>0</v>
      </c>
      <c r="AD82" s="152">
        <f t="shared" si="50"/>
        <v>0</v>
      </c>
      <c r="AE82" s="152">
        <f t="shared" si="51"/>
        <v>0</v>
      </c>
      <c r="AF82" s="221">
        <f t="shared" si="34"/>
        <v>0</v>
      </c>
      <c r="AG82" s="221">
        <f t="shared" si="35"/>
        <v>0</v>
      </c>
      <c r="AH82" s="221">
        <f t="shared" si="36"/>
        <v>0</v>
      </c>
      <c r="AI82" s="226">
        <f t="shared" si="37"/>
        <v>0</v>
      </c>
      <c r="AK82" s="122">
        <v>77</v>
      </c>
      <c r="AL82" s="84">
        <f t="shared" si="52"/>
        <v>0</v>
      </c>
      <c r="AM82" s="84">
        <f t="shared" si="53"/>
        <v>0</v>
      </c>
      <c r="AN82" s="84">
        <f t="shared" si="54"/>
        <v>0</v>
      </c>
      <c r="AO82" s="84">
        <f t="shared" si="55"/>
        <v>0</v>
      </c>
      <c r="AP82" s="84">
        <f t="shared" si="56"/>
        <v>0</v>
      </c>
      <c r="AQ82" s="221">
        <f t="shared" si="40"/>
        <v>0</v>
      </c>
      <c r="AR82" s="221">
        <f t="shared" si="40"/>
        <v>0</v>
      </c>
      <c r="AS82" s="221">
        <f t="shared" si="40"/>
        <v>0</v>
      </c>
      <c r="AT82" s="221">
        <f t="shared" si="40"/>
        <v>0</v>
      </c>
      <c r="AU82" s="84"/>
      <c r="AV82" s="84"/>
      <c r="AW82" s="84"/>
      <c r="AX82" s="84"/>
      <c r="AY82" s="127"/>
    </row>
    <row r="83" spans="1:51">
      <c r="A83" t="s">
        <v>198</v>
      </c>
      <c r="B83" s="198">
        <f>IF(C27&lt;=$F$18,C27,"-")</f>
        <v>20</v>
      </c>
      <c r="C83" s="177">
        <f>D27-D28</f>
        <v>16</v>
      </c>
      <c r="D83" s="178">
        <v>0</v>
      </c>
      <c r="E83" s="155">
        <f t="shared" ref="E83:E91" si="66">IF(G83+D83&lt;&gt;1,(1-(G83+D83))*56%,0)</f>
        <v>0.56000000000000005</v>
      </c>
      <c r="F83" s="155">
        <f t="shared" ref="F83:F91" si="67">IF(G83+D83&lt;&gt;1,(1-(G83+D83))*44%,0)</f>
        <v>0.44</v>
      </c>
      <c r="G83" s="179"/>
      <c r="H83" s="109">
        <f t="shared" si="65"/>
        <v>0</v>
      </c>
      <c r="I83" s="106">
        <v>78</v>
      </c>
      <c r="J83" s="84">
        <f t="shared" si="59"/>
        <v>0</v>
      </c>
      <c r="K83" s="84">
        <f t="shared" si="60"/>
        <v>0</v>
      </c>
      <c r="L83" s="84">
        <f t="shared" si="61"/>
        <v>0</v>
      </c>
      <c r="M83" s="84">
        <f t="shared" si="62"/>
        <v>0</v>
      </c>
      <c r="N83" s="84">
        <f t="shared" si="43"/>
        <v>0</v>
      </c>
      <c r="O83" s="85">
        <f t="shared" si="44"/>
        <v>0</v>
      </c>
      <c r="P83" s="106">
        <v>78</v>
      </c>
      <c r="Q83" s="84">
        <f t="shared" si="57"/>
        <v>0</v>
      </c>
      <c r="R83" s="84">
        <f t="shared" si="63"/>
        <v>0</v>
      </c>
      <c r="S83" s="84">
        <f t="shared" si="64"/>
        <v>0</v>
      </c>
      <c r="T83" s="84">
        <f t="shared" si="45"/>
        <v>0</v>
      </c>
      <c r="U83" s="84">
        <f t="shared" si="58"/>
        <v>0</v>
      </c>
      <c r="V83" s="84">
        <f t="shared" si="46"/>
        <v>0</v>
      </c>
      <c r="W83" s="84">
        <v>0</v>
      </c>
      <c r="X83" s="84">
        <f t="shared" si="47"/>
        <v>0</v>
      </c>
      <c r="Y83" s="89">
        <f t="shared" si="48"/>
        <v>0</v>
      </c>
      <c r="AA83" s="122">
        <v>78</v>
      </c>
      <c r="AB83" s="84">
        <f t="shared" si="49"/>
        <v>0</v>
      </c>
      <c r="AC83" s="332">
        <f t="shared" si="39"/>
        <v>0</v>
      </c>
      <c r="AD83" s="152">
        <f t="shared" si="50"/>
        <v>0</v>
      </c>
      <c r="AE83" s="152">
        <f t="shared" si="51"/>
        <v>0</v>
      </c>
      <c r="AF83" s="221">
        <f t="shared" si="34"/>
        <v>0</v>
      </c>
      <c r="AG83" s="221">
        <f t="shared" si="35"/>
        <v>0</v>
      </c>
      <c r="AH83" s="221">
        <f t="shared" si="36"/>
        <v>0</v>
      </c>
      <c r="AI83" s="226">
        <f t="shared" si="37"/>
        <v>0</v>
      </c>
      <c r="AK83" s="122">
        <v>78</v>
      </c>
      <c r="AL83" s="84">
        <f t="shared" si="52"/>
        <v>0</v>
      </c>
      <c r="AM83" s="84">
        <f t="shared" si="53"/>
        <v>0</v>
      </c>
      <c r="AN83" s="84">
        <f t="shared" si="54"/>
        <v>0</v>
      </c>
      <c r="AO83" s="84">
        <f t="shared" si="55"/>
        <v>0</v>
      </c>
      <c r="AP83" s="84">
        <f t="shared" si="56"/>
        <v>0</v>
      </c>
      <c r="AQ83" s="221">
        <f t="shared" si="40"/>
        <v>0</v>
      </c>
      <c r="AR83" s="221">
        <f t="shared" si="40"/>
        <v>0</v>
      </c>
      <c r="AS83" s="221">
        <f t="shared" si="40"/>
        <v>0</v>
      </c>
      <c r="AT83" s="221">
        <f t="shared" si="40"/>
        <v>0</v>
      </c>
      <c r="AU83" s="84"/>
      <c r="AV83" s="84"/>
      <c r="AW83" s="84"/>
      <c r="AX83" s="84"/>
      <c r="AY83" s="127"/>
    </row>
    <row r="84" spans="1:51">
      <c r="A84" t="s">
        <v>198</v>
      </c>
      <c r="B84" s="214">
        <f>IF(C29&lt;=$F$18,C29,"-")</f>
        <v>25</v>
      </c>
      <c r="C84" s="177">
        <f>D29-D30</f>
        <v>20</v>
      </c>
      <c r="D84" s="178">
        <v>0</v>
      </c>
      <c r="E84" s="155">
        <f t="shared" si="66"/>
        <v>0.56000000000000005</v>
      </c>
      <c r="F84" s="155">
        <f t="shared" si="67"/>
        <v>0.44</v>
      </c>
      <c r="G84" s="179"/>
      <c r="H84" s="109">
        <f t="shared" si="65"/>
        <v>0</v>
      </c>
      <c r="I84" s="106">
        <v>79</v>
      </c>
      <c r="J84" s="84">
        <f t="shared" si="59"/>
        <v>0</v>
      </c>
      <c r="K84" s="84">
        <f t="shared" si="60"/>
        <v>0</v>
      </c>
      <c r="L84" s="84">
        <f t="shared" si="61"/>
        <v>0</v>
      </c>
      <c r="M84" s="84">
        <f t="shared" si="62"/>
        <v>0</v>
      </c>
      <c r="N84" s="84">
        <f t="shared" si="43"/>
        <v>0</v>
      </c>
      <c r="O84" s="85">
        <f t="shared" si="44"/>
        <v>0</v>
      </c>
      <c r="P84" s="106">
        <v>79</v>
      </c>
      <c r="Q84" s="84">
        <f t="shared" si="57"/>
        <v>0</v>
      </c>
      <c r="R84" s="84">
        <f t="shared" si="63"/>
        <v>0</v>
      </c>
      <c r="S84" s="84">
        <f t="shared" si="64"/>
        <v>0</v>
      </c>
      <c r="T84" s="84">
        <f t="shared" si="45"/>
        <v>0</v>
      </c>
      <c r="U84" s="84">
        <f t="shared" si="58"/>
        <v>0</v>
      </c>
      <c r="V84" s="84">
        <f t="shared" si="46"/>
        <v>0</v>
      </c>
      <c r="W84" s="84">
        <v>0</v>
      </c>
      <c r="X84" s="84">
        <f t="shared" si="47"/>
        <v>0</v>
      </c>
      <c r="Y84" s="89">
        <f t="shared" si="48"/>
        <v>0</v>
      </c>
      <c r="AA84" s="122">
        <v>79</v>
      </c>
      <c r="AB84" s="84">
        <f t="shared" si="49"/>
        <v>0</v>
      </c>
      <c r="AC84" s="332">
        <f t="shared" si="39"/>
        <v>0</v>
      </c>
      <c r="AD84" s="152">
        <f t="shared" si="50"/>
        <v>0</v>
      </c>
      <c r="AE84" s="152">
        <f t="shared" si="51"/>
        <v>0</v>
      </c>
      <c r="AF84" s="221">
        <f t="shared" si="34"/>
        <v>0</v>
      </c>
      <c r="AG84" s="221">
        <f t="shared" si="35"/>
        <v>0</v>
      </c>
      <c r="AH84" s="221">
        <f t="shared" si="36"/>
        <v>0</v>
      </c>
      <c r="AI84" s="226">
        <f t="shared" si="37"/>
        <v>0</v>
      </c>
      <c r="AK84" s="122">
        <v>79</v>
      </c>
      <c r="AL84" s="84">
        <f t="shared" si="52"/>
        <v>0</v>
      </c>
      <c r="AM84" s="84">
        <f t="shared" si="53"/>
        <v>0</v>
      </c>
      <c r="AN84" s="84">
        <f t="shared" si="54"/>
        <v>0</v>
      </c>
      <c r="AO84" s="84">
        <f t="shared" si="55"/>
        <v>0</v>
      </c>
      <c r="AP84" s="84">
        <f t="shared" si="56"/>
        <v>0</v>
      </c>
      <c r="AQ84" s="221">
        <f t="shared" si="40"/>
        <v>0</v>
      </c>
      <c r="AR84" s="221">
        <f t="shared" si="40"/>
        <v>0</v>
      </c>
      <c r="AS84" s="221">
        <f t="shared" si="40"/>
        <v>0</v>
      </c>
      <c r="AT84" s="221">
        <f t="shared" si="40"/>
        <v>0</v>
      </c>
      <c r="AU84" s="84"/>
      <c r="AV84" s="84"/>
      <c r="AW84" s="84"/>
      <c r="AX84" s="84"/>
      <c r="AY84" s="127"/>
    </row>
    <row r="85" spans="1:51">
      <c r="A85" t="s">
        <v>198</v>
      </c>
      <c r="B85" s="198">
        <f>IF(C31&lt;=$F$18,C31,"-")</f>
        <v>30</v>
      </c>
      <c r="C85" s="177">
        <f>D31-D32</f>
        <v>23</v>
      </c>
      <c r="D85" s="178">
        <v>0</v>
      </c>
      <c r="E85" s="155">
        <f t="shared" si="66"/>
        <v>0.56000000000000005</v>
      </c>
      <c r="F85" s="155">
        <f t="shared" si="67"/>
        <v>0.44</v>
      </c>
      <c r="G85" s="179"/>
      <c r="H85" s="109">
        <f t="shared" si="65"/>
        <v>0</v>
      </c>
      <c r="I85" s="106">
        <v>80</v>
      </c>
      <c r="J85" s="84">
        <f t="shared" si="59"/>
        <v>0</v>
      </c>
      <c r="K85" s="84">
        <f t="shared" si="60"/>
        <v>0</v>
      </c>
      <c r="L85" s="84">
        <f t="shared" si="61"/>
        <v>0</v>
      </c>
      <c r="M85" s="84">
        <f t="shared" si="62"/>
        <v>0</v>
      </c>
      <c r="N85" s="84">
        <f t="shared" si="43"/>
        <v>0</v>
      </c>
      <c r="O85" s="85">
        <f t="shared" si="44"/>
        <v>0</v>
      </c>
      <c r="P85" s="106">
        <v>80</v>
      </c>
      <c r="Q85" s="84">
        <f t="shared" si="57"/>
        <v>0</v>
      </c>
      <c r="R85" s="84">
        <f t="shared" si="63"/>
        <v>0</v>
      </c>
      <c r="S85" s="84">
        <f t="shared" si="64"/>
        <v>0</v>
      </c>
      <c r="T85" s="84">
        <f t="shared" si="45"/>
        <v>0</v>
      </c>
      <c r="U85" s="84">
        <f t="shared" si="58"/>
        <v>0</v>
      </c>
      <c r="V85" s="84">
        <f t="shared" si="46"/>
        <v>0</v>
      </c>
      <c r="W85" s="84">
        <v>0</v>
      </c>
      <c r="X85" s="84">
        <f t="shared" si="47"/>
        <v>0</v>
      </c>
      <c r="Y85" s="89">
        <f t="shared" si="48"/>
        <v>0</v>
      </c>
      <c r="AA85" s="122">
        <v>80</v>
      </c>
      <c r="AB85" s="84">
        <f t="shared" si="49"/>
        <v>0</v>
      </c>
      <c r="AC85" s="332">
        <f t="shared" si="39"/>
        <v>0</v>
      </c>
      <c r="AD85" s="152">
        <f t="shared" si="50"/>
        <v>0</v>
      </c>
      <c r="AE85" s="152">
        <f t="shared" si="51"/>
        <v>0</v>
      </c>
      <c r="AF85" s="221">
        <f t="shared" si="34"/>
        <v>0</v>
      </c>
      <c r="AG85" s="221">
        <f t="shared" si="35"/>
        <v>0</v>
      </c>
      <c r="AH85" s="221">
        <f t="shared" si="36"/>
        <v>0</v>
      </c>
      <c r="AI85" s="226">
        <f t="shared" si="37"/>
        <v>0</v>
      </c>
      <c r="AK85" s="122">
        <v>80</v>
      </c>
      <c r="AL85" s="84">
        <f t="shared" si="52"/>
        <v>0</v>
      </c>
      <c r="AM85" s="84">
        <f t="shared" si="53"/>
        <v>0</v>
      </c>
      <c r="AN85" s="84">
        <f t="shared" si="54"/>
        <v>0</v>
      </c>
      <c r="AO85" s="84">
        <f t="shared" si="55"/>
        <v>0</v>
      </c>
      <c r="AP85" s="84">
        <f t="shared" si="56"/>
        <v>0</v>
      </c>
      <c r="AQ85" s="221">
        <f t="shared" si="40"/>
        <v>0</v>
      </c>
      <c r="AR85" s="221">
        <f t="shared" si="40"/>
        <v>0</v>
      </c>
      <c r="AS85" s="221">
        <f t="shared" si="40"/>
        <v>0</v>
      </c>
      <c r="AT85" s="221">
        <f t="shared" si="40"/>
        <v>0</v>
      </c>
      <c r="AU85" s="84"/>
      <c r="AV85" s="84"/>
      <c r="AW85" s="84"/>
      <c r="AX85" s="84"/>
      <c r="AY85" s="127"/>
    </row>
    <row r="86" spans="1:51">
      <c r="A86" t="s">
        <v>198</v>
      </c>
      <c r="B86" s="198">
        <f>IF(C33&lt;=$F$18,C33,"-")</f>
        <v>35</v>
      </c>
      <c r="C86" s="177">
        <f>D33-D34</f>
        <v>25</v>
      </c>
      <c r="D86" s="178">
        <v>0.4</v>
      </c>
      <c r="E86" s="155">
        <f t="shared" si="66"/>
        <v>0.33600000000000002</v>
      </c>
      <c r="F86" s="155">
        <f t="shared" si="67"/>
        <v>0.26400000000000001</v>
      </c>
      <c r="G86" s="179"/>
      <c r="H86" s="109">
        <f t="shared" si="65"/>
        <v>0</v>
      </c>
      <c r="I86" s="106">
        <v>81</v>
      </c>
      <c r="J86" s="84">
        <f t="shared" si="59"/>
        <v>0</v>
      </c>
      <c r="K86" s="84">
        <f t="shared" si="60"/>
        <v>0</v>
      </c>
      <c r="L86" s="84">
        <f t="shared" si="61"/>
        <v>0</v>
      </c>
      <c r="M86" s="84">
        <f t="shared" si="62"/>
        <v>0</v>
      </c>
      <c r="N86" s="84">
        <f t="shared" si="43"/>
        <v>0</v>
      </c>
      <c r="O86" s="85">
        <f t="shared" si="44"/>
        <v>0</v>
      </c>
      <c r="P86" s="106">
        <v>81</v>
      </c>
      <c r="Q86" s="84">
        <f t="shared" si="57"/>
        <v>0</v>
      </c>
      <c r="R86" s="84">
        <f t="shared" si="63"/>
        <v>0</v>
      </c>
      <c r="S86" s="84">
        <f t="shared" si="64"/>
        <v>0</v>
      </c>
      <c r="T86" s="84">
        <f t="shared" si="45"/>
        <v>0</v>
      </c>
      <c r="U86" s="84">
        <f t="shared" si="58"/>
        <v>0</v>
      </c>
      <c r="V86" s="84">
        <f t="shared" si="46"/>
        <v>0</v>
      </c>
      <c r="W86" s="84">
        <v>0</v>
      </c>
      <c r="X86" s="84">
        <f t="shared" si="47"/>
        <v>0</v>
      </c>
      <c r="Y86" s="89">
        <f t="shared" si="48"/>
        <v>0</v>
      </c>
      <c r="AA86" s="122">
        <v>81</v>
      </c>
      <c r="AB86" s="84">
        <f t="shared" si="49"/>
        <v>0</v>
      </c>
      <c r="AC86" s="332">
        <f t="shared" si="39"/>
        <v>0</v>
      </c>
      <c r="AD86" s="152">
        <f t="shared" si="50"/>
        <v>0</v>
      </c>
      <c r="AE86" s="152">
        <f t="shared" si="51"/>
        <v>0</v>
      </c>
      <c r="AF86" s="221">
        <f t="shared" si="34"/>
        <v>0</v>
      </c>
      <c r="AG86" s="221">
        <f t="shared" si="35"/>
        <v>0</v>
      </c>
      <c r="AH86" s="221">
        <f t="shared" si="36"/>
        <v>0</v>
      </c>
      <c r="AI86" s="226">
        <f t="shared" si="37"/>
        <v>0</v>
      </c>
      <c r="AK86" s="122">
        <v>81</v>
      </c>
      <c r="AL86" s="84">
        <f t="shared" si="52"/>
        <v>0</v>
      </c>
      <c r="AM86" s="84">
        <f t="shared" si="53"/>
        <v>0</v>
      </c>
      <c r="AN86" s="84">
        <f t="shared" si="54"/>
        <v>0</v>
      </c>
      <c r="AO86" s="84">
        <f t="shared" si="55"/>
        <v>0</v>
      </c>
      <c r="AP86" s="84">
        <f t="shared" si="56"/>
        <v>0</v>
      </c>
      <c r="AQ86" s="221">
        <f t="shared" si="40"/>
        <v>0</v>
      </c>
      <c r="AR86" s="221">
        <f t="shared" si="40"/>
        <v>0</v>
      </c>
      <c r="AS86" s="221">
        <f t="shared" si="40"/>
        <v>0</v>
      </c>
      <c r="AT86" s="221">
        <f t="shared" si="40"/>
        <v>0</v>
      </c>
      <c r="AU86" s="84"/>
      <c r="AV86" s="84"/>
      <c r="AW86" s="84"/>
      <c r="AX86" s="84"/>
      <c r="AY86" s="127"/>
    </row>
    <row r="87" spans="1:51">
      <c r="A87" t="s">
        <v>198</v>
      </c>
      <c r="B87" s="198">
        <f>IF(C35&lt;=$F$18,C35,"-")</f>
        <v>40</v>
      </c>
      <c r="C87" s="177">
        <f>D35-D36</f>
        <v>26</v>
      </c>
      <c r="D87" s="178">
        <v>0.5</v>
      </c>
      <c r="E87" s="155">
        <f t="shared" si="66"/>
        <v>0.28000000000000003</v>
      </c>
      <c r="F87" s="155">
        <f t="shared" si="67"/>
        <v>0.22</v>
      </c>
      <c r="G87" s="179"/>
      <c r="H87" s="109">
        <f t="shared" si="65"/>
        <v>0</v>
      </c>
      <c r="I87" s="106">
        <v>82</v>
      </c>
      <c r="J87" s="84">
        <f t="shared" si="59"/>
        <v>0</v>
      </c>
      <c r="K87" s="84">
        <f t="shared" si="60"/>
        <v>0</v>
      </c>
      <c r="L87" s="84">
        <f t="shared" si="61"/>
        <v>0</v>
      </c>
      <c r="M87" s="84">
        <f t="shared" si="62"/>
        <v>0</v>
      </c>
      <c r="N87" s="84">
        <f t="shared" si="43"/>
        <v>0</v>
      </c>
      <c r="O87" s="85">
        <f t="shared" si="44"/>
        <v>0</v>
      </c>
      <c r="P87" s="106">
        <v>82</v>
      </c>
      <c r="Q87" s="84">
        <f t="shared" si="57"/>
        <v>0</v>
      </c>
      <c r="R87" s="84">
        <f t="shared" si="63"/>
        <v>0</v>
      </c>
      <c r="S87" s="84">
        <f t="shared" si="64"/>
        <v>0</v>
      </c>
      <c r="T87" s="84">
        <f t="shared" si="45"/>
        <v>0</v>
      </c>
      <c r="U87" s="84">
        <f t="shared" si="58"/>
        <v>0</v>
      </c>
      <c r="V87" s="84">
        <f t="shared" si="46"/>
        <v>0</v>
      </c>
      <c r="W87" s="84">
        <v>0</v>
      </c>
      <c r="X87" s="84">
        <f t="shared" si="47"/>
        <v>0</v>
      </c>
      <c r="Y87" s="89">
        <f t="shared" si="48"/>
        <v>0</v>
      </c>
      <c r="AA87" s="122">
        <v>82</v>
      </c>
      <c r="AB87" s="84">
        <f t="shared" si="49"/>
        <v>0</v>
      </c>
      <c r="AC87" s="332">
        <f t="shared" si="39"/>
        <v>0</v>
      </c>
      <c r="AD87" s="152">
        <f t="shared" si="50"/>
        <v>0</v>
      </c>
      <c r="AE87" s="152">
        <f t="shared" si="51"/>
        <v>0</v>
      </c>
      <c r="AF87" s="221">
        <f t="shared" si="34"/>
        <v>0</v>
      </c>
      <c r="AG87" s="221">
        <f t="shared" si="35"/>
        <v>0</v>
      </c>
      <c r="AH87" s="221">
        <f t="shared" si="36"/>
        <v>0</v>
      </c>
      <c r="AI87" s="226">
        <f t="shared" si="37"/>
        <v>0</v>
      </c>
      <c r="AK87" s="122">
        <v>82</v>
      </c>
      <c r="AL87" s="84">
        <f t="shared" si="52"/>
        <v>0</v>
      </c>
      <c r="AM87" s="84">
        <f t="shared" si="53"/>
        <v>0</v>
      </c>
      <c r="AN87" s="84">
        <f t="shared" si="54"/>
        <v>0</v>
      </c>
      <c r="AO87" s="84">
        <f t="shared" si="55"/>
        <v>0</v>
      </c>
      <c r="AP87" s="84">
        <f t="shared" si="56"/>
        <v>0</v>
      </c>
      <c r="AQ87" s="221">
        <f t="shared" si="40"/>
        <v>0</v>
      </c>
      <c r="AR87" s="221">
        <f t="shared" si="40"/>
        <v>0</v>
      </c>
      <c r="AS87" s="221">
        <f t="shared" si="40"/>
        <v>0</v>
      </c>
      <c r="AT87" s="221">
        <f t="shared" si="40"/>
        <v>0</v>
      </c>
      <c r="AU87" s="84"/>
      <c r="AV87" s="84"/>
      <c r="AW87" s="84"/>
      <c r="AX87" s="84"/>
      <c r="AY87" s="127"/>
    </row>
    <row r="88" spans="1:51">
      <c r="A88" t="s">
        <v>198</v>
      </c>
      <c r="B88" s="198">
        <f>IF(C37&lt;=$F$18,C37,"-")</f>
        <v>45</v>
      </c>
      <c r="C88" s="177">
        <f>D37-D38</f>
        <v>26</v>
      </c>
      <c r="D88" s="178">
        <v>0.6</v>
      </c>
      <c r="E88" s="155">
        <f t="shared" si="66"/>
        <v>0.22400000000000003</v>
      </c>
      <c r="F88" s="155">
        <f t="shared" si="67"/>
        <v>0.17600000000000002</v>
      </c>
      <c r="G88" s="179"/>
      <c r="H88" s="109">
        <f t="shared" si="65"/>
        <v>0</v>
      </c>
      <c r="I88" s="106">
        <v>83</v>
      </c>
      <c r="J88" s="84">
        <f t="shared" si="59"/>
        <v>0</v>
      </c>
      <c r="K88" s="84">
        <f t="shared" si="60"/>
        <v>0</v>
      </c>
      <c r="L88" s="84">
        <f t="shared" si="61"/>
        <v>0</v>
      </c>
      <c r="M88" s="84">
        <f t="shared" si="62"/>
        <v>0</v>
      </c>
      <c r="N88" s="84">
        <f t="shared" si="43"/>
        <v>0</v>
      </c>
      <c r="O88" s="85">
        <f t="shared" si="44"/>
        <v>0</v>
      </c>
      <c r="P88" s="106">
        <v>83</v>
      </c>
      <c r="Q88" s="84">
        <f t="shared" si="57"/>
        <v>0</v>
      </c>
      <c r="R88" s="84">
        <f t="shared" si="63"/>
        <v>0</v>
      </c>
      <c r="S88" s="84">
        <f t="shared" si="64"/>
        <v>0</v>
      </c>
      <c r="T88" s="84">
        <f t="shared" si="45"/>
        <v>0</v>
      </c>
      <c r="U88" s="84">
        <f t="shared" si="58"/>
        <v>0</v>
      </c>
      <c r="V88" s="84">
        <f t="shared" si="46"/>
        <v>0</v>
      </c>
      <c r="W88" s="84">
        <v>0</v>
      </c>
      <c r="X88" s="84">
        <f t="shared" si="47"/>
        <v>0</v>
      </c>
      <c r="Y88" s="89">
        <f t="shared" si="48"/>
        <v>0</v>
      </c>
      <c r="AA88" s="122">
        <v>83</v>
      </c>
      <c r="AB88" s="84">
        <f t="shared" si="49"/>
        <v>0</v>
      </c>
      <c r="AC88" s="332">
        <f t="shared" si="39"/>
        <v>0</v>
      </c>
      <c r="AD88" s="152">
        <f t="shared" si="50"/>
        <v>0</v>
      </c>
      <c r="AE88" s="152">
        <f t="shared" si="51"/>
        <v>0</v>
      </c>
      <c r="AF88" s="221">
        <f t="shared" si="34"/>
        <v>0</v>
      </c>
      <c r="AG88" s="221">
        <f t="shared" si="35"/>
        <v>0</v>
      </c>
      <c r="AH88" s="221">
        <f t="shared" si="36"/>
        <v>0</v>
      </c>
      <c r="AI88" s="226">
        <f t="shared" si="37"/>
        <v>0</v>
      </c>
      <c r="AK88" s="122">
        <v>83</v>
      </c>
      <c r="AL88" s="84">
        <f t="shared" si="52"/>
        <v>0</v>
      </c>
      <c r="AM88" s="84">
        <f t="shared" si="53"/>
        <v>0</v>
      </c>
      <c r="AN88" s="84">
        <f t="shared" si="54"/>
        <v>0</v>
      </c>
      <c r="AO88" s="84">
        <f t="shared" si="55"/>
        <v>0</v>
      </c>
      <c r="AP88" s="84">
        <f t="shared" si="56"/>
        <v>0</v>
      </c>
      <c r="AQ88" s="221">
        <f t="shared" si="40"/>
        <v>0</v>
      </c>
      <c r="AR88" s="221">
        <f t="shared" si="40"/>
        <v>0</v>
      </c>
      <c r="AS88" s="221">
        <f t="shared" si="40"/>
        <v>0</v>
      </c>
      <c r="AT88" s="221">
        <f t="shared" si="40"/>
        <v>0</v>
      </c>
      <c r="AU88" s="84"/>
      <c r="AV88" s="84"/>
      <c r="AW88" s="84"/>
      <c r="AX88" s="84"/>
      <c r="AY88" s="127"/>
    </row>
    <row r="89" spans="1:51">
      <c r="A89" t="s">
        <v>198</v>
      </c>
      <c r="B89" s="198">
        <f>IF(C39&lt;=$F$18,C39,"-")</f>
        <v>50</v>
      </c>
      <c r="C89" s="177">
        <f>D39-D40</f>
        <v>26</v>
      </c>
      <c r="D89" s="178">
        <v>0.7</v>
      </c>
      <c r="E89" s="155">
        <f t="shared" si="66"/>
        <v>0.16800000000000004</v>
      </c>
      <c r="F89" s="155">
        <f t="shared" si="67"/>
        <v>0.13200000000000003</v>
      </c>
      <c r="G89" s="179"/>
      <c r="H89" s="109">
        <f t="shared" si="65"/>
        <v>0</v>
      </c>
      <c r="I89" s="106">
        <v>84</v>
      </c>
      <c r="J89" s="84">
        <f t="shared" si="59"/>
        <v>0</v>
      </c>
      <c r="K89" s="84">
        <f t="shared" si="60"/>
        <v>0</v>
      </c>
      <c r="L89" s="84">
        <f t="shared" si="61"/>
        <v>0</v>
      </c>
      <c r="M89" s="84">
        <f t="shared" si="62"/>
        <v>0</v>
      </c>
      <c r="N89" s="84">
        <f t="shared" si="43"/>
        <v>0</v>
      </c>
      <c r="O89" s="85">
        <f t="shared" si="44"/>
        <v>0</v>
      </c>
      <c r="P89" s="106">
        <v>84</v>
      </c>
      <c r="Q89" s="84">
        <f t="shared" si="57"/>
        <v>0</v>
      </c>
      <c r="R89" s="84">
        <f t="shared" si="63"/>
        <v>0</v>
      </c>
      <c r="S89" s="84">
        <f t="shared" si="64"/>
        <v>0</v>
      </c>
      <c r="T89" s="84">
        <f t="shared" si="45"/>
        <v>0</v>
      </c>
      <c r="U89" s="84">
        <f t="shared" si="58"/>
        <v>0</v>
      </c>
      <c r="V89" s="84">
        <f t="shared" si="46"/>
        <v>0</v>
      </c>
      <c r="W89" s="84">
        <v>0</v>
      </c>
      <c r="X89" s="84">
        <f t="shared" si="47"/>
        <v>0</v>
      </c>
      <c r="Y89" s="89">
        <f t="shared" si="48"/>
        <v>0</v>
      </c>
      <c r="AA89" s="122">
        <v>84</v>
      </c>
      <c r="AB89" s="84">
        <f t="shared" si="49"/>
        <v>0</v>
      </c>
      <c r="AC89" s="332">
        <f t="shared" si="39"/>
        <v>0</v>
      </c>
      <c r="AD89" s="152">
        <f t="shared" si="50"/>
        <v>0</v>
      </c>
      <c r="AE89" s="152">
        <f t="shared" si="51"/>
        <v>0</v>
      </c>
      <c r="AF89" s="221">
        <f t="shared" si="34"/>
        <v>0</v>
      </c>
      <c r="AG89" s="221">
        <f t="shared" si="35"/>
        <v>0</v>
      </c>
      <c r="AH89" s="221">
        <f t="shared" si="36"/>
        <v>0</v>
      </c>
      <c r="AI89" s="226">
        <f t="shared" si="37"/>
        <v>0</v>
      </c>
      <c r="AK89" s="122">
        <v>84</v>
      </c>
      <c r="AL89" s="84">
        <f t="shared" si="52"/>
        <v>0</v>
      </c>
      <c r="AM89" s="84">
        <f t="shared" si="53"/>
        <v>0</v>
      </c>
      <c r="AN89" s="84">
        <f t="shared" si="54"/>
        <v>0</v>
      </c>
      <c r="AO89" s="84">
        <f t="shared" si="55"/>
        <v>0</v>
      </c>
      <c r="AP89" s="84">
        <f t="shared" si="56"/>
        <v>0</v>
      </c>
      <c r="AQ89" s="221">
        <f t="shared" si="40"/>
        <v>0</v>
      </c>
      <c r="AR89" s="221">
        <f t="shared" si="40"/>
        <v>0</v>
      </c>
      <c r="AS89" s="221">
        <f t="shared" si="40"/>
        <v>0</v>
      </c>
      <c r="AT89" s="221">
        <f t="shared" si="40"/>
        <v>0</v>
      </c>
      <c r="AU89" s="84"/>
      <c r="AV89" s="84"/>
      <c r="AW89" s="84"/>
      <c r="AX89" s="84"/>
      <c r="AY89" s="127"/>
    </row>
    <row r="90" spans="1:51">
      <c r="A90" t="s">
        <v>198</v>
      </c>
      <c r="B90" s="198">
        <f>IF(C41&lt;=$F$18,C41,"-")</f>
        <v>55</v>
      </c>
      <c r="C90" s="177">
        <f>D41-D42</f>
        <v>25</v>
      </c>
      <c r="D90" s="178">
        <v>0.8</v>
      </c>
      <c r="E90" s="155">
        <f t="shared" si="66"/>
        <v>0.11199999999999999</v>
      </c>
      <c r="F90" s="155">
        <f t="shared" si="67"/>
        <v>8.7999999999999981E-2</v>
      </c>
      <c r="G90" s="179"/>
      <c r="H90" s="109">
        <f t="shared" si="65"/>
        <v>0</v>
      </c>
      <c r="I90" s="106">
        <v>85</v>
      </c>
      <c r="J90" s="84">
        <f t="shared" si="59"/>
        <v>0</v>
      </c>
      <c r="K90" s="84">
        <f t="shared" si="60"/>
        <v>0</v>
      </c>
      <c r="L90" s="84">
        <f t="shared" si="61"/>
        <v>0</v>
      </c>
      <c r="M90" s="84">
        <f t="shared" si="62"/>
        <v>0</v>
      </c>
      <c r="N90" s="84">
        <f t="shared" si="43"/>
        <v>0</v>
      </c>
      <c r="O90" s="85">
        <f t="shared" si="44"/>
        <v>0</v>
      </c>
      <c r="P90" s="106">
        <v>85</v>
      </c>
      <c r="Q90" s="84">
        <f t="shared" si="57"/>
        <v>0</v>
      </c>
      <c r="R90" s="84">
        <f t="shared" si="63"/>
        <v>0</v>
      </c>
      <c r="S90" s="84">
        <f t="shared" si="64"/>
        <v>0</v>
      </c>
      <c r="T90" s="84">
        <f t="shared" si="45"/>
        <v>0</v>
      </c>
      <c r="U90" s="84">
        <f t="shared" si="58"/>
        <v>0</v>
      </c>
      <c r="V90" s="84">
        <f t="shared" si="46"/>
        <v>0</v>
      </c>
      <c r="W90" s="84">
        <v>0</v>
      </c>
      <c r="X90" s="84">
        <f t="shared" si="47"/>
        <v>0</v>
      </c>
      <c r="Y90" s="89">
        <f t="shared" si="48"/>
        <v>0</v>
      </c>
      <c r="AA90" s="122">
        <v>85</v>
      </c>
      <c r="AB90" s="84">
        <f t="shared" si="49"/>
        <v>0</v>
      </c>
      <c r="AC90" s="332">
        <f t="shared" si="39"/>
        <v>0</v>
      </c>
      <c r="AD90" s="152">
        <f t="shared" si="50"/>
        <v>0</v>
      </c>
      <c r="AE90" s="152">
        <f t="shared" si="51"/>
        <v>0</v>
      </c>
      <c r="AF90" s="221">
        <f t="shared" si="34"/>
        <v>0</v>
      </c>
      <c r="AG90" s="221">
        <f t="shared" si="35"/>
        <v>0</v>
      </c>
      <c r="AH90" s="221">
        <f t="shared" si="36"/>
        <v>0</v>
      </c>
      <c r="AI90" s="226">
        <f t="shared" si="37"/>
        <v>0</v>
      </c>
      <c r="AK90" s="122">
        <v>85</v>
      </c>
      <c r="AL90" s="84">
        <f t="shared" si="52"/>
        <v>0</v>
      </c>
      <c r="AM90" s="84">
        <f t="shared" si="53"/>
        <v>0</v>
      </c>
      <c r="AN90" s="84">
        <f t="shared" si="54"/>
        <v>0</v>
      </c>
      <c r="AO90" s="84">
        <f t="shared" si="55"/>
        <v>0</v>
      </c>
      <c r="AP90" s="84">
        <f t="shared" si="56"/>
        <v>0</v>
      </c>
      <c r="AQ90" s="221">
        <f t="shared" si="40"/>
        <v>0</v>
      </c>
      <c r="AR90" s="221">
        <f t="shared" si="40"/>
        <v>0</v>
      </c>
      <c r="AS90" s="221">
        <f t="shared" si="40"/>
        <v>0</v>
      </c>
      <c r="AT90" s="221">
        <f t="shared" si="40"/>
        <v>0</v>
      </c>
      <c r="AU90" s="84"/>
      <c r="AV90" s="84"/>
      <c r="AW90" s="84"/>
      <c r="AX90" s="84"/>
      <c r="AY90" s="127"/>
    </row>
    <row r="91" spans="1:51">
      <c r="A91" t="s">
        <v>198</v>
      </c>
      <c r="B91" s="198">
        <f>IF(C43&lt;=$F$18,C43,"-")</f>
        <v>60</v>
      </c>
      <c r="C91" s="177">
        <f>D43-D44</f>
        <v>24</v>
      </c>
      <c r="D91" s="178">
        <v>0.9</v>
      </c>
      <c r="E91" s="155">
        <f t="shared" si="66"/>
        <v>5.5999999999999994E-2</v>
      </c>
      <c r="F91" s="155">
        <f t="shared" si="67"/>
        <v>4.3999999999999991E-2</v>
      </c>
      <c r="G91" s="179"/>
      <c r="H91" s="109">
        <f t="shared" si="65"/>
        <v>0</v>
      </c>
      <c r="I91" s="106">
        <v>86</v>
      </c>
      <c r="J91" s="84">
        <f t="shared" si="59"/>
        <v>0</v>
      </c>
      <c r="K91" s="84">
        <f t="shared" si="60"/>
        <v>0</v>
      </c>
      <c r="L91" s="84">
        <f t="shared" si="61"/>
        <v>0</v>
      </c>
      <c r="M91" s="84">
        <f t="shared" si="62"/>
        <v>0</v>
      </c>
      <c r="N91" s="84">
        <f t="shared" si="43"/>
        <v>0</v>
      </c>
      <c r="O91" s="85">
        <f t="shared" si="44"/>
        <v>0</v>
      </c>
      <c r="P91" s="106">
        <v>86</v>
      </c>
      <c r="Q91" s="84">
        <f t="shared" si="57"/>
        <v>0</v>
      </c>
      <c r="R91" s="84">
        <f t="shared" si="63"/>
        <v>0</v>
      </c>
      <c r="S91" s="84">
        <f t="shared" si="64"/>
        <v>0</v>
      </c>
      <c r="T91" s="84">
        <f t="shared" si="45"/>
        <v>0</v>
      </c>
      <c r="U91" s="84">
        <f t="shared" si="58"/>
        <v>0</v>
      </c>
      <c r="V91" s="84">
        <f t="shared" si="46"/>
        <v>0</v>
      </c>
      <c r="W91" s="84">
        <v>0</v>
      </c>
      <c r="X91" s="84">
        <f t="shared" si="47"/>
        <v>0</v>
      </c>
      <c r="Y91" s="89">
        <f t="shared" si="48"/>
        <v>0</v>
      </c>
      <c r="AA91" s="122">
        <v>86</v>
      </c>
      <c r="AB91" s="84">
        <f t="shared" si="49"/>
        <v>0</v>
      </c>
      <c r="AC91" s="332">
        <f t="shared" si="39"/>
        <v>0</v>
      </c>
      <c r="AD91" s="152">
        <f t="shared" si="50"/>
        <v>0</v>
      </c>
      <c r="AE91" s="152">
        <f t="shared" si="51"/>
        <v>0</v>
      </c>
      <c r="AF91" s="221">
        <f t="shared" ref="AF91:AF154" si="68">IF(OR(AA91&lt;=$F$18,AA91&lt;=30),EXP(-LN(2)/$D$104)*AF90+((1-EXP(-LN(2)/$D$104))/(LN(2)/$D$104))*$AB91*AC91*0.475*$F$19*44/12,)</f>
        <v>0</v>
      </c>
      <c r="AG91" s="221">
        <f t="shared" ref="AG91:AG154" si="69">IF(OR(AA91&lt;=$F$18,AA91&lt;=30),EXP(-LN(2)/$D$106)*AG90+((1-EXP(-LN(2)/$D$106))/(LN(2)/$D$106))*$AB91*AD91*0.475*$F$19*44/12,)</f>
        <v>0</v>
      </c>
      <c r="AH91" s="221">
        <f t="shared" ref="AH91:AH154" si="70">IF(OR(AA91&lt;=$F$18,AA91&lt;=30),EXP(-LN(2)/$D$105)*AH90+((1-EXP(-LN(2)/$D$105))/(LN(2)/$D$105))*$AB91*AE91*0.475*$F$19*44/12,)</f>
        <v>0</v>
      </c>
      <c r="AI91" s="226">
        <f t="shared" ref="AI91:AI154" si="71">IF(OR(AA91&lt;=$F$18,AA91&lt;=30),SUM(AF91:AH91),)</f>
        <v>0</v>
      </c>
      <c r="AK91" s="122">
        <v>86</v>
      </c>
      <c r="AL91" s="84">
        <f t="shared" si="52"/>
        <v>0</v>
      </c>
      <c r="AM91" s="84">
        <f t="shared" si="53"/>
        <v>0</v>
      </c>
      <c r="AN91" s="84">
        <f t="shared" si="54"/>
        <v>0</v>
      </c>
      <c r="AO91" s="84">
        <f t="shared" si="55"/>
        <v>0</v>
      </c>
      <c r="AP91" s="84">
        <f t="shared" si="56"/>
        <v>0</v>
      </c>
      <c r="AQ91" s="221">
        <f t="shared" si="40"/>
        <v>0</v>
      </c>
      <c r="AR91" s="221">
        <f t="shared" si="40"/>
        <v>0</v>
      </c>
      <c r="AS91" s="221">
        <f t="shared" si="40"/>
        <v>0</v>
      </c>
      <c r="AT91" s="221">
        <f t="shared" si="40"/>
        <v>0</v>
      </c>
      <c r="AU91" s="84"/>
      <c r="AV91" s="84"/>
      <c r="AW91" s="84"/>
      <c r="AX91" s="84"/>
      <c r="AY91" s="127"/>
    </row>
    <row r="92" spans="1:51">
      <c r="B92" s="198"/>
      <c r="C92" s="177"/>
      <c r="D92" s="178"/>
      <c r="E92" s="155"/>
      <c r="F92" s="155"/>
      <c r="G92" s="179"/>
      <c r="H92" s="109">
        <f t="shared" si="65"/>
        <v>0</v>
      </c>
      <c r="I92" s="106">
        <v>87</v>
      </c>
      <c r="J92" s="84">
        <f t="shared" si="59"/>
        <v>0</v>
      </c>
      <c r="K92" s="84">
        <f t="shared" si="60"/>
        <v>0</v>
      </c>
      <c r="L92" s="84">
        <f t="shared" si="61"/>
        <v>0</v>
      </c>
      <c r="M92" s="84">
        <f t="shared" si="62"/>
        <v>0</v>
      </c>
      <c r="N92" s="84">
        <f t="shared" si="43"/>
        <v>0</v>
      </c>
      <c r="O92" s="85">
        <f t="shared" si="44"/>
        <v>0</v>
      </c>
      <c r="P92" s="106">
        <v>87</v>
      </c>
      <c r="Q92" s="84">
        <f t="shared" si="57"/>
        <v>0</v>
      </c>
      <c r="R92" s="84">
        <f t="shared" si="63"/>
        <v>0</v>
      </c>
      <c r="S92" s="84">
        <f t="shared" si="64"/>
        <v>0</v>
      </c>
      <c r="T92" s="84">
        <f t="shared" si="45"/>
        <v>0</v>
      </c>
      <c r="U92" s="84">
        <f t="shared" si="58"/>
        <v>0</v>
      </c>
      <c r="V92" s="84">
        <f t="shared" si="46"/>
        <v>0</v>
      </c>
      <c r="W92" s="84">
        <v>0</v>
      </c>
      <c r="X92" s="84">
        <f t="shared" si="47"/>
        <v>0</v>
      </c>
      <c r="Y92" s="89">
        <f t="shared" si="48"/>
        <v>0</v>
      </c>
      <c r="AA92" s="122">
        <v>87</v>
      </c>
      <c r="AB92" s="84">
        <f t="shared" si="49"/>
        <v>0</v>
      </c>
      <c r="AC92" s="332">
        <f t="shared" si="39"/>
        <v>0</v>
      </c>
      <c r="AD92" s="152">
        <f t="shared" si="50"/>
        <v>0</v>
      </c>
      <c r="AE92" s="152">
        <f t="shared" si="51"/>
        <v>0</v>
      </c>
      <c r="AF92" s="221">
        <f t="shared" si="68"/>
        <v>0</v>
      </c>
      <c r="AG92" s="221">
        <f t="shared" si="69"/>
        <v>0</v>
      </c>
      <c r="AH92" s="221">
        <f t="shared" si="70"/>
        <v>0</v>
      </c>
      <c r="AI92" s="226">
        <f t="shared" si="71"/>
        <v>0</v>
      </c>
      <c r="AK92" s="122">
        <v>87</v>
      </c>
      <c r="AL92" s="84">
        <f t="shared" si="52"/>
        <v>0</v>
      </c>
      <c r="AM92" s="84">
        <f t="shared" si="53"/>
        <v>0</v>
      </c>
      <c r="AN92" s="84">
        <f t="shared" si="54"/>
        <v>0</v>
      </c>
      <c r="AO92" s="84">
        <f t="shared" si="55"/>
        <v>0</v>
      </c>
      <c r="AP92" s="84">
        <f t="shared" si="56"/>
        <v>0</v>
      </c>
      <c r="AQ92" s="221">
        <f t="shared" si="40"/>
        <v>0</v>
      </c>
      <c r="AR92" s="221">
        <f t="shared" si="40"/>
        <v>0</v>
      </c>
      <c r="AS92" s="221">
        <f t="shared" si="40"/>
        <v>0</v>
      </c>
      <c r="AT92" s="221">
        <f t="shared" si="40"/>
        <v>0</v>
      </c>
      <c r="AU92" s="84"/>
      <c r="AV92" s="84"/>
      <c r="AW92" s="84"/>
      <c r="AX92" s="84"/>
      <c r="AY92" s="127"/>
    </row>
    <row r="93" spans="1:51">
      <c r="B93" s="198"/>
      <c r="C93" s="177"/>
      <c r="D93" s="178"/>
      <c r="E93" s="155"/>
      <c r="F93" s="155"/>
      <c r="G93" s="179"/>
      <c r="H93" s="109">
        <f t="shared" si="65"/>
        <v>0</v>
      </c>
      <c r="I93" s="106">
        <v>88</v>
      </c>
      <c r="J93" s="84">
        <f t="shared" si="59"/>
        <v>0</v>
      </c>
      <c r="K93" s="84">
        <f t="shared" si="60"/>
        <v>0</v>
      </c>
      <c r="L93" s="84">
        <f t="shared" si="61"/>
        <v>0</v>
      </c>
      <c r="M93" s="84">
        <f t="shared" si="62"/>
        <v>0</v>
      </c>
      <c r="N93" s="84">
        <f t="shared" si="43"/>
        <v>0</v>
      </c>
      <c r="O93" s="85">
        <f t="shared" si="44"/>
        <v>0</v>
      </c>
      <c r="P93" s="106">
        <v>88</v>
      </c>
      <c r="Q93" s="84">
        <f t="shared" si="57"/>
        <v>0</v>
      </c>
      <c r="R93" s="84">
        <f t="shared" si="63"/>
        <v>0</v>
      </c>
      <c r="S93" s="84">
        <f t="shared" si="64"/>
        <v>0</v>
      </c>
      <c r="T93" s="84">
        <f t="shared" si="45"/>
        <v>0</v>
      </c>
      <c r="U93" s="84">
        <f t="shared" si="58"/>
        <v>0</v>
      </c>
      <c r="V93" s="84">
        <f t="shared" si="46"/>
        <v>0</v>
      </c>
      <c r="W93" s="84">
        <v>0</v>
      </c>
      <c r="X93" s="84">
        <f t="shared" si="47"/>
        <v>0</v>
      </c>
      <c r="Y93" s="89">
        <f t="shared" si="48"/>
        <v>0</v>
      </c>
      <c r="AA93" s="122">
        <v>88</v>
      </c>
      <c r="AB93" s="84">
        <f t="shared" si="49"/>
        <v>0</v>
      </c>
      <c r="AC93" s="332">
        <f t="shared" si="39"/>
        <v>0</v>
      </c>
      <c r="AD93" s="152">
        <f t="shared" si="50"/>
        <v>0</v>
      </c>
      <c r="AE93" s="152">
        <f t="shared" si="51"/>
        <v>0</v>
      </c>
      <c r="AF93" s="221">
        <f t="shared" si="68"/>
        <v>0</v>
      </c>
      <c r="AG93" s="221">
        <f t="shared" si="69"/>
        <v>0</v>
      </c>
      <c r="AH93" s="221">
        <f t="shared" si="70"/>
        <v>0</v>
      </c>
      <c r="AI93" s="226">
        <f t="shared" si="71"/>
        <v>0</v>
      </c>
      <c r="AK93" s="122">
        <v>88</v>
      </c>
      <c r="AL93" s="84">
        <f t="shared" si="52"/>
        <v>0</v>
      </c>
      <c r="AM93" s="84">
        <f t="shared" si="53"/>
        <v>0</v>
      </c>
      <c r="AN93" s="84">
        <f t="shared" si="54"/>
        <v>0</v>
      </c>
      <c r="AO93" s="84">
        <f t="shared" si="55"/>
        <v>0</v>
      </c>
      <c r="AP93" s="84">
        <f t="shared" si="56"/>
        <v>0</v>
      </c>
      <c r="AQ93" s="221">
        <f t="shared" si="40"/>
        <v>0</v>
      </c>
      <c r="AR93" s="221">
        <f t="shared" si="40"/>
        <v>0</v>
      </c>
      <c r="AS93" s="221">
        <f t="shared" si="40"/>
        <v>0</v>
      </c>
      <c r="AT93" s="221">
        <f t="shared" si="40"/>
        <v>0</v>
      </c>
      <c r="AU93" s="84"/>
      <c r="AV93" s="84"/>
      <c r="AW93" s="84"/>
      <c r="AX93" s="84"/>
      <c r="AY93" s="127"/>
    </row>
    <row r="94" spans="1:51">
      <c r="B94" s="211">
        <f>F18</f>
        <v>70</v>
      </c>
      <c r="C94" s="208">
        <f>VLOOKUP(B94,C25:D78,2)</f>
        <v>306</v>
      </c>
      <c r="D94" s="361">
        <v>0.95</v>
      </c>
      <c r="E94" s="362">
        <f>IF(G94+D94&lt;&gt;1,(1-(G94+D94))*56%,0)</f>
        <v>2.8000000000000028E-2</v>
      </c>
      <c r="F94" s="362">
        <f>IF(G94+D94&lt;&gt;1,(1-(G94+D94))*44%,0)</f>
        <v>2.200000000000002E-2</v>
      </c>
      <c r="G94" s="180"/>
      <c r="H94" s="109">
        <f t="shared" si="65"/>
        <v>0</v>
      </c>
      <c r="I94" s="106">
        <v>89</v>
      </c>
      <c r="J94" s="84">
        <f t="shared" si="59"/>
        <v>0</v>
      </c>
      <c r="K94" s="84">
        <f t="shared" si="60"/>
        <v>0</v>
      </c>
      <c r="L94" s="84">
        <f t="shared" si="61"/>
        <v>0</v>
      </c>
      <c r="M94" s="84">
        <f t="shared" si="62"/>
        <v>0</v>
      </c>
      <c r="N94" s="84">
        <f t="shared" si="43"/>
        <v>0</v>
      </c>
      <c r="O94" s="85">
        <f t="shared" si="44"/>
        <v>0</v>
      </c>
      <c r="P94" s="106">
        <v>89</v>
      </c>
      <c r="Q94" s="84">
        <f t="shared" si="57"/>
        <v>0</v>
      </c>
      <c r="R94" s="84">
        <f t="shared" si="63"/>
        <v>0</v>
      </c>
      <c r="S94" s="84">
        <f t="shared" si="64"/>
        <v>0</v>
      </c>
      <c r="T94" s="84">
        <f t="shared" si="45"/>
        <v>0</v>
      </c>
      <c r="U94" s="84">
        <f t="shared" si="58"/>
        <v>0</v>
      </c>
      <c r="V94" s="84">
        <f t="shared" si="46"/>
        <v>0</v>
      </c>
      <c r="W94" s="84">
        <v>0</v>
      </c>
      <c r="X94" s="84">
        <f t="shared" si="47"/>
        <v>0</v>
      </c>
      <c r="Y94" s="89">
        <f t="shared" si="48"/>
        <v>0</v>
      </c>
      <c r="AA94" s="122">
        <v>89</v>
      </c>
      <c r="AB94" s="84">
        <f t="shared" si="49"/>
        <v>0</v>
      </c>
      <c r="AC94" s="332">
        <f t="shared" si="39"/>
        <v>0</v>
      </c>
      <c r="AD94" s="152">
        <f t="shared" si="50"/>
        <v>0</v>
      </c>
      <c r="AE94" s="152">
        <f t="shared" si="51"/>
        <v>0</v>
      </c>
      <c r="AF94" s="221">
        <f t="shared" si="68"/>
        <v>0</v>
      </c>
      <c r="AG94" s="221">
        <f t="shared" si="69"/>
        <v>0</v>
      </c>
      <c r="AH94" s="221">
        <f t="shared" si="70"/>
        <v>0</v>
      </c>
      <c r="AI94" s="226">
        <f t="shared" si="71"/>
        <v>0</v>
      </c>
      <c r="AK94" s="122">
        <v>89</v>
      </c>
      <c r="AL94" s="84">
        <f t="shared" si="52"/>
        <v>0</v>
      </c>
      <c r="AM94" s="84">
        <f t="shared" si="53"/>
        <v>0</v>
      </c>
      <c r="AN94" s="84">
        <f t="shared" si="54"/>
        <v>0</v>
      </c>
      <c r="AO94" s="84">
        <f t="shared" si="55"/>
        <v>0</v>
      </c>
      <c r="AP94" s="84">
        <f t="shared" si="56"/>
        <v>0</v>
      </c>
      <c r="AQ94" s="221">
        <f t="shared" si="40"/>
        <v>0</v>
      </c>
      <c r="AR94" s="221">
        <f t="shared" si="40"/>
        <v>0</v>
      </c>
      <c r="AS94" s="221">
        <f t="shared" si="40"/>
        <v>0</v>
      </c>
      <c r="AT94" s="221">
        <f t="shared" si="40"/>
        <v>0</v>
      </c>
      <c r="AU94" s="84"/>
      <c r="AV94" s="84"/>
      <c r="AW94" s="84"/>
      <c r="AX94" s="84"/>
      <c r="AY94" s="127"/>
    </row>
    <row r="95" spans="1:51">
      <c r="I95" s="106">
        <v>90</v>
      </c>
      <c r="J95" s="84">
        <f t="shared" si="59"/>
        <v>0</v>
      </c>
      <c r="K95" s="84">
        <f t="shared" si="60"/>
        <v>0</v>
      </c>
      <c r="L95" s="84">
        <f t="shared" si="61"/>
        <v>0</v>
      </c>
      <c r="M95" s="84">
        <f t="shared" si="62"/>
        <v>0</v>
      </c>
      <c r="N95" s="84">
        <f t="shared" si="43"/>
        <v>0</v>
      </c>
      <c r="O95" s="85">
        <f t="shared" si="44"/>
        <v>0</v>
      </c>
      <c r="P95" s="106">
        <v>90</v>
      </c>
      <c r="Q95" s="84">
        <f t="shared" si="57"/>
        <v>0</v>
      </c>
      <c r="R95" s="84">
        <f t="shared" si="63"/>
        <v>0</v>
      </c>
      <c r="S95" s="84">
        <f t="shared" si="64"/>
        <v>0</v>
      </c>
      <c r="T95" s="84">
        <f t="shared" si="45"/>
        <v>0</v>
      </c>
      <c r="U95" s="84">
        <f t="shared" si="58"/>
        <v>0</v>
      </c>
      <c r="V95" s="84">
        <f t="shared" si="46"/>
        <v>0</v>
      </c>
      <c r="W95" s="84">
        <v>0</v>
      </c>
      <c r="X95" s="84">
        <f t="shared" si="47"/>
        <v>0</v>
      </c>
      <c r="Y95" s="89">
        <f t="shared" si="48"/>
        <v>0</v>
      </c>
      <c r="AA95" s="122">
        <v>90</v>
      </c>
      <c r="AB95" s="84">
        <f t="shared" si="49"/>
        <v>0</v>
      </c>
      <c r="AC95" s="332">
        <f t="shared" ref="AC95:AC158" si="72">IF(AA95&lt;=$F$18,IFERROR(VLOOKUP($AA95,$B$82:$G$94,3,FALSE),0),)*50%</f>
        <v>0</v>
      </c>
      <c r="AD95" s="152">
        <f t="shared" si="50"/>
        <v>0</v>
      </c>
      <c r="AE95" s="152">
        <f t="shared" si="51"/>
        <v>0</v>
      </c>
      <c r="AF95" s="221">
        <f t="shared" si="68"/>
        <v>0</v>
      </c>
      <c r="AG95" s="221">
        <f t="shared" si="69"/>
        <v>0</v>
      </c>
      <c r="AH95" s="221">
        <f t="shared" si="70"/>
        <v>0</v>
      </c>
      <c r="AI95" s="226">
        <f t="shared" si="71"/>
        <v>0</v>
      </c>
      <c r="AK95" s="122">
        <v>90</v>
      </c>
      <c r="AL95" s="84">
        <f t="shared" si="52"/>
        <v>0</v>
      </c>
      <c r="AM95" s="84">
        <f t="shared" si="53"/>
        <v>0</v>
      </c>
      <c r="AN95" s="84">
        <f t="shared" si="54"/>
        <v>0</v>
      </c>
      <c r="AO95" s="84">
        <f t="shared" si="55"/>
        <v>0</v>
      </c>
      <c r="AP95" s="84">
        <f t="shared" si="56"/>
        <v>0</v>
      </c>
      <c r="AQ95" s="221">
        <f t="shared" si="40"/>
        <v>0</v>
      </c>
      <c r="AR95" s="221">
        <f t="shared" si="40"/>
        <v>0</v>
      </c>
      <c r="AS95" s="221">
        <f t="shared" si="40"/>
        <v>0</v>
      </c>
      <c r="AT95" s="221">
        <f t="shared" si="40"/>
        <v>0</v>
      </c>
      <c r="AU95" s="84"/>
      <c r="AV95" s="84"/>
      <c r="AW95" s="84"/>
      <c r="AX95" s="84"/>
      <c r="AY95" s="127"/>
    </row>
    <row r="96" spans="1:51">
      <c r="C96" s="118" t="s">
        <v>159</v>
      </c>
      <c r="D96" t="s">
        <v>142</v>
      </c>
      <c r="E96" s="6"/>
      <c r="I96" s="106">
        <v>91</v>
      </c>
      <c r="J96" s="84">
        <f t="shared" si="59"/>
        <v>0</v>
      </c>
      <c r="K96" s="84">
        <f t="shared" si="60"/>
        <v>0</v>
      </c>
      <c r="L96" s="84">
        <f t="shared" si="61"/>
        <v>0</v>
      </c>
      <c r="M96" s="84">
        <f t="shared" si="62"/>
        <v>0</v>
      </c>
      <c r="N96" s="84">
        <f t="shared" si="43"/>
        <v>0</v>
      </c>
      <c r="O96" s="85">
        <f t="shared" si="44"/>
        <v>0</v>
      </c>
      <c r="P96" s="106">
        <v>91</v>
      </c>
      <c r="Q96" s="84">
        <f t="shared" si="57"/>
        <v>0</v>
      </c>
      <c r="R96" s="84">
        <f t="shared" si="63"/>
        <v>0</v>
      </c>
      <c r="S96" s="84">
        <f t="shared" si="64"/>
        <v>0</v>
      </c>
      <c r="T96" s="84">
        <f t="shared" si="45"/>
        <v>0</v>
      </c>
      <c r="U96" s="84">
        <f t="shared" si="58"/>
        <v>0</v>
      </c>
      <c r="V96" s="84">
        <f t="shared" si="46"/>
        <v>0</v>
      </c>
      <c r="W96" s="84">
        <v>0</v>
      </c>
      <c r="X96" s="84">
        <f t="shared" si="47"/>
        <v>0</v>
      </c>
      <c r="Y96" s="89">
        <f t="shared" si="48"/>
        <v>0</v>
      </c>
      <c r="AA96" s="122">
        <v>91</v>
      </c>
      <c r="AB96" s="84">
        <f t="shared" si="49"/>
        <v>0</v>
      </c>
      <c r="AC96" s="332">
        <f t="shared" si="72"/>
        <v>0</v>
      </c>
      <c r="AD96" s="152">
        <f t="shared" si="50"/>
        <v>0</v>
      </c>
      <c r="AE96" s="152">
        <f t="shared" si="51"/>
        <v>0</v>
      </c>
      <c r="AF96" s="221">
        <f t="shared" si="68"/>
        <v>0</v>
      </c>
      <c r="AG96" s="221">
        <f t="shared" si="69"/>
        <v>0</v>
      </c>
      <c r="AH96" s="221">
        <f t="shared" si="70"/>
        <v>0</v>
      </c>
      <c r="AI96" s="226">
        <f t="shared" si="71"/>
        <v>0</v>
      </c>
      <c r="AK96" s="122">
        <v>91</v>
      </c>
      <c r="AL96" s="84">
        <f t="shared" si="52"/>
        <v>0</v>
      </c>
      <c r="AM96" s="84">
        <f t="shared" si="53"/>
        <v>0</v>
      </c>
      <c r="AN96" s="84">
        <f t="shared" si="54"/>
        <v>0</v>
      </c>
      <c r="AO96" s="84">
        <f t="shared" si="55"/>
        <v>0</v>
      </c>
      <c r="AP96" s="84">
        <f t="shared" si="56"/>
        <v>0</v>
      </c>
      <c r="AQ96" s="221">
        <f t="shared" si="40"/>
        <v>0</v>
      </c>
      <c r="AR96" s="221">
        <f t="shared" si="40"/>
        <v>0</v>
      </c>
      <c r="AS96" s="221">
        <f t="shared" si="40"/>
        <v>0</v>
      </c>
      <c r="AT96" s="221">
        <f t="shared" si="40"/>
        <v>0</v>
      </c>
      <c r="AU96" s="84"/>
      <c r="AV96" s="84"/>
      <c r="AW96" s="84"/>
      <c r="AX96" s="84"/>
      <c r="AY96" s="127"/>
    </row>
    <row r="97" spans="2:51">
      <c r="B97" s="2" t="s">
        <v>0</v>
      </c>
      <c r="C97">
        <v>32</v>
      </c>
      <c r="D97">
        <v>0</v>
      </c>
      <c r="E97" s="6"/>
      <c r="I97" s="106">
        <v>92</v>
      </c>
      <c r="J97" s="84">
        <f t="shared" si="59"/>
        <v>0</v>
      </c>
      <c r="K97" s="84">
        <f t="shared" si="60"/>
        <v>0</v>
      </c>
      <c r="L97" s="84">
        <f t="shared" si="61"/>
        <v>0</v>
      </c>
      <c r="M97" s="84">
        <f t="shared" si="62"/>
        <v>0</v>
      </c>
      <c r="N97" s="84">
        <f t="shared" si="43"/>
        <v>0</v>
      </c>
      <c r="O97" s="85">
        <f t="shared" si="44"/>
        <v>0</v>
      </c>
      <c r="P97" s="106">
        <v>92</v>
      </c>
      <c r="Q97" s="84">
        <f t="shared" si="57"/>
        <v>0</v>
      </c>
      <c r="R97" s="84">
        <f t="shared" si="63"/>
        <v>0</v>
      </c>
      <c r="S97" s="84">
        <f t="shared" si="64"/>
        <v>0</v>
      </c>
      <c r="T97" s="84">
        <f t="shared" si="45"/>
        <v>0</v>
      </c>
      <c r="U97" s="84">
        <f t="shared" si="58"/>
        <v>0</v>
      </c>
      <c r="V97" s="84">
        <f t="shared" si="46"/>
        <v>0</v>
      </c>
      <c r="W97" s="84">
        <v>0</v>
      </c>
      <c r="X97" s="84">
        <f t="shared" si="47"/>
        <v>0</v>
      </c>
      <c r="Y97" s="89">
        <f t="shared" si="48"/>
        <v>0</v>
      </c>
      <c r="AA97" s="122">
        <v>92</v>
      </c>
      <c r="AB97" s="84">
        <f t="shared" si="49"/>
        <v>0</v>
      </c>
      <c r="AC97" s="332">
        <f t="shared" si="72"/>
        <v>0</v>
      </c>
      <c r="AD97" s="152">
        <f t="shared" si="50"/>
        <v>0</v>
      </c>
      <c r="AE97" s="152">
        <f t="shared" si="51"/>
        <v>0</v>
      </c>
      <c r="AF97" s="221">
        <f t="shared" si="68"/>
        <v>0</v>
      </c>
      <c r="AG97" s="221">
        <f t="shared" si="69"/>
        <v>0</v>
      </c>
      <c r="AH97" s="221">
        <f t="shared" si="70"/>
        <v>0</v>
      </c>
      <c r="AI97" s="226">
        <f t="shared" si="71"/>
        <v>0</v>
      </c>
      <c r="AK97" s="122">
        <v>92</v>
      </c>
      <c r="AL97" s="84">
        <f t="shared" si="52"/>
        <v>0</v>
      </c>
      <c r="AM97" s="84">
        <f t="shared" si="53"/>
        <v>0</v>
      </c>
      <c r="AN97" s="84">
        <f t="shared" si="54"/>
        <v>0</v>
      </c>
      <c r="AO97" s="84">
        <f t="shared" si="55"/>
        <v>0</v>
      </c>
      <c r="AP97" s="84">
        <f t="shared" si="56"/>
        <v>0</v>
      </c>
      <c r="AQ97" s="221">
        <f t="shared" si="40"/>
        <v>0</v>
      </c>
      <c r="AR97" s="221">
        <f t="shared" si="40"/>
        <v>0</v>
      </c>
      <c r="AS97" s="221">
        <f t="shared" si="40"/>
        <v>0</v>
      </c>
      <c r="AT97" s="221">
        <f t="shared" si="40"/>
        <v>0</v>
      </c>
      <c r="AU97" s="84"/>
      <c r="AV97" s="84"/>
      <c r="AW97" s="84"/>
      <c r="AX97" s="84"/>
      <c r="AY97" s="127"/>
    </row>
    <row r="98" spans="2:51">
      <c r="B98" s="2" t="s">
        <v>1</v>
      </c>
      <c r="C98">
        <v>45</v>
      </c>
      <c r="D98">
        <v>0</v>
      </c>
      <c r="E98" s="6"/>
      <c r="I98" s="106">
        <v>93</v>
      </c>
      <c r="J98" s="84">
        <f t="shared" si="59"/>
        <v>0</v>
      </c>
      <c r="K98" s="84">
        <f t="shared" si="60"/>
        <v>0</v>
      </c>
      <c r="L98" s="84">
        <f t="shared" si="61"/>
        <v>0</v>
      </c>
      <c r="M98" s="84">
        <f t="shared" si="62"/>
        <v>0</v>
      </c>
      <c r="N98" s="84">
        <f t="shared" si="43"/>
        <v>0</v>
      </c>
      <c r="O98" s="85">
        <f t="shared" si="44"/>
        <v>0</v>
      </c>
      <c r="P98" s="106">
        <v>93</v>
      </c>
      <c r="Q98" s="84">
        <f t="shared" si="57"/>
        <v>0</v>
      </c>
      <c r="R98" s="84">
        <f t="shared" si="63"/>
        <v>0</v>
      </c>
      <c r="S98" s="84">
        <f t="shared" si="64"/>
        <v>0</v>
      </c>
      <c r="T98" s="84">
        <f t="shared" si="45"/>
        <v>0</v>
      </c>
      <c r="U98" s="84">
        <f t="shared" si="58"/>
        <v>0</v>
      </c>
      <c r="V98" s="84">
        <f t="shared" si="46"/>
        <v>0</v>
      </c>
      <c r="W98" s="84">
        <v>0</v>
      </c>
      <c r="X98" s="84">
        <f t="shared" si="47"/>
        <v>0</v>
      </c>
      <c r="Y98" s="89">
        <f t="shared" si="48"/>
        <v>0</v>
      </c>
      <c r="AA98" s="122">
        <v>93</v>
      </c>
      <c r="AB98" s="84">
        <f t="shared" si="49"/>
        <v>0</v>
      </c>
      <c r="AC98" s="332">
        <f t="shared" si="72"/>
        <v>0</v>
      </c>
      <c r="AD98" s="152">
        <f t="shared" si="50"/>
        <v>0</v>
      </c>
      <c r="AE98" s="152">
        <f t="shared" si="51"/>
        <v>0</v>
      </c>
      <c r="AF98" s="221">
        <f t="shared" si="68"/>
        <v>0</v>
      </c>
      <c r="AG98" s="221">
        <f t="shared" si="69"/>
        <v>0</v>
      </c>
      <c r="AH98" s="221">
        <f t="shared" si="70"/>
        <v>0</v>
      </c>
      <c r="AI98" s="226">
        <f t="shared" si="71"/>
        <v>0</v>
      </c>
      <c r="AK98" s="122">
        <v>93</v>
      </c>
      <c r="AL98" s="84">
        <f t="shared" si="52"/>
        <v>0</v>
      </c>
      <c r="AM98" s="84">
        <f t="shared" si="53"/>
        <v>0</v>
      </c>
      <c r="AN98" s="84">
        <f t="shared" si="54"/>
        <v>0</v>
      </c>
      <c r="AO98" s="84">
        <f t="shared" si="55"/>
        <v>0</v>
      </c>
      <c r="AP98" s="84">
        <f t="shared" si="56"/>
        <v>0</v>
      </c>
      <c r="AQ98" s="221">
        <f t="shared" si="40"/>
        <v>0</v>
      </c>
      <c r="AR98" s="221">
        <f t="shared" si="40"/>
        <v>0</v>
      </c>
      <c r="AS98" s="221">
        <f t="shared" si="40"/>
        <v>0</v>
      </c>
      <c r="AT98" s="221">
        <f t="shared" si="40"/>
        <v>0</v>
      </c>
      <c r="AU98" s="84"/>
      <c r="AV98" s="84"/>
      <c r="AW98" s="84"/>
      <c r="AX98" s="84"/>
      <c r="AY98" s="127"/>
    </row>
    <row r="99" spans="2:51">
      <c r="B99" s="2" t="s">
        <v>2</v>
      </c>
      <c r="C99">
        <v>70</v>
      </c>
      <c r="D99">
        <v>0</v>
      </c>
      <c r="E99" s="6"/>
      <c r="I99" s="106">
        <v>94</v>
      </c>
      <c r="J99" s="84">
        <f t="shared" si="59"/>
        <v>0</v>
      </c>
      <c r="K99" s="84">
        <f t="shared" si="60"/>
        <v>0</v>
      </c>
      <c r="L99" s="84">
        <f t="shared" si="61"/>
        <v>0</v>
      </c>
      <c r="M99" s="84">
        <f t="shared" si="62"/>
        <v>0</v>
      </c>
      <c r="N99" s="84">
        <f t="shared" si="43"/>
        <v>0</v>
      </c>
      <c r="O99" s="85">
        <f t="shared" si="44"/>
        <v>0</v>
      </c>
      <c r="P99" s="106">
        <v>94</v>
      </c>
      <c r="Q99" s="84">
        <f t="shared" si="57"/>
        <v>0</v>
      </c>
      <c r="R99" s="84">
        <f t="shared" si="63"/>
        <v>0</v>
      </c>
      <c r="S99" s="84">
        <f t="shared" si="64"/>
        <v>0</v>
      </c>
      <c r="T99" s="84">
        <f t="shared" si="45"/>
        <v>0</v>
      </c>
      <c r="U99" s="84">
        <f t="shared" si="58"/>
        <v>0</v>
      </c>
      <c r="V99" s="84">
        <f t="shared" si="46"/>
        <v>0</v>
      </c>
      <c r="W99" s="84">
        <v>0</v>
      </c>
      <c r="X99" s="84">
        <f t="shared" si="47"/>
        <v>0</v>
      </c>
      <c r="Y99" s="89">
        <f t="shared" si="48"/>
        <v>0</v>
      </c>
      <c r="AA99" s="122">
        <v>94</v>
      </c>
      <c r="AB99" s="84">
        <f t="shared" si="49"/>
        <v>0</v>
      </c>
      <c r="AC99" s="332">
        <f t="shared" si="72"/>
        <v>0</v>
      </c>
      <c r="AD99" s="152">
        <f t="shared" si="50"/>
        <v>0</v>
      </c>
      <c r="AE99" s="152">
        <f t="shared" si="51"/>
        <v>0</v>
      </c>
      <c r="AF99" s="221">
        <f t="shared" si="68"/>
        <v>0</v>
      </c>
      <c r="AG99" s="221">
        <f t="shared" si="69"/>
        <v>0</v>
      </c>
      <c r="AH99" s="221">
        <f t="shared" si="70"/>
        <v>0</v>
      </c>
      <c r="AI99" s="226">
        <f t="shared" si="71"/>
        <v>0</v>
      </c>
      <c r="AK99" s="122">
        <v>94</v>
      </c>
      <c r="AL99" s="84">
        <f t="shared" si="52"/>
        <v>0</v>
      </c>
      <c r="AM99" s="84">
        <f t="shared" si="53"/>
        <v>0</v>
      </c>
      <c r="AN99" s="84">
        <f t="shared" si="54"/>
        <v>0</v>
      </c>
      <c r="AO99" s="84">
        <f t="shared" si="55"/>
        <v>0</v>
      </c>
      <c r="AP99" s="84">
        <f t="shared" si="56"/>
        <v>0</v>
      </c>
      <c r="AQ99" s="221">
        <f t="shared" si="40"/>
        <v>0</v>
      </c>
      <c r="AR99" s="221">
        <f t="shared" si="40"/>
        <v>0</v>
      </c>
      <c r="AS99" s="221">
        <f t="shared" si="40"/>
        <v>0</v>
      </c>
      <c r="AT99" s="221">
        <f t="shared" si="40"/>
        <v>0</v>
      </c>
      <c r="AU99" s="84"/>
      <c r="AV99" s="84"/>
      <c r="AW99" s="84"/>
      <c r="AX99" s="84"/>
      <c r="AY99" s="127"/>
    </row>
    <row r="100" spans="2:51">
      <c r="B100" s="2" t="s">
        <v>140</v>
      </c>
      <c r="C100">
        <v>70</v>
      </c>
      <c r="D100">
        <v>0</v>
      </c>
      <c r="E100" s="6"/>
      <c r="I100" s="106">
        <v>95</v>
      </c>
      <c r="J100" s="84">
        <f t="shared" si="59"/>
        <v>0</v>
      </c>
      <c r="K100" s="84">
        <f t="shared" si="60"/>
        <v>0</v>
      </c>
      <c r="L100" s="84">
        <f t="shared" si="61"/>
        <v>0</v>
      </c>
      <c r="M100" s="84">
        <f t="shared" si="62"/>
        <v>0</v>
      </c>
      <c r="N100" s="84">
        <f t="shared" si="43"/>
        <v>0</v>
      </c>
      <c r="O100" s="85">
        <f t="shared" si="44"/>
        <v>0</v>
      </c>
      <c r="P100" s="106">
        <v>95</v>
      </c>
      <c r="Q100" s="84">
        <f t="shared" si="57"/>
        <v>0</v>
      </c>
      <c r="R100" s="84">
        <f t="shared" si="63"/>
        <v>0</v>
      </c>
      <c r="S100" s="84">
        <f t="shared" si="64"/>
        <v>0</v>
      </c>
      <c r="T100" s="84">
        <f t="shared" si="45"/>
        <v>0</v>
      </c>
      <c r="U100" s="84">
        <f t="shared" si="58"/>
        <v>0</v>
      </c>
      <c r="V100" s="84">
        <f t="shared" si="46"/>
        <v>0</v>
      </c>
      <c r="W100" s="84">
        <v>0</v>
      </c>
      <c r="X100" s="84">
        <f t="shared" si="47"/>
        <v>0</v>
      </c>
      <c r="Y100" s="89">
        <f t="shared" si="48"/>
        <v>0</v>
      </c>
      <c r="AA100" s="122">
        <v>95</v>
      </c>
      <c r="AB100" s="84">
        <f t="shared" si="49"/>
        <v>0</v>
      </c>
      <c r="AC100" s="332">
        <f t="shared" si="72"/>
        <v>0</v>
      </c>
      <c r="AD100" s="152">
        <f t="shared" si="50"/>
        <v>0</v>
      </c>
      <c r="AE100" s="152">
        <f t="shared" si="51"/>
        <v>0</v>
      </c>
      <c r="AF100" s="221">
        <f t="shared" si="68"/>
        <v>0</v>
      </c>
      <c r="AG100" s="221">
        <f t="shared" si="69"/>
        <v>0</v>
      </c>
      <c r="AH100" s="221">
        <f t="shared" si="70"/>
        <v>0</v>
      </c>
      <c r="AI100" s="226">
        <f t="shared" si="71"/>
        <v>0</v>
      </c>
      <c r="AK100" s="122">
        <v>95</v>
      </c>
      <c r="AL100" s="84">
        <f t="shared" si="52"/>
        <v>0</v>
      </c>
      <c r="AM100" s="84">
        <f t="shared" si="53"/>
        <v>0</v>
      </c>
      <c r="AN100" s="84">
        <f t="shared" si="54"/>
        <v>0</v>
      </c>
      <c r="AO100" s="84">
        <f t="shared" si="55"/>
        <v>0</v>
      </c>
      <c r="AP100" s="84">
        <f t="shared" si="56"/>
        <v>0</v>
      </c>
      <c r="AQ100" s="221">
        <f t="shared" si="40"/>
        <v>0</v>
      </c>
      <c r="AR100" s="221">
        <f t="shared" si="40"/>
        <v>0</v>
      </c>
      <c r="AS100" s="221">
        <f t="shared" si="40"/>
        <v>0</v>
      </c>
      <c r="AT100" s="221">
        <f t="shared" si="40"/>
        <v>0</v>
      </c>
      <c r="AU100" s="84"/>
      <c r="AV100" s="84"/>
      <c r="AW100" s="84"/>
      <c r="AX100" s="84"/>
      <c r="AY100" s="127"/>
    </row>
    <row r="101" spans="2:51">
      <c r="C101" s="73"/>
      <c r="E101" s="6"/>
      <c r="I101" s="106">
        <v>96</v>
      </c>
      <c r="J101" s="84">
        <f t="shared" si="59"/>
        <v>0</v>
      </c>
      <c r="K101" s="84">
        <f t="shared" si="60"/>
        <v>0</v>
      </c>
      <c r="L101" s="84">
        <f t="shared" si="61"/>
        <v>0</v>
      </c>
      <c r="M101" s="84">
        <f t="shared" si="62"/>
        <v>0</v>
      </c>
      <c r="N101" s="84">
        <f t="shared" si="43"/>
        <v>0</v>
      </c>
      <c r="O101" s="85">
        <f t="shared" si="44"/>
        <v>0</v>
      </c>
      <c r="P101" s="106">
        <v>96</v>
      </c>
      <c r="Q101" s="84">
        <f t="shared" si="57"/>
        <v>0</v>
      </c>
      <c r="R101" s="84">
        <f t="shared" si="63"/>
        <v>0</v>
      </c>
      <c r="S101" s="84">
        <f t="shared" si="64"/>
        <v>0</v>
      </c>
      <c r="T101" s="84">
        <f t="shared" si="45"/>
        <v>0</v>
      </c>
      <c r="U101" s="84">
        <f t="shared" si="58"/>
        <v>0</v>
      </c>
      <c r="V101" s="84">
        <f t="shared" si="46"/>
        <v>0</v>
      </c>
      <c r="W101" s="84">
        <v>0</v>
      </c>
      <c r="X101" s="84">
        <f t="shared" si="47"/>
        <v>0</v>
      </c>
      <c r="Y101" s="89">
        <f t="shared" si="48"/>
        <v>0</v>
      </c>
      <c r="AA101" s="122">
        <v>96</v>
      </c>
      <c r="AB101" s="84">
        <f t="shared" si="49"/>
        <v>0</v>
      </c>
      <c r="AC101" s="332">
        <f t="shared" si="72"/>
        <v>0</v>
      </c>
      <c r="AD101" s="152">
        <f t="shared" si="50"/>
        <v>0</v>
      </c>
      <c r="AE101" s="152">
        <f t="shared" si="51"/>
        <v>0</v>
      </c>
      <c r="AF101" s="221">
        <f t="shared" si="68"/>
        <v>0</v>
      </c>
      <c r="AG101" s="221">
        <f t="shared" si="69"/>
        <v>0</v>
      </c>
      <c r="AH101" s="221">
        <f t="shared" si="70"/>
        <v>0</v>
      </c>
      <c r="AI101" s="226">
        <f t="shared" si="71"/>
        <v>0</v>
      </c>
      <c r="AK101" s="122">
        <v>96</v>
      </c>
      <c r="AL101" s="84">
        <f t="shared" si="52"/>
        <v>0</v>
      </c>
      <c r="AM101" s="84">
        <f t="shared" si="53"/>
        <v>0</v>
      </c>
      <c r="AN101" s="84">
        <f t="shared" si="54"/>
        <v>0</v>
      </c>
      <c r="AO101" s="84">
        <f t="shared" si="55"/>
        <v>0</v>
      </c>
      <c r="AP101" s="84">
        <f t="shared" si="56"/>
        <v>0</v>
      </c>
      <c r="AQ101" s="221">
        <f t="shared" si="40"/>
        <v>0</v>
      </c>
      <c r="AR101" s="221">
        <f t="shared" si="40"/>
        <v>0</v>
      </c>
      <c r="AS101" s="221">
        <f t="shared" si="40"/>
        <v>0</v>
      </c>
      <c r="AT101" s="221">
        <f t="shared" si="40"/>
        <v>0</v>
      </c>
      <c r="AU101" s="84"/>
      <c r="AV101" s="84"/>
      <c r="AW101" s="84"/>
      <c r="AX101" s="84"/>
      <c r="AY101" s="127"/>
    </row>
    <row r="102" spans="2:51">
      <c r="C102" s="73"/>
      <c r="E102" s="6"/>
      <c r="I102" s="106">
        <v>97</v>
      </c>
      <c r="J102" s="84">
        <f t="shared" si="59"/>
        <v>0</v>
      </c>
      <c r="K102" s="84">
        <f t="shared" si="60"/>
        <v>0</v>
      </c>
      <c r="L102" s="84">
        <f t="shared" si="61"/>
        <v>0</v>
      </c>
      <c r="M102" s="84">
        <f t="shared" si="62"/>
        <v>0</v>
      </c>
      <c r="N102" s="84">
        <f t="shared" si="43"/>
        <v>0</v>
      </c>
      <c r="O102" s="85">
        <f t="shared" si="44"/>
        <v>0</v>
      </c>
      <c r="P102" s="106">
        <v>97</v>
      </c>
      <c r="Q102" s="84">
        <f t="shared" si="57"/>
        <v>0</v>
      </c>
      <c r="R102" s="84">
        <f t="shared" si="63"/>
        <v>0</v>
      </c>
      <c r="S102" s="84">
        <f t="shared" si="64"/>
        <v>0</v>
      </c>
      <c r="T102" s="84">
        <f t="shared" si="45"/>
        <v>0</v>
      </c>
      <c r="U102" s="84">
        <f t="shared" si="58"/>
        <v>0</v>
      </c>
      <c r="V102" s="84">
        <f t="shared" si="46"/>
        <v>0</v>
      </c>
      <c r="W102" s="84">
        <v>0</v>
      </c>
      <c r="X102" s="84">
        <f t="shared" si="47"/>
        <v>0</v>
      </c>
      <c r="Y102" s="89">
        <f t="shared" si="48"/>
        <v>0</v>
      </c>
      <c r="AA102" s="122">
        <v>97</v>
      </c>
      <c r="AB102" s="84">
        <f t="shared" si="49"/>
        <v>0</v>
      </c>
      <c r="AC102" s="332">
        <f t="shared" si="72"/>
        <v>0</v>
      </c>
      <c r="AD102" s="152">
        <f t="shared" si="50"/>
        <v>0</v>
      </c>
      <c r="AE102" s="152">
        <f t="shared" si="51"/>
        <v>0</v>
      </c>
      <c r="AF102" s="221">
        <f t="shared" si="68"/>
        <v>0</v>
      </c>
      <c r="AG102" s="221">
        <f t="shared" si="69"/>
        <v>0</v>
      </c>
      <c r="AH102" s="221">
        <f t="shared" si="70"/>
        <v>0</v>
      </c>
      <c r="AI102" s="226">
        <f t="shared" si="71"/>
        <v>0</v>
      </c>
      <c r="AK102" s="122">
        <v>97</v>
      </c>
      <c r="AL102" s="84">
        <f t="shared" si="52"/>
        <v>0</v>
      </c>
      <c r="AM102" s="84">
        <f t="shared" si="53"/>
        <v>0</v>
      </c>
      <c r="AN102" s="84">
        <f t="shared" si="54"/>
        <v>0</v>
      </c>
      <c r="AO102" s="84">
        <f t="shared" si="55"/>
        <v>0</v>
      </c>
      <c r="AP102" s="84">
        <f t="shared" si="56"/>
        <v>0</v>
      </c>
      <c r="AQ102" s="221">
        <f t="shared" si="40"/>
        <v>0</v>
      </c>
      <c r="AR102" s="221">
        <f t="shared" si="40"/>
        <v>0</v>
      </c>
      <c r="AS102" s="221">
        <f t="shared" si="40"/>
        <v>0</v>
      </c>
      <c r="AT102" s="221">
        <f t="shared" si="40"/>
        <v>0</v>
      </c>
      <c r="AU102" s="84"/>
      <c r="AV102" s="84"/>
      <c r="AW102" s="84"/>
      <c r="AX102" s="84"/>
      <c r="AY102" s="127"/>
    </row>
    <row r="103" spans="2:51" ht="16">
      <c r="C103" s="71" t="s">
        <v>162</v>
      </c>
      <c r="D103" s="166" t="s">
        <v>163</v>
      </c>
      <c r="F103" s="217" t="s">
        <v>237</v>
      </c>
      <c r="I103" s="106">
        <v>98</v>
      </c>
      <c r="J103" s="84">
        <f t="shared" si="59"/>
        <v>0</v>
      </c>
      <c r="K103" s="84">
        <f t="shared" si="60"/>
        <v>0</v>
      </c>
      <c r="L103" s="84">
        <f t="shared" si="61"/>
        <v>0</v>
      </c>
      <c r="M103" s="84">
        <f t="shared" si="62"/>
        <v>0</v>
      </c>
      <c r="N103" s="84">
        <f t="shared" si="43"/>
        <v>0</v>
      </c>
      <c r="O103" s="85">
        <f t="shared" si="44"/>
        <v>0</v>
      </c>
      <c r="P103" s="106">
        <v>98</v>
      </c>
      <c r="Q103" s="84">
        <f t="shared" si="57"/>
        <v>0</v>
      </c>
      <c r="R103" s="84">
        <f t="shared" si="63"/>
        <v>0</v>
      </c>
      <c r="S103" s="84">
        <f t="shared" si="64"/>
        <v>0</v>
      </c>
      <c r="T103" s="84">
        <f t="shared" si="45"/>
        <v>0</v>
      </c>
      <c r="U103" s="84">
        <f t="shared" si="58"/>
        <v>0</v>
      </c>
      <c r="V103" s="84">
        <f t="shared" si="46"/>
        <v>0</v>
      </c>
      <c r="W103" s="84">
        <v>0</v>
      </c>
      <c r="X103" s="84">
        <f t="shared" si="47"/>
        <v>0</v>
      </c>
      <c r="Y103" s="89">
        <f t="shared" si="48"/>
        <v>0</v>
      </c>
      <c r="AA103" s="122">
        <v>98</v>
      </c>
      <c r="AB103" s="84">
        <f t="shared" si="49"/>
        <v>0</v>
      </c>
      <c r="AC103" s="332">
        <f t="shared" si="72"/>
        <v>0</v>
      </c>
      <c r="AD103" s="152">
        <f t="shared" si="50"/>
        <v>0</v>
      </c>
      <c r="AE103" s="152">
        <f t="shared" si="51"/>
        <v>0</v>
      </c>
      <c r="AF103" s="221">
        <f t="shared" si="68"/>
        <v>0</v>
      </c>
      <c r="AG103" s="221">
        <f t="shared" si="69"/>
        <v>0</v>
      </c>
      <c r="AH103" s="221">
        <f t="shared" si="70"/>
        <v>0</v>
      </c>
      <c r="AI103" s="226">
        <f t="shared" si="71"/>
        <v>0</v>
      </c>
      <c r="AK103" s="122">
        <v>98</v>
      </c>
      <c r="AL103" s="84">
        <f t="shared" si="52"/>
        <v>0</v>
      </c>
      <c r="AM103" s="84">
        <f t="shared" si="53"/>
        <v>0</v>
      </c>
      <c r="AN103" s="84">
        <f t="shared" si="54"/>
        <v>0</v>
      </c>
      <c r="AO103" s="84">
        <f t="shared" si="55"/>
        <v>0</v>
      </c>
      <c r="AP103" s="84">
        <f t="shared" si="56"/>
        <v>0</v>
      </c>
      <c r="AQ103" s="221">
        <f t="shared" si="40"/>
        <v>0</v>
      </c>
      <c r="AR103" s="221">
        <f t="shared" si="40"/>
        <v>0</v>
      </c>
      <c r="AS103" s="221">
        <f t="shared" si="40"/>
        <v>0</v>
      </c>
      <c r="AT103" s="221">
        <f t="shared" si="40"/>
        <v>0</v>
      </c>
      <c r="AU103" s="84"/>
      <c r="AV103" s="84"/>
      <c r="AW103" s="84"/>
      <c r="AX103" s="84"/>
      <c r="AY103" s="127"/>
    </row>
    <row r="104" spans="2:51">
      <c r="B104" t="s">
        <v>78</v>
      </c>
      <c r="C104">
        <v>1.52</v>
      </c>
      <c r="D104">
        <v>35</v>
      </c>
      <c r="F104" s="216" t="s">
        <v>233</v>
      </c>
      <c r="G104" s="70">
        <v>0.25</v>
      </c>
      <c r="I104" s="106">
        <v>99</v>
      </c>
      <c r="J104" s="84">
        <f t="shared" si="59"/>
        <v>0</v>
      </c>
      <c r="K104" s="84">
        <f t="shared" si="60"/>
        <v>0</v>
      </c>
      <c r="L104" s="84">
        <f t="shared" si="61"/>
        <v>0</v>
      </c>
      <c r="M104" s="84">
        <f t="shared" si="62"/>
        <v>0</v>
      </c>
      <c r="N104" s="84">
        <f t="shared" si="43"/>
        <v>0</v>
      </c>
      <c r="O104" s="85">
        <f t="shared" si="44"/>
        <v>0</v>
      </c>
      <c r="P104" s="106">
        <v>99</v>
      </c>
      <c r="Q104" s="84">
        <f t="shared" si="57"/>
        <v>0</v>
      </c>
      <c r="R104" s="84">
        <f t="shared" si="63"/>
        <v>0</v>
      </c>
      <c r="S104" s="84">
        <f t="shared" si="64"/>
        <v>0</v>
      </c>
      <c r="T104" s="84">
        <f t="shared" si="45"/>
        <v>0</v>
      </c>
      <c r="U104" s="84">
        <f t="shared" si="58"/>
        <v>0</v>
      </c>
      <c r="V104" s="84">
        <f t="shared" si="46"/>
        <v>0</v>
      </c>
      <c r="W104" s="84">
        <v>0</v>
      </c>
      <c r="X104" s="84">
        <f t="shared" si="47"/>
        <v>0</v>
      </c>
      <c r="Y104" s="89">
        <f t="shared" si="48"/>
        <v>0</v>
      </c>
      <c r="AA104" s="122">
        <v>99</v>
      </c>
      <c r="AB104" s="84">
        <f t="shared" si="49"/>
        <v>0</v>
      </c>
      <c r="AC104" s="332">
        <f t="shared" si="72"/>
        <v>0</v>
      </c>
      <c r="AD104" s="152">
        <f t="shared" si="50"/>
        <v>0</v>
      </c>
      <c r="AE104" s="152">
        <f t="shared" si="51"/>
        <v>0</v>
      </c>
      <c r="AF104" s="221">
        <f t="shared" si="68"/>
        <v>0</v>
      </c>
      <c r="AG104" s="221">
        <f t="shared" si="69"/>
        <v>0</v>
      </c>
      <c r="AH104" s="221">
        <f t="shared" si="70"/>
        <v>0</v>
      </c>
      <c r="AI104" s="226">
        <f t="shared" si="71"/>
        <v>0</v>
      </c>
      <c r="AK104" s="122">
        <v>99</v>
      </c>
      <c r="AL104" s="84">
        <f t="shared" si="52"/>
        <v>0</v>
      </c>
      <c r="AM104" s="84">
        <f t="shared" si="53"/>
        <v>0</v>
      </c>
      <c r="AN104" s="84">
        <f t="shared" si="54"/>
        <v>0</v>
      </c>
      <c r="AO104" s="84">
        <f t="shared" si="55"/>
        <v>0</v>
      </c>
      <c r="AP104" s="84">
        <f t="shared" si="56"/>
        <v>0</v>
      </c>
      <c r="AQ104" s="221">
        <f t="shared" si="40"/>
        <v>0</v>
      </c>
      <c r="AR104" s="221">
        <f t="shared" si="40"/>
        <v>0</v>
      </c>
      <c r="AS104" s="221">
        <f t="shared" si="40"/>
        <v>0</v>
      </c>
      <c r="AT104" s="221">
        <f t="shared" si="40"/>
        <v>0</v>
      </c>
      <c r="AU104" s="84"/>
      <c r="AV104" s="84"/>
      <c r="AW104" s="84"/>
      <c r="AX104" s="84"/>
      <c r="AY104" s="127"/>
    </row>
    <row r="105" spans="2:51">
      <c r="B105" t="s">
        <v>80</v>
      </c>
      <c r="C105">
        <v>0</v>
      </c>
      <c r="D105">
        <v>2</v>
      </c>
      <c r="F105" s="216" t="s">
        <v>235</v>
      </c>
      <c r="G105" s="70">
        <v>1.03</v>
      </c>
      <c r="I105" s="106">
        <v>100</v>
      </c>
      <c r="J105" s="84">
        <f t="shared" si="59"/>
        <v>0</v>
      </c>
      <c r="K105" s="84">
        <f t="shared" si="60"/>
        <v>0</v>
      </c>
      <c r="L105" s="84">
        <f t="shared" si="61"/>
        <v>0</v>
      </c>
      <c r="M105" s="84">
        <f t="shared" si="62"/>
        <v>0</v>
      </c>
      <c r="N105" s="84">
        <f t="shared" si="43"/>
        <v>0</v>
      </c>
      <c r="O105" s="85">
        <f t="shared" si="44"/>
        <v>0</v>
      </c>
      <c r="P105" s="106">
        <v>100</v>
      </c>
      <c r="Q105" s="84">
        <f t="shared" si="57"/>
        <v>0</v>
      </c>
      <c r="R105" s="84">
        <f t="shared" si="63"/>
        <v>0</v>
      </c>
      <c r="S105" s="84">
        <f t="shared" si="64"/>
        <v>0</v>
      </c>
      <c r="T105" s="84">
        <f t="shared" si="45"/>
        <v>0</v>
      </c>
      <c r="U105" s="84">
        <f t="shared" si="58"/>
        <v>0</v>
      </c>
      <c r="V105" s="84">
        <f t="shared" si="46"/>
        <v>0</v>
      </c>
      <c r="W105" s="84">
        <v>0</v>
      </c>
      <c r="X105" s="84">
        <f t="shared" si="47"/>
        <v>0</v>
      </c>
      <c r="Y105" s="89">
        <f t="shared" si="48"/>
        <v>0</v>
      </c>
      <c r="AA105" s="122">
        <v>100</v>
      </c>
      <c r="AB105" s="84">
        <f t="shared" si="49"/>
        <v>0</v>
      </c>
      <c r="AC105" s="332">
        <f t="shared" si="72"/>
        <v>0</v>
      </c>
      <c r="AD105" s="152">
        <f t="shared" si="50"/>
        <v>0</v>
      </c>
      <c r="AE105" s="152">
        <f t="shared" si="51"/>
        <v>0</v>
      </c>
      <c r="AF105" s="221">
        <f t="shared" si="68"/>
        <v>0</v>
      </c>
      <c r="AG105" s="221">
        <f t="shared" si="69"/>
        <v>0</v>
      </c>
      <c r="AH105" s="221">
        <f t="shared" si="70"/>
        <v>0</v>
      </c>
      <c r="AI105" s="226">
        <f t="shared" si="71"/>
        <v>0</v>
      </c>
      <c r="AK105" s="122">
        <v>100</v>
      </c>
      <c r="AL105" s="84">
        <f t="shared" si="52"/>
        <v>0</v>
      </c>
      <c r="AM105" s="84">
        <f t="shared" si="53"/>
        <v>0</v>
      </c>
      <c r="AN105" s="84">
        <f t="shared" si="54"/>
        <v>0</v>
      </c>
      <c r="AO105" s="84">
        <f t="shared" si="55"/>
        <v>0</v>
      </c>
      <c r="AP105" s="84">
        <f t="shared" si="56"/>
        <v>0</v>
      </c>
      <c r="AQ105" s="221">
        <f t="shared" si="40"/>
        <v>0</v>
      </c>
      <c r="AR105" s="221">
        <f t="shared" si="40"/>
        <v>0</v>
      </c>
      <c r="AS105" s="221">
        <f t="shared" si="40"/>
        <v>0</v>
      </c>
      <c r="AT105" s="221">
        <f t="shared" ref="AT105:AT168" si="73">IF($AK105&lt;=$F$18,$AL105*AP105,)</f>
        <v>0</v>
      </c>
      <c r="AU105" s="84"/>
      <c r="AV105" s="84"/>
      <c r="AW105" s="84"/>
      <c r="AX105" s="84"/>
      <c r="AY105" s="127"/>
    </row>
    <row r="106" spans="2:51" ht="30">
      <c r="B106" t="s">
        <v>81</v>
      </c>
      <c r="C106">
        <v>0.77</v>
      </c>
      <c r="D106">
        <v>25</v>
      </c>
      <c r="F106" s="216" t="s">
        <v>236</v>
      </c>
      <c r="G106" s="70">
        <v>0.59</v>
      </c>
      <c r="I106" s="106">
        <v>101</v>
      </c>
      <c r="J106" s="84">
        <f t="shared" si="59"/>
        <v>0</v>
      </c>
      <c r="K106" s="84">
        <f t="shared" si="60"/>
        <v>0</v>
      </c>
      <c r="L106" s="84">
        <f t="shared" si="61"/>
        <v>0</v>
      </c>
      <c r="M106" s="84">
        <f t="shared" si="62"/>
        <v>0</v>
      </c>
      <c r="N106" s="84">
        <f t="shared" si="43"/>
        <v>0</v>
      </c>
      <c r="O106" s="85">
        <f t="shared" si="44"/>
        <v>0</v>
      </c>
      <c r="P106" s="106">
        <v>101</v>
      </c>
      <c r="Q106" s="84">
        <f t="shared" si="57"/>
        <v>0</v>
      </c>
      <c r="R106" s="84">
        <f t="shared" si="63"/>
        <v>0</v>
      </c>
      <c r="S106" s="84">
        <f t="shared" si="64"/>
        <v>0</v>
      </c>
      <c r="T106" s="84">
        <f t="shared" si="45"/>
        <v>0</v>
      </c>
      <c r="U106" s="84">
        <f t="shared" si="58"/>
        <v>0</v>
      </c>
      <c r="V106" s="84">
        <f t="shared" si="46"/>
        <v>0</v>
      </c>
      <c r="W106" s="84">
        <v>0</v>
      </c>
      <c r="X106" s="84">
        <f t="shared" si="47"/>
        <v>0</v>
      </c>
      <c r="Y106" s="89">
        <f t="shared" si="48"/>
        <v>0</v>
      </c>
      <c r="AA106" s="122">
        <v>101</v>
      </c>
      <c r="AB106" s="84">
        <f t="shared" si="49"/>
        <v>0</v>
      </c>
      <c r="AC106" s="332">
        <f t="shared" si="72"/>
        <v>0</v>
      </c>
      <c r="AD106" s="152">
        <f t="shared" si="50"/>
        <v>0</v>
      </c>
      <c r="AE106" s="152">
        <f t="shared" si="51"/>
        <v>0</v>
      </c>
      <c r="AF106" s="221">
        <f t="shared" si="68"/>
        <v>0</v>
      </c>
      <c r="AG106" s="221">
        <f t="shared" si="69"/>
        <v>0</v>
      </c>
      <c r="AH106" s="221">
        <f t="shared" si="70"/>
        <v>0</v>
      </c>
      <c r="AI106" s="226">
        <f t="shared" si="71"/>
        <v>0</v>
      </c>
      <c r="AK106" s="122">
        <v>101</v>
      </c>
      <c r="AL106" s="84">
        <f t="shared" si="52"/>
        <v>0</v>
      </c>
      <c r="AM106" s="84">
        <f t="shared" si="53"/>
        <v>0</v>
      </c>
      <c r="AN106" s="84">
        <f t="shared" si="54"/>
        <v>0</v>
      </c>
      <c r="AO106" s="84">
        <f t="shared" si="55"/>
        <v>0</v>
      </c>
      <c r="AP106" s="84">
        <f t="shared" si="56"/>
        <v>0</v>
      </c>
      <c r="AQ106" s="221">
        <f t="shared" ref="AQ106:AT169" si="74">IF($AK106&lt;=$F$18,$AL106*AM106,)</f>
        <v>0</v>
      </c>
      <c r="AR106" s="221">
        <f t="shared" si="74"/>
        <v>0</v>
      </c>
      <c r="AS106" s="221">
        <f t="shared" si="74"/>
        <v>0</v>
      </c>
      <c r="AT106" s="221">
        <f t="shared" si="73"/>
        <v>0</v>
      </c>
      <c r="AU106" s="84"/>
      <c r="AV106" s="84"/>
      <c r="AW106" s="84"/>
      <c r="AX106" s="84"/>
      <c r="AY106" s="127"/>
    </row>
    <row r="107" spans="2:51">
      <c r="B107" t="s">
        <v>82</v>
      </c>
      <c r="C107">
        <f>44%*C105+56%*C106</f>
        <v>0.43120000000000003</v>
      </c>
      <c r="D107">
        <f>44%*D105+56%*D106</f>
        <v>14.880000000000003</v>
      </c>
      <c r="F107" s="216" t="s">
        <v>234</v>
      </c>
      <c r="G107" s="70">
        <v>0.43</v>
      </c>
      <c r="I107" s="106">
        <v>102</v>
      </c>
      <c r="J107" s="84">
        <f t="shared" si="59"/>
        <v>0</v>
      </c>
      <c r="K107" s="84">
        <f t="shared" si="60"/>
        <v>0</v>
      </c>
      <c r="L107" s="84">
        <f t="shared" si="61"/>
        <v>0</v>
      </c>
      <c r="M107" s="84">
        <f t="shared" si="62"/>
        <v>0</v>
      </c>
      <c r="N107" s="84">
        <f t="shared" si="43"/>
        <v>0</v>
      </c>
      <c r="O107" s="85">
        <f t="shared" si="44"/>
        <v>0</v>
      </c>
      <c r="P107" s="106">
        <v>102</v>
      </c>
      <c r="Q107" s="84">
        <f t="shared" si="57"/>
        <v>0</v>
      </c>
      <c r="R107" s="84">
        <f t="shared" si="63"/>
        <v>0</v>
      </c>
      <c r="S107" s="84">
        <f t="shared" si="64"/>
        <v>0</v>
      </c>
      <c r="T107" s="84">
        <f t="shared" si="45"/>
        <v>0</v>
      </c>
      <c r="U107" s="84">
        <f t="shared" si="58"/>
        <v>0</v>
      </c>
      <c r="V107" s="84">
        <f t="shared" si="46"/>
        <v>0</v>
      </c>
      <c r="W107" s="84">
        <v>0</v>
      </c>
      <c r="X107" s="84">
        <f t="shared" si="47"/>
        <v>0</v>
      </c>
      <c r="Y107" s="89">
        <f t="shared" si="48"/>
        <v>0</v>
      </c>
      <c r="AA107" s="122">
        <v>102</v>
      </c>
      <c r="AB107" s="84">
        <f t="shared" si="49"/>
        <v>0</v>
      </c>
      <c r="AC107" s="332">
        <f t="shared" si="72"/>
        <v>0</v>
      </c>
      <c r="AD107" s="152">
        <f t="shared" si="50"/>
        <v>0</v>
      </c>
      <c r="AE107" s="152">
        <f t="shared" si="51"/>
        <v>0</v>
      </c>
      <c r="AF107" s="221">
        <f t="shared" si="68"/>
        <v>0</v>
      </c>
      <c r="AG107" s="221">
        <f t="shared" si="69"/>
        <v>0</v>
      </c>
      <c r="AH107" s="221">
        <f t="shared" si="70"/>
        <v>0</v>
      </c>
      <c r="AI107" s="226">
        <f t="shared" si="71"/>
        <v>0</v>
      </c>
      <c r="AK107" s="122">
        <v>102</v>
      </c>
      <c r="AL107" s="84">
        <f t="shared" si="52"/>
        <v>0</v>
      </c>
      <c r="AM107" s="84">
        <f t="shared" si="53"/>
        <v>0</v>
      </c>
      <c r="AN107" s="84">
        <f t="shared" si="54"/>
        <v>0</v>
      </c>
      <c r="AO107" s="84">
        <f t="shared" si="55"/>
        <v>0</v>
      </c>
      <c r="AP107" s="84">
        <f t="shared" si="56"/>
        <v>0</v>
      </c>
      <c r="AQ107" s="221">
        <f t="shared" si="74"/>
        <v>0</v>
      </c>
      <c r="AR107" s="221">
        <f t="shared" si="74"/>
        <v>0</v>
      </c>
      <c r="AS107" s="221">
        <f t="shared" si="74"/>
        <v>0</v>
      </c>
      <c r="AT107" s="221">
        <f t="shared" si="73"/>
        <v>0</v>
      </c>
      <c r="AU107" s="84"/>
      <c r="AV107" s="84"/>
      <c r="AW107" s="84"/>
      <c r="AX107" s="84"/>
      <c r="AY107" s="127"/>
    </row>
    <row r="108" spans="2:51">
      <c r="B108" t="s">
        <v>79</v>
      </c>
      <c r="C108">
        <v>0.25</v>
      </c>
      <c r="D108">
        <v>0</v>
      </c>
      <c r="F108" s="218" t="s">
        <v>238</v>
      </c>
      <c r="G108" s="219">
        <f>VLOOKUP(VLOOKUP(F17,C131:E195,3,FALSE),F104:G107,2,FALSE)</f>
        <v>0.25</v>
      </c>
      <c r="I108" s="106">
        <v>103</v>
      </c>
      <c r="J108" s="84">
        <f t="shared" si="59"/>
        <v>0</v>
      </c>
      <c r="K108" s="84">
        <f t="shared" si="60"/>
        <v>0</v>
      </c>
      <c r="L108" s="84">
        <f t="shared" si="61"/>
        <v>0</v>
      </c>
      <c r="M108" s="84">
        <f t="shared" si="62"/>
        <v>0</v>
      </c>
      <c r="N108" s="84">
        <f t="shared" si="43"/>
        <v>0</v>
      </c>
      <c r="O108" s="85">
        <f t="shared" si="44"/>
        <v>0</v>
      </c>
      <c r="P108" s="106">
        <v>103</v>
      </c>
      <c r="Q108" s="84">
        <f t="shared" si="57"/>
        <v>0</v>
      </c>
      <c r="R108" s="84">
        <f t="shared" si="63"/>
        <v>0</v>
      </c>
      <c r="S108" s="84">
        <f t="shared" si="64"/>
        <v>0</v>
      </c>
      <c r="T108" s="84">
        <f t="shared" si="45"/>
        <v>0</v>
      </c>
      <c r="U108" s="84">
        <f t="shared" si="58"/>
        <v>0</v>
      </c>
      <c r="V108" s="84">
        <f t="shared" si="46"/>
        <v>0</v>
      </c>
      <c r="W108" s="84">
        <v>0</v>
      </c>
      <c r="X108" s="84">
        <f t="shared" si="47"/>
        <v>0</v>
      </c>
      <c r="Y108" s="89">
        <f t="shared" si="48"/>
        <v>0</v>
      </c>
      <c r="AA108" s="122">
        <v>103</v>
      </c>
      <c r="AB108" s="84">
        <f t="shared" si="49"/>
        <v>0</v>
      </c>
      <c r="AC108" s="332">
        <f t="shared" si="72"/>
        <v>0</v>
      </c>
      <c r="AD108" s="152">
        <f t="shared" si="50"/>
        <v>0</v>
      </c>
      <c r="AE108" s="152">
        <f t="shared" si="51"/>
        <v>0</v>
      </c>
      <c r="AF108" s="221">
        <f t="shared" si="68"/>
        <v>0</v>
      </c>
      <c r="AG108" s="221">
        <f t="shared" si="69"/>
        <v>0</v>
      </c>
      <c r="AH108" s="221">
        <f t="shared" si="70"/>
        <v>0</v>
      </c>
      <c r="AI108" s="226">
        <f t="shared" si="71"/>
        <v>0</v>
      </c>
      <c r="AK108" s="122">
        <v>103</v>
      </c>
      <c r="AL108" s="84">
        <f t="shared" si="52"/>
        <v>0</v>
      </c>
      <c r="AM108" s="84">
        <f t="shared" si="53"/>
        <v>0</v>
      </c>
      <c r="AN108" s="84">
        <f t="shared" si="54"/>
        <v>0</v>
      </c>
      <c r="AO108" s="84">
        <f t="shared" si="55"/>
        <v>0</v>
      </c>
      <c r="AP108" s="84">
        <f t="shared" si="56"/>
        <v>0</v>
      </c>
      <c r="AQ108" s="221">
        <f t="shared" si="74"/>
        <v>0</v>
      </c>
      <c r="AR108" s="221">
        <f t="shared" si="74"/>
        <v>0</v>
      </c>
      <c r="AS108" s="221">
        <f t="shared" si="74"/>
        <v>0</v>
      </c>
      <c r="AT108" s="221">
        <f t="shared" si="73"/>
        <v>0</v>
      </c>
      <c r="AU108" s="84"/>
      <c r="AV108" s="84"/>
      <c r="AW108" s="84"/>
      <c r="AX108" s="84"/>
      <c r="AY108" s="127"/>
    </row>
    <row r="109" spans="2:51">
      <c r="I109" s="106">
        <v>104</v>
      </c>
      <c r="J109" s="84">
        <f t="shared" si="59"/>
        <v>0</v>
      </c>
      <c r="K109" s="84">
        <f t="shared" si="60"/>
        <v>0</v>
      </c>
      <c r="L109" s="84">
        <f t="shared" si="61"/>
        <v>0</v>
      </c>
      <c r="M109" s="84">
        <f t="shared" si="62"/>
        <v>0</v>
      </c>
      <c r="N109" s="84">
        <f t="shared" si="43"/>
        <v>0</v>
      </c>
      <c r="O109" s="85">
        <f t="shared" si="44"/>
        <v>0</v>
      </c>
      <c r="P109" s="106">
        <v>104</v>
      </c>
      <c r="Q109" s="84">
        <f t="shared" si="57"/>
        <v>0</v>
      </c>
      <c r="R109" s="84">
        <f t="shared" si="63"/>
        <v>0</v>
      </c>
      <c r="S109" s="84">
        <f t="shared" si="64"/>
        <v>0</v>
      </c>
      <c r="T109" s="84">
        <f t="shared" si="45"/>
        <v>0</v>
      </c>
      <c r="U109" s="84">
        <f t="shared" si="58"/>
        <v>0</v>
      </c>
      <c r="V109" s="84">
        <f t="shared" si="46"/>
        <v>0</v>
      </c>
      <c r="W109" s="84">
        <v>0</v>
      </c>
      <c r="X109" s="84">
        <f t="shared" si="47"/>
        <v>0</v>
      </c>
      <c r="Y109" s="89">
        <f t="shared" si="48"/>
        <v>0</v>
      </c>
      <c r="AA109" s="122">
        <v>104</v>
      </c>
      <c r="AB109" s="84">
        <f t="shared" si="49"/>
        <v>0</v>
      </c>
      <c r="AC109" s="332">
        <f t="shared" si="72"/>
        <v>0</v>
      </c>
      <c r="AD109" s="152">
        <f t="shared" si="50"/>
        <v>0</v>
      </c>
      <c r="AE109" s="152">
        <f t="shared" si="51"/>
        <v>0</v>
      </c>
      <c r="AF109" s="221">
        <f t="shared" si="68"/>
        <v>0</v>
      </c>
      <c r="AG109" s="221">
        <f t="shared" si="69"/>
        <v>0</v>
      </c>
      <c r="AH109" s="221">
        <f t="shared" si="70"/>
        <v>0</v>
      </c>
      <c r="AI109" s="226">
        <f t="shared" si="71"/>
        <v>0</v>
      </c>
      <c r="AK109" s="122">
        <v>104</v>
      </c>
      <c r="AL109" s="84">
        <f t="shared" si="52"/>
        <v>0</v>
      </c>
      <c r="AM109" s="84">
        <f t="shared" si="53"/>
        <v>0</v>
      </c>
      <c r="AN109" s="84">
        <f t="shared" si="54"/>
        <v>0</v>
      </c>
      <c r="AO109" s="84">
        <f t="shared" si="55"/>
        <v>0</v>
      </c>
      <c r="AP109" s="84">
        <f t="shared" si="56"/>
        <v>0</v>
      </c>
      <c r="AQ109" s="221">
        <f t="shared" si="74"/>
        <v>0</v>
      </c>
      <c r="AR109" s="221">
        <f t="shared" si="74"/>
        <v>0</v>
      </c>
      <c r="AS109" s="221">
        <f t="shared" si="74"/>
        <v>0</v>
      </c>
      <c r="AT109" s="221">
        <f t="shared" si="73"/>
        <v>0</v>
      </c>
      <c r="AU109" s="84"/>
      <c r="AV109" s="84"/>
      <c r="AW109" s="84"/>
      <c r="AX109" s="84"/>
      <c r="AY109" s="127"/>
    </row>
    <row r="110" spans="2:51">
      <c r="I110" s="106">
        <v>105</v>
      </c>
      <c r="J110" s="84">
        <f t="shared" si="59"/>
        <v>0</v>
      </c>
      <c r="K110" s="84">
        <f t="shared" si="60"/>
        <v>0</v>
      </c>
      <c r="L110" s="84">
        <f t="shared" si="61"/>
        <v>0</v>
      </c>
      <c r="M110" s="84">
        <f t="shared" si="62"/>
        <v>0</v>
      </c>
      <c r="N110" s="84">
        <f t="shared" si="43"/>
        <v>0</v>
      </c>
      <c r="O110" s="85">
        <f t="shared" si="44"/>
        <v>0</v>
      </c>
      <c r="P110" s="106">
        <v>105</v>
      </c>
      <c r="Q110" s="84">
        <f t="shared" si="57"/>
        <v>0</v>
      </c>
      <c r="R110" s="84">
        <f t="shared" si="63"/>
        <v>0</v>
      </c>
      <c r="S110" s="84">
        <f t="shared" si="64"/>
        <v>0</v>
      </c>
      <c r="T110" s="84">
        <f t="shared" si="45"/>
        <v>0</v>
      </c>
      <c r="U110" s="84">
        <f t="shared" si="58"/>
        <v>0</v>
      </c>
      <c r="V110" s="84">
        <f t="shared" si="46"/>
        <v>0</v>
      </c>
      <c r="W110" s="84">
        <v>0</v>
      </c>
      <c r="X110" s="84">
        <f t="shared" si="47"/>
        <v>0</v>
      </c>
      <c r="Y110" s="89">
        <f t="shared" si="48"/>
        <v>0</v>
      </c>
      <c r="AA110" s="122">
        <v>105</v>
      </c>
      <c r="AB110" s="84">
        <f t="shared" si="49"/>
        <v>0</v>
      </c>
      <c r="AC110" s="332">
        <f t="shared" si="72"/>
        <v>0</v>
      </c>
      <c r="AD110" s="152">
        <f t="shared" si="50"/>
        <v>0</v>
      </c>
      <c r="AE110" s="152">
        <f t="shared" si="51"/>
        <v>0</v>
      </c>
      <c r="AF110" s="221">
        <f t="shared" si="68"/>
        <v>0</v>
      </c>
      <c r="AG110" s="221">
        <f t="shared" si="69"/>
        <v>0</v>
      </c>
      <c r="AH110" s="221">
        <f t="shared" si="70"/>
        <v>0</v>
      </c>
      <c r="AI110" s="226">
        <f t="shared" si="71"/>
        <v>0</v>
      </c>
      <c r="AK110" s="122">
        <v>105</v>
      </c>
      <c r="AL110" s="84">
        <f t="shared" si="52"/>
        <v>0</v>
      </c>
      <c r="AM110" s="84">
        <f t="shared" si="53"/>
        <v>0</v>
      </c>
      <c r="AN110" s="84">
        <f t="shared" si="54"/>
        <v>0</v>
      </c>
      <c r="AO110" s="84">
        <f t="shared" si="55"/>
        <v>0</v>
      </c>
      <c r="AP110" s="84">
        <f t="shared" si="56"/>
        <v>0</v>
      </c>
      <c r="AQ110" s="221">
        <f t="shared" si="74"/>
        <v>0</v>
      </c>
      <c r="AR110" s="221">
        <f t="shared" si="74"/>
        <v>0</v>
      </c>
      <c r="AS110" s="221">
        <f t="shared" si="74"/>
        <v>0</v>
      </c>
      <c r="AT110" s="221">
        <f t="shared" si="73"/>
        <v>0</v>
      </c>
      <c r="AU110" s="84"/>
      <c r="AV110" s="84"/>
      <c r="AW110" s="84"/>
      <c r="AX110" s="84"/>
      <c r="AY110" s="127"/>
    </row>
    <row r="111" spans="2:51">
      <c r="C111" s="166" t="s">
        <v>174</v>
      </c>
      <c r="D111" s="166"/>
      <c r="E111" s="166"/>
      <c r="I111" s="106">
        <v>106</v>
      </c>
      <c r="J111" s="84">
        <f t="shared" si="59"/>
        <v>0</v>
      </c>
      <c r="K111" s="84">
        <f t="shared" si="60"/>
        <v>0</v>
      </c>
      <c r="L111" s="84">
        <f t="shared" si="61"/>
        <v>0</v>
      </c>
      <c r="M111" s="84">
        <f t="shared" si="62"/>
        <v>0</v>
      </c>
      <c r="N111" s="84">
        <f t="shared" si="43"/>
        <v>0</v>
      </c>
      <c r="O111" s="85">
        <f t="shared" si="44"/>
        <v>0</v>
      </c>
      <c r="P111" s="106">
        <v>106</v>
      </c>
      <c r="Q111" s="84">
        <f t="shared" si="57"/>
        <v>0</v>
      </c>
      <c r="R111" s="84">
        <f t="shared" si="63"/>
        <v>0</v>
      </c>
      <c r="S111" s="84">
        <f t="shared" si="64"/>
        <v>0</v>
      </c>
      <c r="T111" s="84">
        <f t="shared" si="45"/>
        <v>0</v>
      </c>
      <c r="U111" s="84">
        <f t="shared" si="58"/>
        <v>0</v>
      </c>
      <c r="V111" s="84">
        <f t="shared" si="46"/>
        <v>0</v>
      </c>
      <c r="W111" s="84">
        <v>0</v>
      </c>
      <c r="X111" s="84">
        <f t="shared" si="47"/>
        <v>0</v>
      </c>
      <c r="Y111" s="89">
        <f t="shared" si="48"/>
        <v>0</v>
      </c>
      <c r="AA111" s="122">
        <v>106</v>
      </c>
      <c r="AB111" s="84">
        <f t="shared" si="49"/>
        <v>0</v>
      </c>
      <c r="AC111" s="332">
        <f t="shared" si="72"/>
        <v>0</v>
      </c>
      <c r="AD111" s="152">
        <f t="shared" si="50"/>
        <v>0</v>
      </c>
      <c r="AE111" s="152">
        <f t="shared" si="51"/>
        <v>0</v>
      </c>
      <c r="AF111" s="221">
        <f t="shared" si="68"/>
        <v>0</v>
      </c>
      <c r="AG111" s="221">
        <f t="shared" si="69"/>
        <v>0</v>
      </c>
      <c r="AH111" s="221">
        <f t="shared" si="70"/>
        <v>0</v>
      </c>
      <c r="AI111" s="226">
        <f t="shared" si="71"/>
        <v>0</v>
      </c>
      <c r="AK111" s="122">
        <v>106</v>
      </c>
      <c r="AL111" s="84">
        <f t="shared" si="52"/>
        <v>0</v>
      </c>
      <c r="AM111" s="84">
        <f t="shared" si="53"/>
        <v>0</v>
      </c>
      <c r="AN111" s="84">
        <f t="shared" si="54"/>
        <v>0</v>
      </c>
      <c r="AO111" s="84">
        <f t="shared" si="55"/>
        <v>0</v>
      </c>
      <c r="AP111" s="84">
        <f t="shared" si="56"/>
        <v>0</v>
      </c>
      <c r="AQ111" s="221">
        <f t="shared" si="74"/>
        <v>0</v>
      </c>
      <c r="AR111" s="221">
        <f t="shared" si="74"/>
        <v>0</v>
      </c>
      <c r="AS111" s="221">
        <f t="shared" si="74"/>
        <v>0</v>
      </c>
      <c r="AT111" s="221">
        <f t="shared" si="73"/>
        <v>0</v>
      </c>
      <c r="AU111" s="84"/>
      <c r="AV111" s="84"/>
      <c r="AW111" s="84"/>
      <c r="AX111" s="84"/>
      <c r="AY111" s="127"/>
    </row>
    <row r="112" spans="2:51">
      <c r="C112" s="125" t="s">
        <v>150</v>
      </c>
      <c r="D112" s="125" t="s">
        <v>72</v>
      </c>
      <c r="E112" s="125" t="s">
        <v>171</v>
      </c>
      <c r="I112" s="106">
        <v>107</v>
      </c>
      <c r="J112" s="84">
        <f t="shared" si="59"/>
        <v>0</v>
      </c>
      <c r="K112" s="84">
        <f t="shared" si="60"/>
        <v>0</v>
      </c>
      <c r="L112" s="84">
        <f t="shared" si="61"/>
        <v>0</v>
      </c>
      <c r="M112" s="84">
        <f t="shared" si="62"/>
        <v>0</v>
      </c>
      <c r="N112" s="84">
        <f t="shared" si="43"/>
        <v>0</v>
      </c>
      <c r="O112" s="85">
        <f t="shared" si="44"/>
        <v>0</v>
      </c>
      <c r="P112" s="106">
        <v>107</v>
      </c>
      <c r="Q112" s="84">
        <f t="shared" si="57"/>
        <v>0</v>
      </c>
      <c r="R112" s="84">
        <f t="shared" si="63"/>
        <v>0</v>
      </c>
      <c r="S112" s="84">
        <f t="shared" si="64"/>
        <v>0</v>
      </c>
      <c r="T112" s="84">
        <f t="shared" si="45"/>
        <v>0</v>
      </c>
      <c r="U112" s="84">
        <f t="shared" si="58"/>
        <v>0</v>
      </c>
      <c r="V112" s="84">
        <f t="shared" si="46"/>
        <v>0</v>
      </c>
      <c r="W112" s="84">
        <v>0</v>
      </c>
      <c r="X112" s="84">
        <f t="shared" si="47"/>
        <v>0</v>
      </c>
      <c r="Y112" s="89">
        <f t="shared" si="48"/>
        <v>0</v>
      </c>
      <c r="AA112" s="122">
        <v>107</v>
      </c>
      <c r="AB112" s="84">
        <f t="shared" si="49"/>
        <v>0</v>
      </c>
      <c r="AC112" s="332">
        <f t="shared" si="72"/>
        <v>0</v>
      </c>
      <c r="AD112" s="152">
        <f t="shared" si="50"/>
        <v>0</v>
      </c>
      <c r="AE112" s="152">
        <f t="shared" si="51"/>
        <v>0</v>
      </c>
      <c r="AF112" s="221">
        <f t="shared" si="68"/>
        <v>0</v>
      </c>
      <c r="AG112" s="221">
        <f t="shared" si="69"/>
        <v>0</v>
      </c>
      <c r="AH112" s="221">
        <f t="shared" si="70"/>
        <v>0</v>
      </c>
      <c r="AI112" s="226">
        <f t="shared" si="71"/>
        <v>0</v>
      </c>
      <c r="AK112" s="122">
        <v>107</v>
      </c>
      <c r="AL112" s="84">
        <f t="shared" si="52"/>
        <v>0</v>
      </c>
      <c r="AM112" s="84">
        <f t="shared" si="53"/>
        <v>0</v>
      </c>
      <c r="AN112" s="84">
        <f t="shared" si="54"/>
        <v>0</v>
      </c>
      <c r="AO112" s="84">
        <f t="shared" si="55"/>
        <v>0</v>
      </c>
      <c r="AP112" s="84">
        <f t="shared" si="56"/>
        <v>0</v>
      </c>
      <c r="AQ112" s="221">
        <f t="shared" si="74"/>
        <v>0</v>
      </c>
      <c r="AR112" s="221">
        <f t="shared" si="74"/>
        <v>0</v>
      </c>
      <c r="AS112" s="221">
        <f t="shared" si="74"/>
        <v>0</v>
      </c>
      <c r="AT112" s="221">
        <f t="shared" si="73"/>
        <v>0</v>
      </c>
      <c r="AU112" s="84"/>
      <c r="AV112" s="84"/>
      <c r="AW112" s="84"/>
      <c r="AX112" s="84"/>
      <c r="AY112" s="127"/>
    </row>
    <row r="113" spans="2:51">
      <c r="B113" s="118" t="s">
        <v>172</v>
      </c>
      <c r="C113" s="130">
        <f>1/$F$18*SUM(X6:X205)</f>
        <v>550.46493487952534</v>
      </c>
      <c r="D113" s="130">
        <f>1/$F$10*SUM(O6:O205)</f>
        <v>332.19925582194043</v>
      </c>
      <c r="E113" s="129">
        <f>C113-D113</f>
        <v>218.26567905758492</v>
      </c>
      <c r="I113" s="106">
        <v>108</v>
      </c>
      <c r="J113" s="84">
        <f t="shared" si="59"/>
        <v>0</v>
      </c>
      <c r="K113" s="84">
        <f t="shared" si="60"/>
        <v>0</v>
      </c>
      <c r="L113" s="84">
        <f t="shared" si="61"/>
        <v>0</v>
      </c>
      <c r="M113" s="84">
        <f t="shared" si="62"/>
        <v>0</v>
      </c>
      <c r="N113" s="84">
        <f t="shared" si="43"/>
        <v>0</v>
      </c>
      <c r="O113" s="85">
        <f t="shared" si="44"/>
        <v>0</v>
      </c>
      <c r="P113" s="106">
        <v>108</v>
      </c>
      <c r="Q113" s="84">
        <f t="shared" si="57"/>
        <v>0</v>
      </c>
      <c r="R113" s="84">
        <f t="shared" si="63"/>
        <v>0</v>
      </c>
      <c r="S113" s="84">
        <f t="shared" si="64"/>
        <v>0</v>
      </c>
      <c r="T113" s="84">
        <f t="shared" si="45"/>
        <v>0</v>
      </c>
      <c r="U113" s="84">
        <f t="shared" si="58"/>
        <v>0</v>
      </c>
      <c r="V113" s="84">
        <f t="shared" si="46"/>
        <v>0</v>
      </c>
      <c r="W113" s="84">
        <v>0</v>
      </c>
      <c r="X113" s="84">
        <f t="shared" si="47"/>
        <v>0</v>
      </c>
      <c r="Y113" s="89">
        <f t="shared" si="48"/>
        <v>0</v>
      </c>
      <c r="AA113" s="122">
        <v>108</v>
      </c>
      <c r="AB113" s="84">
        <f t="shared" si="49"/>
        <v>0</v>
      </c>
      <c r="AC113" s="332">
        <f t="shared" si="72"/>
        <v>0</v>
      </c>
      <c r="AD113" s="152">
        <f t="shared" si="50"/>
        <v>0</v>
      </c>
      <c r="AE113" s="152">
        <f t="shared" si="51"/>
        <v>0</v>
      </c>
      <c r="AF113" s="221">
        <f t="shared" si="68"/>
        <v>0</v>
      </c>
      <c r="AG113" s="221">
        <f t="shared" si="69"/>
        <v>0</v>
      </c>
      <c r="AH113" s="221">
        <f t="shared" si="70"/>
        <v>0</v>
      </c>
      <c r="AI113" s="226">
        <f t="shared" si="71"/>
        <v>0</v>
      </c>
      <c r="AK113" s="122">
        <v>108</v>
      </c>
      <c r="AL113" s="84">
        <f t="shared" si="52"/>
        <v>0</v>
      </c>
      <c r="AM113" s="84">
        <f t="shared" si="53"/>
        <v>0</v>
      </c>
      <c r="AN113" s="84">
        <f t="shared" si="54"/>
        <v>0</v>
      </c>
      <c r="AO113" s="84">
        <f t="shared" si="55"/>
        <v>0</v>
      </c>
      <c r="AP113" s="84">
        <f t="shared" si="56"/>
        <v>0</v>
      </c>
      <c r="AQ113" s="221">
        <f t="shared" si="74"/>
        <v>0</v>
      </c>
      <c r="AR113" s="221">
        <f t="shared" si="74"/>
        <v>0</v>
      </c>
      <c r="AS113" s="221">
        <f t="shared" si="74"/>
        <v>0</v>
      </c>
      <c r="AT113" s="221">
        <f t="shared" si="73"/>
        <v>0</v>
      </c>
      <c r="AU113" s="84"/>
      <c r="AV113" s="84"/>
      <c r="AW113" s="84"/>
      <c r="AX113" s="84"/>
      <c r="AY113" s="127"/>
    </row>
    <row r="114" spans="2:51">
      <c r="B114" s="118" t="s">
        <v>173</v>
      </c>
      <c r="C114" s="130">
        <f>X35</f>
        <v>538.97944227616517</v>
      </c>
      <c r="D114" s="130">
        <f>O35</f>
        <v>332.97845714169233</v>
      </c>
      <c r="E114" s="129">
        <f>VLOOKUP(30,I5:Y205,17,FALSE)</f>
        <v>206.00098513447284</v>
      </c>
      <c r="I114" s="106">
        <v>109</v>
      </c>
      <c r="J114" s="84">
        <f t="shared" si="59"/>
        <v>0</v>
      </c>
      <c r="K114" s="84">
        <f t="shared" si="60"/>
        <v>0</v>
      </c>
      <c r="L114" s="84">
        <f t="shared" si="61"/>
        <v>0</v>
      </c>
      <c r="M114" s="84">
        <f t="shared" si="62"/>
        <v>0</v>
      </c>
      <c r="N114" s="84">
        <f t="shared" si="43"/>
        <v>0</v>
      </c>
      <c r="O114" s="85">
        <f t="shared" si="44"/>
        <v>0</v>
      </c>
      <c r="P114" s="106">
        <v>109</v>
      </c>
      <c r="Q114" s="84">
        <f t="shared" si="57"/>
        <v>0</v>
      </c>
      <c r="R114" s="84">
        <f t="shared" si="63"/>
        <v>0</v>
      </c>
      <c r="S114" s="84">
        <f t="shared" si="64"/>
        <v>0</v>
      </c>
      <c r="T114" s="84">
        <f t="shared" si="45"/>
        <v>0</v>
      </c>
      <c r="U114" s="84">
        <f t="shared" si="58"/>
        <v>0</v>
      </c>
      <c r="V114" s="84">
        <f t="shared" si="46"/>
        <v>0</v>
      </c>
      <c r="W114" s="84">
        <v>0</v>
      </c>
      <c r="X114" s="84">
        <f t="shared" si="47"/>
        <v>0</v>
      </c>
      <c r="Y114" s="89">
        <f t="shared" si="48"/>
        <v>0</v>
      </c>
      <c r="AA114" s="122">
        <v>109</v>
      </c>
      <c r="AB114" s="84">
        <f t="shared" si="49"/>
        <v>0</v>
      </c>
      <c r="AC114" s="332">
        <f t="shared" si="72"/>
        <v>0</v>
      </c>
      <c r="AD114" s="152">
        <f t="shared" si="50"/>
        <v>0</v>
      </c>
      <c r="AE114" s="152">
        <f t="shared" si="51"/>
        <v>0</v>
      </c>
      <c r="AF114" s="221">
        <f t="shared" si="68"/>
        <v>0</v>
      </c>
      <c r="AG114" s="221">
        <f t="shared" si="69"/>
        <v>0</v>
      </c>
      <c r="AH114" s="221">
        <f t="shared" si="70"/>
        <v>0</v>
      </c>
      <c r="AI114" s="226">
        <f t="shared" si="71"/>
        <v>0</v>
      </c>
      <c r="AK114" s="122">
        <v>109</v>
      </c>
      <c r="AL114" s="84">
        <f t="shared" si="52"/>
        <v>0</v>
      </c>
      <c r="AM114" s="84">
        <f t="shared" si="53"/>
        <v>0</v>
      </c>
      <c r="AN114" s="84">
        <f t="shared" si="54"/>
        <v>0</v>
      </c>
      <c r="AO114" s="84">
        <f t="shared" si="55"/>
        <v>0</v>
      </c>
      <c r="AP114" s="84">
        <f t="shared" si="56"/>
        <v>0</v>
      </c>
      <c r="AQ114" s="221">
        <f t="shared" si="74"/>
        <v>0</v>
      </c>
      <c r="AR114" s="221">
        <f t="shared" si="74"/>
        <v>0</v>
      </c>
      <c r="AS114" s="221">
        <f t="shared" si="74"/>
        <v>0</v>
      </c>
      <c r="AT114" s="221">
        <f t="shared" si="73"/>
        <v>0</v>
      </c>
      <c r="AU114" s="84"/>
      <c r="AV114" s="84"/>
      <c r="AW114" s="84"/>
      <c r="AX114" s="84"/>
      <c r="AY114" s="127"/>
    </row>
    <row r="115" spans="2:51">
      <c r="C115" s="131"/>
      <c r="D115" s="131"/>
      <c r="E115" s="131"/>
      <c r="I115" s="106">
        <v>110</v>
      </c>
      <c r="J115" s="84">
        <f t="shared" si="59"/>
        <v>0</v>
      </c>
      <c r="K115" s="84">
        <f t="shared" si="60"/>
        <v>0</v>
      </c>
      <c r="L115" s="84">
        <f t="shared" si="61"/>
        <v>0</v>
      </c>
      <c r="M115" s="84">
        <f t="shared" si="62"/>
        <v>0</v>
      </c>
      <c r="N115" s="84">
        <f t="shared" si="43"/>
        <v>0</v>
      </c>
      <c r="O115" s="85">
        <f t="shared" si="44"/>
        <v>0</v>
      </c>
      <c r="P115" s="106">
        <v>110</v>
      </c>
      <c r="Q115" s="84">
        <f t="shared" si="57"/>
        <v>0</v>
      </c>
      <c r="R115" s="84">
        <f t="shared" si="63"/>
        <v>0</v>
      </c>
      <c r="S115" s="84">
        <f t="shared" si="64"/>
        <v>0</v>
      </c>
      <c r="T115" s="84">
        <f t="shared" si="45"/>
        <v>0</v>
      </c>
      <c r="U115" s="84">
        <f t="shared" si="58"/>
        <v>0</v>
      </c>
      <c r="V115" s="84">
        <f t="shared" si="46"/>
        <v>0</v>
      </c>
      <c r="W115" s="84">
        <v>0</v>
      </c>
      <c r="X115" s="84">
        <f t="shared" si="47"/>
        <v>0</v>
      </c>
      <c r="Y115" s="89">
        <f t="shared" si="48"/>
        <v>0</v>
      </c>
      <c r="AA115" s="122">
        <v>110</v>
      </c>
      <c r="AB115" s="84">
        <f t="shared" si="49"/>
        <v>0</v>
      </c>
      <c r="AC115" s="332">
        <f t="shared" si="72"/>
        <v>0</v>
      </c>
      <c r="AD115" s="152">
        <f t="shared" si="50"/>
        <v>0</v>
      </c>
      <c r="AE115" s="152">
        <f t="shared" si="51"/>
        <v>0</v>
      </c>
      <c r="AF115" s="221">
        <f t="shared" si="68"/>
        <v>0</v>
      </c>
      <c r="AG115" s="221">
        <f t="shared" si="69"/>
        <v>0</v>
      </c>
      <c r="AH115" s="221">
        <f t="shared" si="70"/>
        <v>0</v>
      </c>
      <c r="AI115" s="226">
        <f t="shared" si="71"/>
        <v>0</v>
      </c>
      <c r="AK115" s="122">
        <v>110</v>
      </c>
      <c r="AL115" s="84">
        <f t="shared" si="52"/>
        <v>0</v>
      </c>
      <c r="AM115" s="84">
        <f t="shared" si="53"/>
        <v>0</v>
      </c>
      <c r="AN115" s="84">
        <f t="shared" si="54"/>
        <v>0</v>
      </c>
      <c r="AO115" s="84">
        <f t="shared" si="55"/>
        <v>0</v>
      </c>
      <c r="AP115" s="84">
        <f t="shared" si="56"/>
        <v>0</v>
      </c>
      <c r="AQ115" s="221">
        <f t="shared" si="74"/>
        <v>0</v>
      </c>
      <c r="AR115" s="221">
        <f t="shared" si="74"/>
        <v>0</v>
      </c>
      <c r="AS115" s="221">
        <f t="shared" si="74"/>
        <v>0</v>
      </c>
      <c r="AT115" s="221">
        <f t="shared" si="73"/>
        <v>0</v>
      </c>
      <c r="AU115" s="84"/>
      <c r="AV115" s="84"/>
      <c r="AW115" s="84"/>
      <c r="AX115" s="84"/>
      <c r="AY115" s="127"/>
    </row>
    <row r="116" spans="2:51">
      <c r="C116" s="161" t="s">
        <v>130</v>
      </c>
      <c r="D116" s="161"/>
      <c r="E116" s="161"/>
      <c r="I116" s="106">
        <v>111</v>
      </c>
      <c r="J116" s="84">
        <f t="shared" si="59"/>
        <v>0</v>
      </c>
      <c r="K116" s="84">
        <f t="shared" si="60"/>
        <v>0</v>
      </c>
      <c r="L116" s="84">
        <f t="shared" si="61"/>
        <v>0</v>
      </c>
      <c r="M116" s="84">
        <f t="shared" si="62"/>
        <v>0</v>
      </c>
      <c r="N116" s="84">
        <f t="shared" si="43"/>
        <v>0</v>
      </c>
      <c r="O116" s="85">
        <f t="shared" si="44"/>
        <v>0</v>
      </c>
      <c r="P116" s="106">
        <v>111</v>
      </c>
      <c r="Q116" s="84">
        <f t="shared" si="57"/>
        <v>0</v>
      </c>
      <c r="R116" s="84">
        <f t="shared" si="63"/>
        <v>0</v>
      </c>
      <c r="S116" s="84">
        <f t="shared" si="64"/>
        <v>0</v>
      </c>
      <c r="T116" s="84">
        <f t="shared" si="45"/>
        <v>0</v>
      </c>
      <c r="U116" s="84">
        <f t="shared" si="58"/>
        <v>0</v>
      </c>
      <c r="V116" s="84">
        <f t="shared" si="46"/>
        <v>0</v>
      </c>
      <c r="W116" s="84">
        <v>0</v>
      </c>
      <c r="X116" s="84">
        <f t="shared" si="47"/>
        <v>0</v>
      </c>
      <c r="Y116" s="89">
        <f t="shared" si="48"/>
        <v>0</v>
      </c>
      <c r="AA116" s="122">
        <v>111</v>
      </c>
      <c r="AB116" s="84">
        <f t="shared" si="49"/>
        <v>0</v>
      </c>
      <c r="AC116" s="332">
        <f t="shared" si="72"/>
        <v>0</v>
      </c>
      <c r="AD116" s="152">
        <f t="shared" si="50"/>
        <v>0</v>
      </c>
      <c r="AE116" s="152">
        <f t="shared" si="51"/>
        <v>0</v>
      </c>
      <c r="AF116" s="221">
        <f t="shared" si="68"/>
        <v>0</v>
      </c>
      <c r="AG116" s="221">
        <f t="shared" si="69"/>
        <v>0</v>
      </c>
      <c r="AH116" s="221">
        <f t="shared" si="70"/>
        <v>0</v>
      </c>
      <c r="AI116" s="226">
        <f t="shared" si="71"/>
        <v>0</v>
      </c>
      <c r="AK116" s="122">
        <v>111</v>
      </c>
      <c r="AL116" s="84">
        <f t="shared" si="52"/>
        <v>0</v>
      </c>
      <c r="AM116" s="84">
        <f t="shared" si="53"/>
        <v>0</v>
      </c>
      <c r="AN116" s="84">
        <f t="shared" si="54"/>
        <v>0</v>
      </c>
      <c r="AO116" s="84">
        <f t="shared" si="55"/>
        <v>0</v>
      </c>
      <c r="AP116" s="84">
        <f t="shared" si="56"/>
        <v>0</v>
      </c>
      <c r="AQ116" s="221">
        <f t="shared" si="74"/>
        <v>0</v>
      </c>
      <c r="AR116" s="221">
        <f t="shared" si="74"/>
        <v>0</v>
      </c>
      <c r="AS116" s="221">
        <f t="shared" si="74"/>
        <v>0</v>
      </c>
      <c r="AT116" s="221">
        <f t="shared" si="73"/>
        <v>0</v>
      </c>
      <c r="AU116" s="84"/>
      <c r="AV116" s="84"/>
      <c r="AW116" s="84"/>
      <c r="AX116" s="84"/>
      <c r="AY116" s="127"/>
    </row>
    <row r="117" spans="2:51">
      <c r="C117" s="161" t="s">
        <v>150</v>
      </c>
      <c r="D117" s="161" t="s">
        <v>72</v>
      </c>
      <c r="E117" s="132" t="s">
        <v>171</v>
      </c>
      <c r="I117" s="106">
        <v>112</v>
      </c>
      <c r="J117" s="84">
        <f t="shared" si="59"/>
        <v>0</v>
      </c>
      <c r="K117" s="84">
        <f t="shared" si="60"/>
        <v>0</v>
      </c>
      <c r="L117" s="84">
        <f t="shared" si="61"/>
        <v>0</v>
      </c>
      <c r="M117" s="84">
        <f t="shared" si="62"/>
        <v>0</v>
      </c>
      <c r="N117" s="84">
        <f t="shared" si="43"/>
        <v>0</v>
      </c>
      <c r="O117" s="85">
        <f t="shared" si="44"/>
        <v>0</v>
      </c>
      <c r="P117" s="106">
        <v>112</v>
      </c>
      <c r="Q117" s="84">
        <f t="shared" si="57"/>
        <v>0</v>
      </c>
      <c r="R117" s="84">
        <f t="shared" si="63"/>
        <v>0</v>
      </c>
      <c r="S117" s="84">
        <f t="shared" si="64"/>
        <v>0</v>
      </c>
      <c r="T117" s="84">
        <f t="shared" si="45"/>
        <v>0</v>
      </c>
      <c r="U117" s="84">
        <f t="shared" si="58"/>
        <v>0</v>
      </c>
      <c r="V117" s="84">
        <f t="shared" si="46"/>
        <v>0</v>
      </c>
      <c r="W117" s="84">
        <v>0</v>
      </c>
      <c r="X117" s="84">
        <f t="shared" si="47"/>
        <v>0</v>
      </c>
      <c r="Y117" s="89">
        <f t="shared" si="48"/>
        <v>0</v>
      </c>
      <c r="AA117" s="122">
        <v>112</v>
      </c>
      <c r="AB117" s="84">
        <f t="shared" si="49"/>
        <v>0</v>
      </c>
      <c r="AC117" s="332">
        <f t="shared" si="72"/>
        <v>0</v>
      </c>
      <c r="AD117" s="152">
        <f t="shared" si="50"/>
        <v>0</v>
      </c>
      <c r="AE117" s="152">
        <f t="shared" si="51"/>
        <v>0</v>
      </c>
      <c r="AF117" s="221">
        <f t="shared" si="68"/>
        <v>0</v>
      </c>
      <c r="AG117" s="221">
        <f t="shared" si="69"/>
        <v>0</v>
      </c>
      <c r="AH117" s="221">
        <f t="shared" si="70"/>
        <v>0</v>
      </c>
      <c r="AI117" s="226">
        <f t="shared" si="71"/>
        <v>0</v>
      </c>
      <c r="AK117" s="122">
        <v>112</v>
      </c>
      <c r="AL117" s="84">
        <f t="shared" si="52"/>
        <v>0</v>
      </c>
      <c r="AM117" s="84">
        <f t="shared" si="53"/>
        <v>0</v>
      </c>
      <c r="AN117" s="84">
        <f t="shared" si="54"/>
        <v>0</v>
      </c>
      <c r="AO117" s="84">
        <f t="shared" si="55"/>
        <v>0</v>
      </c>
      <c r="AP117" s="84">
        <f t="shared" si="56"/>
        <v>0</v>
      </c>
      <c r="AQ117" s="221">
        <f t="shared" si="74"/>
        <v>0</v>
      </c>
      <c r="AR117" s="221">
        <f t="shared" si="74"/>
        <v>0</v>
      </c>
      <c r="AS117" s="221">
        <f t="shared" si="74"/>
        <v>0</v>
      </c>
      <c r="AT117" s="221">
        <f t="shared" si="73"/>
        <v>0</v>
      </c>
      <c r="AU117" s="84"/>
      <c r="AV117" s="84"/>
      <c r="AW117" s="84"/>
      <c r="AX117" s="84"/>
      <c r="AY117" s="127"/>
    </row>
    <row r="118" spans="2:51">
      <c r="B118" s="118" t="s">
        <v>266</v>
      </c>
      <c r="C118" s="330">
        <f>1/30*SUM(AI6:AI35)</f>
        <v>9.9990850462152956</v>
      </c>
      <c r="D118" s="130">
        <v>0</v>
      </c>
      <c r="E118" s="129">
        <f>C118-D118</f>
        <v>9.9990850462152956</v>
      </c>
      <c r="I118" s="106">
        <v>113</v>
      </c>
      <c r="J118" s="84">
        <f t="shared" si="59"/>
        <v>0</v>
      </c>
      <c r="K118" s="84">
        <f t="shared" si="60"/>
        <v>0</v>
      </c>
      <c r="L118" s="84">
        <f t="shared" si="61"/>
        <v>0</v>
      </c>
      <c r="M118" s="84">
        <f t="shared" si="62"/>
        <v>0</v>
      </c>
      <c r="N118" s="84">
        <f t="shared" si="43"/>
        <v>0</v>
      </c>
      <c r="O118" s="85">
        <f t="shared" si="44"/>
        <v>0</v>
      </c>
      <c r="P118" s="106">
        <v>113</v>
      </c>
      <c r="Q118" s="84">
        <f t="shared" si="57"/>
        <v>0</v>
      </c>
      <c r="R118" s="84">
        <f t="shared" si="63"/>
        <v>0</v>
      </c>
      <c r="S118" s="84">
        <f t="shared" si="64"/>
        <v>0</v>
      </c>
      <c r="T118" s="84">
        <f t="shared" si="45"/>
        <v>0</v>
      </c>
      <c r="U118" s="84">
        <f t="shared" si="58"/>
        <v>0</v>
      </c>
      <c r="V118" s="84">
        <f t="shared" si="46"/>
        <v>0</v>
      </c>
      <c r="W118" s="84">
        <v>0</v>
      </c>
      <c r="X118" s="84">
        <f t="shared" si="47"/>
        <v>0</v>
      </c>
      <c r="Y118" s="89">
        <f t="shared" si="48"/>
        <v>0</v>
      </c>
      <c r="AA118" s="122">
        <v>113</v>
      </c>
      <c r="AB118" s="84">
        <f t="shared" si="49"/>
        <v>0</v>
      </c>
      <c r="AC118" s="332">
        <f t="shared" si="72"/>
        <v>0</v>
      </c>
      <c r="AD118" s="152">
        <f t="shared" si="50"/>
        <v>0</v>
      </c>
      <c r="AE118" s="152">
        <f t="shared" si="51"/>
        <v>0</v>
      </c>
      <c r="AF118" s="221">
        <f t="shared" si="68"/>
        <v>0</v>
      </c>
      <c r="AG118" s="221">
        <f t="shared" si="69"/>
        <v>0</v>
      </c>
      <c r="AH118" s="221">
        <f t="shared" si="70"/>
        <v>0</v>
      </c>
      <c r="AI118" s="226">
        <f t="shared" si="71"/>
        <v>0</v>
      </c>
      <c r="AK118" s="122">
        <v>113</v>
      </c>
      <c r="AL118" s="84">
        <f t="shared" si="52"/>
        <v>0</v>
      </c>
      <c r="AM118" s="84">
        <f t="shared" si="53"/>
        <v>0</v>
      </c>
      <c r="AN118" s="84">
        <f t="shared" si="54"/>
        <v>0</v>
      </c>
      <c r="AO118" s="84">
        <f t="shared" si="55"/>
        <v>0</v>
      </c>
      <c r="AP118" s="84">
        <f t="shared" si="56"/>
        <v>0</v>
      </c>
      <c r="AQ118" s="221">
        <f t="shared" si="74"/>
        <v>0</v>
      </c>
      <c r="AR118" s="221">
        <f t="shared" si="74"/>
        <v>0</v>
      </c>
      <c r="AS118" s="221">
        <f t="shared" si="74"/>
        <v>0</v>
      </c>
      <c r="AT118" s="221">
        <f t="shared" si="73"/>
        <v>0</v>
      </c>
      <c r="AU118" s="84"/>
      <c r="AV118" s="84"/>
      <c r="AW118" s="84"/>
      <c r="AX118" s="84"/>
      <c r="AY118" s="127"/>
    </row>
    <row r="119" spans="2:51">
      <c r="B119" s="118"/>
      <c r="C119" s="133"/>
      <c r="D119" s="130"/>
      <c r="E119" s="129"/>
      <c r="I119" s="106">
        <v>114</v>
      </c>
      <c r="J119" s="84">
        <f t="shared" si="59"/>
        <v>0</v>
      </c>
      <c r="K119" s="84">
        <f t="shared" si="60"/>
        <v>0</v>
      </c>
      <c r="L119" s="84">
        <f t="shared" si="61"/>
        <v>0</v>
      </c>
      <c r="M119" s="84">
        <f t="shared" si="62"/>
        <v>0</v>
      </c>
      <c r="N119" s="84">
        <f t="shared" si="43"/>
        <v>0</v>
      </c>
      <c r="O119" s="85">
        <f t="shared" si="44"/>
        <v>0</v>
      </c>
      <c r="P119" s="106">
        <v>114</v>
      </c>
      <c r="Q119" s="84">
        <f t="shared" si="57"/>
        <v>0</v>
      </c>
      <c r="R119" s="84">
        <f t="shared" si="63"/>
        <v>0</v>
      </c>
      <c r="S119" s="84">
        <f t="shared" si="64"/>
        <v>0</v>
      </c>
      <c r="T119" s="84">
        <f t="shared" si="45"/>
        <v>0</v>
      </c>
      <c r="U119" s="84">
        <f t="shared" si="58"/>
        <v>0</v>
      </c>
      <c r="V119" s="84">
        <f t="shared" si="46"/>
        <v>0</v>
      </c>
      <c r="W119" s="84">
        <v>0</v>
      </c>
      <c r="X119" s="84">
        <f t="shared" si="47"/>
        <v>0</v>
      </c>
      <c r="Y119" s="89">
        <f t="shared" si="48"/>
        <v>0</v>
      </c>
      <c r="AA119" s="122">
        <v>114</v>
      </c>
      <c r="AB119" s="84">
        <f t="shared" si="49"/>
        <v>0</v>
      </c>
      <c r="AC119" s="332">
        <f t="shared" si="72"/>
        <v>0</v>
      </c>
      <c r="AD119" s="152">
        <f t="shared" si="50"/>
        <v>0</v>
      </c>
      <c r="AE119" s="152">
        <f t="shared" si="51"/>
        <v>0</v>
      </c>
      <c r="AF119" s="221">
        <f t="shared" si="68"/>
        <v>0</v>
      </c>
      <c r="AG119" s="221">
        <f t="shared" si="69"/>
        <v>0</v>
      </c>
      <c r="AH119" s="221">
        <f t="shared" si="70"/>
        <v>0</v>
      </c>
      <c r="AI119" s="226">
        <f t="shared" si="71"/>
        <v>0</v>
      </c>
      <c r="AK119" s="122">
        <v>114</v>
      </c>
      <c r="AL119" s="84">
        <f t="shared" si="52"/>
        <v>0</v>
      </c>
      <c r="AM119" s="84">
        <f t="shared" si="53"/>
        <v>0</v>
      </c>
      <c r="AN119" s="84">
        <f t="shared" si="54"/>
        <v>0</v>
      </c>
      <c r="AO119" s="84">
        <f t="shared" si="55"/>
        <v>0</v>
      </c>
      <c r="AP119" s="84">
        <f t="shared" si="56"/>
        <v>0</v>
      </c>
      <c r="AQ119" s="221">
        <f t="shared" si="74"/>
        <v>0</v>
      </c>
      <c r="AR119" s="221">
        <f t="shared" si="74"/>
        <v>0</v>
      </c>
      <c r="AS119" s="221">
        <f t="shared" si="74"/>
        <v>0</v>
      </c>
      <c r="AT119" s="221">
        <f t="shared" si="73"/>
        <v>0</v>
      </c>
      <c r="AU119" s="84"/>
      <c r="AV119" s="84"/>
      <c r="AW119" s="84"/>
      <c r="AX119" s="84"/>
      <c r="AY119" s="127"/>
    </row>
    <row r="120" spans="2:51">
      <c r="C120" s="131"/>
      <c r="D120" s="131"/>
      <c r="E120" s="134"/>
      <c r="I120" s="106">
        <v>115</v>
      </c>
      <c r="J120" s="84">
        <f t="shared" si="59"/>
        <v>0</v>
      </c>
      <c r="K120" s="84">
        <f t="shared" si="60"/>
        <v>0</v>
      </c>
      <c r="L120" s="84">
        <f t="shared" si="61"/>
        <v>0</v>
      </c>
      <c r="M120" s="84">
        <f t="shared" si="62"/>
        <v>0</v>
      </c>
      <c r="N120" s="84">
        <f t="shared" si="43"/>
        <v>0</v>
      </c>
      <c r="O120" s="85">
        <f t="shared" si="44"/>
        <v>0</v>
      </c>
      <c r="P120" s="106">
        <v>115</v>
      </c>
      <c r="Q120" s="84">
        <f t="shared" si="57"/>
        <v>0</v>
      </c>
      <c r="R120" s="84">
        <f t="shared" si="63"/>
        <v>0</v>
      </c>
      <c r="S120" s="84">
        <f t="shared" si="64"/>
        <v>0</v>
      </c>
      <c r="T120" s="84">
        <f t="shared" si="45"/>
        <v>0</v>
      </c>
      <c r="U120" s="84">
        <f t="shared" si="58"/>
        <v>0</v>
      </c>
      <c r="V120" s="84">
        <f t="shared" si="46"/>
        <v>0</v>
      </c>
      <c r="W120" s="84">
        <v>0</v>
      </c>
      <c r="X120" s="84">
        <f t="shared" si="47"/>
        <v>0</v>
      </c>
      <c r="Y120" s="89">
        <f t="shared" si="48"/>
        <v>0</v>
      </c>
      <c r="AA120" s="122">
        <v>115</v>
      </c>
      <c r="AB120" s="84">
        <f t="shared" si="49"/>
        <v>0</v>
      </c>
      <c r="AC120" s="332">
        <f t="shared" si="72"/>
        <v>0</v>
      </c>
      <c r="AD120" s="152">
        <f t="shared" si="50"/>
        <v>0</v>
      </c>
      <c r="AE120" s="152">
        <f t="shared" si="51"/>
        <v>0</v>
      </c>
      <c r="AF120" s="221">
        <f t="shared" si="68"/>
        <v>0</v>
      </c>
      <c r="AG120" s="221">
        <f t="shared" si="69"/>
        <v>0</v>
      </c>
      <c r="AH120" s="221">
        <f t="shared" si="70"/>
        <v>0</v>
      </c>
      <c r="AI120" s="226">
        <f t="shared" si="71"/>
        <v>0</v>
      </c>
      <c r="AK120" s="122">
        <v>115</v>
      </c>
      <c r="AL120" s="84">
        <f t="shared" si="52"/>
        <v>0</v>
      </c>
      <c r="AM120" s="84">
        <f t="shared" si="53"/>
        <v>0</v>
      </c>
      <c r="AN120" s="84">
        <f t="shared" si="54"/>
        <v>0</v>
      </c>
      <c r="AO120" s="84">
        <f t="shared" si="55"/>
        <v>0</v>
      </c>
      <c r="AP120" s="84">
        <f t="shared" si="56"/>
        <v>0</v>
      </c>
      <c r="AQ120" s="221">
        <f t="shared" si="74"/>
        <v>0</v>
      </c>
      <c r="AR120" s="221">
        <f t="shared" si="74"/>
        <v>0</v>
      </c>
      <c r="AS120" s="221">
        <f t="shared" si="74"/>
        <v>0</v>
      </c>
      <c r="AT120" s="221">
        <f t="shared" si="73"/>
        <v>0</v>
      </c>
      <c r="AU120" s="84"/>
      <c r="AV120" s="84"/>
      <c r="AW120" s="84"/>
      <c r="AX120" s="84"/>
      <c r="AY120" s="127"/>
    </row>
    <row r="121" spans="2:51">
      <c r="C121" s="161" t="s">
        <v>165</v>
      </c>
      <c r="D121" s="161"/>
      <c r="E121" s="161"/>
      <c r="I121" s="106">
        <v>116</v>
      </c>
      <c r="J121" s="84">
        <f t="shared" si="59"/>
        <v>0</v>
      </c>
      <c r="K121" s="84">
        <f t="shared" si="60"/>
        <v>0</v>
      </c>
      <c r="L121" s="84">
        <f t="shared" si="61"/>
        <v>0</v>
      </c>
      <c r="M121" s="84">
        <f t="shared" si="62"/>
        <v>0</v>
      </c>
      <c r="N121" s="84">
        <f t="shared" si="43"/>
        <v>0</v>
      </c>
      <c r="O121" s="85">
        <f t="shared" si="44"/>
        <v>0</v>
      </c>
      <c r="P121" s="106">
        <v>116</v>
      </c>
      <c r="Q121" s="84">
        <f t="shared" si="57"/>
        <v>0</v>
      </c>
      <c r="R121" s="84">
        <f t="shared" si="63"/>
        <v>0</v>
      </c>
      <c r="S121" s="84">
        <f t="shared" si="64"/>
        <v>0</v>
      </c>
      <c r="T121" s="84">
        <f t="shared" si="45"/>
        <v>0</v>
      </c>
      <c r="U121" s="84">
        <f t="shared" si="58"/>
        <v>0</v>
      </c>
      <c r="V121" s="84">
        <f t="shared" si="46"/>
        <v>0</v>
      </c>
      <c r="W121" s="84">
        <v>0</v>
      </c>
      <c r="X121" s="84">
        <f t="shared" si="47"/>
        <v>0</v>
      </c>
      <c r="Y121" s="89">
        <f t="shared" si="48"/>
        <v>0</v>
      </c>
      <c r="AA121" s="122">
        <v>116</v>
      </c>
      <c r="AB121" s="84">
        <f t="shared" si="49"/>
        <v>0</v>
      </c>
      <c r="AC121" s="332">
        <f t="shared" si="72"/>
        <v>0</v>
      </c>
      <c r="AD121" s="152">
        <f t="shared" si="50"/>
        <v>0</v>
      </c>
      <c r="AE121" s="152">
        <f t="shared" si="51"/>
        <v>0</v>
      </c>
      <c r="AF121" s="221">
        <f t="shared" si="68"/>
        <v>0</v>
      </c>
      <c r="AG121" s="221">
        <f t="shared" si="69"/>
        <v>0</v>
      </c>
      <c r="AH121" s="221">
        <f t="shared" si="70"/>
        <v>0</v>
      </c>
      <c r="AI121" s="226">
        <f t="shared" si="71"/>
        <v>0</v>
      </c>
      <c r="AK121" s="122">
        <v>116</v>
      </c>
      <c r="AL121" s="84">
        <f t="shared" si="52"/>
        <v>0</v>
      </c>
      <c r="AM121" s="84">
        <f t="shared" si="53"/>
        <v>0</v>
      </c>
      <c r="AN121" s="84">
        <f t="shared" si="54"/>
        <v>0</v>
      </c>
      <c r="AO121" s="84">
        <f t="shared" si="55"/>
        <v>0</v>
      </c>
      <c r="AP121" s="84">
        <f t="shared" si="56"/>
        <v>0</v>
      </c>
      <c r="AQ121" s="221">
        <f t="shared" si="74"/>
        <v>0</v>
      </c>
      <c r="AR121" s="221">
        <f t="shared" si="74"/>
        <v>0</v>
      </c>
      <c r="AS121" s="221">
        <f t="shared" si="74"/>
        <v>0</v>
      </c>
      <c r="AT121" s="221">
        <f t="shared" si="73"/>
        <v>0</v>
      </c>
      <c r="AU121" s="84"/>
      <c r="AV121" s="84"/>
      <c r="AW121" s="84"/>
      <c r="AX121" s="84"/>
      <c r="AY121" s="127"/>
    </row>
    <row r="122" spans="2:51">
      <c r="C122" s="161" t="s">
        <v>150</v>
      </c>
      <c r="D122" s="161" t="s">
        <v>72</v>
      </c>
      <c r="E122" s="132" t="s">
        <v>171</v>
      </c>
      <c r="I122" s="106">
        <v>117</v>
      </c>
      <c r="J122" s="84">
        <f t="shared" si="59"/>
        <v>0</v>
      </c>
      <c r="K122" s="84">
        <f t="shared" si="60"/>
        <v>0</v>
      </c>
      <c r="L122" s="84">
        <f t="shared" si="61"/>
        <v>0</v>
      </c>
      <c r="M122" s="84">
        <f t="shared" si="62"/>
        <v>0</v>
      </c>
      <c r="N122" s="84">
        <f t="shared" si="43"/>
        <v>0</v>
      </c>
      <c r="O122" s="85">
        <f t="shared" si="44"/>
        <v>0</v>
      </c>
      <c r="P122" s="106">
        <v>117</v>
      </c>
      <c r="Q122" s="84">
        <f t="shared" si="57"/>
        <v>0</v>
      </c>
      <c r="R122" s="84">
        <f t="shared" si="63"/>
        <v>0</v>
      </c>
      <c r="S122" s="84">
        <f t="shared" si="64"/>
        <v>0</v>
      </c>
      <c r="T122" s="84">
        <f t="shared" si="45"/>
        <v>0</v>
      </c>
      <c r="U122" s="84">
        <f t="shared" si="58"/>
        <v>0</v>
      </c>
      <c r="V122" s="84">
        <f t="shared" si="46"/>
        <v>0</v>
      </c>
      <c r="W122" s="84">
        <v>0</v>
      </c>
      <c r="X122" s="84">
        <f t="shared" si="47"/>
        <v>0</v>
      </c>
      <c r="Y122" s="89">
        <f t="shared" si="48"/>
        <v>0</v>
      </c>
      <c r="AA122" s="122">
        <v>117</v>
      </c>
      <c r="AB122" s="84">
        <f t="shared" si="49"/>
        <v>0</v>
      </c>
      <c r="AC122" s="332">
        <f t="shared" si="72"/>
        <v>0</v>
      </c>
      <c r="AD122" s="152">
        <f t="shared" si="50"/>
        <v>0</v>
      </c>
      <c r="AE122" s="152">
        <f t="shared" si="51"/>
        <v>0</v>
      </c>
      <c r="AF122" s="221">
        <f t="shared" si="68"/>
        <v>0</v>
      </c>
      <c r="AG122" s="221">
        <f t="shared" si="69"/>
        <v>0</v>
      </c>
      <c r="AH122" s="221">
        <f t="shared" si="70"/>
        <v>0</v>
      </c>
      <c r="AI122" s="226">
        <f t="shared" si="71"/>
        <v>0</v>
      </c>
      <c r="AK122" s="122">
        <v>117</v>
      </c>
      <c r="AL122" s="84">
        <f t="shared" si="52"/>
        <v>0</v>
      </c>
      <c r="AM122" s="84">
        <f t="shared" si="53"/>
        <v>0</v>
      </c>
      <c r="AN122" s="84">
        <f t="shared" si="54"/>
        <v>0</v>
      </c>
      <c r="AO122" s="84">
        <f t="shared" si="55"/>
        <v>0</v>
      </c>
      <c r="AP122" s="84">
        <f t="shared" si="56"/>
        <v>0</v>
      </c>
      <c r="AQ122" s="221">
        <f t="shared" si="74"/>
        <v>0</v>
      </c>
      <c r="AR122" s="221">
        <f t="shared" si="74"/>
        <v>0</v>
      </c>
      <c r="AS122" s="221">
        <f t="shared" si="74"/>
        <v>0</v>
      </c>
      <c r="AT122" s="221">
        <f t="shared" si="73"/>
        <v>0</v>
      </c>
      <c r="AU122" s="84"/>
      <c r="AV122" s="84"/>
      <c r="AW122" s="84"/>
      <c r="AX122" s="84"/>
      <c r="AY122" s="127"/>
    </row>
    <row r="123" spans="2:51">
      <c r="B123" s="118" t="s">
        <v>173</v>
      </c>
      <c r="C123" s="133">
        <f>AY35</f>
        <v>18.5</v>
      </c>
      <c r="D123" s="331">
        <f>IF(AND(D8=B100,F12=C194),J34*50%*G107,0)</f>
        <v>0</v>
      </c>
      <c r="E123" s="129">
        <f>C123-D123</f>
        <v>18.5</v>
      </c>
      <c r="I123" s="106">
        <v>118</v>
      </c>
      <c r="J123" s="84">
        <f t="shared" si="59"/>
        <v>0</v>
      </c>
      <c r="K123" s="84">
        <f t="shared" si="60"/>
        <v>0</v>
      </c>
      <c r="L123" s="84">
        <f t="shared" si="61"/>
        <v>0</v>
      </c>
      <c r="M123" s="84">
        <f t="shared" si="62"/>
        <v>0</v>
      </c>
      <c r="N123" s="84">
        <f t="shared" si="43"/>
        <v>0</v>
      </c>
      <c r="O123" s="85">
        <f t="shared" si="44"/>
        <v>0</v>
      </c>
      <c r="P123" s="106">
        <v>118</v>
      </c>
      <c r="Q123" s="84">
        <f t="shared" si="57"/>
        <v>0</v>
      </c>
      <c r="R123" s="84">
        <f t="shared" si="63"/>
        <v>0</v>
      </c>
      <c r="S123" s="84">
        <f t="shared" si="64"/>
        <v>0</v>
      </c>
      <c r="T123" s="84">
        <f t="shared" si="45"/>
        <v>0</v>
      </c>
      <c r="U123" s="84">
        <f t="shared" si="58"/>
        <v>0</v>
      </c>
      <c r="V123" s="84">
        <f t="shared" si="46"/>
        <v>0</v>
      </c>
      <c r="W123" s="84">
        <v>0</v>
      </c>
      <c r="X123" s="84">
        <f t="shared" si="47"/>
        <v>0</v>
      </c>
      <c r="Y123" s="89">
        <f t="shared" si="48"/>
        <v>0</v>
      </c>
      <c r="AA123" s="122">
        <v>118</v>
      </c>
      <c r="AB123" s="84">
        <f t="shared" si="49"/>
        <v>0</v>
      </c>
      <c r="AC123" s="332">
        <f t="shared" si="72"/>
        <v>0</v>
      </c>
      <c r="AD123" s="152">
        <f t="shared" si="50"/>
        <v>0</v>
      </c>
      <c r="AE123" s="152">
        <f t="shared" si="51"/>
        <v>0</v>
      </c>
      <c r="AF123" s="221">
        <f t="shared" si="68"/>
        <v>0</v>
      </c>
      <c r="AG123" s="221">
        <f t="shared" si="69"/>
        <v>0</v>
      </c>
      <c r="AH123" s="221">
        <f t="shared" si="70"/>
        <v>0</v>
      </c>
      <c r="AI123" s="226">
        <f t="shared" si="71"/>
        <v>0</v>
      </c>
      <c r="AK123" s="122">
        <v>118</v>
      </c>
      <c r="AL123" s="84">
        <f t="shared" si="52"/>
        <v>0</v>
      </c>
      <c r="AM123" s="84">
        <f t="shared" si="53"/>
        <v>0</v>
      </c>
      <c r="AN123" s="84">
        <f t="shared" si="54"/>
        <v>0</v>
      </c>
      <c r="AO123" s="84">
        <f t="shared" si="55"/>
        <v>0</v>
      </c>
      <c r="AP123" s="84">
        <f t="shared" si="56"/>
        <v>0</v>
      </c>
      <c r="AQ123" s="221">
        <f t="shared" si="74"/>
        <v>0</v>
      </c>
      <c r="AR123" s="221">
        <f t="shared" si="74"/>
        <v>0</v>
      </c>
      <c r="AS123" s="221">
        <f t="shared" si="74"/>
        <v>0</v>
      </c>
      <c r="AT123" s="221">
        <f t="shared" si="73"/>
        <v>0</v>
      </c>
      <c r="AU123" s="84"/>
      <c r="AV123" s="84"/>
      <c r="AW123" s="84"/>
      <c r="AX123" s="84"/>
      <c r="AY123" s="127"/>
    </row>
    <row r="124" spans="2:51">
      <c r="I124" s="106">
        <v>119</v>
      </c>
      <c r="J124" s="84">
        <f t="shared" si="59"/>
        <v>0</v>
      </c>
      <c r="K124" s="84">
        <f t="shared" si="60"/>
        <v>0</v>
      </c>
      <c r="L124" s="84">
        <f t="shared" si="61"/>
        <v>0</v>
      </c>
      <c r="M124" s="84">
        <f t="shared" si="62"/>
        <v>0</v>
      </c>
      <c r="N124" s="84">
        <f t="shared" si="43"/>
        <v>0</v>
      </c>
      <c r="O124" s="85">
        <f t="shared" si="44"/>
        <v>0</v>
      </c>
      <c r="P124" s="106">
        <v>119</v>
      </c>
      <c r="Q124" s="84">
        <f t="shared" si="57"/>
        <v>0</v>
      </c>
      <c r="R124" s="84">
        <f t="shared" si="63"/>
        <v>0</v>
      </c>
      <c r="S124" s="84">
        <f t="shared" si="64"/>
        <v>0</v>
      </c>
      <c r="T124" s="84">
        <f t="shared" si="45"/>
        <v>0</v>
      </c>
      <c r="U124" s="84">
        <f t="shared" si="58"/>
        <v>0</v>
      </c>
      <c r="V124" s="84">
        <f t="shared" si="46"/>
        <v>0</v>
      </c>
      <c r="W124" s="84">
        <v>0</v>
      </c>
      <c r="X124" s="84">
        <f t="shared" si="47"/>
        <v>0</v>
      </c>
      <c r="Y124" s="89">
        <f t="shared" si="48"/>
        <v>0</v>
      </c>
      <c r="AA124" s="122">
        <v>119</v>
      </c>
      <c r="AB124" s="84">
        <f t="shared" si="49"/>
        <v>0</v>
      </c>
      <c r="AC124" s="332">
        <f t="shared" si="72"/>
        <v>0</v>
      </c>
      <c r="AD124" s="152">
        <f t="shared" si="50"/>
        <v>0</v>
      </c>
      <c r="AE124" s="152">
        <f t="shared" si="51"/>
        <v>0</v>
      </c>
      <c r="AF124" s="221">
        <f t="shared" si="68"/>
        <v>0</v>
      </c>
      <c r="AG124" s="221">
        <f t="shared" si="69"/>
        <v>0</v>
      </c>
      <c r="AH124" s="221">
        <f t="shared" si="70"/>
        <v>0</v>
      </c>
      <c r="AI124" s="226">
        <f t="shared" si="71"/>
        <v>0</v>
      </c>
      <c r="AK124" s="122">
        <v>119</v>
      </c>
      <c r="AL124" s="84">
        <f t="shared" si="52"/>
        <v>0</v>
      </c>
      <c r="AM124" s="84">
        <f t="shared" si="53"/>
        <v>0</v>
      </c>
      <c r="AN124" s="84">
        <f t="shared" si="54"/>
        <v>0</v>
      </c>
      <c r="AO124" s="84">
        <f t="shared" si="55"/>
        <v>0</v>
      </c>
      <c r="AP124" s="84">
        <f t="shared" si="56"/>
        <v>0</v>
      </c>
      <c r="AQ124" s="221">
        <f t="shared" si="74"/>
        <v>0</v>
      </c>
      <c r="AR124" s="221">
        <f t="shared" si="74"/>
        <v>0</v>
      </c>
      <c r="AS124" s="221">
        <f t="shared" si="74"/>
        <v>0</v>
      </c>
      <c r="AT124" s="221">
        <f t="shared" si="73"/>
        <v>0</v>
      </c>
      <c r="AU124" s="84"/>
      <c r="AV124" s="84"/>
      <c r="AW124" s="84"/>
      <c r="AX124" s="84"/>
      <c r="AY124" s="127"/>
    </row>
    <row r="125" spans="2:51">
      <c r="C125" s="131"/>
      <c r="D125" s="131"/>
      <c r="E125" s="134"/>
      <c r="I125" s="106">
        <v>120</v>
      </c>
      <c r="J125" s="84">
        <f t="shared" si="59"/>
        <v>0</v>
      </c>
      <c r="K125" s="84">
        <f t="shared" si="60"/>
        <v>0</v>
      </c>
      <c r="L125" s="84">
        <f t="shared" si="61"/>
        <v>0</v>
      </c>
      <c r="M125" s="84">
        <f t="shared" si="62"/>
        <v>0</v>
      </c>
      <c r="N125" s="84">
        <f t="shared" si="43"/>
        <v>0</v>
      </c>
      <c r="O125" s="85">
        <f t="shared" si="44"/>
        <v>0</v>
      </c>
      <c r="P125" s="106">
        <v>120</v>
      </c>
      <c r="Q125" s="84">
        <f t="shared" si="57"/>
        <v>0</v>
      </c>
      <c r="R125" s="84">
        <f t="shared" si="63"/>
        <v>0</v>
      </c>
      <c r="S125" s="84">
        <f t="shared" si="64"/>
        <v>0</v>
      </c>
      <c r="T125" s="84">
        <f t="shared" si="45"/>
        <v>0</v>
      </c>
      <c r="U125" s="84">
        <f t="shared" si="58"/>
        <v>0</v>
      </c>
      <c r="V125" s="84">
        <f t="shared" si="46"/>
        <v>0</v>
      </c>
      <c r="W125" s="84">
        <v>0</v>
      </c>
      <c r="X125" s="84">
        <f t="shared" si="47"/>
        <v>0</v>
      </c>
      <c r="Y125" s="89">
        <f t="shared" si="48"/>
        <v>0</v>
      </c>
      <c r="AA125" s="122">
        <v>120</v>
      </c>
      <c r="AB125" s="84">
        <f t="shared" si="49"/>
        <v>0</v>
      </c>
      <c r="AC125" s="332">
        <f t="shared" si="72"/>
        <v>0</v>
      </c>
      <c r="AD125" s="152">
        <f t="shared" si="50"/>
        <v>0</v>
      </c>
      <c r="AE125" s="152">
        <f t="shared" si="51"/>
        <v>0</v>
      </c>
      <c r="AF125" s="221">
        <f t="shared" si="68"/>
        <v>0</v>
      </c>
      <c r="AG125" s="221">
        <f t="shared" si="69"/>
        <v>0</v>
      </c>
      <c r="AH125" s="221">
        <f t="shared" si="70"/>
        <v>0</v>
      </c>
      <c r="AI125" s="226">
        <f t="shared" si="71"/>
        <v>0</v>
      </c>
      <c r="AK125" s="122">
        <v>120</v>
      </c>
      <c r="AL125" s="84">
        <f t="shared" si="52"/>
        <v>0</v>
      </c>
      <c r="AM125" s="84">
        <f t="shared" si="53"/>
        <v>0</v>
      </c>
      <c r="AN125" s="84">
        <f t="shared" si="54"/>
        <v>0</v>
      </c>
      <c r="AO125" s="84">
        <f t="shared" si="55"/>
        <v>0</v>
      </c>
      <c r="AP125" s="84">
        <f t="shared" si="56"/>
        <v>0</v>
      </c>
      <c r="AQ125" s="221">
        <f t="shared" si="74"/>
        <v>0</v>
      </c>
      <c r="AR125" s="221">
        <f t="shared" si="74"/>
        <v>0</v>
      </c>
      <c r="AS125" s="221">
        <f t="shared" si="74"/>
        <v>0</v>
      </c>
      <c r="AT125" s="221">
        <f t="shared" si="73"/>
        <v>0</v>
      </c>
      <c r="AU125" s="84"/>
      <c r="AV125" s="84"/>
      <c r="AW125" s="84"/>
      <c r="AX125" s="84"/>
      <c r="AY125" s="127"/>
    </row>
    <row r="126" spans="2:51">
      <c r="C126" s="135" t="s">
        <v>134</v>
      </c>
      <c r="D126" s="135" t="s">
        <v>135</v>
      </c>
      <c r="E126" s="135" t="s">
        <v>165</v>
      </c>
      <c r="F126" s="166" t="s">
        <v>175</v>
      </c>
      <c r="I126" s="106">
        <v>121</v>
      </c>
      <c r="J126" s="84">
        <f t="shared" si="59"/>
        <v>0</v>
      </c>
      <c r="K126" s="84">
        <f t="shared" si="60"/>
        <v>0</v>
      </c>
      <c r="L126" s="84">
        <f t="shared" si="61"/>
        <v>0</v>
      </c>
      <c r="M126" s="84">
        <f t="shared" si="62"/>
        <v>0</v>
      </c>
      <c r="N126" s="84">
        <f t="shared" si="43"/>
        <v>0</v>
      </c>
      <c r="O126" s="85">
        <f t="shared" si="44"/>
        <v>0</v>
      </c>
      <c r="P126" s="106">
        <v>121</v>
      </c>
      <c r="Q126" s="84">
        <f t="shared" si="57"/>
        <v>0</v>
      </c>
      <c r="R126" s="84">
        <f t="shared" si="63"/>
        <v>0</v>
      </c>
      <c r="S126" s="84">
        <f t="shared" si="64"/>
        <v>0</v>
      </c>
      <c r="T126" s="84">
        <f t="shared" si="45"/>
        <v>0</v>
      </c>
      <c r="U126" s="84">
        <f t="shared" si="58"/>
        <v>0</v>
      </c>
      <c r="V126" s="84">
        <f t="shared" si="46"/>
        <v>0</v>
      </c>
      <c r="W126" s="84">
        <v>0</v>
      </c>
      <c r="X126" s="84">
        <f t="shared" si="47"/>
        <v>0</v>
      </c>
      <c r="Y126" s="89">
        <f t="shared" si="48"/>
        <v>0</v>
      </c>
      <c r="AA126" s="122">
        <v>121</v>
      </c>
      <c r="AB126" s="84">
        <f t="shared" si="49"/>
        <v>0</v>
      </c>
      <c r="AC126" s="332">
        <f t="shared" si="72"/>
        <v>0</v>
      </c>
      <c r="AD126" s="152">
        <f t="shared" si="50"/>
        <v>0</v>
      </c>
      <c r="AE126" s="152">
        <f t="shared" si="51"/>
        <v>0</v>
      </c>
      <c r="AF126" s="221">
        <f t="shared" si="68"/>
        <v>0</v>
      </c>
      <c r="AG126" s="221">
        <f t="shared" si="69"/>
        <v>0</v>
      </c>
      <c r="AH126" s="221">
        <f t="shared" si="70"/>
        <v>0</v>
      </c>
      <c r="AI126" s="226">
        <f t="shared" si="71"/>
        <v>0</v>
      </c>
      <c r="AK126" s="122">
        <v>121</v>
      </c>
      <c r="AL126" s="84">
        <f t="shared" si="52"/>
        <v>0</v>
      </c>
      <c r="AM126" s="84">
        <f t="shared" si="53"/>
        <v>0</v>
      </c>
      <c r="AN126" s="84">
        <f t="shared" si="54"/>
        <v>0</v>
      </c>
      <c r="AO126" s="84">
        <f t="shared" si="55"/>
        <v>0</v>
      </c>
      <c r="AP126" s="84">
        <f t="shared" si="56"/>
        <v>0</v>
      </c>
      <c r="AQ126" s="221">
        <f t="shared" si="74"/>
        <v>0</v>
      </c>
      <c r="AR126" s="221">
        <f t="shared" si="74"/>
        <v>0</v>
      </c>
      <c r="AS126" s="221">
        <f t="shared" si="74"/>
        <v>0</v>
      </c>
      <c r="AT126" s="221">
        <f t="shared" si="73"/>
        <v>0</v>
      </c>
      <c r="AU126" s="84"/>
      <c r="AV126" s="84"/>
      <c r="AW126" s="84"/>
      <c r="AX126" s="84"/>
      <c r="AY126" s="127"/>
    </row>
    <row r="127" spans="2:51">
      <c r="C127" s="133">
        <f>IF(F18&gt;30,MIN(E113:E114),E113)</f>
        <v>206.00098513447284</v>
      </c>
      <c r="D127" s="133">
        <f>MIN(E118:E119)</f>
        <v>9.9990850462152956</v>
      </c>
      <c r="E127" s="136">
        <f>E123</f>
        <v>18.5</v>
      </c>
      <c r="F127" s="137">
        <f>SUM(C127:E127)</f>
        <v>234.50007018068814</v>
      </c>
      <c r="I127" s="106">
        <v>122</v>
      </c>
      <c r="J127" s="84">
        <f t="shared" si="59"/>
        <v>0</v>
      </c>
      <c r="K127" s="84">
        <f t="shared" si="60"/>
        <v>0</v>
      </c>
      <c r="L127" s="84">
        <f t="shared" si="61"/>
        <v>0</v>
      </c>
      <c r="M127" s="84">
        <f t="shared" si="62"/>
        <v>0</v>
      </c>
      <c r="N127" s="84">
        <f t="shared" si="43"/>
        <v>0</v>
      </c>
      <c r="O127" s="85">
        <f t="shared" si="44"/>
        <v>0</v>
      </c>
      <c r="P127" s="106">
        <v>122</v>
      </c>
      <c r="Q127" s="84">
        <f t="shared" si="57"/>
        <v>0</v>
      </c>
      <c r="R127" s="84">
        <f t="shared" si="63"/>
        <v>0</v>
      </c>
      <c r="S127" s="84">
        <f t="shared" si="64"/>
        <v>0</v>
      </c>
      <c r="T127" s="84">
        <f t="shared" si="45"/>
        <v>0</v>
      </c>
      <c r="U127" s="84">
        <f t="shared" si="58"/>
        <v>0</v>
      </c>
      <c r="V127" s="84">
        <f t="shared" si="46"/>
        <v>0</v>
      </c>
      <c r="W127" s="84">
        <v>0</v>
      </c>
      <c r="X127" s="84">
        <f t="shared" si="47"/>
        <v>0</v>
      </c>
      <c r="Y127" s="89">
        <f t="shared" si="48"/>
        <v>0</v>
      </c>
      <c r="AA127" s="122">
        <v>122</v>
      </c>
      <c r="AB127" s="84">
        <f t="shared" si="49"/>
        <v>0</v>
      </c>
      <c r="AC127" s="332">
        <f t="shared" si="72"/>
        <v>0</v>
      </c>
      <c r="AD127" s="152">
        <f t="shared" si="50"/>
        <v>0</v>
      </c>
      <c r="AE127" s="152">
        <f t="shared" si="51"/>
        <v>0</v>
      </c>
      <c r="AF127" s="221">
        <f t="shared" si="68"/>
        <v>0</v>
      </c>
      <c r="AG127" s="221">
        <f t="shared" si="69"/>
        <v>0</v>
      </c>
      <c r="AH127" s="221">
        <f t="shared" si="70"/>
        <v>0</v>
      </c>
      <c r="AI127" s="226">
        <f t="shared" si="71"/>
        <v>0</v>
      </c>
      <c r="AK127" s="122">
        <v>122</v>
      </c>
      <c r="AL127" s="84">
        <f t="shared" si="52"/>
        <v>0</v>
      </c>
      <c r="AM127" s="84">
        <f t="shared" si="53"/>
        <v>0</v>
      </c>
      <c r="AN127" s="84">
        <f t="shared" si="54"/>
        <v>0</v>
      </c>
      <c r="AO127" s="84">
        <f t="shared" si="55"/>
        <v>0</v>
      </c>
      <c r="AP127" s="84">
        <f t="shared" si="56"/>
        <v>0</v>
      </c>
      <c r="AQ127" s="221">
        <f t="shared" si="74"/>
        <v>0</v>
      </c>
      <c r="AR127" s="221">
        <f t="shared" si="74"/>
        <v>0</v>
      </c>
      <c r="AS127" s="221">
        <f t="shared" si="74"/>
        <v>0</v>
      </c>
      <c r="AT127" s="221">
        <f t="shared" si="73"/>
        <v>0</v>
      </c>
      <c r="AU127" s="84"/>
      <c r="AV127" s="84"/>
      <c r="AW127" s="84"/>
      <c r="AX127" s="84"/>
      <c r="AY127" s="127"/>
    </row>
    <row r="128" spans="2:51">
      <c r="E128" s="70"/>
      <c r="I128" s="106">
        <v>123</v>
      </c>
      <c r="J128" s="84">
        <f t="shared" si="59"/>
        <v>0</v>
      </c>
      <c r="K128" s="84">
        <f t="shared" si="60"/>
        <v>0</v>
      </c>
      <c r="L128" s="84">
        <f t="shared" si="61"/>
        <v>0</v>
      </c>
      <c r="M128" s="84">
        <f t="shared" si="62"/>
        <v>0</v>
      </c>
      <c r="N128" s="84">
        <f t="shared" si="43"/>
        <v>0</v>
      </c>
      <c r="O128" s="85">
        <f t="shared" si="44"/>
        <v>0</v>
      </c>
      <c r="P128" s="106">
        <v>123</v>
      </c>
      <c r="Q128" s="84">
        <f t="shared" si="57"/>
        <v>0</v>
      </c>
      <c r="R128" s="84">
        <f t="shared" si="63"/>
        <v>0</v>
      </c>
      <c r="S128" s="84">
        <f t="shared" si="64"/>
        <v>0</v>
      </c>
      <c r="T128" s="84">
        <f t="shared" si="45"/>
        <v>0</v>
      </c>
      <c r="U128" s="84">
        <f t="shared" si="58"/>
        <v>0</v>
      </c>
      <c r="V128" s="84">
        <f t="shared" si="46"/>
        <v>0</v>
      </c>
      <c r="W128" s="84">
        <v>0</v>
      </c>
      <c r="X128" s="84">
        <f t="shared" si="47"/>
        <v>0</v>
      </c>
      <c r="Y128" s="89">
        <f t="shared" si="48"/>
        <v>0</v>
      </c>
      <c r="AA128" s="122">
        <v>123</v>
      </c>
      <c r="AB128" s="84">
        <f t="shared" si="49"/>
        <v>0</v>
      </c>
      <c r="AC128" s="332">
        <f t="shared" si="72"/>
        <v>0</v>
      </c>
      <c r="AD128" s="152">
        <f t="shared" si="50"/>
        <v>0</v>
      </c>
      <c r="AE128" s="152">
        <f t="shared" si="51"/>
        <v>0</v>
      </c>
      <c r="AF128" s="221">
        <f t="shared" si="68"/>
        <v>0</v>
      </c>
      <c r="AG128" s="221">
        <f t="shared" si="69"/>
        <v>0</v>
      </c>
      <c r="AH128" s="221">
        <f t="shared" si="70"/>
        <v>0</v>
      </c>
      <c r="AI128" s="226">
        <f t="shared" si="71"/>
        <v>0</v>
      </c>
      <c r="AK128" s="122">
        <v>123</v>
      </c>
      <c r="AL128" s="84">
        <f t="shared" si="52"/>
        <v>0</v>
      </c>
      <c r="AM128" s="84">
        <f t="shared" si="53"/>
        <v>0</v>
      </c>
      <c r="AN128" s="84">
        <f t="shared" si="54"/>
        <v>0</v>
      </c>
      <c r="AO128" s="84">
        <f t="shared" si="55"/>
        <v>0</v>
      </c>
      <c r="AP128" s="84">
        <f t="shared" si="56"/>
        <v>0</v>
      </c>
      <c r="AQ128" s="221">
        <f t="shared" si="74"/>
        <v>0</v>
      </c>
      <c r="AR128" s="221">
        <f t="shared" si="74"/>
        <v>0</v>
      </c>
      <c r="AS128" s="221">
        <f t="shared" si="74"/>
        <v>0</v>
      </c>
      <c r="AT128" s="221">
        <f t="shared" si="73"/>
        <v>0</v>
      </c>
      <c r="AU128" s="84"/>
      <c r="AV128" s="84"/>
      <c r="AW128" s="84"/>
      <c r="AX128" s="84"/>
      <c r="AY128" s="127"/>
    </row>
    <row r="129" spans="3:51">
      <c r="E129" s="70"/>
      <c r="I129" s="106">
        <v>124</v>
      </c>
      <c r="J129" s="84">
        <f t="shared" si="59"/>
        <v>0</v>
      </c>
      <c r="K129" s="84">
        <f t="shared" si="60"/>
        <v>0</v>
      </c>
      <c r="L129" s="84">
        <f t="shared" si="61"/>
        <v>0</v>
      </c>
      <c r="M129" s="84">
        <f t="shared" si="62"/>
        <v>0</v>
      </c>
      <c r="N129" s="84">
        <f t="shared" si="43"/>
        <v>0</v>
      </c>
      <c r="O129" s="85">
        <f t="shared" si="44"/>
        <v>0</v>
      </c>
      <c r="P129" s="106">
        <v>124</v>
      </c>
      <c r="Q129" s="84">
        <f t="shared" si="57"/>
        <v>0</v>
      </c>
      <c r="R129" s="84">
        <f t="shared" si="63"/>
        <v>0</v>
      </c>
      <c r="S129" s="84">
        <f t="shared" si="64"/>
        <v>0</v>
      </c>
      <c r="T129" s="84">
        <f t="shared" si="45"/>
        <v>0</v>
      </c>
      <c r="U129" s="84">
        <f t="shared" si="58"/>
        <v>0</v>
      </c>
      <c r="V129" s="84">
        <f t="shared" si="46"/>
        <v>0</v>
      </c>
      <c r="W129" s="84">
        <v>0</v>
      </c>
      <c r="X129" s="84">
        <f t="shared" si="47"/>
        <v>0</v>
      </c>
      <c r="Y129" s="89">
        <f t="shared" si="48"/>
        <v>0</v>
      </c>
      <c r="AA129" s="122">
        <v>124</v>
      </c>
      <c r="AB129" s="84">
        <f t="shared" si="49"/>
        <v>0</v>
      </c>
      <c r="AC129" s="332">
        <f t="shared" si="72"/>
        <v>0</v>
      </c>
      <c r="AD129" s="152">
        <f t="shared" si="50"/>
        <v>0</v>
      </c>
      <c r="AE129" s="152">
        <f t="shared" si="51"/>
        <v>0</v>
      </c>
      <c r="AF129" s="221">
        <f t="shared" si="68"/>
        <v>0</v>
      </c>
      <c r="AG129" s="221">
        <f t="shared" si="69"/>
        <v>0</v>
      </c>
      <c r="AH129" s="221">
        <f t="shared" si="70"/>
        <v>0</v>
      </c>
      <c r="AI129" s="226">
        <f t="shared" si="71"/>
        <v>0</v>
      </c>
      <c r="AK129" s="122">
        <v>124</v>
      </c>
      <c r="AL129" s="84">
        <f t="shared" si="52"/>
        <v>0</v>
      </c>
      <c r="AM129" s="84">
        <f t="shared" si="53"/>
        <v>0</v>
      </c>
      <c r="AN129" s="84">
        <f t="shared" si="54"/>
        <v>0</v>
      </c>
      <c r="AO129" s="84">
        <f t="shared" si="55"/>
        <v>0</v>
      </c>
      <c r="AP129" s="84">
        <f t="shared" si="56"/>
        <v>0</v>
      </c>
      <c r="AQ129" s="221">
        <f t="shared" si="74"/>
        <v>0</v>
      </c>
      <c r="AR129" s="221">
        <f t="shared" si="74"/>
        <v>0</v>
      </c>
      <c r="AS129" s="221">
        <f t="shared" si="74"/>
        <v>0</v>
      </c>
      <c r="AT129" s="221">
        <f t="shared" si="73"/>
        <v>0</v>
      </c>
      <c r="AU129" s="84"/>
      <c r="AV129" s="84"/>
      <c r="AW129" s="84"/>
      <c r="AX129" s="84"/>
      <c r="AY129" s="127"/>
    </row>
    <row r="130" spans="3:51" ht="30">
      <c r="C130" s="3" t="s">
        <v>5</v>
      </c>
      <c r="D130" s="3" t="s">
        <v>6</v>
      </c>
      <c r="E130" s="215" t="s">
        <v>232</v>
      </c>
      <c r="I130" s="106">
        <v>125</v>
      </c>
      <c r="J130" s="84">
        <f t="shared" si="59"/>
        <v>0</v>
      </c>
      <c r="K130" s="84">
        <f t="shared" si="60"/>
        <v>0</v>
      </c>
      <c r="L130" s="84">
        <f t="shared" si="61"/>
        <v>0</v>
      </c>
      <c r="M130" s="84">
        <f t="shared" si="62"/>
        <v>0</v>
      </c>
      <c r="N130" s="84">
        <f t="shared" si="43"/>
        <v>0</v>
      </c>
      <c r="O130" s="85">
        <f t="shared" si="44"/>
        <v>0</v>
      </c>
      <c r="P130" s="106">
        <v>125</v>
      </c>
      <c r="Q130" s="84">
        <f t="shared" si="57"/>
        <v>0</v>
      </c>
      <c r="R130" s="84">
        <f t="shared" si="63"/>
        <v>0</v>
      </c>
      <c r="S130" s="84">
        <f t="shared" si="64"/>
        <v>0</v>
      </c>
      <c r="T130" s="84">
        <f t="shared" si="45"/>
        <v>0</v>
      </c>
      <c r="U130" s="84">
        <f t="shared" si="58"/>
        <v>0</v>
      </c>
      <c r="V130" s="84">
        <f t="shared" si="46"/>
        <v>0</v>
      </c>
      <c r="W130" s="84">
        <v>0</v>
      </c>
      <c r="X130" s="84">
        <f t="shared" si="47"/>
        <v>0</v>
      </c>
      <c r="Y130" s="89">
        <f t="shared" si="48"/>
        <v>0</v>
      </c>
      <c r="AA130" s="122">
        <v>125</v>
      </c>
      <c r="AB130" s="84">
        <f t="shared" si="49"/>
        <v>0</v>
      </c>
      <c r="AC130" s="332">
        <f t="shared" si="72"/>
        <v>0</v>
      </c>
      <c r="AD130" s="152">
        <f t="shared" si="50"/>
        <v>0</v>
      </c>
      <c r="AE130" s="152">
        <f t="shared" si="51"/>
        <v>0</v>
      </c>
      <c r="AF130" s="221">
        <f t="shared" si="68"/>
        <v>0</v>
      </c>
      <c r="AG130" s="221">
        <f t="shared" si="69"/>
        <v>0</v>
      </c>
      <c r="AH130" s="221">
        <f t="shared" si="70"/>
        <v>0</v>
      </c>
      <c r="AI130" s="226">
        <f t="shared" si="71"/>
        <v>0</v>
      </c>
      <c r="AK130" s="122">
        <v>125</v>
      </c>
      <c r="AL130" s="84">
        <f t="shared" si="52"/>
        <v>0</v>
      </c>
      <c r="AM130" s="84">
        <f t="shared" si="53"/>
        <v>0</v>
      </c>
      <c r="AN130" s="84">
        <f t="shared" si="54"/>
        <v>0</v>
      </c>
      <c r="AO130" s="84">
        <f t="shared" si="55"/>
        <v>0</v>
      </c>
      <c r="AP130" s="84">
        <f t="shared" si="56"/>
        <v>0</v>
      </c>
      <c r="AQ130" s="221">
        <f t="shared" si="74"/>
        <v>0</v>
      </c>
      <c r="AR130" s="221">
        <f t="shared" si="74"/>
        <v>0</v>
      </c>
      <c r="AS130" s="221">
        <f t="shared" si="74"/>
        <v>0</v>
      </c>
      <c r="AT130" s="221">
        <f t="shared" si="73"/>
        <v>0</v>
      </c>
      <c r="AU130" s="84"/>
      <c r="AV130" s="84"/>
      <c r="AW130" s="84"/>
      <c r="AX130" s="84"/>
      <c r="AY130" s="127"/>
    </row>
    <row r="131" spans="3:51">
      <c r="C131" s="192" t="s">
        <v>7</v>
      </c>
      <c r="D131" s="4">
        <v>0.62</v>
      </c>
      <c r="E131" s="215" t="s">
        <v>233</v>
      </c>
      <c r="I131" s="106">
        <v>126</v>
      </c>
      <c r="J131" s="84">
        <f t="shared" si="59"/>
        <v>0</v>
      </c>
      <c r="K131" s="84">
        <f t="shared" si="60"/>
        <v>0</v>
      </c>
      <c r="L131" s="84">
        <f t="shared" si="61"/>
        <v>0</v>
      </c>
      <c r="M131" s="84">
        <f t="shared" si="62"/>
        <v>0</v>
      </c>
      <c r="N131" s="84">
        <f t="shared" si="43"/>
        <v>0</v>
      </c>
      <c r="O131" s="85">
        <f t="shared" si="44"/>
        <v>0</v>
      </c>
      <c r="P131" s="106">
        <v>126</v>
      </c>
      <c r="Q131" s="84">
        <f t="shared" si="57"/>
        <v>0</v>
      </c>
      <c r="R131" s="84">
        <f t="shared" si="63"/>
        <v>0</v>
      </c>
      <c r="S131" s="84">
        <f t="shared" si="64"/>
        <v>0</v>
      </c>
      <c r="T131" s="84">
        <f t="shared" si="45"/>
        <v>0</v>
      </c>
      <c r="U131" s="84">
        <f t="shared" si="58"/>
        <v>0</v>
      </c>
      <c r="V131" s="84">
        <f t="shared" si="46"/>
        <v>0</v>
      </c>
      <c r="W131" s="84">
        <v>0</v>
      </c>
      <c r="X131" s="84">
        <f t="shared" si="47"/>
        <v>0</v>
      </c>
      <c r="Y131" s="89">
        <f t="shared" si="48"/>
        <v>0</v>
      </c>
      <c r="AA131" s="122">
        <v>126</v>
      </c>
      <c r="AB131" s="84">
        <f t="shared" si="49"/>
        <v>0</v>
      </c>
      <c r="AC131" s="332">
        <f t="shared" si="72"/>
        <v>0</v>
      </c>
      <c r="AD131" s="152">
        <f t="shared" si="50"/>
        <v>0</v>
      </c>
      <c r="AE131" s="152">
        <f t="shared" si="51"/>
        <v>0</v>
      </c>
      <c r="AF131" s="221">
        <f t="shared" si="68"/>
        <v>0</v>
      </c>
      <c r="AG131" s="221">
        <f t="shared" si="69"/>
        <v>0</v>
      </c>
      <c r="AH131" s="221">
        <f t="shared" si="70"/>
        <v>0</v>
      </c>
      <c r="AI131" s="226">
        <f t="shared" si="71"/>
        <v>0</v>
      </c>
      <c r="AK131" s="122">
        <v>126</v>
      </c>
      <c r="AL131" s="84">
        <f t="shared" si="52"/>
        <v>0</v>
      </c>
      <c r="AM131" s="84">
        <f t="shared" si="53"/>
        <v>0</v>
      </c>
      <c r="AN131" s="84">
        <f t="shared" si="54"/>
        <v>0</v>
      </c>
      <c r="AO131" s="84">
        <f t="shared" si="55"/>
        <v>0</v>
      </c>
      <c r="AP131" s="84">
        <f t="shared" si="56"/>
        <v>0</v>
      </c>
      <c r="AQ131" s="221">
        <f t="shared" si="74"/>
        <v>0</v>
      </c>
      <c r="AR131" s="221">
        <f t="shared" si="74"/>
        <v>0</v>
      </c>
      <c r="AS131" s="221">
        <f t="shared" si="74"/>
        <v>0</v>
      </c>
      <c r="AT131" s="221">
        <f t="shared" si="73"/>
        <v>0</v>
      </c>
      <c r="AU131" s="84"/>
      <c r="AV131" s="84"/>
      <c r="AW131" s="84"/>
      <c r="AX131" s="84"/>
      <c r="AY131" s="127"/>
    </row>
    <row r="132" spans="3:51">
      <c r="C132" s="192" t="s">
        <v>4</v>
      </c>
      <c r="D132" s="4">
        <v>0.64</v>
      </c>
      <c r="E132" s="215" t="s">
        <v>233</v>
      </c>
      <c r="I132" s="106">
        <v>127</v>
      </c>
      <c r="J132" s="84">
        <f t="shared" si="59"/>
        <v>0</v>
      </c>
      <c r="K132" s="84">
        <f t="shared" si="60"/>
        <v>0</v>
      </c>
      <c r="L132" s="84">
        <f t="shared" si="61"/>
        <v>0</v>
      </c>
      <c r="M132" s="84">
        <f t="shared" si="62"/>
        <v>0</v>
      </c>
      <c r="N132" s="84">
        <f t="shared" si="43"/>
        <v>0</v>
      </c>
      <c r="O132" s="85">
        <f t="shared" si="44"/>
        <v>0</v>
      </c>
      <c r="P132" s="106">
        <v>127</v>
      </c>
      <c r="Q132" s="84">
        <f t="shared" si="57"/>
        <v>0</v>
      </c>
      <c r="R132" s="84">
        <f t="shared" si="63"/>
        <v>0</v>
      </c>
      <c r="S132" s="84">
        <f t="shared" si="64"/>
        <v>0</v>
      </c>
      <c r="T132" s="84">
        <f t="shared" si="45"/>
        <v>0</v>
      </c>
      <c r="U132" s="84">
        <f t="shared" si="58"/>
        <v>0</v>
      </c>
      <c r="V132" s="84">
        <f t="shared" si="46"/>
        <v>0</v>
      </c>
      <c r="W132" s="84">
        <v>0</v>
      </c>
      <c r="X132" s="84">
        <f t="shared" si="47"/>
        <v>0</v>
      </c>
      <c r="Y132" s="89">
        <f t="shared" si="48"/>
        <v>0</v>
      </c>
      <c r="AA132" s="122">
        <v>127</v>
      </c>
      <c r="AB132" s="84">
        <f t="shared" si="49"/>
        <v>0</v>
      </c>
      <c r="AC132" s="332">
        <f t="shared" si="72"/>
        <v>0</v>
      </c>
      <c r="AD132" s="152">
        <f t="shared" si="50"/>
        <v>0</v>
      </c>
      <c r="AE132" s="152">
        <f t="shared" si="51"/>
        <v>0</v>
      </c>
      <c r="AF132" s="221">
        <f t="shared" si="68"/>
        <v>0</v>
      </c>
      <c r="AG132" s="221">
        <f t="shared" si="69"/>
        <v>0</v>
      </c>
      <c r="AH132" s="221">
        <f t="shared" si="70"/>
        <v>0</v>
      </c>
      <c r="AI132" s="226">
        <f t="shared" si="71"/>
        <v>0</v>
      </c>
      <c r="AK132" s="122">
        <v>127</v>
      </c>
      <c r="AL132" s="84">
        <f t="shared" si="52"/>
        <v>0</v>
      </c>
      <c r="AM132" s="84">
        <f t="shared" si="53"/>
        <v>0</v>
      </c>
      <c r="AN132" s="84">
        <f t="shared" si="54"/>
        <v>0</v>
      </c>
      <c r="AO132" s="84">
        <f t="shared" si="55"/>
        <v>0</v>
      </c>
      <c r="AP132" s="84">
        <f t="shared" si="56"/>
        <v>0</v>
      </c>
      <c r="AQ132" s="221">
        <f t="shared" si="74"/>
        <v>0</v>
      </c>
      <c r="AR132" s="221">
        <f t="shared" si="74"/>
        <v>0</v>
      </c>
      <c r="AS132" s="221">
        <f t="shared" si="74"/>
        <v>0</v>
      </c>
      <c r="AT132" s="221">
        <f t="shared" si="73"/>
        <v>0</v>
      </c>
      <c r="AU132" s="84"/>
      <c r="AV132" s="84"/>
      <c r="AW132" s="84"/>
      <c r="AX132" s="84"/>
      <c r="AY132" s="127"/>
    </row>
    <row r="133" spans="3:51">
      <c r="C133" s="192" t="s">
        <v>8</v>
      </c>
      <c r="D133" s="4">
        <v>0.42</v>
      </c>
      <c r="E133" s="215" t="s">
        <v>233</v>
      </c>
      <c r="I133" s="106">
        <v>128</v>
      </c>
      <c r="J133" s="84">
        <f t="shared" si="59"/>
        <v>0</v>
      </c>
      <c r="K133" s="84">
        <f t="shared" si="60"/>
        <v>0</v>
      </c>
      <c r="L133" s="84">
        <f t="shared" si="61"/>
        <v>0</v>
      </c>
      <c r="M133" s="84">
        <f t="shared" si="62"/>
        <v>0</v>
      </c>
      <c r="N133" s="84">
        <f t="shared" ref="N133:N196" si="75">IF(P134&lt;=$F$18,0,)</f>
        <v>0</v>
      </c>
      <c r="O133" s="85">
        <f t="shared" ref="O133:O196" si="76">((J133+K133)*0.475+L133+M133+N133)*44/12</f>
        <v>0</v>
      </c>
      <c r="P133" s="106">
        <v>128</v>
      </c>
      <c r="Q133" s="84">
        <f t="shared" si="57"/>
        <v>0</v>
      </c>
      <c r="R133" s="84">
        <f t="shared" si="63"/>
        <v>0</v>
      </c>
      <c r="S133" s="84">
        <f t="shared" si="64"/>
        <v>0</v>
      </c>
      <c r="T133" s="84">
        <f t="shared" ref="T133:T196" si="77">IF(S133=0,0,EXP(-1.0587+0.8836*LN(S133)+0.284))</f>
        <v>0</v>
      </c>
      <c r="U133" s="84">
        <f t="shared" si="58"/>
        <v>0</v>
      </c>
      <c r="V133" s="84">
        <f t="shared" ref="V133:V196" si="78">IF(P133&lt;=$F$18,IF(P133&lt;=30,P133*($F$16-$F$6)/30,$F$16-$F$6),)</f>
        <v>0</v>
      </c>
      <c r="W133" s="84">
        <v>0</v>
      </c>
      <c r="X133" s="84">
        <f t="shared" ref="X133:X196" si="79">((S133+T133)*0.475+U133+V133+W133)*44/12</f>
        <v>0</v>
      </c>
      <c r="Y133" s="89">
        <f t="shared" ref="Y133:Y196" si="80">IF(P133&lt;=$F$18,X133-O133,)</f>
        <v>0</v>
      </c>
      <c r="AA133" s="122">
        <v>128</v>
      </c>
      <c r="AB133" s="84">
        <f t="shared" ref="AB133:AB196" si="81">IF(AA133&lt;=$F$18,IFERROR(VLOOKUP($AA133,$B$82:$G$94,2,FALSE),0),)</f>
        <v>0</v>
      </c>
      <c r="AC133" s="332">
        <f t="shared" si="72"/>
        <v>0</v>
      </c>
      <c r="AD133" s="152">
        <f t="shared" ref="AD133:AD196" si="82">IF(AA133&lt;=$F$18,IFERROR(VLOOKUP($AA133,$B$82:$G$94,4,FALSE),0),)</f>
        <v>0</v>
      </c>
      <c r="AE133" s="152">
        <f t="shared" ref="AE133:AE196" si="83">IF(AA133&lt;=$F$18,IFERROR(VLOOKUP($AA133,$B$82:$G$94,5,FALSE),0),)</f>
        <v>0</v>
      </c>
      <c r="AF133" s="221">
        <f t="shared" si="68"/>
        <v>0</v>
      </c>
      <c r="AG133" s="221">
        <f t="shared" si="69"/>
        <v>0</v>
      </c>
      <c r="AH133" s="221">
        <f t="shared" si="70"/>
        <v>0</v>
      </c>
      <c r="AI133" s="226">
        <f t="shared" si="71"/>
        <v>0</v>
      </c>
      <c r="AK133" s="122">
        <v>128</v>
      </c>
      <c r="AL133" s="84">
        <f t="shared" ref="AL133:AL196" si="84">IF(AK133&lt;=$F$18,IFERROR(VLOOKUP($AA133,$B$82:$G$94,2,FALSE),0),)</f>
        <v>0</v>
      </c>
      <c r="AM133" s="84">
        <f t="shared" ref="AM133:AM196" si="85">IF(AK133&lt;=$F$18,IFERROR(VLOOKUP($AA133,$B$82:$G$94,3,FALSE),0),)</f>
        <v>0</v>
      </c>
      <c r="AN133" s="84">
        <f t="shared" ref="AN133:AN196" si="86">IF(AK133&lt;=$F$18,IFERROR(VLOOKUP($AA133,$B$82:$G$94,4,FALSE),0),)</f>
        <v>0</v>
      </c>
      <c r="AO133" s="84">
        <f t="shared" ref="AO133:AO196" si="87">IF(AK133&lt;=$F$18,IFERROR(VLOOKUP($AA133,$B$82:$G$94,5,FALSE),0),)</f>
        <v>0</v>
      </c>
      <c r="AP133" s="84">
        <f t="shared" ref="AP133:AP196" si="88">IF(AK133&lt;=$F$18,IFERROR(VLOOKUP($AA133,$B$82:$G$94,6,FALSE),0),)</f>
        <v>0</v>
      </c>
      <c r="AQ133" s="221">
        <f t="shared" si="74"/>
        <v>0</v>
      </c>
      <c r="AR133" s="221">
        <f t="shared" si="74"/>
        <v>0</v>
      </c>
      <c r="AS133" s="221">
        <f t="shared" si="74"/>
        <v>0</v>
      </c>
      <c r="AT133" s="221">
        <f t="shared" si="73"/>
        <v>0</v>
      </c>
      <c r="AU133" s="84"/>
      <c r="AV133" s="84"/>
      <c r="AW133" s="84"/>
      <c r="AX133" s="84"/>
      <c r="AY133" s="127"/>
    </row>
    <row r="134" spans="3:51">
      <c r="C134" s="192" t="s">
        <v>9</v>
      </c>
      <c r="D134" s="4">
        <v>0.42</v>
      </c>
      <c r="E134" s="215" t="s">
        <v>233</v>
      </c>
      <c r="I134" s="106">
        <v>129</v>
      </c>
      <c r="J134" s="84">
        <f t="shared" si="59"/>
        <v>0</v>
      </c>
      <c r="K134" s="84">
        <f t="shared" si="60"/>
        <v>0</v>
      </c>
      <c r="L134" s="84">
        <f t="shared" si="61"/>
        <v>0</v>
      </c>
      <c r="M134" s="84">
        <f t="shared" si="62"/>
        <v>0</v>
      </c>
      <c r="N134" s="84">
        <f t="shared" si="75"/>
        <v>0</v>
      </c>
      <c r="O134" s="85">
        <f t="shared" si="76"/>
        <v>0</v>
      </c>
      <c r="P134" s="106">
        <v>129</v>
      </c>
      <c r="Q134" s="84">
        <f t="shared" ref="Q134:Q197" si="89">IF(P134&lt;=$F$18,LOOKUP(P134-1,$B$25:$B$78,$G$25:$G$78),)</f>
        <v>0</v>
      </c>
      <c r="R134" s="84">
        <f t="shared" si="63"/>
        <v>0</v>
      </c>
      <c r="S134" s="84">
        <f t="shared" si="64"/>
        <v>0</v>
      </c>
      <c r="T134" s="84">
        <f t="shared" si="77"/>
        <v>0</v>
      </c>
      <c r="U134" s="84">
        <f t="shared" ref="U134:U197" si="90">IF(P134&lt;=$F$18,$F$5+($F$15-$F$5)*(1-EXP(-0.0175*P134)),)</f>
        <v>0</v>
      </c>
      <c r="V134" s="84">
        <f t="shared" si="78"/>
        <v>0</v>
      </c>
      <c r="W134" s="84">
        <v>0</v>
      </c>
      <c r="X134" s="84">
        <f t="shared" si="79"/>
        <v>0</v>
      </c>
      <c r="Y134" s="89">
        <f t="shared" si="80"/>
        <v>0</v>
      </c>
      <c r="AA134" s="122">
        <v>129</v>
      </c>
      <c r="AB134" s="84">
        <f t="shared" si="81"/>
        <v>0</v>
      </c>
      <c r="AC134" s="332">
        <f t="shared" si="72"/>
        <v>0</v>
      </c>
      <c r="AD134" s="152">
        <f t="shared" si="82"/>
        <v>0</v>
      </c>
      <c r="AE134" s="152">
        <f t="shared" si="83"/>
        <v>0</v>
      </c>
      <c r="AF134" s="221">
        <f t="shared" si="68"/>
        <v>0</v>
      </c>
      <c r="AG134" s="221">
        <f t="shared" si="69"/>
        <v>0</v>
      </c>
      <c r="AH134" s="221">
        <f t="shared" si="70"/>
        <v>0</v>
      </c>
      <c r="AI134" s="226">
        <f t="shared" si="71"/>
        <v>0</v>
      </c>
      <c r="AK134" s="122">
        <v>129</v>
      </c>
      <c r="AL134" s="84">
        <f t="shared" si="84"/>
        <v>0</v>
      </c>
      <c r="AM134" s="84">
        <f t="shared" si="85"/>
        <v>0</v>
      </c>
      <c r="AN134" s="84">
        <f t="shared" si="86"/>
        <v>0</v>
      </c>
      <c r="AO134" s="84">
        <f t="shared" si="87"/>
        <v>0</v>
      </c>
      <c r="AP134" s="84">
        <f t="shared" si="88"/>
        <v>0</v>
      </c>
      <c r="AQ134" s="221">
        <f t="shared" si="74"/>
        <v>0</v>
      </c>
      <c r="AR134" s="221">
        <f t="shared" si="74"/>
        <v>0</v>
      </c>
      <c r="AS134" s="221">
        <f t="shared" si="74"/>
        <v>0</v>
      </c>
      <c r="AT134" s="221">
        <f t="shared" si="73"/>
        <v>0</v>
      </c>
      <c r="AU134" s="84"/>
      <c r="AV134" s="84"/>
      <c r="AW134" s="84"/>
      <c r="AX134" s="84"/>
      <c r="AY134" s="127"/>
    </row>
    <row r="135" spans="3:51">
      <c r="C135" s="192" t="s">
        <v>10</v>
      </c>
      <c r="D135" s="4">
        <v>0.52</v>
      </c>
      <c r="E135" s="215" t="s">
        <v>233</v>
      </c>
      <c r="I135" s="106">
        <v>130</v>
      </c>
      <c r="J135" s="84">
        <f t="shared" ref="J135:J198" si="91">IF($I135&lt;=$F$10,$F$11*$F$13+J134,)</f>
        <v>0</v>
      </c>
      <c r="K135" s="84">
        <f t="shared" ref="K135:K198" si="92">IF(J135=0,0,EXP(-1.0587+0.8836*LN(J135)+0.284))</f>
        <v>0</v>
      </c>
      <c r="L135" s="84">
        <f t="shared" ref="L135:L198" si="93">IF(I135&lt;=$F$10,$F$5+($F$8-$F$5)*(1-EXP(-0.0175*I135)),)</f>
        <v>0</v>
      </c>
      <c r="M135" s="84">
        <f t="shared" ref="M135:M198" si="94">IF(I135&lt;=$F$10,IF(I135&lt;=30,I135*($F$9-$F$6)/30,$F$9-$F$6),)</f>
        <v>0</v>
      </c>
      <c r="N135" s="84">
        <f t="shared" si="75"/>
        <v>0</v>
      </c>
      <c r="O135" s="85">
        <f t="shared" si="76"/>
        <v>0</v>
      </c>
      <c r="P135" s="106">
        <v>130</v>
      </c>
      <c r="Q135" s="84">
        <f t="shared" si="89"/>
        <v>0</v>
      </c>
      <c r="R135" s="84">
        <f t="shared" ref="R135:R198" si="95">IF(P135&lt;=$F$18,Q135+R134,)</f>
        <v>0</v>
      </c>
      <c r="S135" s="84">
        <f t="shared" ref="S135:S198" si="96">$F$19*R135</f>
        <v>0</v>
      </c>
      <c r="T135" s="84">
        <f t="shared" si="77"/>
        <v>0</v>
      </c>
      <c r="U135" s="84">
        <f t="shared" si="90"/>
        <v>0</v>
      </c>
      <c r="V135" s="84">
        <f t="shared" si="78"/>
        <v>0</v>
      </c>
      <c r="W135" s="84">
        <v>0</v>
      </c>
      <c r="X135" s="84">
        <f t="shared" si="79"/>
        <v>0</v>
      </c>
      <c r="Y135" s="89">
        <f t="shared" si="80"/>
        <v>0</v>
      </c>
      <c r="AA135" s="122">
        <v>130</v>
      </c>
      <c r="AB135" s="84">
        <f t="shared" si="81"/>
        <v>0</v>
      </c>
      <c r="AC135" s="332">
        <f t="shared" si="72"/>
        <v>0</v>
      </c>
      <c r="AD135" s="152">
        <f t="shared" si="82"/>
        <v>0</v>
      </c>
      <c r="AE135" s="152">
        <f t="shared" si="83"/>
        <v>0</v>
      </c>
      <c r="AF135" s="221">
        <f t="shared" si="68"/>
        <v>0</v>
      </c>
      <c r="AG135" s="221">
        <f t="shared" si="69"/>
        <v>0</v>
      </c>
      <c r="AH135" s="221">
        <f t="shared" si="70"/>
        <v>0</v>
      </c>
      <c r="AI135" s="226">
        <f t="shared" si="71"/>
        <v>0</v>
      </c>
      <c r="AK135" s="122">
        <v>130</v>
      </c>
      <c r="AL135" s="84">
        <f t="shared" si="84"/>
        <v>0</v>
      </c>
      <c r="AM135" s="84">
        <f t="shared" si="85"/>
        <v>0</v>
      </c>
      <c r="AN135" s="84">
        <f t="shared" si="86"/>
        <v>0</v>
      </c>
      <c r="AO135" s="84">
        <f t="shared" si="87"/>
        <v>0</v>
      </c>
      <c r="AP135" s="84">
        <f t="shared" si="88"/>
        <v>0</v>
      </c>
      <c r="AQ135" s="221">
        <f t="shared" si="74"/>
        <v>0</v>
      </c>
      <c r="AR135" s="221">
        <f t="shared" si="74"/>
        <v>0</v>
      </c>
      <c r="AS135" s="221">
        <f t="shared" si="74"/>
        <v>0</v>
      </c>
      <c r="AT135" s="221">
        <f t="shared" si="73"/>
        <v>0</v>
      </c>
      <c r="AU135" s="84"/>
      <c r="AV135" s="84"/>
      <c r="AW135" s="84"/>
      <c r="AX135" s="84"/>
      <c r="AY135" s="127"/>
    </row>
    <row r="136" spans="3:51">
      <c r="C136" s="192" t="s">
        <v>11</v>
      </c>
      <c r="D136" s="4">
        <v>0.36</v>
      </c>
      <c r="E136" s="215" t="s">
        <v>234</v>
      </c>
      <c r="I136" s="106">
        <v>131</v>
      </c>
      <c r="J136" s="84">
        <f t="shared" si="91"/>
        <v>0</v>
      </c>
      <c r="K136" s="84">
        <f t="shared" si="92"/>
        <v>0</v>
      </c>
      <c r="L136" s="84">
        <f t="shared" si="93"/>
        <v>0</v>
      </c>
      <c r="M136" s="84">
        <f t="shared" si="94"/>
        <v>0</v>
      </c>
      <c r="N136" s="84">
        <f t="shared" si="75"/>
        <v>0</v>
      </c>
      <c r="O136" s="85">
        <f t="shared" si="76"/>
        <v>0</v>
      </c>
      <c r="P136" s="106">
        <v>131</v>
      </c>
      <c r="Q136" s="84">
        <f t="shared" si="89"/>
        <v>0</v>
      </c>
      <c r="R136" s="84">
        <f t="shared" si="95"/>
        <v>0</v>
      </c>
      <c r="S136" s="84">
        <f t="shared" si="96"/>
        <v>0</v>
      </c>
      <c r="T136" s="84">
        <f t="shared" si="77"/>
        <v>0</v>
      </c>
      <c r="U136" s="84">
        <f t="shared" si="90"/>
        <v>0</v>
      </c>
      <c r="V136" s="84">
        <f t="shared" si="78"/>
        <v>0</v>
      </c>
      <c r="W136" s="84">
        <v>0</v>
      </c>
      <c r="X136" s="84">
        <f t="shared" si="79"/>
        <v>0</v>
      </c>
      <c r="Y136" s="89">
        <f t="shared" si="80"/>
        <v>0</v>
      </c>
      <c r="AA136" s="122">
        <v>131</v>
      </c>
      <c r="AB136" s="84">
        <f t="shared" si="81"/>
        <v>0</v>
      </c>
      <c r="AC136" s="332">
        <f t="shared" si="72"/>
        <v>0</v>
      </c>
      <c r="AD136" s="152">
        <f t="shared" si="82"/>
        <v>0</v>
      </c>
      <c r="AE136" s="152">
        <f t="shared" si="83"/>
        <v>0</v>
      </c>
      <c r="AF136" s="221">
        <f t="shared" si="68"/>
        <v>0</v>
      </c>
      <c r="AG136" s="221">
        <f t="shared" si="69"/>
        <v>0</v>
      </c>
      <c r="AH136" s="221">
        <f t="shared" si="70"/>
        <v>0</v>
      </c>
      <c r="AI136" s="226">
        <f t="shared" si="71"/>
        <v>0</v>
      </c>
      <c r="AK136" s="122">
        <v>131</v>
      </c>
      <c r="AL136" s="84">
        <f t="shared" si="84"/>
        <v>0</v>
      </c>
      <c r="AM136" s="84">
        <f t="shared" si="85"/>
        <v>0</v>
      </c>
      <c r="AN136" s="84">
        <f t="shared" si="86"/>
        <v>0</v>
      </c>
      <c r="AO136" s="84">
        <f t="shared" si="87"/>
        <v>0</v>
      </c>
      <c r="AP136" s="84">
        <f t="shared" si="88"/>
        <v>0</v>
      </c>
      <c r="AQ136" s="221">
        <f t="shared" si="74"/>
        <v>0</v>
      </c>
      <c r="AR136" s="221">
        <f t="shared" si="74"/>
        <v>0</v>
      </c>
      <c r="AS136" s="221">
        <f t="shared" si="74"/>
        <v>0</v>
      </c>
      <c r="AT136" s="221">
        <f t="shared" si="73"/>
        <v>0</v>
      </c>
      <c r="AU136" s="84"/>
      <c r="AV136" s="84"/>
      <c r="AW136" s="84"/>
      <c r="AX136" s="84"/>
      <c r="AY136" s="127"/>
    </row>
    <row r="137" spans="3:51">
      <c r="C137" s="192" t="s">
        <v>12</v>
      </c>
      <c r="D137" s="4">
        <v>0.61</v>
      </c>
      <c r="E137" s="215" t="s">
        <v>233</v>
      </c>
      <c r="I137" s="106">
        <v>132</v>
      </c>
      <c r="J137" s="84">
        <f t="shared" si="91"/>
        <v>0</v>
      </c>
      <c r="K137" s="84">
        <f t="shared" si="92"/>
        <v>0</v>
      </c>
      <c r="L137" s="84">
        <f t="shared" si="93"/>
        <v>0</v>
      </c>
      <c r="M137" s="84">
        <f t="shared" si="94"/>
        <v>0</v>
      </c>
      <c r="N137" s="84">
        <f t="shared" si="75"/>
        <v>0</v>
      </c>
      <c r="O137" s="85">
        <f t="shared" si="76"/>
        <v>0</v>
      </c>
      <c r="P137" s="106">
        <v>132</v>
      </c>
      <c r="Q137" s="84">
        <f t="shared" si="89"/>
        <v>0</v>
      </c>
      <c r="R137" s="84">
        <f t="shared" si="95"/>
        <v>0</v>
      </c>
      <c r="S137" s="84">
        <f t="shared" si="96"/>
        <v>0</v>
      </c>
      <c r="T137" s="84">
        <f t="shared" si="77"/>
        <v>0</v>
      </c>
      <c r="U137" s="84">
        <f t="shared" si="90"/>
        <v>0</v>
      </c>
      <c r="V137" s="84">
        <f t="shared" si="78"/>
        <v>0</v>
      </c>
      <c r="W137" s="84">
        <v>0</v>
      </c>
      <c r="X137" s="84">
        <f t="shared" si="79"/>
        <v>0</v>
      </c>
      <c r="Y137" s="89">
        <f t="shared" si="80"/>
        <v>0</v>
      </c>
      <c r="AA137" s="122">
        <v>132</v>
      </c>
      <c r="AB137" s="84">
        <f t="shared" si="81"/>
        <v>0</v>
      </c>
      <c r="AC137" s="332">
        <f t="shared" si="72"/>
        <v>0</v>
      </c>
      <c r="AD137" s="152">
        <f t="shared" si="82"/>
        <v>0</v>
      </c>
      <c r="AE137" s="152">
        <f t="shared" si="83"/>
        <v>0</v>
      </c>
      <c r="AF137" s="221">
        <f t="shared" si="68"/>
        <v>0</v>
      </c>
      <c r="AG137" s="221">
        <f t="shared" si="69"/>
        <v>0</v>
      </c>
      <c r="AH137" s="221">
        <f t="shared" si="70"/>
        <v>0</v>
      </c>
      <c r="AI137" s="226">
        <f t="shared" si="71"/>
        <v>0</v>
      </c>
      <c r="AK137" s="122">
        <v>132</v>
      </c>
      <c r="AL137" s="84">
        <f t="shared" si="84"/>
        <v>0</v>
      </c>
      <c r="AM137" s="84">
        <f t="shared" si="85"/>
        <v>0</v>
      </c>
      <c r="AN137" s="84">
        <f t="shared" si="86"/>
        <v>0</v>
      </c>
      <c r="AO137" s="84">
        <f t="shared" si="87"/>
        <v>0</v>
      </c>
      <c r="AP137" s="84">
        <f t="shared" si="88"/>
        <v>0</v>
      </c>
      <c r="AQ137" s="221">
        <f t="shared" si="74"/>
        <v>0</v>
      </c>
      <c r="AR137" s="221">
        <f t="shared" si="74"/>
        <v>0</v>
      </c>
      <c r="AS137" s="221">
        <f t="shared" si="74"/>
        <v>0</v>
      </c>
      <c r="AT137" s="221">
        <f t="shared" si="73"/>
        <v>0</v>
      </c>
      <c r="AU137" s="84"/>
      <c r="AV137" s="84"/>
      <c r="AW137" s="84"/>
      <c r="AX137" s="84"/>
      <c r="AY137" s="127"/>
    </row>
    <row r="138" spans="3:51">
      <c r="C138" s="192" t="s">
        <v>13</v>
      </c>
      <c r="D138" s="4">
        <v>0.66</v>
      </c>
      <c r="E138" s="215" t="s">
        <v>233</v>
      </c>
      <c r="I138" s="106">
        <v>133</v>
      </c>
      <c r="J138" s="84">
        <f t="shared" si="91"/>
        <v>0</v>
      </c>
      <c r="K138" s="84">
        <f t="shared" si="92"/>
        <v>0</v>
      </c>
      <c r="L138" s="84">
        <f t="shared" si="93"/>
        <v>0</v>
      </c>
      <c r="M138" s="84">
        <f t="shared" si="94"/>
        <v>0</v>
      </c>
      <c r="N138" s="84">
        <f t="shared" si="75"/>
        <v>0</v>
      </c>
      <c r="O138" s="85">
        <f t="shared" si="76"/>
        <v>0</v>
      </c>
      <c r="P138" s="106">
        <v>133</v>
      </c>
      <c r="Q138" s="84">
        <f t="shared" si="89"/>
        <v>0</v>
      </c>
      <c r="R138" s="84">
        <f t="shared" si="95"/>
        <v>0</v>
      </c>
      <c r="S138" s="84">
        <f t="shared" si="96"/>
        <v>0</v>
      </c>
      <c r="T138" s="84">
        <f t="shared" si="77"/>
        <v>0</v>
      </c>
      <c r="U138" s="84">
        <f t="shared" si="90"/>
        <v>0</v>
      </c>
      <c r="V138" s="84">
        <f t="shared" si="78"/>
        <v>0</v>
      </c>
      <c r="W138" s="84">
        <v>0</v>
      </c>
      <c r="X138" s="84">
        <f t="shared" si="79"/>
        <v>0</v>
      </c>
      <c r="Y138" s="89">
        <f t="shared" si="80"/>
        <v>0</v>
      </c>
      <c r="AA138" s="122">
        <v>133</v>
      </c>
      <c r="AB138" s="84">
        <f t="shared" si="81"/>
        <v>0</v>
      </c>
      <c r="AC138" s="332">
        <f t="shared" si="72"/>
        <v>0</v>
      </c>
      <c r="AD138" s="152">
        <f t="shared" si="82"/>
        <v>0</v>
      </c>
      <c r="AE138" s="152">
        <f t="shared" si="83"/>
        <v>0</v>
      </c>
      <c r="AF138" s="221">
        <f t="shared" si="68"/>
        <v>0</v>
      </c>
      <c r="AG138" s="221">
        <f t="shared" si="69"/>
        <v>0</v>
      </c>
      <c r="AH138" s="221">
        <f t="shared" si="70"/>
        <v>0</v>
      </c>
      <c r="AI138" s="226">
        <f t="shared" si="71"/>
        <v>0</v>
      </c>
      <c r="AK138" s="122">
        <v>133</v>
      </c>
      <c r="AL138" s="84">
        <f t="shared" si="84"/>
        <v>0</v>
      </c>
      <c r="AM138" s="84">
        <f t="shared" si="85"/>
        <v>0</v>
      </c>
      <c r="AN138" s="84">
        <f t="shared" si="86"/>
        <v>0</v>
      </c>
      <c r="AO138" s="84">
        <f t="shared" si="87"/>
        <v>0</v>
      </c>
      <c r="AP138" s="84">
        <f t="shared" si="88"/>
        <v>0</v>
      </c>
      <c r="AQ138" s="221">
        <f t="shared" si="74"/>
        <v>0</v>
      </c>
      <c r="AR138" s="221">
        <f t="shared" si="74"/>
        <v>0</v>
      </c>
      <c r="AS138" s="221">
        <f t="shared" si="74"/>
        <v>0</v>
      </c>
      <c r="AT138" s="221">
        <f t="shared" si="73"/>
        <v>0</v>
      </c>
      <c r="AU138" s="84"/>
      <c r="AV138" s="84"/>
      <c r="AW138" s="84"/>
      <c r="AX138" s="84"/>
      <c r="AY138" s="127"/>
    </row>
    <row r="139" spans="3:51">
      <c r="C139" s="193" t="s">
        <v>14</v>
      </c>
      <c r="D139" s="160">
        <v>0.47</v>
      </c>
      <c r="E139" s="215" t="s">
        <v>233</v>
      </c>
      <c r="I139" s="106">
        <v>134</v>
      </c>
      <c r="J139" s="84">
        <f t="shared" si="91"/>
        <v>0</v>
      </c>
      <c r="K139" s="84">
        <f t="shared" si="92"/>
        <v>0</v>
      </c>
      <c r="L139" s="84">
        <f t="shared" si="93"/>
        <v>0</v>
      </c>
      <c r="M139" s="84">
        <f t="shared" si="94"/>
        <v>0</v>
      </c>
      <c r="N139" s="84">
        <f t="shared" si="75"/>
        <v>0</v>
      </c>
      <c r="O139" s="85">
        <f t="shared" si="76"/>
        <v>0</v>
      </c>
      <c r="P139" s="106">
        <v>134</v>
      </c>
      <c r="Q139" s="84">
        <f t="shared" si="89"/>
        <v>0</v>
      </c>
      <c r="R139" s="84">
        <f t="shared" si="95"/>
        <v>0</v>
      </c>
      <c r="S139" s="84">
        <f t="shared" si="96"/>
        <v>0</v>
      </c>
      <c r="T139" s="84">
        <f t="shared" si="77"/>
        <v>0</v>
      </c>
      <c r="U139" s="84">
        <f t="shared" si="90"/>
        <v>0</v>
      </c>
      <c r="V139" s="84">
        <f t="shared" si="78"/>
        <v>0</v>
      </c>
      <c r="W139" s="84">
        <v>0</v>
      </c>
      <c r="X139" s="84">
        <f t="shared" si="79"/>
        <v>0</v>
      </c>
      <c r="Y139" s="89">
        <f t="shared" si="80"/>
        <v>0</v>
      </c>
      <c r="AA139" s="122">
        <v>134</v>
      </c>
      <c r="AB139" s="84">
        <f t="shared" si="81"/>
        <v>0</v>
      </c>
      <c r="AC139" s="332">
        <f t="shared" si="72"/>
        <v>0</v>
      </c>
      <c r="AD139" s="152">
        <f t="shared" si="82"/>
        <v>0</v>
      </c>
      <c r="AE139" s="152">
        <f t="shared" si="83"/>
        <v>0</v>
      </c>
      <c r="AF139" s="221">
        <f t="shared" si="68"/>
        <v>0</v>
      </c>
      <c r="AG139" s="221">
        <f t="shared" si="69"/>
        <v>0</v>
      </c>
      <c r="AH139" s="221">
        <f t="shared" si="70"/>
        <v>0</v>
      </c>
      <c r="AI139" s="226">
        <f t="shared" si="71"/>
        <v>0</v>
      </c>
      <c r="AK139" s="122">
        <v>134</v>
      </c>
      <c r="AL139" s="84">
        <f t="shared" si="84"/>
        <v>0</v>
      </c>
      <c r="AM139" s="84">
        <f t="shared" si="85"/>
        <v>0</v>
      </c>
      <c r="AN139" s="84">
        <f t="shared" si="86"/>
        <v>0</v>
      </c>
      <c r="AO139" s="84">
        <f t="shared" si="87"/>
        <v>0</v>
      </c>
      <c r="AP139" s="84">
        <f t="shared" si="88"/>
        <v>0</v>
      </c>
      <c r="AQ139" s="221">
        <f t="shared" si="74"/>
        <v>0</v>
      </c>
      <c r="AR139" s="221">
        <f t="shared" si="74"/>
        <v>0</v>
      </c>
      <c r="AS139" s="221">
        <f t="shared" si="74"/>
        <v>0</v>
      </c>
      <c r="AT139" s="221">
        <f t="shared" si="73"/>
        <v>0</v>
      </c>
      <c r="AU139" s="84"/>
      <c r="AV139" s="84"/>
      <c r="AW139" s="84"/>
      <c r="AX139" s="84"/>
      <c r="AY139" s="127"/>
    </row>
    <row r="140" spans="3:51">
      <c r="C140" s="192" t="s">
        <v>15</v>
      </c>
      <c r="D140" s="4">
        <v>0.67</v>
      </c>
      <c r="E140" s="215" t="s">
        <v>233</v>
      </c>
      <c r="I140" s="106">
        <v>135</v>
      </c>
      <c r="J140" s="84">
        <f t="shared" si="91"/>
        <v>0</v>
      </c>
      <c r="K140" s="84">
        <f t="shared" si="92"/>
        <v>0</v>
      </c>
      <c r="L140" s="84">
        <f t="shared" si="93"/>
        <v>0</v>
      </c>
      <c r="M140" s="84">
        <f t="shared" si="94"/>
        <v>0</v>
      </c>
      <c r="N140" s="84">
        <f t="shared" si="75"/>
        <v>0</v>
      </c>
      <c r="O140" s="85">
        <f t="shared" si="76"/>
        <v>0</v>
      </c>
      <c r="P140" s="106">
        <v>135</v>
      </c>
      <c r="Q140" s="84">
        <f t="shared" si="89"/>
        <v>0</v>
      </c>
      <c r="R140" s="84">
        <f t="shared" si="95"/>
        <v>0</v>
      </c>
      <c r="S140" s="84">
        <f t="shared" si="96"/>
        <v>0</v>
      </c>
      <c r="T140" s="84">
        <f t="shared" si="77"/>
        <v>0</v>
      </c>
      <c r="U140" s="84">
        <f t="shared" si="90"/>
        <v>0</v>
      </c>
      <c r="V140" s="84">
        <f t="shared" si="78"/>
        <v>0</v>
      </c>
      <c r="W140" s="84">
        <v>0</v>
      </c>
      <c r="X140" s="84">
        <f t="shared" si="79"/>
        <v>0</v>
      </c>
      <c r="Y140" s="89">
        <f t="shared" si="80"/>
        <v>0</v>
      </c>
      <c r="AA140" s="122">
        <v>135</v>
      </c>
      <c r="AB140" s="84">
        <f t="shared" si="81"/>
        <v>0</v>
      </c>
      <c r="AC140" s="332">
        <f t="shared" si="72"/>
        <v>0</v>
      </c>
      <c r="AD140" s="152">
        <f t="shared" si="82"/>
        <v>0</v>
      </c>
      <c r="AE140" s="152">
        <f t="shared" si="83"/>
        <v>0</v>
      </c>
      <c r="AF140" s="221">
        <f t="shared" si="68"/>
        <v>0</v>
      </c>
      <c r="AG140" s="221">
        <f t="shared" si="69"/>
        <v>0</v>
      </c>
      <c r="AH140" s="221">
        <f t="shared" si="70"/>
        <v>0</v>
      </c>
      <c r="AI140" s="226">
        <f t="shared" si="71"/>
        <v>0</v>
      </c>
      <c r="AK140" s="122">
        <v>135</v>
      </c>
      <c r="AL140" s="84">
        <f t="shared" si="84"/>
        <v>0</v>
      </c>
      <c r="AM140" s="84">
        <f t="shared" si="85"/>
        <v>0</v>
      </c>
      <c r="AN140" s="84">
        <f t="shared" si="86"/>
        <v>0</v>
      </c>
      <c r="AO140" s="84">
        <f t="shared" si="87"/>
        <v>0</v>
      </c>
      <c r="AP140" s="84">
        <f t="shared" si="88"/>
        <v>0</v>
      </c>
      <c r="AQ140" s="221">
        <f t="shared" si="74"/>
        <v>0</v>
      </c>
      <c r="AR140" s="221">
        <f t="shared" si="74"/>
        <v>0</v>
      </c>
      <c r="AS140" s="221">
        <f t="shared" si="74"/>
        <v>0</v>
      </c>
      <c r="AT140" s="221">
        <f t="shared" si="73"/>
        <v>0</v>
      </c>
      <c r="AU140" s="84"/>
      <c r="AV140" s="84"/>
      <c r="AW140" s="84"/>
      <c r="AX140" s="84"/>
      <c r="AY140" s="127"/>
    </row>
    <row r="141" spans="3:51">
      <c r="C141" s="192" t="s">
        <v>16</v>
      </c>
      <c r="D141" s="4">
        <v>0.7</v>
      </c>
      <c r="E141" s="215" t="s">
        <v>233</v>
      </c>
      <c r="I141" s="106">
        <v>136</v>
      </c>
      <c r="J141" s="84">
        <f t="shared" si="91"/>
        <v>0</v>
      </c>
      <c r="K141" s="84">
        <f t="shared" si="92"/>
        <v>0</v>
      </c>
      <c r="L141" s="84">
        <f t="shared" si="93"/>
        <v>0</v>
      </c>
      <c r="M141" s="84">
        <f t="shared" si="94"/>
        <v>0</v>
      </c>
      <c r="N141" s="84">
        <f t="shared" si="75"/>
        <v>0</v>
      </c>
      <c r="O141" s="85">
        <f t="shared" si="76"/>
        <v>0</v>
      </c>
      <c r="P141" s="106">
        <v>136</v>
      </c>
      <c r="Q141" s="84">
        <f t="shared" si="89"/>
        <v>0</v>
      </c>
      <c r="R141" s="84">
        <f t="shared" si="95"/>
        <v>0</v>
      </c>
      <c r="S141" s="84">
        <f t="shared" si="96"/>
        <v>0</v>
      </c>
      <c r="T141" s="84">
        <f t="shared" si="77"/>
        <v>0</v>
      </c>
      <c r="U141" s="84">
        <f t="shared" si="90"/>
        <v>0</v>
      </c>
      <c r="V141" s="84">
        <f t="shared" si="78"/>
        <v>0</v>
      </c>
      <c r="W141" s="84">
        <v>0</v>
      </c>
      <c r="X141" s="84">
        <f t="shared" si="79"/>
        <v>0</v>
      </c>
      <c r="Y141" s="89">
        <f t="shared" si="80"/>
        <v>0</v>
      </c>
      <c r="AA141" s="122">
        <v>136</v>
      </c>
      <c r="AB141" s="84">
        <f t="shared" si="81"/>
        <v>0</v>
      </c>
      <c r="AC141" s="332">
        <f t="shared" si="72"/>
        <v>0</v>
      </c>
      <c r="AD141" s="152">
        <f t="shared" si="82"/>
        <v>0</v>
      </c>
      <c r="AE141" s="152">
        <f t="shared" si="83"/>
        <v>0</v>
      </c>
      <c r="AF141" s="221">
        <f t="shared" si="68"/>
        <v>0</v>
      </c>
      <c r="AG141" s="221">
        <f t="shared" si="69"/>
        <v>0</v>
      </c>
      <c r="AH141" s="221">
        <f t="shared" si="70"/>
        <v>0</v>
      </c>
      <c r="AI141" s="226">
        <f t="shared" si="71"/>
        <v>0</v>
      </c>
      <c r="AK141" s="122">
        <v>136</v>
      </c>
      <c r="AL141" s="84">
        <f t="shared" si="84"/>
        <v>0</v>
      </c>
      <c r="AM141" s="84">
        <f t="shared" si="85"/>
        <v>0</v>
      </c>
      <c r="AN141" s="84">
        <f t="shared" si="86"/>
        <v>0</v>
      </c>
      <c r="AO141" s="84">
        <f t="shared" si="87"/>
        <v>0</v>
      </c>
      <c r="AP141" s="84">
        <f t="shared" si="88"/>
        <v>0</v>
      </c>
      <c r="AQ141" s="221">
        <f t="shared" si="74"/>
        <v>0</v>
      </c>
      <c r="AR141" s="221">
        <f t="shared" si="74"/>
        <v>0</v>
      </c>
      <c r="AS141" s="221">
        <f t="shared" si="74"/>
        <v>0</v>
      </c>
      <c r="AT141" s="221">
        <f t="shared" si="73"/>
        <v>0</v>
      </c>
      <c r="AU141" s="84"/>
      <c r="AV141" s="84"/>
      <c r="AW141" s="84"/>
      <c r="AX141" s="84"/>
      <c r="AY141" s="127"/>
    </row>
    <row r="142" spans="3:51">
      <c r="C142" s="192" t="s">
        <v>17</v>
      </c>
      <c r="D142" s="4">
        <v>0.54</v>
      </c>
      <c r="E142" s="215" t="s">
        <v>233</v>
      </c>
      <c r="I142" s="106">
        <v>137</v>
      </c>
      <c r="J142" s="84">
        <f t="shared" si="91"/>
        <v>0</v>
      </c>
      <c r="K142" s="84">
        <f t="shared" si="92"/>
        <v>0</v>
      </c>
      <c r="L142" s="84">
        <f t="shared" si="93"/>
        <v>0</v>
      </c>
      <c r="M142" s="84">
        <f t="shared" si="94"/>
        <v>0</v>
      </c>
      <c r="N142" s="84">
        <f t="shared" si="75"/>
        <v>0</v>
      </c>
      <c r="O142" s="85">
        <f t="shared" si="76"/>
        <v>0</v>
      </c>
      <c r="P142" s="106">
        <v>137</v>
      </c>
      <c r="Q142" s="84">
        <f t="shared" si="89"/>
        <v>0</v>
      </c>
      <c r="R142" s="84">
        <f t="shared" si="95"/>
        <v>0</v>
      </c>
      <c r="S142" s="84">
        <f t="shared" si="96"/>
        <v>0</v>
      </c>
      <c r="T142" s="84">
        <f t="shared" si="77"/>
        <v>0</v>
      </c>
      <c r="U142" s="84">
        <f t="shared" si="90"/>
        <v>0</v>
      </c>
      <c r="V142" s="84">
        <f t="shared" si="78"/>
        <v>0</v>
      </c>
      <c r="W142" s="84">
        <v>0</v>
      </c>
      <c r="X142" s="84">
        <f t="shared" si="79"/>
        <v>0</v>
      </c>
      <c r="Y142" s="89">
        <f t="shared" si="80"/>
        <v>0</v>
      </c>
      <c r="AA142" s="122">
        <v>137</v>
      </c>
      <c r="AB142" s="84">
        <f t="shared" si="81"/>
        <v>0</v>
      </c>
      <c r="AC142" s="332">
        <f t="shared" si="72"/>
        <v>0</v>
      </c>
      <c r="AD142" s="152">
        <f t="shared" si="82"/>
        <v>0</v>
      </c>
      <c r="AE142" s="152">
        <f t="shared" si="83"/>
        <v>0</v>
      </c>
      <c r="AF142" s="221">
        <f t="shared" si="68"/>
        <v>0</v>
      </c>
      <c r="AG142" s="221">
        <f t="shared" si="69"/>
        <v>0</v>
      </c>
      <c r="AH142" s="221">
        <f t="shared" si="70"/>
        <v>0</v>
      </c>
      <c r="AI142" s="226">
        <f t="shared" si="71"/>
        <v>0</v>
      </c>
      <c r="AK142" s="122">
        <v>137</v>
      </c>
      <c r="AL142" s="84">
        <f t="shared" si="84"/>
        <v>0</v>
      </c>
      <c r="AM142" s="84">
        <f t="shared" si="85"/>
        <v>0</v>
      </c>
      <c r="AN142" s="84">
        <f t="shared" si="86"/>
        <v>0</v>
      </c>
      <c r="AO142" s="84">
        <f t="shared" si="87"/>
        <v>0</v>
      </c>
      <c r="AP142" s="84">
        <f t="shared" si="88"/>
        <v>0</v>
      </c>
      <c r="AQ142" s="221">
        <f t="shared" si="74"/>
        <v>0</v>
      </c>
      <c r="AR142" s="221">
        <f t="shared" si="74"/>
        <v>0</v>
      </c>
      <c r="AS142" s="221">
        <f t="shared" si="74"/>
        <v>0</v>
      </c>
      <c r="AT142" s="221">
        <f t="shared" si="73"/>
        <v>0</v>
      </c>
      <c r="AU142" s="84"/>
      <c r="AV142" s="84"/>
      <c r="AW142" s="84"/>
      <c r="AX142" s="84"/>
      <c r="AY142" s="127"/>
    </row>
    <row r="143" spans="3:51">
      <c r="C143" s="192" t="s">
        <v>18</v>
      </c>
      <c r="D143" s="4">
        <v>0.65</v>
      </c>
      <c r="E143" s="215" t="s">
        <v>233</v>
      </c>
      <c r="I143" s="106">
        <v>138</v>
      </c>
      <c r="J143" s="84">
        <f t="shared" si="91"/>
        <v>0</v>
      </c>
      <c r="K143" s="84">
        <f t="shared" si="92"/>
        <v>0</v>
      </c>
      <c r="L143" s="84">
        <f t="shared" si="93"/>
        <v>0</v>
      </c>
      <c r="M143" s="84">
        <f t="shared" si="94"/>
        <v>0</v>
      </c>
      <c r="N143" s="84">
        <f t="shared" si="75"/>
        <v>0</v>
      </c>
      <c r="O143" s="85">
        <f t="shared" si="76"/>
        <v>0</v>
      </c>
      <c r="P143" s="106">
        <v>138</v>
      </c>
      <c r="Q143" s="84">
        <f t="shared" si="89"/>
        <v>0</v>
      </c>
      <c r="R143" s="84">
        <f t="shared" si="95"/>
        <v>0</v>
      </c>
      <c r="S143" s="84">
        <f t="shared" si="96"/>
        <v>0</v>
      </c>
      <c r="T143" s="84">
        <f t="shared" si="77"/>
        <v>0</v>
      </c>
      <c r="U143" s="84">
        <f t="shared" si="90"/>
        <v>0</v>
      </c>
      <c r="V143" s="84">
        <f t="shared" si="78"/>
        <v>0</v>
      </c>
      <c r="W143" s="84">
        <v>0</v>
      </c>
      <c r="X143" s="84">
        <f t="shared" si="79"/>
        <v>0</v>
      </c>
      <c r="Y143" s="89">
        <f t="shared" si="80"/>
        <v>0</v>
      </c>
      <c r="AA143" s="122">
        <v>138</v>
      </c>
      <c r="AB143" s="84">
        <f t="shared" si="81"/>
        <v>0</v>
      </c>
      <c r="AC143" s="332">
        <f t="shared" si="72"/>
        <v>0</v>
      </c>
      <c r="AD143" s="152">
        <f t="shared" si="82"/>
        <v>0</v>
      </c>
      <c r="AE143" s="152">
        <f t="shared" si="83"/>
        <v>0</v>
      </c>
      <c r="AF143" s="221">
        <f t="shared" si="68"/>
        <v>0</v>
      </c>
      <c r="AG143" s="221">
        <f t="shared" si="69"/>
        <v>0</v>
      </c>
      <c r="AH143" s="221">
        <f t="shared" si="70"/>
        <v>0</v>
      </c>
      <c r="AI143" s="226">
        <f t="shared" si="71"/>
        <v>0</v>
      </c>
      <c r="AK143" s="122">
        <v>138</v>
      </c>
      <c r="AL143" s="84">
        <f t="shared" si="84"/>
        <v>0</v>
      </c>
      <c r="AM143" s="84">
        <f t="shared" si="85"/>
        <v>0</v>
      </c>
      <c r="AN143" s="84">
        <f t="shared" si="86"/>
        <v>0</v>
      </c>
      <c r="AO143" s="84">
        <f t="shared" si="87"/>
        <v>0</v>
      </c>
      <c r="AP143" s="84">
        <f t="shared" si="88"/>
        <v>0</v>
      </c>
      <c r="AQ143" s="221">
        <f t="shared" si="74"/>
        <v>0</v>
      </c>
      <c r="AR143" s="221">
        <f t="shared" si="74"/>
        <v>0</v>
      </c>
      <c r="AS143" s="221">
        <f t="shared" si="74"/>
        <v>0</v>
      </c>
      <c r="AT143" s="221">
        <f t="shared" si="73"/>
        <v>0</v>
      </c>
      <c r="AU143" s="84"/>
      <c r="AV143" s="84"/>
      <c r="AW143" s="84"/>
      <c r="AX143" s="84"/>
      <c r="AY143" s="127"/>
    </row>
    <row r="144" spans="3:51">
      <c r="C144" s="192" t="s">
        <v>19</v>
      </c>
      <c r="D144" s="4">
        <v>0.56000000000000005</v>
      </c>
      <c r="E144" s="215" t="s">
        <v>233</v>
      </c>
      <c r="I144" s="106">
        <v>139</v>
      </c>
      <c r="J144" s="84">
        <f t="shared" si="91"/>
        <v>0</v>
      </c>
      <c r="K144" s="84">
        <f t="shared" si="92"/>
        <v>0</v>
      </c>
      <c r="L144" s="84">
        <f t="shared" si="93"/>
        <v>0</v>
      </c>
      <c r="M144" s="84">
        <f t="shared" si="94"/>
        <v>0</v>
      </c>
      <c r="N144" s="84">
        <f t="shared" si="75"/>
        <v>0</v>
      </c>
      <c r="O144" s="85">
        <f t="shared" si="76"/>
        <v>0</v>
      </c>
      <c r="P144" s="106">
        <v>139</v>
      </c>
      <c r="Q144" s="84">
        <f t="shared" si="89"/>
        <v>0</v>
      </c>
      <c r="R144" s="84">
        <f t="shared" si="95"/>
        <v>0</v>
      </c>
      <c r="S144" s="84">
        <f t="shared" si="96"/>
        <v>0</v>
      </c>
      <c r="T144" s="84">
        <f t="shared" si="77"/>
        <v>0</v>
      </c>
      <c r="U144" s="84">
        <f t="shared" si="90"/>
        <v>0</v>
      </c>
      <c r="V144" s="84">
        <f t="shared" si="78"/>
        <v>0</v>
      </c>
      <c r="W144" s="84">
        <v>0</v>
      </c>
      <c r="X144" s="84">
        <f t="shared" si="79"/>
        <v>0</v>
      </c>
      <c r="Y144" s="89">
        <f t="shared" si="80"/>
        <v>0</v>
      </c>
      <c r="AA144" s="122">
        <v>139</v>
      </c>
      <c r="AB144" s="84">
        <f t="shared" si="81"/>
        <v>0</v>
      </c>
      <c r="AC144" s="332">
        <f t="shared" si="72"/>
        <v>0</v>
      </c>
      <c r="AD144" s="152">
        <f t="shared" si="82"/>
        <v>0</v>
      </c>
      <c r="AE144" s="152">
        <f t="shared" si="83"/>
        <v>0</v>
      </c>
      <c r="AF144" s="221">
        <f t="shared" si="68"/>
        <v>0</v>
      </c>
      <c r="AG144" s="221">
        <f t="shared" si="69"/>
        <v>0</v>
      </c>
      <c r="AH144" s="221">
        <f t="shared" si="70"/>
        <v>0</v>
      </c>
      <c r="AI144" s="226">
        <f t="shared" si="71"/>
        <v>0</v>
      </c>
      <c r="AK144" s="122">
        <v>139</v>
      </c>
      <c r="AL144" s="84">
        <f t="shared" si="84"/>
        <v>0</v>
      </c>
      <c r="AM144" s="84">
        <f t="shared" si="85"/>
        <v>0</v>
      </c>
      <c r="AN144" s="84">
        <f t="shared" si="86"/>
        <v>0</v>
      </c>
      <c r="AO144" s="84">
        <f t="shared" si="87"/>
        <v>0</v>
      </c>
      <c r="AP144" s="84">
        <f t="shared" si="88"/>
        <v>0</v>
      </c>
      <c r="AQ144" s="221">
        <f t="shared" si="74"/>
        <v>0</v>
      </c>
      <c r="AR144" s="221">
        <f t="shared" si="74"/>
        <v>0</v>
      </c>
      <c r="AS144" s="221">
        <f t="shared" si="74"/>
        <v>0</v>
      </c>
      <c r="AT144" s="221">
        <f t="shared" si="73"/>
        <v>0</v>
      </c>
      <c r="AU144" s="84"/>
      <c r="AV144" s="84"/>
      <c r="AW144" s="84"/>
      <c r="AX144" s="84"/>
      <c r="AY144" s="127"/>
    </row>
    <row r="145" spans="3:51">
      <c r="C145" s="192" t="s">
        <v>20</v>
      </c>
      <c r="D145" s="4">
        <v>0.57999999999999996</v>
      </c>
      <c r="E145" s="215" t="s">
        <v>233</v>
      </c>
      <c r="I145" s="106">
        <v>140</v>
      </c>
      <c r="J145" s="84">
        <f t="shared" si="91"/>
        <v>0</v>
      </c>
      <c r="K145" s="84">
        <f t="shared" si="92"/>
        <v>0</v>
      </c>
      <c r="L145" s="84">
        <f t="shared" si="93"/>
        <v>0</v>
      </c>
      <c r="M145" s="84">
        <f t="shared" si="94"/>
        <v>0</v>
      </c>
      <c r="N145" s="84">
        <f t="shared" si="75"/>
        <v>0</v>
      </c>
      <c r="O145" s="85">
        <f t="shared" si="76"/>
        <v>0</v>
      </c>
      <c r="P145" s="106">
        <v>140</v>
      </c>
      <c r="Q145" s="84">
        <f t="shared" si="89"/>
        <v>0</v>
      </c>
      <c r="R145" s="84">
        <f t="shared" si="95"/>
        <v>0</v>
      </c>
      <c r="S145" s="84">
        <f t="shared" si="96"/>
        <v>0</v>
      </c>
      <c r="T145" s="84">
        <f t="shared" si="77"/>
        <v>0</v>
      </c>
      <c r="U145" s="84">
        <f t="shared" si="90"/>
        <v>0</v>
      </c>
      <c r="V145" s="84">
        <f t="shared" si="78"/>
        <v>0</v>
      </c>
      <c r="W145" s="84">
        <v>0</v>
      </c>
      <c r="X145" s="84">
        <f t="shared" si="79"/>
        <v>0</v>
      </c>
      <c r="Y145" s="89">
        <f t="shared" si="80"/>
        <v>0</v>
      </c>
      <c r="AA145" s="122">
        <v>140</v>
      </c>
      <c r="AB145" s="84">
        <f t="shared" si="81"/>
        <v>0</v>
      </c>
      <c r="AC145" s="332">
        <f t="shared" si="72"/>
        <v>0</v>
      </c>
      <c r="AD145" s="152">
        <f t="shared" si="82"/>
        <v>0</v>
      </c>
      <c r="AE145" s="152">
        <f t="shared" si="83"/>
        <v>0</v>
      </c>
      <c r="AF145" s="221">
        <f t="shared" si="68"/>
        <v>0</v>
      </c>
      <c r="AG145" s="221">
        <f t="shared" si="69"/>
        <v>0</v>
      </c>
      <c r="AH145" s="221">
        <f t="shared" si="70"/>
        <v>0</v>
      </c>
      <c r="AI145" s="226">
        <f t="shared" si="71"/>
        <v>0</v>
      </c>
      <c r="AK145" s="122">
        <v>140</v>
      </c>
      <c r="AL145" s="84">
        <f t="shared" si="84"/>
        <v>0</v>
      </c>
      <c r="AM145" s="84">
        <f t="shared" si="85"/>
        <v>0</v>
      </c>
      <c r="AN145" s="84">
        <f t="shared" si="86"/>
        <v>0</v>
      </c>
      <c r="AO145" s="84">
        <f t="shared" si="87"/>
        <v>0</v>
      </c>
      <c r="AP145" s="84">
        <f t="shared" si="88"/>
        <v>0</v>
      </c>
      <c r="AQ145" s="221">
        <f t="shared" si="74"/>
        <v>0</v>
      </c>
      <c r="AR145" s="221">
        <f t="shared" si="74"/>
        <v>0</v>
      </c>
      <c r="AS145" s="221">
        <f t="shared" si="74"/>
        <v>0</v>
      </c>
      <c r="AT145" s="221">
        <f t="shared" si="73"/>
        <v>0</v>
      </c>
      <c r="AU145" s="84"/>
      <c r="AV145" s="84"/>
      <c r="AW145" s="84"/>
      <c r="AX145" s="84"/>
      <c r="AY145" s="127"/>
    </row>
    <row r="146" spans="3:51">
      <c r="C146" s="192" t="s">
        <v>21</v>
      </c>
      <c r="D146" s="4">
        <v>0.64</v>
      </c>
      <c r="E146" s="215" t="s">
        <v>233</v>
      </c>
      <c r="I146" s="106">
        <v>141</v>
      </c>
      <c r="J146" s="84">
        <f t="shared" si="91"/>
        <v>0</v>
      </c>
      <c r="K146" s="84">
        <f t="shared" si="92"/>
        <v>0</v>
      </c>
      <c r="L146" s="84">
        <f t="shared" si="93"/>
        <v>0</v>
      </c>
      <c r="M146" s="84">
        <f t="shared" si="94"/>
        <v>0</v>
      </c>
      <c r="N146" s="84">
        <f t="shared" si="75"/>
        <v>0</v>
      </c>
      <c r="O146" s="85">
        <f t="shared" si="76"/>
        <v>0</v>
      </c>
      <c r="P146" s="106">
        <v>141</v>
      </c>
      <c r="Q146" s="84">
        <f t="shared" si="89"/>
        <v>0</v>
      </c>
      <c r="R146" s="84">
        <f t="shared" si="95"/>
        <v>0</v>
      </c>
      <c r="S146" s="84">
        <f t="shared" si="96"/>
        <v>0</v>
      </c>
      <c r="T146" s="84">
        <f t="shared" si="77"/>
        <v>0</v>
      </c>
      <c r="U146" s="84">
        <f t="shared" si="90"/>
        <v>0</v>
      </c>
      <c r="V146" s="84">
        <f t="shared" si="78"/>
        <v>0</v>
      </c>
      <c r="W146" s="84">
        <v>0</v>
      </c>
      <c r="X146" s="84">
        <f t="shared" si="79"/>
        <v>0</v>
      </c>
      <c r="Y146" s="89">
        <f t="shared" si="80"/>
        <v>0</v>
      </c>
      <c r="AA146" s="122">
        <v>141</v>
      </c>
      <c r="AB146" s="84">
        <f t="shared" si="81"/>
        <v>0</v>
      </c>
      <c r="AC146" s="332">
        <f t="shared" si="72"/>
        <v>0</v>
      </c>
      <c r="AD146" s="152">
        <f t="shared" si="82"/>
        <v>0</v>
      </c>
      <c r="AE146" s="152">
        <f t="shared" si="83"/>
        <v>0</v>
      </c>
      <c r="AF146" s="221">
        <f t="shared" si="68"/>
        <v>0</v>
      </c>
      <c r="AG146" s="221">
        <f t="shared" si="69"/>
        <v>0</v>
      </c>
      <c r="AH146" s="221">
        <f t="shared" si="70"/>
        <v>0</v>
      </c>
      <c r="AI146" s="226">
        <f t="shared" si="71"/>
        <v>0</v>
      </c>
      <c r="AK146" s="122">
        <v>141</v>
      </c>
      <c r="AL146" s="84">
        <f t="shared" si="84"/>
        <v>0</v>
      </c>
      <c r="AM146" s="84">
        <f t="shared" si="85"/>
        <v>0</v>
      </c>
      <c r="AN146" s="84">
        <f t="shared" si="86"/>
        <v>0</v>
      </c>
      <c r="AO146" s="84">
        <f t="shared" si="87"/>
        <v>0</v>
      </c>
      <c r="AP146" s="84">
        <f t="shared" si="88"/>
        <v>0</v>
      </c>
      <c r="AQ146" s="221">
        <f t="shared" si="74"/>
        <v>0</v>
      </c>
      <c r="AR146" s="221">
        <f t="shared" si="74"/>
        <v>0</v>
      </c>
      <c r="AS146" s="221">
        <f t="shared" si="74"/>
        <v>0</v>
      </c>
      <c r="AT146" s="221">
        <f t="shared" si="73"/>
        <v>0</v>
      </c>
      <c r="AU146" s="84"/>
      <c r="AV146" s="84"/>
      <c r="AW146" s="84"/>
      <c r="AX146" s="84"/>
      <c r="AY146" s="127"/>
    </row>
    <row r="147" spans="3:51">
      <c r="C147" s="192" t="s">
        <v>22</v>
      </c>
      <c r="D147" s="4">
        <v>0.73</v>
      </c>
      <c r="E147" s="215" t="s">
        <v>233</v>
      </c>
      <c r="I147" s="106">
        <v>142</v>
      </c>
      <c r="J147" s="84">
        <f t="shared" si="91"/>
        <v>0</v>
      </c>
      <c r="K147" s="84">
        <f t="shared" si="92"/>
        <v>0</v>
      </c>
      <c r="L147" s="84">
        <f t="shared" si="93"/>
        <v>0</v>
      </c>
      <c r="M147" s="84">
        <f t="shared" si="94"/>
        <v>0</v>
      </c>
      <c r="N147" s="84">
        <f t="shared" si="75"/>
        <v>0</v>
      </c>
      <c r="O147" s="85">
        <f t="shared" si="76"/>
        <v>0</v>
      </c>
      <c r="P147" s="106">
        <v>142</v>
      </c>
      <c r="Q147" s="84">
        <f t="shared" si="89"/>
        <v>0</v>
      </c>
      <c r="R147" s="84">
        <f t="shared" si="95"/>
        <v>0</v>
      </c>
      <c r="S147" s="84">
        <f t="shared" si="96"/>
        <v>0</v>
      </c>
      <c r="T147" s="84">
        <f t="shared" si="77"/>
        <v>0</v>
      </c>
      <c r="U147" s="84">
        <f t="shared" si="90"/>
        <v>0</v>
      </c>
      <c r="V147" s="84">
        <f t="shared" si="78"/>
        <v>0</v>
      </c>
      <c r="W147" s="84">
        <v>0</v>
      </c>
      <c r="X147" s="84">
        <f t="shared" si="79"/>
        <v>0</v>
      </c>
      <c r="Y147" s="89">
        <f t="shared" si="80"/>
        <v>0</v>
      </c>
      <c r="AA147" s="122">
        <v>142</v>
      </c>
      <c r="AB147" s="84">
        <f t="shared" si="81"/>
        <v>0</v>
      </c>
      <c r="AC147" s="332">
        <f t="shared" si="72"/>
        <v>0</v>
      </c>
      <c r="AD147" s="152">
        <f t="shared" si="82"/>
        <v>0</v>
      </c>
      <c r="AE147" s="152">
        <f t="shared" si="83"/>
        <v>0</v>
      </c>
      <c r="AF147" s="221">
        <f t="shared" si="68"/>
        <v>0</v>
      </c>
      <c r="AG147" s="221">
        <f t="shared" si="69"/>
        <v>0</v>
      </c>
      <c r="AH147" s="221">
        <f t="shared" si="70"/>
        <v>0</v>
      </c>
      <c r="AI147" s="226">
        <f t="shared" si="71"/>
        <v>0</v>
      </c>
      <c r="AK147" s="122">
        <v>142</v>
      </c>
      <c r="AL147" s="84">
        <f t="shared" si="84"/>
        <v>0</v>
      </c>
      <c r="AM147" s="84">
        <f t="shared" si="85"/>
        <v>0</v>
      </c>
      <c r="AN147" s="84">
        <f t="shared" si="86"/>
        <v>0</v>
      </c>
      <c r="AO147" s="84">
        <f t="shared" si="87"/>
        <v>0</v>
      </c>
      <c r="AP147" s="84">
        <f t="shared" si="88"/>
        <v>0</v>
      </c>
      <c r="AQ147" s="221">
        <f t="shared" si="74"/>
        <v>0</v>
      </c>
      <c r="AR147" s="221">
        <f t="shared" si="74"/>
        <v>0</v>
      </c>
      <c r="AS147" s="221">
        <f t="shared" si="74"/>
        <v>0</v>
      </c>
      <c r="AT147" s="221">
        <f t="shared" si="73"/>
        <v>0</v>
      </c>
      <c r="AU147" s="84"/>
      <c r="AV147" s="84"/>
      <c r="AW147" s="84"/>
      <c r="AX147" s="84"/>
      <c r="AY147" s="127"/>
    </row>
    <row r="148" spans="3:51">
      <c r="C148" s="192" t="s">
        <v>23</v>
      </c>
      <c r="D148" s="4">
        <v>0.56000000000000005</v>
      </c>
      <c r="E148" s="215" t="s">
        <v>233</v>
      </c>
      <c r="I148" s="106">
        <v>143</v>
      </c>
      <c r="J148" s="84">
        <f t="shared" si="91"/>
        <v>0</v>
      </c>
      <c r="K148" s="84">
        <f t="shared" si="92"/>
        <v>0</v>
      </c>
      <c r="L148" s="84">
        <f t="shared" si="93"/>
        <v>0</v>
      </c>
      <c r="M148" s="84">
        <f t="shared" si="94"/>
        <v>0</v>
      </c>
      <c r="N148" s="84">
        <f t="shared" si="75"/>
        <v>0</v>
      </c>
      <c r="O148" s="85">
        <f t="shared" si="76"/>
        <v>0</v>
      </c>
      <c r="P148" s="106">
        <v>143</v>
      </c>
      <c r="Q148" s="84">
        <f t="shared" si="89"/>
        <v>0</v>
      </c>
      <c r="R148" s="84">
        <f t="shared" si="95"/>
        <v>0</v>
      </c>
      <c r="S148" s="84">
        <f t="shared" si="96"/>
        <v>0</v>
      </c>
      <c r="T148" s="84">
        <f t="shared" si="77"/>
        <v>0</v>
      </c>
      <c r="U148" s="84">
        <f t="shared" si="90"/>
        <v>0</v>
      </c>
      <c r="V148" s="84">
        <f t="shared" si="78"/>
        <v>0</v>
      </c>
      <c r="W148" s="84">
        <v>0</v>
      </c>
      <c r="X148" s="84">
        <f t="shared" si="79"/>
        <v>0</v>
      </c>
      <c r="Y148" s="89">
        <f t="shared" si="80"/>
        <v>0</v>
      </c>
      <c r="AA148" s="122">
        <v>143</v>
      </c>
      <c r="AB148" s="84">
        <f t="shared" si="81"/>
        <v>0</v>
      </c>
      <c r="AC148" s="332">
        <f t="shared" si="72"/>
        <v>0</v>
      </c>
      <c r="AD148" s="152">
        <f t="shared" si="82"/>
        <v>0</v>
      </c>
      <c r="AE148" s="152">
        <f t="shared" si="83"/>
        <v>0</v>
      </c>
      <c r="AF148" s="221">
        <f t="shared" si="68"/>
        <v>0</v>
      </c>
      <c r="AG148" s="221">
        <f t="shared" si="69"/>
        <v>0</v>
      </c>
      <c r="AH148" s="221">
        <f t="shared" si="70"/>
        <v>0</v>
      </c>
      <c r="AI148" s="226">
        <f t="shared" si="71"/>
        <v>0</v>
      </c>
      <c r="AK148" s="122">
        <v>143</v>
      </c>
      <c r="AL148" s="84">
        <f t="shared" si="84"/>
        <v>0</v>
      </c>
      <c r="AM148" s="84">
        <f t="shared" si="85"/>
        <v>0</v>
      </c>
      <c r="AN148" s="84">
        <f t="shared" si="86"/>
        <v>0</v>
      </c>
      <c r="AO148" s="84">
        <f t="shared" si="87"/>
        <v>0</v>
      </c>
      <c r="AP148" s="84">
        <f t="shared" si="88"/>
        <v>0</v>
      </c>
      <c r="AQ148" s="221">
        <f t="shared" si="74"/>
        <v>0</v>
      </c>
      <c r="AR148" s="221">
        <f t="shared" si="74"/>
        <v>0</v>
      </c>
      <c r="AS148" s="221">
        <f t="shared" si="74"/>
        <v>0</v>
      </c>
      <c r="AT148" s="221">
        <f t="shared" si="73"/>
        <v>0</v>
      </c>
      <c r="AU148" s="84"/>
      <c r="AV148" s="84"/>
      <c r="AW148" s="84"/>
      <c r="AX148" s="84"/>
      <c r="AY148" s="127"/>
    </row>
    <row r="149" spans="3:51">
      <c r="C149" s="192" t="s">
        <v>24</v>
      </c>
      <c r="D149" s="4">
        <v>0.74</v>
      </c>
      <c r="E149" s="215" t="s">
        <v>233</v>
      </c>
      <c r="I149" s="106">
        <v>144</v>
      </c>
      <c r="J149" s="84">
        <f t="shared" si="91"/>
        <v>0</v>
      </c>
      <c r="K149" s="84">
        <f t="shared" si="92"/>
        <v>0</v>
      </c>
      <c r="L149" s="84">
        <f t="shared" si="93"/>
        <v>0</v>
      </c>
      <c r="M149" s="84">
        <f t="shared" si="94"/>
        <v>0</v>
      </c>
      <c r="N149" s="84">
        <f t="shared" si="75"/>
        <v>0</v>
      </c>
      <c r="O149" s="85">
        <f t="shared" si="76"/>
        <v>0</v>
      </c>
      <c r="P149" s="106">
        <v>144</v>
      </c>
      <c r="Q149" s="84">
        <f t="shared" si="89"/>
        <v>0</v>
      </c>
      <c r="R149" s="84">
        <f t="shared" si="95"/>
        <v>0</v>
      </c>
      <c r="S149" s="84">
        <f t="shared" si="96"/>
        <v>0</v>
      </c>
      <c r="T149" s="84">
        <f t="shared" si="77"/>
        <v>0</v>
      </c>
      <c r="U149" s="84">
        <f t="shared" si="90"/>
        <v>0</v>
      </c>
      <c r="V149" s="84">
        <f t="shared" si="78"/>
        <v>0</v>
      </c>
      <c r="W149" s="84">
        <v>0</v>
      </c>
      <c r="X149" s="84">
        <f t="shared" si="79"/>
        <v>0</v>
      </c>
      <c r="Y149" s="89">
        <f t="shared" si="80"/>
        <v>0</v>
      </c>
      <c r="AA149" s="122">
        <v>144</v>
      </c>
      <c r="AB149" s="84">
        <f t="shared" si="81"/>
        <v>0</v>
      </c>
      <c r="AC149" s="332">
        <f t="shared" si="72"/>
        <v>0</v>
      </c>
      <c r="AD149" s="152">
        <f t="shared" si="82"/>
        <v>0</v>
      </c>
      <c r="AE149" s="152">
        <f t="shared" si="83"/>
        <v>0</v>
      </c>
      <c r="AF149" s="221">
        <f t="shared" si="68"/>
        <v>0</v>
      </c>
      <c r="AG149" s="221">
        <f t="shared" si="69"/>
        <v>0</v>
      </c>
      <c r="AH149" s="221">
        <f t="shared" si="70"/>
        <v>0</v>
      </c>
      <c r="AI149" s="226">
        <f t="shared" si="71"/>
        <v>0</v>
      </c>
      <c r="AK149" s="122">
        <v>144</v>
      </c>
      <c r="AL149" s="84">
        <f t="shared" si="84"/>
        <v>0</v>
      </c>
      <c r="AM149" s="84">
        <f t="shared" si="85"/>
        <v>0</v>
      </c>
      <c r="AN149" s="84">
        <f t="shared" si="86"/>
        <v>0</v>
      </c>
      <c r="AO149" s="84">
        <f t="shared" si="87"/>
        <v>0</v>
      </c>
      <c r="AP149" s="84">
        <f t="shared" si="88"/>
        <v>0</v>
      </c>
      <c r="AQ149" s="221">
        <f t="shared" si="74"/>
        <v>0</v>
      </c>
      <c r="AR149" s="221">
        <f t="shared" si="74"/>
        <v>0</v>
      </c>
      <c r="AS149" s="221">
        <f t="shared" si="74"/>
        <v>0</v>
      </c>
      <c r="AT149" s="221">
        <f t="shared" si="73"/>
        <v>0</v>
      </c>
      <c r="AU149" s="84"/>
      <c r="AV149" s="84"/>
      <c r="AW149" s="84"/>
      <c r="AX149" s="84"/>
      <c r="AY149" s="127"/>
    </row>
    <row r="150" spans="3:51">
      <c r="C150" s="192" t="s">
        <v>25</v>
      </c>
      <c r="D150" s="4">
        <v>0.4</v>
      </c>
      <c r="E150" s="215" t="s">
        <v>234</v>
      </c>
      <c r="I150" s="106">
        <v>145</v>
      </c>
      <c r="J150" s="84">
        <f t="shared" si="91"/>
        <v>0</v>
      </c>
      <c r="K150" s="84">
        <f t="shared" si="92"/>
        <v>0</v>
      </c>
      <c r="L150" s="84">
        <f t="shared" si="93"/>
        <v>0</v>
      </c>
      <c r="M150" s="84">
        <f t="shared" si="94"/>
        <v>0</v>
      </c>
      <c r="N150" s="84">
        <f t="shared" si="75"/>
        <v>0</v>
      </c>
      <c r="O150" s="85">
        <f t="shared" si="76"/>
        <v>0</v>
      </c>
      <c r="P150" s="106">
        <v>145</v>
      </c>
      <c r="Q150" s="84">
        <f t="shared" si="89"/>
        <v>0</v>
      </c>
      <c r="R150" s="84">
        <f t="shared" si="95"/>
        <v>0</v>
      </c>
      <c r="S150" s="84">
        <f t="shared" si="96"/>
        <v>0</v>
      </c>
      <c r="T150" s="84">
        <f t="shared" si="77"/>
        <v>0</v>
      </c>
      <c r="U150" s="84">
        <f t="shared" si="90"/>
        <v>0</v>
      </c>
      <c r="V150" s="84">
        <f t="shared" si="78"/>
        <v>0</v>
      </c>
      <c r="W150" s="84">
        <v>0</v>
      </c>
      <c r="X150" s="84">
        <f t="shared" si="79"/>
        <v>0</v>
      </c>
      <c r="Y150" s="89">
        <f t="shared" si="80"/>
        <v>0</v>
      </c>
      <c r="AA150" s="122">
        <v>145</v>
      </c>
      <c r="AB150" s="84">
        <f t="shared" si="81"/>
        <v>0</v>
      </c>
      <c r="AC150" s="332">
        <f t="shared" si="72"/>
        <v>0</v>
      </c>
      <c r="AD150" s="152">
        <f t="shared" si="82"/>
        <v>0</v>
      </c>
      <c r="AE150" s="152">
        <f t="shared" si="83"/>
        <v>0</v>
      </c>
      <c r="AF150" s="221">
        <f t="shared" si="68"/>
        <v>0</v>
      </c>
      <c r="AG150" s="221">
        <f t="shared" si="69"/>
        <v>0</v>
      </c>
      <c r="AH150" s="221">
        <f t="shared" si="70"/>
        <v>0</v>
      </c>
      <c r="AI150" s="226">
        <f t="shared" si="71"/>
        <v>0</v>
      </c>
      <c r="AK150" s="122">
        <v>145</v>
      </c>
      <c r="AL150" s="84">
        <f t="shared" si="84"/>
        <v>0</v>
      </c>
      <c r="AM150" s="84">
        <f t="shared" si="85"/>
        <v>0</v>
      </c>
      <c r="AN150" s="84">
        <f t="shared" si="86"/>
        <v>0</v>
      </c>
      <c r="AO150" s="84">
        <f t="shared" si="87"/>
        <v>0</v>
      </c>
      <c r="AP150" s="84">
        <f t="shared" si="88"/>
        <v>0</v>
      </c>
      <c r="AQ150" s="221">
        <f t="shared" si="74"/>
        <v>0</v>
      </c>
      <c r="AR150" s="221">
        <f t="shared" si="74"/>
        <v>0</v>
      </c>
      <c r="AS150" s="221">
        <f t="shared" si="74"/>
        <v>0</v>
      </c>
      <c r="AT150" s="221">
        <f t="shared" si="73"/>
        <v>0</v>
      </c>
      <c r="AU150" s="84"/>
      <c r="AV150" s="84"/>
      <c r="AW150" s="84"/>
      <c r="AX150" s="84"/>
      <c r="AY150" s="127"/>
    </row>
    <row r="151" spans="3:51">
      <c r="C151" s="192" t="s">
        <v>26</v>
      </c>
      <c r="D151" s="4">
        <v>0.6</v>
      </c>
      <c r="E151" s="215" t="s">
        <v>233</v>
      </c>
      <c r="I151" s="106">
        <v>146</v>
      </c>
      <c r="J151" s="84">
        <f t="shared" si="91"/>
        <v>0</v>
      </c>
      <c r="K151" s="84">
        <f t="shared" si="92"/>
        <v>0</v>
      </c>
      <c r="L151" s="84">
        <f t="shared" si="93"/>
        <v>0</v>
      </c>
      <c r="M151" s="84">
        <f t="shared" si="94"/>
        <v>0</v>
      </c>
      <c r="N151" s="84">
        <f t="shared" si="75"/>
        <v>0</v>
      </c>
      <c r="O151" s="85">
        <f t="shared" si="76"/>
        <v>0</v>
      </c>
      <c r="P151" s="106">
        <v>146</v>
      </c>
      <c r="Q151" s="84">
        <f t="shared" si="89"/>
        <v>0</v>
      </c>
      <c r="R151" s="84">
        <f t="shared" si="95"/>
        <v>0</v>
      </c>
      <c r="S151" s="84">
        <f t="shared" si="96"/>
        <v>0</v>
      </c>
      <c r="T151" s="84">
        <f t="shared" si="77"/>
        <v>0</v>
      </c>
      <c r="U151" s="84">
        <f t="shared" si="90"/>
        <v>0</v>
      </c>
      <c r="V151" s="84">
        <f t="shared" si="78"/>
        <v>0</v>
      </c>
      <c r="W151" s="84">
        <v>0</v>
      </c>
      <c r="X151" s="84">
        <f t="shared" si="79"/>
        <v>0</v>
      </c>
      <c r="Y151" s="89">
        <f t="shared" si="80"/>
        <v>0</v>
      </c>
      <c r="AA151" s="122">
        <v>146</v>
      </c>
      <c r="AB151" s="84">
        <f t="shared" si="81"/>
        <v>0</v>
      </c>
      <c r="AC151" s="332">
        <f t="shared" si="72"/>
        <v>0</v>
      </c>
      <c r="AD151" s="152">
        <f t="shared" si="82"/>
        <v>0</v>
      </c>
      <c r="AE151" s="152">
        <f t="shared" si="83"/>
        <v>0</v>
      </c>
      <c r="AF151" s="221">
        <f t="shared" si="68"/>
        <v>0</v>
      </c>
      <c r="AG151" s="221">
        <f t="shared" si="69"/>
        <v>0</v>
      </c>
      <c r="AH151" s="221">
        <f t="shared" si="70"/>
        <v>0</v>
      </c>
      <c r="AI151" s="226">
        <f t="shared" si="71"/>
        <v>0</v>
      </c>
      <c r="AK151" s="122">
        <v>146</v>
      </c>
      <c r="AL151" s="84">
        <f t="shared" si="84"/>
        <v>0</v>
      </c>
      <c r="AM151" s="84">
        <f t="shared" si="85"/>
        <v>0</v>
      </c>
      <c r="AN151" s="84">
        <f t="shared" si="86"/>
        <v>0</v>
      </c>
      <c r="AO151" s="84">
        <f t="shared" si="87"/>
        <v>0</v>
      </c>
      <c r="AP151" s="84">
        <f t="shared" si="88"/>
        <v>0</v>
      </c>
      <c r="AQ151" s="221">
        <f t="shared" si="74"/>
        <v>0</v>
      </c>
      <c r="AR151" s="221">
        <f t="shared" si="74"/>
        <v>0</v>
      </c>
      <c r="AS151" s="221">
        <f t="shared" si="74"/>
        <v>0</v>
      </c>
      <c r="AT151" s="221">
        <f t="shared" si="73"/>
        <v>0</v>
      </c>
      <c r="AU151" s="84"/>
      <c r="AV151" s="84"/>
      <c r="AW151" s="84"/>
      <c r="AX151" s="84"/>
      <c r="AY151" s="127"/>
    </row>
    <row r="152" spans="3:51">
      <c r="C152" s="192" t="s">
        <v>27</v>
      </c>
      <c r="D152" s="4">
        <v>0.43</v>
      </c>
      <c r="E152" s="215" t="s">
        <v>234</v>
      </c>
      <c r="I152" s="106">
        <v>147</v>
      </c>
      <c r="J152" s="84">
        <f t="shared" si="91"/>
        <v>0</v>
      </c>
      <c r="K152" s="84">
        <f t="shared" si="92"/>
        <v>0</v>
      </c>
      <c r="L152" s="84">
        <f t="shared" si="93"/>
        <v>0</v>
      </c>
      <c r="M152" s="84">
        <f t="shared" si="94"/>
        <v>0</v>
      </c>
      <c r="N152" s="84">
        <f t="shared" si="75"/>
        <v>0</v>
      </c>
      <c r="O152" s="85">
        <f t="shared" si="76"/>
        <v>0</v>
      </c>
      <c r="P152" s="106">
        <v>147</v>
      </c>
      <c r="Q152" s="84">
        <f t="shared" si="89"/>
        <v>0</v>
      </c>
      <c r="R152" s="84">
        <f t="shared" si="95"/>
        <v>0</v>
      </c>
      <c r="S152" s="84">
        <f t="shared" si="96"/>
        <v>0</v>
      </c>
      <c r="T152" s="84">
        <f t="shared" si="77"/>
        <v>0</v>
      </c>
      <c r="U152" s="84">
        <f t="shared" si="90"/>
        <v>0</v>
      </c>
      <c r="V152" s="84">
        <f t="shared" si="78"/>
        <v>0</v>
      </c>
      <c r="W152" s="84">
        <v>0</v>
      </c>
      <c r="X152" s="84">
        <f t="shared" si="79"/>
        <v>0</v>
      </c>
      <c r="Y152" s="89">
        <f t="shared" si="80"/>
        <v>0</v>
      </c>
      <c r="AA152" s="122">
        <v>147</v>
      </c>
      <c r="AB152" s="84">
        <f t="shared" si="81"/>
        <v>0</v>
      </c>
      <c r="AC152" s="332">
        <f t="shared" si="72"/>
        <v>0</v>
      </c>
      <c r="AD152" s="152">
        <f t="shared" si="82"/>
        <v>0</v>
      </c>
      <c r="AE152" s="152">
        <f t="shared" si="83"/>
        <v>0</v>
      </c>
      <c r="AF152" s="221">
        <f t="shared" si="68"/>
        <v>0</v>
      </c>
      <c r="AG152" s="221">
        <f t="shared" si="69"/>
        <v>0</v>
      </c>
      <c r="AH152" s="221">
        <f t="shared" si="70"/>
        <v>0</v>
      </c>
      <c r="AI152" s="226">
        <f t="shared" si="71"/>
        <v>0</v>
      </c>
      <c r="AK152" s="122">
        <v>147</v>
      </c>
      <c r="AL152" s="84">
        <f t="shared" si="84"/>
        <v>0</v>
      </c>
      <c r="AM152" s="84">
        <f t="shared" si="85"/>
        <v>0</v>
      </c>
      <c r="AN152" s="84">
        <f t="shared" si="86"/>
        <v>0</v>
      </c>
      <c r="AO152" s="84">
        <f t="shared" si="87"/>
        <v>0</v>
      </c>
      <c r="AP152" s="84">
        <f t="shared" si="88"/>
        <v>0</v>
      </c>
      <c r="AQ152" s="221">
        <f t="shared" si="74"/>
        <v>0</v>
      </c>
      <c r="AR152" s="221">
        <f t="shared" si="74"/>
        <v>0</v>
      </c>
      <c r="AS152" s="221">
        <f t="shared" si="74"/>
        <v>0</v>
      </c>
      <c r="AT152" s="221">
        <f t="shared" si="73"/>
        <v>0</v>
      </c>
      <c r="AU152" s="84"/>
      <c r="AV152" s="84"/>
      <c r="AW152" s="84"/>
      <c r="AX152" s="84"/>
      <c r="AY152" s="127"/>
    </row>
    <row r="153" spans="3:51">
      <c r="C153" s="192" t="s">
        <v>28</v>
      </c>
      <c r="D153" s="4">
        <v>0.37</v>
      </c>
      <c r="E153" s="215" t="s">
        <v>234</v>
      </c>
      <c r="I153" s="106">
        <v>148</v>
      </c>
      <c r="J153" s="84">
        <f t="shared" si="91"/>
        <v>0</v>
      </c>
      <c r="K153" s="84">
        <f t="shared" si="92"/>
        <v>0</v>
      </c>
      <c r="L153" s="84">
        <f t="shared" si="93"/>
        <v>0</v>
      </c>
      <c r="M153" s="84">
        <f t="shared" si="94"/>
        <v>0</v>
      </c>
      <c r="N153" s="84">
        <f t="shared" si="75"/>
        <v>0</v>
      </c>
      <c r="O153" s="85">
        <f t="shared" si="76"/>
        <v>0</v>
      </c>
      <c r="P153" s="106">
        <v>148</v>
      </c>
      <c r="Q153" s="84">
        <f t="shared" si="89"/>
        <v>0</v>
      </c>
      <c r="R153" s="84">
        <f t="shared" si="95"/>
        <v>0</v>
      </c>
      <c r="S153" s="84">
        <f t="shared" si="96"/>
        <v>0</v>
      </c>
      <c r="T153" s="84">
        <f t="shared" si="77"/>
        <v>0</v>
      </c>
      <c r="U153" s="84">
        <f t="shared" si="90"/>
        <v>0</v>
      </c>
      <c r="V153" s="84">
        <f t="shared" si="78"/>
        <v>0</v>
      </c>
      <c r="W153" s="84">
        <v>0</v>
      </c>
      <c r="X153" s="84">
        <f t="shared" si="79"/>
        <v>0</v>
      </c>
      <c r="Y153" s="89">
        <f t="shared" si="80"/>
        <v>0</v>
      </c>
      <c r="AA153" s="122">
        <v>148</v>
      </c>
      <c r="AB153" s="84">
        <f t="shared" si="81"/>
        <v>0</v>
      </c>
      <c r="AC153" s="332">
        <f t="shared" si="72"/>
        <v>0</v>
      </c>
      <c r="AD153" s="152">
        <f t="shared" si="82"/>
        <v>0</v>
      </c>
      <c r="AE153" s="152">
        <f t="shared" si="83"/>
        <v>0</v>
      </c>
      <c r="AF153" s="221">
        <f t="shared" si="68"/>
        <v>0</v>
      </c>
      <c r="AG153" s="221">
        <f t="shared" si="69"/>
        <v>0</v>
      </c>
      <c r="AH153" s="221">
        <f t="shared" si="70"/>
        <v>0</v>
      </c>
      <c r="AI153" s="226">
        <f t="shared" si="71"/>
        <v>0</v>
      </c>
      <c r="AK153" s="122">
        <v>148</v>
      </c>
      <c r="AL153" s="84">
        <f t="shared" si="84"/>
        <v>0</v>
      </c>
      <c r="AM153" s="84">
        <f t="shared" si="85"/>
        <v>0</v>
      </c>
      <c r="AN153" s="84">
        <f t="shared" si="86"/>
        <v>0</v>
      </c>
      <c r="AO153" s="84">
        <f t="shared" si="87"/>
        <v>0</v>
      </c>
      <c r="AP153" s="84">
        <f t="shared" si="88"/>
        <v>0</v>
      </c>
      <c r="AQ153" s="221">
        <f t="shared" si="74"/>
        <v>0</v>
      </c>
      <c r="AR153" s="221">
        <f t="shared" si="74"/>
        <v>0</v>
      </c>
      <c r="AS153" s="221">
        <f t="shared" si="74"/>
        <v>0</v>
      </c>
      <c r="AT153" s="221">
        <f t="shared" si="73"/>
        <v>0</v>
      </c>
      <c r="AU153" s="84"/>
      <c r="AV153" s="84"/>
      <c r="AW153" s="84"/>
      <c r="AX153" s="84"/>
      <c r="AY153" s="127"/>
    </row>
    <row r="154" spans="3:51">
      <c r="C154" s="192" t="s">
        <v>29</v>
      </c>
      <c r="D154" s="4">
        <v>0.36</v>
      </c>
      <c r="E154" s="215" t="s">
        <v>234</v>
      </c>
      <c r="I154" s="106">
        <v>149</v>
      </c>
      <c r="J154" s="84">
        <f t="shared" si="91"/>
        <v>0</v>
      </c>
      <c r="K154" s="84">
        <f t="shared" si="92"/>
        <v>0</v>
      </c>
      <c r="L154" s="84">
        <f t="shared" si="93"/>
        <v>0</v>
      </c>
      <c r="M154" s="84">
        <f t="shared" si="94"/>
        <v>0</v>
      </c>
      <c r="N154" s="84">
        <f t="shared" si="75"/>
        <v>0</v>
      </c>
      <c r="O154" s="85">
        <f t="shared" si="76"/>
        <v>0</v>
      </c>
      <c r="P154" s="106">
        <v>149</v>
      </c>
      <c r="Q154" s="84">
        <f t="shared" si="89"/>
        <v>0</v>
      </c>
      <c r="R154" s="84">
        <f t="shared" si="95"/>
        <v>0</v>
      </c>
      <c r="S154" s="84">
        <f t="shared" si="96"/>
        <v>0</v>
      </c>
      <c r="T154" s="84">
        <f t="shared" si="77"/>
        <v>0</v>
      </c>
      <c r="U154" s="84">
        <f t="shared" si="90"/>
        <v>0</v>
      </c>
      <c r="V154" s="84">
        <f t="shared" si="78"/>
        <v>0</v>
      </c>
      <c r="W154" s="84">
        <v>0</v>
      </c>
      <c r="X154" s="84">
        <f t="shared" si="79"/>
        <v>0</v>
      </c>
      <c r="Y154" s="89">
        <f t="shared" si="80"/>
        <v>0</v>
      </c>
      <c r="AA154" s="122">
        <v>149</v>
      </c>
      <c r="AB154" s="84">
        <f t="shared" si="81"/>
        <v>0</v>
      </c>
      <c r="AC154" s="332">
        <f t="shared" si="72"/>
        <v>0</v>
      </c>
      <c r="AD154" s="152">
        <f t="shared" si="82"/>
        <v>0</v>
      </c>
      <c r="AE154" s="152">
        <f t="shared" si="83"/>
        <v>0</v>
      </c>
      <c r="AF154" s="221">
        <f t="shared" si="68"/>
        <v>0</v>
      </c>
      <c r="AG154" s="221">
        <f t="shared" si="69"/>
        <v>0</v>
      </c>
      <c r="AH154" s="221">
        <f t="shared" si="70"/>
        <v>0</v>
      </c>
      <c r="AI154" s="226">
        <f t="shared" si="71"/>
        <v>0</v>
      </c>
      <c r="AK154" s="122">
        <v>149</v>
      </c>
      <c r="AL154" s="84">
        <f t="shared" si="84"/>
        <v>0</v>
      </c>
      <c r="AM154" s="84">
        <f t="shared" si="85"/>
        <v>0</v>
      </c>
      <c r="AN154" s="84">
        <f t="shared" si="86"/>
        <v>0</v>
      </c>
      <c r="AO154" s="84">
        <f t="shared" si="87"/>
        <v>0</v>
      </c>
      <c r="AP154" s="84">
        <f t="shared" si="88"/>
        <v>0</v>
      </c>
      <c r="AQ154" s="221">
        <f t="shared" si="74"/>
        <v>0</v>
      </c>
      <c r="AR154" s="221">
        <f t="shared" si="74"/>
        <v>0</v>
      </c>
      <c r="AS154" s="221">
        <f t="shared" si="74"/>
        <v>0</v>
      </c>
      <c r="AT154" s="221">
        <f t="shared" si="73"/>
        <v>0</v>
      </c>
      <c r="AU154" s="84"/>
      <c r="AV154" s="84"/>
      <c r="AW154" s="84"/>
      <c r="AX154" s="84"/>
      <c r="AY154" s="127"/>
    </row>
    <row r="155" spans="3:51">
      <c r="C155" s="192" t="s">
        <v>30</v>
      </c>
      <c r="D155" s="4">
        <v>0.51</v>
      </c>
      <c r="E155" s="215" t="s">
        <v>233</v>
      </c>
      <c r="I155" s="106">
        <v>150</v>
      </c>
      <c r="J155" s="84">
        <f t="shared" si="91"/>
        <v>0</v>
      </c>
      <c r="K155" s="84">
        <f t="shared" si="92"/>
        <v>0</v>
      </c>
      <c r="L155" s="84">
        <f t="shared" si="93"/>
        <v>0</v>
      </c>
      <c r="M155" s="84">
        <f t="shared" si="94"/>
        <v>0</v>
      </c>
      <c r="N155" s="84">
        <f t="shared" si="75"/>
        <v>0</v>
      </c>
      <c r="O155" s="85">
        <f t="shared" si="76"/>
        <v>0</v>
      </c>
      <c r="P155" s="106">
        <v>150</v>
      </c>
      <c r="Q155" s="84">
        <f t="shared" si="89"/>
        <v>0</v>
      </c>
      <c r="R155" s="84">
        <f t="shared" si="95"/>
        <v>0</v>
      </c>
      <c r="S155" s="84">
        <f t="shared" si="96"/>
        <v>0</v>
      </c>
      <c r="T155" s="84">
        <f t="shared" si="77"/>
        <v>0</v>
      </c>
      <c r="U155" s="84">
        <f t="shared" si="90"/>
        <v>0</v>
      </c>
      <c r="V155" s="84">
        <f t="shared" si="78"/>
        <v>0</v>
      </c>
      <c r="W155" s="84">
        <v>0</v>
      </c>
      <c r="X155" s="84">
        <f t="shared" si="79"/>
        <v>0</v>
      </c>
      <c r="Y155" s="89">
        <f t="shared" si="80"/>
        <v>0</v>
      </c>
      <c r="AA155" s="122">
        <v>150</v>
      </c>
      <c r="AB155" s="84">
        <f t="shared" si="81"/>
        <v>0</v>
      </c>
      <c r="AC155" s="332">
        <f t="shared" si="72"/>
        <v>0</v>
      </c>
      <c r="AD155" s="152">
        <f t="shared" si="82"/>
        <v>0</v>
      </c>
      <c r="AE155" s="152">
        <f t="shared" si="83"/>
        <v>0</v>
      </c>
      <c r="AF155" s="221">
        <f t="shared" ref="AF155:AF205" si="97">IF(OR(AA155&lt;=$F$18,AA155&lt;=30),EXP(-LN(2)/$D$104)*AF154+((1-EXP(-LN(2)/$D$104))/(LN(2)/$D$104))*$AB155*AC155*0.475*$F$19*44/12,)</f>
        <v>0</v>
      </c>
      <c r="AG155" s="221">
        <f t="shared" ref="AG155:AG205" si="98">IF(OR(AA155&lt;=$F$18,AA155&lt;=30),EXP(-LN(2)/$D$106)*AG154+((1-EXP(-LN(2)/$D$106))/(LN(2)/$D$106))*$AB155*AD155*0.475*$F$19*44/12,)</f>
        <v>0</v>
      </c>
      <c r="AH155" s="221">
        <f t="shared" ref="AH155:AH205" si="99">IF(OR(AA155&lt;=$F$18,AA155&lt;=30),EXP(-LN(2)/$D$105)*AH154+((1-EXP(-LN(2)/$D$105))/(LN(2)/$D$105))*$AB155*AE155*0.475*$F$19*44/12,)</f>
        <v>0</v>
      </c>
      <c r="AI155" s="226">
        <f t="shared" ref="AI155:AI205" si="100">IF(OR(AA155&lt;=$F$18,AA155&lt;=30),SUM(AF155:AH155),)</f>
        <v>0</v>
      </c>
      <c r="AK155" s="122">
        <v>150</v>
      </c>
      <c r="AL155" s="84">
        <f t="shared" si="84"/>
        <v>0</v>
      </c>
      <c r="AM155" s="84">
        <f t="shared" si="85"/>
        <v>0</v>
      </c>
      <c r="AN155" s="84">
        <f t="shared" si="86"/>
        <v>0</v>
      </c>
      <c r="AO155" s="84">
        <f t="shared" si="87"/>
        <v>0</v>
      </c>
      <c r="AP155" s="84">
        <f t="shared" si="88"/>
        <v>0</v>
      </c>
      <c r="AQ155" s="221">
        <f t="shared" si="74"/>
        <v>0</v>
      </c>
      <c r="AR155" s="221">
        <f t="shared" si="74"/>
        <v>0</v>
      </c>
      <c r="AS155" s="221">
        <f t="shared" si="74"/>
        <v>0</v>
      </c>
      <c r="AT155" s="221">
        <f t="shared" si="73"/>
        <v>0</v>
      </c>
      <c r="AU155" s="84"/>
      <c r="AV155" s="84"/>
      <c r="AW155" s="84"/>
      <c r="AX155" s="84"/>
      <c r="AY155" s="127"/>
    </row>
    <row r="156" spans="3:51">
      <c r="C156" s="192" t="s">
        <v>31</v>
      </c>
      <c r="D156" s="4">
        <v>0.56000000000000005</v>
      </c>
      <c r="E156" s="215" t="s">
        <v>233</v>
      </c>
      <c r="I156" s="106">
        <v>151</v>
      </c>
      <c r="J156" s="84">
        <f t="shared" si="91"/>
        <v>0</v>
      </c>
      <c r="K156" s="84">
        <f t="shared" si="92"/>
        <v>0</v>
      </c>
      <c r="L156" s="84">
        <f t="shared" si="93"/>
        <v>0</v>
      </c>
      <c r="M156" s="84">
        <f t="shared" si="94"/>
        <v>0</v>
      </c>
      <c r="N156" s="84">
        <f t="shared" si="75"/>
        <v>0</v>
      </c>
      <c r="O156" s="85">
        <f t="shared" si="76"/>
        <v>0</v>
      </c>
      <c r="P156" s="106">
        <v>151</v>
      </c>
      <c r="Q156" s="84">
        <f t="shared" si="89"/>
        <v>0</v>
      </c>
      <c r="R156" s="84">
        <f t="shared" si="95"/>
        <v>0</v>
      </c>
      <c r="S156" s="84">
        <f t="shared" si="96"/>
        <v>0</v>
      </c>
      <c r="T156" s="84">
        <f t="shared" si="77"/>
        <v>0</v>
      </c>
      <c r="U156" s="84">
        <f t="shared" si="90"/>
        <v>0</v>
      </c>
      <c r="V156" s="84">
        <f t="shared" si="78"/>
        <v>0</v>
      </c>
      <c r="W156" s="84">
        <v>0</v>
      </c>
      <c r="X156" s="84">
        <f t="shared" si="79"/>
        <v>0</v>
      </c>
      <c r="Y156" s="89">
        <f t="shared" si="80"/>
        <v>0</v>
      </c>
      <c r="AA156" s="122">
        <v>151</v>
      </c>
      <c r="AB156" s="84">
        <f t="shared" si="81"/>
        <v>0</v>
      </c>
      <c r="AC156" s="332">
        <f t="shared" si="72"/>
        <v>0</v>
      </c>
      <c r="AD156" s="152">
        <f t="shared" si="82"/>
        <v>0</v>
      </c>
      <c r="AE156" s="152">
        <f t="shared" si="83"/>
        <v>0</v>
      </c>
      <c r="AF156" s="221">
        <f t="shared" si="97"/>
        <v>0</v>
      </c>
      <c r="AG156" s="221">
        <f t="shared" si="98"/>
        <v>0</v>
      </c>
      <c r="AH156" s="221">
        <f t="shared" si="99"/>
        <v>0</v>
      </c>
      <c r="AI156" s="226">
        <f t="shared" si="100"/>
        <v>0</v>
      </c>
      <c r="AK156" s="122">
        <v>151</v>
      </c>
      <c r="AL156" s="84">
        <f t="shared" si="84"/>
        <v>0</v>
      </c>
      <c r="AM156" s="84">
        <f t="shared" si="85"/>
        <v>0</v>
      </c>
      <c r="AN156" s="84">
        <f t="shared" si="86"/>
        <v>0</v>
      </c>
      <c r="AO156" s="84">
        <f t="shared" si="87"/>
        <v>0</v>
      </c>
      <c r="AP156" s="84">
        <f t="shared" si="88"/>
        <v>0</v>
      </c>
      <c r="AQ156" s="221">
        <f t="shared" si="74"/>
        <v>0</v>
      </c>
      <c r="AR156" s="221">
        <f t="shared" si="74"/>
        <v>0</v>
      </c>
      <c r="AS156" s="221">
        <f t="shared" si="74"/>
        <v>0</v>
      </c>
      <c r="AT156" s="221">
        <f t="shared" si="73"/>
        <v>0</v>
      </c>
      <c r="AU156" s="84"/>
      <c r="AV156" s="84"/>
      <c r="AW156" s="84"/>
      <c r="AX156" s="84"/>
      <c r="AY156" s="127"/>
    </row>
    <row r="157" spans="3:51">
      <c r="C157" s="192" t="s">
        <v>32</v>
      </c>
      <c r="D157" s="4">
        <v>0.56000000000000005</v>
      </c>
      <c r="E157" s="215" t="s">
        <v>233</v>
      </c>
      <c r="I157" s="106">
        <v>152</v>
      </c>
      <c r="J157" s="84">
        <f t="shared" si="91"/>
        <v>0</v>
      </c>
      <c r="K157" s="84">
        <f t="shared" si="92"/>
        <v>0</v>
      </c>
      <c r="L157" s="84">
        <f t="shared" si="93"/>
        <v>0</v>
      </c>
      <c r="M157" s="84">
        <f t="shared" si="94"/>
        <v>0</v>
      </c>
      <c r="N157" s="84">
        <f t="shared" si="75"/>
        <v>0</v>
      </c>
      <c r="O157" s="85">
        <f t="shared" si="76"/>
        <v>0</v>
      </c>
      <c r="P157" s="106">
        <v>152</v>
      </c>
      <c r="Q157" s="84">
        <f t="shared" si="89"/>
        <v>0</v>
      </c>
      <c r="R157" s="84">
        <f t="shared" si="95"/>
        <v>0</v>
      </c>
      <c r="S157" s="84">
        <f t="shared" si="96"/>
        <v>0</v>
      </c>
      <c r="T157" s="84">
        <f t="shared" si="77"/>
        <v>0</v>
      </c>
      <c r="U157" s="84">
        <f t="shared" si="90"/>
        <v>0</v>
      </c>
      <c r="V157" s="84">
        <f t="shared" si="78"/>
        <v>0</v>
      </c>
      <c r="W157" s="84">
        <v>0</v>
      </c>
      <c r="X157" s="84">
        <f t="shared" si="79"/>
        <v>0</v>
      </c>
      <c r="Y157" s="89">
        <f t="shared" si="80"/>
        <v>0</v>
      </c>
      <c r="AA157" s="122">
        <v>152</v>
      </c>
      <c r="AB157" s="84">
        <f t="shared" si="81"/>
        <v>0</v>
      </c>
      <c r="AC157" s="332">
        <f t="shared" si="72"/>
        <v>0</v>
      </c>
      <c r="AD157" s="152">
        <f t="shared" si="82"/>
        <v>0</v>
      </c>
      <c r="AE157" s="152">
        <f t="shared" si="83"/>
        <v>0</v>
      </c>
      <c r="AF157" s="221">
        <f t="shared" si="97"/>
        <v>0</v>
      </c>
      <c r="AG157" s="221">
        <f t="shared" si="98"/>
        <v>0</v>
      </c>
      <c r="AH157" s="221">
        <f t="shared" si="99"/>
        <v>0</v>
      </c>
      <c r="AI157" s="226">
        <f t="shared" si="100"/>
        <v>0</v>
      </c>
      <c r="AK157" s="122">
        <v>152</v>
      </c>
      <c r="AL157" s="84">
        <f t="shared" si="84"/>
        <v>0</v>
      </c>
      <c r="AM157" s="84">
        <f t="shared" si="85"/>
        <v>0</v>
      </c>
      <c r="AN157" s="84">
        <f t="shared" si="86"/>
        <v>0</v>
      </c>
      <c r="AO157" s="84">
        <f t="shared" si="87"/>
        <v>0</v>
      </c>
      <c r="AP157" s="84">
        <f t="shared" si="88"/>
        <v>0</v>
      </c>
      <c r="AQ157" s="221">
        <f t="shared" si="74"/>
        <v>0</v>
      </c>
      <c r="AR157" s="221">
        <f t="shared" si="74"/>
        <v>0</v>
      </c>
      <c r="AS157" s="221">
        <f t="shared" si="74"/>
        <v>0</v>
      </c>
      <c r="AT157" s="221">
        <f t="shared" si="73"/>
        <v>0</v>
      </c>
      <c r="AU157" s="84"/>
      <c r="AV157" s="84"/>
      <c r="AW157" s="84"/>
      <c r="AX157" s="84"/>
      <c r="AY157" s="127"/>
    </row>
    <row r="158" spans="3:51">
      <c r="C158" s="192" t="s">
        <v>33</v>
      </c>
      <c r="D158" s="4">
        <v>0.48</v>
      </c>
      <c r="E158" s="215" t="s">
        <v>233</v>
      </c>
      <c r="I158" s="106">
        <v>153</v>
      </c>
      <c r="J158" s="84">
        <f t="shared" si="91"/>
        <v>0</v>
      </c>
      <c r="K158" s="84">
        <f t="shared" si="92"/>
        <v>0</v>
      </c>
      <c r="L158" s="84">
        <f t="shared" si="93"/>
        <v>0</v>
      </c>
      <c r="M158" s="84">
        <f t="shared" si="94"/>
        <v>0</v>
      </c>
      <c r="N158" s="84">
        <f t="shared" si="75"/>
        <v>0</v>
      </c>
      <c r="O158" s="85">
        <f t="shared" si="76"/>
        <v>0</v>
      </c>
      <c r="P158" s="106">
        <v>153</v>
      </c>
      <c r="Q158" s="84">
        <f t="shared" si="89"/>
        <v>0</v>
      </c>
      <c r="R158" s="84">
        <f t="shared" si="95"/>
        <v>0</v>
      </c>
      <c r="S158" s="84">
        <f t="shared" si="96"/>
        <v>0</v>
      </c>
      <c r="T158" s="84">
        <f t="shared" si="77"/>
        <v>0</v>
      </c>
      <c r="U158" s="84">
        <f t="shared" si="90"/>
        <v>0</v>
      </c>
      <c r="V158" s="84">
        <f t="shared" si="78"/>
        <v>0</v>
      </c>
      <c r="W158" s="84">
        <v>0</v>
      </c>
      <c r="X158" s="84">
        <f t="shared" si="79"/>
        <v>0</v>
      </c>
      <c r="Y158" s="89">
        <f t="shared" si="80"/>
        <v>0</v>
      </c>
      <c r="AA158" s="122">
        <v>153</v>
      </c>
      <c r="AB158" s="84">
        <f t="shared" si="81"/>
        <v>0</v>
      </c>
      <c r="AC158" s="332">
        <f t="shared" si="72"/>
        <v>0</v>
      </c>
      <c r="AD158" s="152">
        <f t="shared" si="82"/>
        <v>0</v>
      </c>
      <c r="AE158" s="152">
        <f t="shared" si="83"/>
        <v>0</v>
      </c>
      <c r="AF158" s="221">
        <f t="shared" si="97"/>
        <v>0</v>
      </c>
      <c r="AG158" s="221">
        <f t="shared" si="98"/>
        <v>0</v>
      </c>
      <c r="AH158" s="221">
        <f t="shared" si="99"/>
        <v>0</v>
      </c>
      <c r="AI158" s="226">
        <f t="shared" si="100"/>
        <v>0</v>
      </c>
      <c r="AK158" s="122">
        <v>153</v>
      </c>
      <c r="AL158" s="84">
        <f t="shared" si="84"/>
        <v>0</v>
      </c>
      <c r="AM158" s="84">
        <f t="shared" si="85"/>
        <v>0</v>
      </c>
      <c r="AN158" s="84">
        <f t="shared" si="86"/>
        <v>0</v>
      </c>
      <c r="AO158" s="84">
        <f t="shared" si="87"/>
        <v>0</v>
      </c>
      <c r="AP158" s="84">
        <f t="shared" si="88"/>
        <v>0</v>
      </c>
      <c r="AQ158" s="221">
        <f t="shared" si="74"/>
        <v>0</v>
      </c>
      <c r="AR158" s="221">
        <f t="shared" si="74"/>
        <v>0</v>
      </c>
      <c r="AS158" s="221">
        <f t="shared" si="74"/>
        <v>0</v>
      </c>
      <c r="AT158" s="221">
        <f t="shared" si="73"/>
        <v>0</v>
      </c>
      <c r="AU158" s="84"/>
      <c r="AV158" s="84"/>
      <c r="AW158" s="84"/>
      <c r="AX158" s="84"/>
      <c r="AY158" s="127"/>
    </row>
    <row r="159" spans="3:51">
      <c r="C159" s="192" t="s">
        <v>34</v>
      </c>
      <c r="D159" s="4">
        <v>0.55000000000000004</v>
      </c>
      <c r="E159" s="215" t="s">
        <v>233</v>
      </c>
      <c r="I159" s="106">
        <v>154</v>
      </c>
      <c r="J159" s="84">
        <f t="shared" si="91"/>
        <v>0</v>
      </c>
      <c r="K159" s="84">
        <f t="shared" si="92"/>
        <v>0</v>
      </c>
      <c r="L159" s="84">
        <f t="shared" si="93"/>
        <v>0</v>
      </c>
      <c r="M159" s="84">
        <f t="shared" si="94"/>
        <v>0</v>
      </c>
      <c r="N159" s="84">
        <f t="shared" si="75"/>
        <v>0</v>
      </c>
      <c r="O159" s="85">
        <f t="shared" si="76"/>
        <v>0</v>
      </c>
      <c r="P159" s="106">
        <v>154</v>
      </c>
      <c r="Q159" s="84">
        <f t="shared" si="89"/>
        <v>0</v>
      </c>
      <c r="R159" s="84">
        <f t="shared" si="95"/>
        <v>0</v>
      </c>
      <c r="S159" s="84">
        <f t="shared" si="96"/>
        <v>0</v>
      </c>
      <c r="T159" s="84">
        <f t="shared" si="77"/>
        <v>0</v>
      </c>
      <c r="U159" s="84">
        <f t="shared" si="90"/>
        <v>0</v>
      </c>
      <c r="V159" s="84">
        <f t="shared" si="78"/>
        <v>0</v>
      </c>
      <c r="W159" s="84">
        <v>0</v>
      </c>
      <c r="X159" s="84">
        <f t="shared" si="79"/>
        <v>0</v>
      </c>
      <c r="Y159" s="89">
        <f t="shared" si="80"/>
        <v>0</v>
      </c>
      <c r="AA159" s="122">
        <v>154</v>
      </c>
      <c r="AB159" s="84">
        <f t="shared" si="81"/>
        <v>0</v>
      </c>
      <c r="AC159" s="332">
        <f t="shared" ref="AC159:AC205" si="101">IF(AA159&lt;=$F$18,IFERROR(VLOOKUP($AA159,$B$82:$G$94,3,FALSE),0),)*50%</f>
        <v>0</v>
      </c>
      <c r="AD159" s="152">
        <f t="shared" si="82"/>
        <v>0</v>
      </c>
      <c r="AE159" s="152">
        <f t="shared" si="83"/>
        <v>0</v>
      </c>
      <c r="AF159" s="221">
        <f t="shared" si="97"/>
        <v>0</v>
      </c>
      <c r="AG159" s="221">
        <f t="shared" si="98"/>
        <v>0</v>
      </c>
      <c r="AH159" s="221">
        <f t="shared" si="99"/>
        <v>0</v>
      </c>
      <c r="AI159" s="226">
        <f t="shared" si="100"/>
        <v>0</v>
      </c>
      <c r="AK159" s="122">
        <v>154</v>
      </c>
      <c r="AL159" s="84">
        <f t="shared" si="84"/>
        <v>0</v>
      </c>
      <c r="AM159" s="84">
        <f t="shared" si="85"/>
        <v>0</v>
      </c>
      <c r="AN159" s="84">
        <f t="shared" si="86"/>
        <v>0</v>
      </c>
      <c r="AO159" s="84">
        <f t="shared" si="87"/>
        <v>0</v>
      </c>
      <c r="AP159" s="84">
        <f t="shared" si="88"/>
        <v>0</v>
      </c>
      <c r="AQ159" s="221">
        <f t="shared" si="74"/>
        <v>0</v>
      </c>
      <c r="AR159" s="221">
        <f t="shared" si="74"/>
        <v>0</v>
      </c>
      <c r="AS159" s="221">
        <f t="shared" si="74"/>
        <v>0</v>
      </c>
      <c r="AT159" s="221">
        <f t="shared" si="73"/>
        <v>0</v>
      </c>
      <c r="AU159" s="84"/>
      <c r="AV159" s="84"/>
      <c r="AW159" s="84"/>
      <c r="AX159" s="84"/>
      <c r="AY159" s="127"/>
    </row>
    <row r="160" spans="3:51">
      <c r="C160" s="192" t="s">
        <v>35</v>
      </c>
      <c r="D160" s="4">
        <v>0.56000000000000005</v>
      </c>
      <c r="E160" s="215" t="s">
        <v>233</v>
      </c>
      <c r="I160" s="106">
        <v>155</v>
      </c>
      <c r="J160" s="84">
        <f t="shared" si="91"/>
        <v>0</v>
      </c>
      <c r="K160" s="84">
        <f t="shared" si="92"/>
        <v>0</v>
      </c>
      <c r="L160" s="84">
        <f t="shared" si="93"/>
        <v>0</v>
      </c>
      <c r="M160" s="84">
        <f t="shared" si="94"/>
        <v>0</v>
      </c>
      <c r="N160" s="84">
        <f t="shared" si="75"/>
        <v>0</v>
      </c>
      <c r="O160" s="85">
        <f t="shared" si="76"/>
        <v>0</v>
      </c>
      <c r="P160" s="106">
        <v>155</v>
      </c>
      <c r="Q160" s="84">
        <f t="shared" si="89"/>
        <v>0</v>
      </c>
      <c r="R160" s="84">
        <f t="shared" si="95"/>
        <v>0</v>
      </c>
      <c r="S160" s="84">
        <f t="shared" si="96"/>
        <v>0</v>
      </c>
      <c r="T160" s="84">
        <f t="shared" si="77"/>
        <v>0</v>
      </c>
      <c r="U160" s="84">
        <f t="shared" si="90"/>
        <v>0</v>
      </c>
      <c r="V160" s="84">
        <f t="shared" si="78"/>
        <v>0</v>
      </c>
      <c r="W160" s="84">
        <v>0</v>
      </c>
      <c r="X160" s="84">
        <f t="shared" si="79"/>
        <v>0</v>
      </c>
      <c r="Y160" s="89">
        <f t="shared" si="80"/>
        <v>0</v>
      </c>
      <c r="AA160" s="122">
        <v>155</v>
      </c>
      <c r="AB160" s="84">
        <f t="shared" si="81"/>
        <v>0</v>
      </c>
      <c r="AC160" s="332">
        <f t="shared" si="101"/>
        <v>0</v>
      </c>
      <c r="AD160" s="152">
        <f t="shared" si="82"/>
        <v>0</v>
      </c>
      <c r="AE160" s="152">
        <f t="shared" si="83"/>
        <v>0</v>
      </c>
      <c r="AF160" s="221">
        <f t="shared" si="97"/>
        <v>0</v>
      </c>
      <c r="AG160" s="221">
        <f t="shared" si="98"/>
        <v>0</v>
      </c>
      <c r="AH160" s="221">
        <f t="shared" si="99"/>
        <v>0</v>
      </c>
      <c r="AI160" s="226">
        <f t="shared" si="100"/>
        <v>0</v>
      </c>
      <c r="AK160" s="122">
        <v>155</v>
      </c>
      <c r="AL160" s="84">
        <f t="shared" si="84"/>
        <v>0</v>
      </c>
      <c r="AM160" s="84">
        <f t="shared" si="85"/>
        <v>0</v>
      </c>
      <c r="AN160" s="84">
        <f t="shared" si="86"/>
        <v>0</v>
      </c>
      <c r="AO160" s="84">
        <f t="shared" si="87"/>
        <v>0</v>
      </c>
      <c r="AP160" s="84">
        <f t="shared" si="88"/>
        <v>0</v>
      </c>
      <c r="AQ160" s="221">
        <f t="shared" si="74"/>
        <v>0</v>
      </c>
      <c r="AR160" s="221">
        <f t="shared" si="74"/>
        <v>0</v>
      </c>
      <c r="AS160" s="221">
        <f t="shared" si="74"/>
        <v>0</v>
      </c>
      <c r="AT160" s="221">
        <f t="shared" si="73"/>
        <v>0</v>
      </c>
      <c r="AU160" s="84"/>
      <c r="AV160" s="84"/>
      <c r="AW160" s="84"/>
      <c r="AX160" s="84"/>
      <c r="AY160" s="127"/>
    </row>
    <row r="161" spans="3:51">
      <c r="C161" s="192" t="s">
        <v>36</v>
      </c>
      <c r="D161" s="4">
        <v>0.57999999999999996</v>
      </c>
      <c r="E161" s="215" t="s">
        <v>233</v>
      </c>
      <c r="I161" s="106">
        <v>156</v>
      </c>
      <c r="J161" s="84">
        <f t="shared" si="91"/>
        <v>0</v>
      </c>
      <c r="K161" s="84">
        <f t="shared" si="92"/>
        <v>0</v>
      </c>
      <c r="L161" s="84">
        <f t="shared" si="93"/>
        <v>0</v>
      </c>
      <c r="M161" s="84">
        <f t="shared" si="94"/>
        <v>0</v>
      </c>
      <c r="N161" s="84">
        <f t="shared" si="75"/>
        <v>0</v>
      </c>
      <c r="O161" s="85">
        <f t="shared" si="76"/>
        <v>0</v>
      </c>
      <c r="P161" s="106">
        <v>156</v>
      </c>
      <c r="Q161" s="84">
        <f t="shared" si="89"/>
        <v>0</v>
      </c>
      <c r="R161" s="84">
        <f t="shared" si="95"/>
        <v>0</v>
      </c>
      <c r="S161" s="84">
        <f t="shared" si="96"/>
        <v>0</v>
      </c>
      <c r="T161" s="84">
        <f t="shared" si="77"/>
        <v>0</v>
      </c>
      <c r="U161" s="84">
        <f t="shared" si="90"/>
        <v>0</v>
      </c>
      <c r="V161" s="84">
        <f t="shared" si="78"/>
        <v>0</v>
      </c>
      <c r="W161" s="84">
        <v>0</v>
      </c>
      <c r="X161" s="84">
        <f t="shared" si="79"/>
        <v>0</v>
      </c>
      <c r="Y161" s="89">
        <f t="shared" si="80"/>
        <v>0</v>
      </c>
      <c r="AA161" s="122">
        <v>156</v>
      </c>
      <c r="AB161" s="84">
        <f t="shared" si="81"/>
        <v>0</v>
      </c>
      <c r="AC161" s="332">
        <f t="shared" si="101"/>
        <v>0</v>
      </c>
      <c r="AD161" s="152">
        <f t="shared" si="82"/>
        <v>0</v>
      </c>
      <c r="AE161" s="152">
        <f t="shared" si="83"/>
        <v>0</v>
      </c>
      <c r="AF161" s="221">
        <f t="shared" si="97"/>
        <v>0</v>
      </c>
      <c r="AG161" s="221">
        <f t="shared" si="98"/>
        <v>0</v>
      </c>
      <c r="AH161" s="221">
        <f t="shared" si="99"/>
        <v>0</v>
      </c>
      <c r="AI161" s="226">
        <f t="shared" si="100"/>
        <v>0</v>
      </c>
      <c r="AK161" s="122">
        <v>156</v>
      </c>
      <c r="AL161" s="84">
        <f t="shared" si="84"/>
        <v>0</v>
      </c>
      <c r="AM161" s="84">
        <f t="shared" si="85"/>
        <v>0</v>
      </c>
      <c r="AN161" s="84">
        <f t="shared" si="86"/>
        <v>0</v>
      </c>
      <c r="AO161" s="84">
        <f t="shared" si="87"/>
        <v>0</v>
      </c>
      <c r="AP161" s="84">
        <f t="shared" si="88"/>
        <v>0</v>
      </c>
      <c r="AQ161" s="221">
        <f t="shared" si="74"/>
        <v>0</v>
      </c>
      <c r="AR161" s="221">
        <f t="shared" si="74"/>
        <v>0</v>
      </c>
      <c r="AS161" s="221">
        <f t="shared" si="74"/>
        <v>0</v>
      </c>
      <c r="AT161" s="221">
        <f t="shared" si="73"/>
        <v>0</v>
      </c>
      <c r="AU161" s="84"/>
      <c r="AV161" s="84"/>
      <c r="AW161" s="84"/>
      <c r="AX161" s="84"/>
      <c r="AY161" s="127"/>
    </row>
    <row r="162" spans="3:51">
      <c r="C162" s="192" t="s">
        <v>37</v>
      </c>
      <c r="D162" s="4">
        <v>0.57999999999999996</v>
      </c>
      <c r="E162" s="215" t="s">
        <v>234</v>
      </c>
      <c r="I162" s="106">
        <v>157</v>
      </c>
      <c r="J162" s="84">
        <f t="shared" si="91"/>
        <v>0</v>
      </c>
      <c r="K162" s="84">
        <f t="shared" si="92"/>
        <v>0</v>
      </c>
      <c r="L162" s="84">
        <f t="shared" si="93"/>
        <v>0</v>
      </c>
      <c r="M162" s="84">
        <f t="shared" si="94"/>
        <v>0</v>
      </c>
      <c r="N162" s="84">
        <f t="shared" si="75"/>
        <v>0</v>
      </c>
      <c r="O162" s="85">
        <f t="shared" si="76"/>
        <v>0</v>
      </c>
      <c r="P162" s="106">
        <v>157</v>
      </c>
      <c r="Q162" s="84">
        <f t="shared" si="89"/>
        <v>0</v>
      </c>
      <c r="R162" s="84">
        <f t="shared" si="95"/>
        <v>0</v>
      </c>
      <c r="S162" s="84">
        <f t="shared" si="96"/>
        <v>0</v>
      </c>
      <c r="T162" s="84">
        <f t="shared" si="77"/>
        <v>0</v>
      </c>
      <c r="U162" s="84">
        <f t="shared" si="90"/>
        <v>0</v>
      </c>
      <c r="V162" s="84">
        <f t="shared" si="78"/>
        <v>0</v>
      </c>
      <c r="W162" s="84">
        <v>0</v>
      </c>
      <c r="X162" s="84">
        <f t="shared" si="79"/>
        <v>0</v>
      </c>
      <c r="Y162" s="89">
        <f t="shared" si="80"/>
        <v>0</v>
      </c>
      <c r="AA162" s="122">
        <v>157</v>
      </c>
      <c r="AB162" s="84">
        <f t="shared" si="81"/>
        <v>0</v>
      </c>
      <c r="AC162" s="332">
        <f t="shared" si="101"/>
        <v>0</v>
      </c>
      <c r="AD162" s="152">
        <f t="shared" si="82"/>
        <v>0</v>
      </c>
      <c r="AE162" s="152">
        <f t="shared" si="83"/>
        <v>0</v>
      </c>
      <c r="AF162" s="221">
        <f t="shared" si="97"/>
        <v>0</v>
      </c>
      <c r="AG162" s="221">
        <f t="shared" si="98"/>
        <v>0</v>
      </c>
      <c r="AH162" s="221">
        <f t="shared" si="99"/>
        <v>0</v>
      </c>
      <c r="AI162" s="226">
        <f t="shared" si="100"/>
        <v>0</v>
      </c>
      <c r="AK162" s="122">
        <v>157</v>
      </c>
      <c r="AL162" s="84">
        <f t="shared" si="84"/>
        <v>0</v>
      </c>
      <c r="AM162" s="84">
        <f t="shared" si="85"/>
        <v>0</v>
      </c>
      <c r="AN162" s="84">
        <f t="shared" si="86"/>
        <v>0</v>
      </c>
      <c r="AO162" s="84">
        <f t="shared" si="87"/>
        <v>0</v>
      </c>
      <c r="AP162" s="84">
        <f t="shared" si="88"/>
        <v>0</v>
      </c>
      <c r="AQ162" s="221">
        <f t="shared" si="74"/>
        <v>0</v>
      </c>
      <c r="AR162" s="221">
        <f t="shared" si="74"/>
        <v>0</v>
      </c>
      <c r="AS162" s="221">
        <f t="shared" si="74"/>
        <v>0</v>
      </c>
      <c r="AT162" s="221">
        <f t="shared" si="73"/>
        <v>0</v>
      </c>
      <c r="AU162" s="84"/>
      <c r="AV162" s="84"/>
      <c r="AW162" s="84"/>
      <c r="AX162" s="84"/>
      <c r="AY162" s="127"/>
    </row>
    <row r="163" spans="3:51">
      <c r="C163" s="192" t="s">
        <v>38</v>
      </c>
      <c r="D163" s="4">
        <v>0.48</v>
      </c>
      <c r="E163" s="215" t="s">
        <v>234</v>
      </c>
      <c r="I163" s="106">
        <v>158</v>
      </c>
      <c r="J163" s="84">
        <f t="shared" si="91"/>
        <v>0</v>
      </c>
      <c r="K163" s="84">
        <f t="shared" si="92"/>
        <v>0</v>
      </c>
      <c r="L163" s="84">
        <f t="shared" si="93"/>
        <v>0</v>
      </c>
      <c r="M163" s="84">
        <f t="shared" si="94"/>
        <v>0</v>
      </c>
      <c r="N163" s="84">
        <f t="shared" si="75"/>
        <v>0</v>
      </c>
      <c r="O163" s="85">
        <f t="shared" si="76"/>
        <v>0</v>
      </c>
      <c r="P163" s="106">
        <v>158</v>
      </c>
      <c r="Q163" s="84">
        <f t="shared" si="89"/>
        <v>0</v>
      </c>
      <c r="R163" s="84">
        <f t="shared" si="95"/>
        <v>0</v>
      </c>
      <c r="S163" s="84">
        <f t="shared" si="96"/>
        <v>0</v>
      </c>
      <c r="T163" s="84">
        <f t="shared" si="77"/>
        <v>0</v>
      </c>
      <c r="U163" s="84">
        <f t="shared" si="90"/>
        <v>0</v>
      </c>
      <c r="V163" s="84">
        <f t="shared" si="78"/>
        <v>0</v>
      </c>
      <c r="W163" s="84">
        <v>0</v>
      </c>
      <c r="X163" s="84">
        <f t="shared" si="79"/>
        <v>0</v>
      </c>
      <c r="Y163" s="89">
        <f t="shared" si="80"/>
        <v>0</v>
      </c>
      <c r="AA163" s="122">
        <v>158</v>
      </c>
      <c r="AB163" s="84">
        <f t="shared" si="81"/>
        <v>0</v>
      </c>
      <c r="AC163" s="332">
        <f t="shared" si="101"/>
        <v>0</v>
      </c>
      <c r="AD163" s="152">
        <f t="shared" si="82"/>
        <v>0</v>
      </c>
      <c r="AE163" s="152">
        <f t="shared" si="83"/>
        <v>0</v>
      </c>
      <c r="AF163" s="221">
        <f t="shared" si="97"/>
        <v>0</v>
      </c>
      <c r="AG163" s="221">
        <f t="shared" si="98"/>
        <v>0</v>
      </c>
      <c r="AH163" s="221">
        <f t="shared" si="99"/>
        <v>0</v>
      </c>
      <c r="AI163" s="226">
        <f t="shared" si="100"/>
        <v>0</v>
      </c>
      <c r="AK163" s="122">
        <v>158</v>
      </c>
      <c r="AL163" s="84">
        <f t="shared" si="84"/>
        <v>0</v>
      </c>
      <c r="AM163" s="84">
        <f t="shared" si="85"/>
        <v>0</v>
      </c>
      <c r="AN163" s="84">
        <f t="shared" si="86"/>
        <v>0</v>
      </c>
      <c r="AO163" s="84">
        <f t="shared" si="87"/>
        <v>0</v>
      </c>
      <c r="AP163" s="84">
        <f t="shared" si="88"/>
        <v>0</v>
      </c>
      <c r="AQ163" s="221">
        <f t="shared" si="74"/>
        <v>0</v>
      </c>
      <c r="AR163" s="221">
        <f t="shared" si="74"/>
        <v>0</v>
      </c>
      <c r="AS163" s="221">
        <f t="shared" si="74"/>
        <v>0</v>
      </c>
      <c r="AT163" s="221">
        <f t="shared" si="73"/>
        <v>0</v>
      </c>
      <c r="AU163" s="84"/>
      <c r="AV163" s="84"/>
      <c r="AW163" s="84"/>
      <c r="AX163" s="84"/>
      <c r="AY163" s="127"/>
    </row>
    <row r="164" spans="3:51">
      <c r="C164" s="192" t="s">
        <v>39</v>
      </c>
      <c r="D164" s="4">
        <v>0.42</v>
      </c>
      <c r="E164" s="215" t="s">
        <v>234</v>
      </c>
      <c r="I164" s="106">
        <v>159</v>
      </c>
      <c r="J164" s="84">
        <f t="shared" si="91"/>
        <v>0</v>
      </c>
      <c r="K164" s="84">
        <f t="shared" si="92"/>
        <v>0</v>
      </c>
      <c r="L164" s="84">
        <f t="shared" si="93"/>
        <v>0</v>
      </c>
      <c r="M164" s="84">
        <f t="shared" si="94"/>
        <v>0</v>
      </c>
      <c r="N164" s="84">
        <f t="shared" si="75"/>
        <v>0</v>
      </c>
      <c r="O164" s="85">
        <f t="shared" si="76"/>
        <v>0</v>
      </c>
      <c r="P164" s="106">
        <v>159</v>
      </c>
      <c r="Q164" s="84">
        <f t="shared" si="89"/>
        <v>0</v>
      </c>
      <c r="R164" s="84">
        <f t="shared" si="95"/>
        <v>0</v>
      </c>
      <c r="S164" s="84">
        <f t="shared" si="96"/>
        <v>0</v>
      </c>
      <c r="T164" s="84">
        <f t="shared" si="77"/>
        <v>0</v>
      </c>
      <c r="U164" s="84">
        <f t="shared" si="90"/>
        <v>0</v>
      </c>
      <c r="V164" s="84">
        <f t="shared" si="78"/>
        <v>0</v>
      </c>
      <c r="W164" s="84">
        <v>0</v>
      </c>
      <c r="X164" s="84">
        <f t="shared" si="79"/>
        <v>0</v>
      </c>
      <c r="Y164" s="89">
        <f t="shared" si="80"/>
        <v>0</v>
      </c>
      <c r="AA164" s="122">
        <v>159</v>
      </c>
      <c r="AB164" s="84">
        <f t="shared" si="81"/>
        <v>0</v>
      </c>
      <c r="AC164" s="332">
        <f t="shared" si="101"/>
        <v>0</v>
      </c>
      <c r="AD164" s="152">
        <f t="shared" si="82"/>
        <v>0</v>
      </c>
      <c r="AE164" s="152">
        <f t="shared" si="83"/>
        <v>0</v>
      </c>
      <c r="AF164" s="221">
        <f t="shared" si="97"/>
        <v>0</v>
      </c>
      <c r="AG164" s="221">
        <f t="shared" si="98"/>
        <v>0</v>
      </c>
      <c r="AH164" s="221">
        <f t="shared" si="99"/>
        <v>0</v>
      </c>
      <c r="AI164" s="226">
        <f t="shared" si="100"/>
        <v>0</v>
      </c>
      <c r="AK164" s="122">
        <v>159</v>
      </c>
      <c r="AL164" s="84">
        <f t="shared" si="84"/>
        <v>0</v>
      </c>
      <c r="AM164" s="84">
        <f t="shared" si="85"/>
        <v>0</v>
      </c>
      <c r="AN164" s="84">
        <f t="shared" si="86"/>
        <v>0</v>
      </c>
      <c r="AO164" s="84">
        <f t="shared" si="87"/>
        <v>0</v>
      </c>
      <c r="AP164" s="84">
        <f t="shared" si="88"/>
        <v>0</v>
      </c>
      <c r="AQ164" s="221">
        <f t="shared" si="74"/>
        <v>0</v>
      </c>
      <c r="AR164" s="221">
        <f t="shared" si="74"/>
        <v>0</v>
      </c>
      <c r="AS164" s="221">
        <f t="shared" si="74"/>
        <v>0</v>
      </c>
      <c r="AT164" s="221">
        <f t="shared" si="73"/>
        <v>0</v>
      </c>
      <c r="AU164" s="84"/>
      <c r="AV164" s="84"/>
      <c r="AW164" s="84"/>
      <c r="AX164" s="84"/>
      <c r="AY164" s="127"/>
    </row>
    <row r="165" spans="3:51">
      <c r="C165" s="192" t="s">
        <v>40</v>
      </c>
      <c r="D165" s="4">
        <v>0.5</v>
      </c>
      <c r="E165" s="215" t="s">
        <v>233</v>
      </c>
      <c r="I165" s="106">
        <v>160</v>
      </c>
      <c r="J165" s="84">
        <f t="shared" si="91"/>
        <v>0</v>
      </c>
      <c r="K165" s="84">
        <f t="shared" si="92"/>
        <v>0</v>
      </c>
      <c r="L165" s="84">
        <f t="shared" si="93"/>
        <v>0</v>
      </c>
      <c r="M165" s="84">
        <f t="shared" si="94"/>
        <v>0</v>
      </c>
      <c r="N165" s="84">
        <f t="shared" si="75"/>
        <v>0</v>
      </c>
      <c r="O165" s="85">
        <f t="shared" si="76"/>
        <v>0</v>
      </c>
      <c r="P165" s="106">
        <v>160</v>
      </c>
      <c r="Q165" s="84">
        <f t="shared" si="89"/>
        <v>0</v>
      </c>
      <c r="R165" s="84">
        <f t="shared" si="95"/>
        <v>0</v>
      </c>
      <c r="S165" s="84">
        <f t="shared" si="96"/>
        <v>0</v>
      </c>
      <c r="T165" s="84">
        <f t="shared" si="77"/>
        <v>0</v>
      </c>
      <c r="U165" s="84">
        <f t="shared" si="90"/>
        <v>0</v>
      </c>
      <c r="V165" s="84">
        <f t="shared" si="78"/>
        <v>0</v>
      </c>
      <c r="W165" s="84">
        <v>0</v>
      </c>
      <c r="X165" s="84">
        <f t="shared" si="79"/>
        <v>0</v>
      </c>
      <c r="Y165" s="89">
        <f t="shared" si="80"/>
        <v>0</v>
      </c>
      <c r="AA165" s="122">
        <v>160</v>
      </c>
      <c r="AB165" s="84">
        <f t="shared" si="81"/>
        <v>0</v>
      </c>
      <c r="AC165" s="332">
        <f t="shared" si="101"/>
        <v>0</v>
      </c>
      <c r="AD165" s="152">
        <f t="shared" si="82"/>
        <v>0</v>
      </c>
      <c r="AE165" s="152">
        <f t="shared" si="83"/>
        <v>0</v>
      </c>
      <c r="AF165" s="221">
        <f t="shared" si="97"/>
        <v>0</v>
      </c>
      <c r="AG165" s="221">
        <f t="shared" si="98"/>
        <v>0</v>
      </c>
      <c r="AH165" s="221">
        <f t="shared" si="99"/>
        <v>0</v>
      </c>
      <c r="AI165" s="226">
        <f t="shared" si="100"/>
        <v>0</v>
      </c>
      <c r="AK165" s="122">
        <v>160</v>
      </c>
      <c r="AL165" s="84">
        <f t="shared" si="84"/>
        <v>0</v>
      </c>
      <c r="AM165" s="84">
        <f t="shared" si="85"/>
        <v>0</v>
      </c>
      <c r="AN165" s="84">
        <f t="shared" si="86"/>
        <v>0</v>
      </c>
      <c r="AO165" s="84">
        <f t="shared" si="87"/>
        <v>0</v>
      </c>
      <c r="AP165" s="84">
        <f t="shared" si="88"/>
        <v>0</v>
      </c>
      <c r="AQ165" s="221">
        <f t="shared" si="74"/>
        <v>0</v>
      </c>
      <c r="AR165" s="221">
        <f t="shared" si="74"/>
        <v>0</v>
      </c>
      <c r="AS165" s="221">
        <f t="shared" si="74"/>
        <v>0</v>
      </c>
      <c r="AT165" s="221">
        <f t="shared" si="73"/>
        <v>0</v>
      </c>
      <c r="AU165" s="84"/>
      <c r="AV165" s="84"/>
      <c r="AW165" s="84"/>
      <c r="AX165" s="84"/>
      <c r="AY165" s="127"/>
    </row>
    <row r="166" spans="3:51">
      <c r="C166" s="192" t="s">
        <v>41</v>
      </c>
      <c r="D166" s="4">
        <v>0.55000000000000004</v>
      </c>
      <c r="E166" s="215" t="s">
        <v>233</v>
      </c>
      <c r="I166" s="106">
        <v>161</v>
      </c>
      <c r="J166" s="84">
        <f t="shared" si="91"/>
        <v>0</v>
      </c>
      <c r="K166" s="84">
        <f t="shared" si="92"/>
        <v>0</v>
      </c>
      <c r="L166" s="84">
        <f t="shared" si="93"/>
        <v>0</v>
      </c>
      <c r="M166" s="84">
        <f t="shared" si="94"/>
        <v>0</v>
      </c>
      <c r="N166" s="84">
        <f t="shared" si="75"/>
        <v>0</v>
      </c>
      <c r="O166" s="85">
        <f t="shared" si="76"/>
        <v>0</v>
      </c>
      <c r="P166" s="106">
        <v>161</v>
      </c>
      <c r="Q166" s="84">
        <f t="shared" si="89"/>
        <v>0</v>
      </c>
      <c r="R166" s="84">
        <f t="shared" si="95"/>
        <v>0</v>
      </c>
      <c r="S166" s="84">
        <f t="shared" si="96"/>
        <v>0</v>
      </c>
      <c r="T166" s="84">
        <f t="shared" si="77"/>
        <v>0</v>
      </c>
      <c r="U166" s="84">
        <f t="shared" si="90"/>
        <v>0</v>
      </c>
      <c r="V166" s="84">
        <f t="shared" si="78"/>
        <v>0</v>
      </c>
      <c r="W166" s="84">
        <v>0</v>
      </c>
      <c r="X166" s="84">
        <f t="shared" si="79"/>
        <v>0</v>
      </c>
      <c r="Y166" s="89">
        <f t="shared" si="80"/>
        <v>0</v>
      </c>
      <c r="AA166" s="122">
        <v>161</v>
      </c>
      <c r="AB166" s="84">
        <f t="shared" si="81"/>
        <v>0</v>
      </c>
      <c r="AC166" s="332">
        <f t="shared" si="101"/>
        <v>0</v>
      </c>
      <c r="AD166" s="152">
        <f t="shared" si="82"/>
        <v>0</v>
      </c>
      <c r="AE166" s="152">
        <f t="shared" si="83"/>
        <v>0</v>
      </c>
      <c r="AF166" s="221">
        <f t="shared" si="97"/>
        <v>0</v>
      </c>
      <c r="AG166" s="221">
        <f t="shared" si="98"/>
        <v>0</v>
      </c>
      <c r="AH166" s="221">
        <f t="shared" si="99"/>
        <v>0</v>
      </c>
      <c r="AI166" s="226">
        <f t="shared" si="100"/>
        <v>0</v>
      </c>
      <c r="AK166" s="122">
        <v>161</v>
      </c>
      <c r="AL166" s="84">
        <f t="shared" si="84"/>
        <v>0</v>
      </c>
      <c r="AM166" s="84">
        <f t="shared" si="85"/>
        <v>0</v>
      </c>
      <c r="AN166" s="84">
        <f t="shared" si="86"/>
        <v>0</v>
      </c>
      <c r="AO166" s="84">
        <f t="shared" si="87"/>
        <v>0</v>
      </c>
      <c r="AP166" s="84">
        <f t="shared" si="88"/>
        <v>0</v>
      </c>
      <c r="AQ166" s="221">
        <f t="shared" si="74"/>
        <v>0</v>
      </c>
      <c r="AR166" s="221">
        <f t="shared" si="74"/>
        <v>0</v>
      </c>
      <c r="AS166" s="221">
        <f t="shared" si="74"/>
        <v>0</v>
      </c>
      <c r="AT166" s="221">
        <f t="shared" si="73"/>
        <v>0</v>
      </c>
      <c r="AU166" s="84"/>
      <c r="AV166" s="84"/>
      <c r="AW166" s="84"/>
      <c r="AX166" s="84"/>
      <c r="AY166" s="127"/>
    </row>
    <row r="167" spans="3:51">
      <c r="C167" s="192" t="s">
        <v>42</v>
      </c>
      <c r="D167" s="4">
        <v>0.53</v>
      </c>
      <c r="E167" s="215" t="s">
        <v>233</v>
      </c>
      <c r="I167" s="106">
        <v>162</v>
      </c>
      <c r="J167" s="84">
        <f t="shared" si="91"/>
        <v>0</v>
      </c>
      <c r="K167" s="84">
        <f t="shared" si="92"/>
        <v>0</v>
      </c>
      <c r="L167" s="84">
        <f t="shared" si="93"/>
        <v>0</v>
      </c>
      <c r="M167" s="84">
        <f t="shared" si="94"/>
        <v>0</v>
      </c>
      <c r="N167" s="84">
        <f t="shared" si="75"/>
        <v>0</v>
      </c>
      <c r="O167" s="85">
        <f t="shared" si="76"/>
        <v>0</v>
      </c>
      <c r="P167" s="106">
        <v>162</v>
      </c>
      <c r="Q167" s="84">
        <f t="shared" si="89"/>
        <v>0</v>
      </c>
      <c r="R167" s="84">
        <f t="shared" si="95"/>
        <v>0</v>
      </c>
      <c r="S167" s="84">
        <f t="shared" si="96"/>
        <v>0</v>
      </c>
      <c r="T167" s="84">
        <f t="shared" si="77"/>
        <v>0</v>
      </c>
      <c r="U167" s="84">
        <f t="shared" si="90"/>
        <v>0</v>
      </c>
      <c r="V167" s="84">
        <f t="shared" si="78"/>
        <v>0</v>
      </c>
      <c r="W167" s="84">
        <v>0</v>
      </c>
      <c r="X167" s="84">
        <f t="shared" si="79"/>
        <v>0</v>
      </c>
      <c r="Y167" s="89">
        <f t="shared" si="80"/>
        <v>0</v>
      </c>
      <c r="AA167" s="122">
        <v>162</v>
      </c>
      <c r="AB167" s="84">
        <f t="shared" si="81"/>
        <v>0</v>
      </c>
      <c r="AC167" s="332">
        <f t="shared" si="101"/>
        <v>0</v>
      </c>
      <c r="AD167" s="152">
        <f t="shared" si="82"/>
        <v>0</v>
      </c>
      <c r="AE167" s="152">
        <f t="shared" si="83"/>
        <v>0</v>
      </c>
      <c r="AF167" s="221">
        <f t="shared" si="97"/>
        <v>0</v>
      </c>
      <c r="AG167" s="221">
        <f t="shared" si="98"/>
        <v>0</v>
      </c>
      <c r="AH167" s="221">
        <f t="shared" si="99"/>
        <v>0</v>
      </c>
      <c r="AI167" s="226">
        <f t="shared" si="100"/>
        <v>0</v>
      </c>
      <c r="AK167" s="122">
        <v>162</v>
      </c>
      <c r="AL167" s="84">
        <f t="shared" si="84"/>
        <v>0</v>
      </c>
      <c r="AM167" s="84">
        <f t="shared" si="85"/>
        <v>0</v>
      </c>
      <c r="AN167" s="84">
        <f t="shared" si="86"/>
        <v>0</v>
      </c>
      <c r="AO167" s="84">
        <f t="shared" si="87"/>
        <v>0</v>
      </c>
      <c r="AP167" s="84">
        <f t="shared" si="88"/>
        <v>0</v>
      </c>
      <c r="AQ167" s="221">
        <f t="shared" si="74"/>
        <v>0</v>
      </c>
      <c r="AR167" s="221">
        <f t="shared" si="74"/>
        <v>0</v>
      </c>
      <c r="AS167" s="221">
        <f t="shared" si="74"/>
        <v>0</v>
      </c>
      <c r="AT167" s="221">
        <f t="shared" si="73"/>
        <v>0</v>
      </c>
      <c r="AU167" s="84"/>
      <c r="AV167" s="84"/>
      <c r="AW167" s="84"/>
      <c r="AX167" s="84"/>
      <c r="AY167" s="127"/>
    </row>
    <row r="168" spans="3:51">
      <c r="C168" s="192" t="s">
        <v>43</v>
      </c>
      <c r="D168" s="4">
        <v>0.52</v>
      </c>
      <c r="E168" s="215" t="s">
        <v>233</v>
      </c>
      <c r="I168" s="106">
        <v>163</v>
      </c>
      <c r="J168" s="84">
        <f t="shared" si="91"/>
        <v>0</v>
      </c>
      <c r="K168" s="84">
        <f t="shared" si="92"/>
        <v>0</v>
      </c>
      <c r="L168" s="84">
        <f t="shared" si="93"/>
        <v>0</v>
      </c>
      <c r="M168" s="84">
        <f t="shared" si="94"/>
        <v>0</v>
      </c>
      <c r="N168" s="84">
        <f t="shared" si="75"/>
        <v>0</v>
      </c>
      <c r="O168" s="85">
        <f t="shared" si="76"/>
        <v>0</v>
      </c>
      <c r="P168" s="106">
        <v>163</v>
      </c>
      <c r="Q168" s="84">
        <f t="shared" si="89"/>
        <v>0</v>
      </c>
      <c r="R168" s="84">
        <f t="shared" si="95"/>
        <v>0</v>
      </c>
      <c r="S168" s="84">
        <f t="shared" si="96"/>
        <v>0</v>
      </c>
      <c r="T168" s="84">
        <f t="shared" si="77"/>
        <v>0</v>
      </c>
      <c r="U168" s="84">
        <f t="shared" si="90"/>
        <v>0</v>
      </c>
      <c r="V168" s="84">
        <f t="shared" si="78"/>
        <v>0</v>
      </c>
      <c r="W168" s="84">
        <v>0</v>
      </c>
      <c r="X168" s="84">
        <f t="shared" si="79"/>
        <v>0</v>
      </c>
      <c r="Y168" s="89">
        <f t="shared" si="80"/>
        <v>0</v>
      </c>
      <c r="AA168" s="122">
        <v>163</v>
      </c>
      <c r="AB168" s="84">
        <f t="shared" si="81"/>
        <v>0</v>
      </c>
      <c r="AC168" s="332">
        <f t="shared" si="101"/>
        <v>0</v>
      </c>
      <c r="AD168" s="152">
        <f t="shared" si="82"/>
        <v>0</v>
      </c>
      <c r="AE168" s="152">
        <f t="shared" si="83"/>
        <v>0</v>
      </c>
      <c r="AF168" s="221">
        <f t="shared" si="97"/>
        <v>0</v>
      </c>
      <c r="AG168" s="221">
        <f t="shared" si="98"/>
        <v>0</v>
      </c>
      <c r="AH168" s="221">
        <f t="shared" si="99"/>
        <v>0</v>
      </c>
      <c r="AI168" s="226">
        <f t="shared" si="100"/>
        <v>0</v>
      </c>
      <c r="AK168" s="122">
        <v>163</v>
      </c>
      <c r="AL168" s="84">
        <f t="shared" si="84"/>
        <v>0</v>
      </c>
      <c r="AM168" s="84">
        <f t="shared" si="85"/>
        <v>0</v>
      </c>
      <c r="AN168" s="84">
        <f t="shared" si="86"/>
        <v>0</v>
      </c>
      <c r="AO168" s="84">
        <f t="shared" si="87"/>
        <v>0</v>
      </c>
      <c r="AP168" s="84">
        <f t="shared" si="88"/>
        <v>0</v>
      </c>
      <c r="AQ168" s="221">
        <f t="shared" si="74"/>
        <v>0</v>
      </c>
      <c r="AR168" s="221">
        <f t="shared" si="74"/>
        <v>0</v>
      </c>
      <c r="AS168" s="221">
        <f t="shared" si="74"/>
        <v>0</v>
      </c>
      <c r="AT168" s="221">
        <f t="shared" si="73"/>
        <v>0</v>
      </c>
      <c r="AU168" s="84"/>
      <c r="AV168" s="84"/>
      <c r="AW168" s="84"/>
      <c r="AX168" s="84"/>
      <c r="AY168" s="127"/>
    </row>
    <row r="169" spans="3:51">
      <c r="C169" s="192" t="s">
        <v>44</v>
      </c>
      <c r="D169" s="4">
        <v>0.52</v>
      </c>
      <c r="E169" s="215" t="s">
        <v>233</v>
      </c>
      <c r="I169" s="106">
        <v>164</v>
      </c>
      <c r="J169" s="84">
        <f t="shared" si="91"/>
        <v>0</v>
      </c>
      <c r="K169" s="84">
        <f t="shared" si="92"/>
        <v>0</v>
      </c>
      <c r="L169" s="84">
        <f t="shared" si="93"/>
        <v>0</v>
      </c>
      <c r="M169" s="84">
        <f t="shared" si="94"/>
        <v>0</v>
      </c>
      <c r="N169" s="84">
        <f t="shared" si="75"/>
        <v>0</v>
      </c>
      <c r="O169" s="85">
        <f t="shared" si="76"/>
        <v>0</v>
      </c>
      <c r="P169" s="106">
        <v>164</v>
      </c>
      <c r="Q169" s="84">
        <f t="shared" si="89"/>
        <v>0</v>
      </c>
      <c r="R169" s="84">
        <f t="shared" si="95"/>
        <v>0</v>
      </c>
      <c r="S169" s="84">
        <f t="shared" si="96"/>
        <v>0</v>
      </c>
      <c r="T169" s="84">
        <f t="shared" si="77"/>
        <v>0</v>
      </c>
      <c r="U169" s="84">
        <f t="shared" si="90"/>
        <v>0</v>
      </c>
      <c r="V169" s="84">
        <f t="shared" si="78"/>
        <v>0</v>
      </c>
      <c r="W169" s="84">
        <v>0</v>
      </c>
      <c r="X169" s="84">
        <f t="shared" si="79"/>
        <v>0</v>
      </c>
      <c r="Y169" s="89">
        <f t="shared" si="80"/>
        <v>0</v>
      </c>
      <c r="AA169" s="122">
        <v>164</v>
      </c>
      <c r="AB169" s="84">
        <f t="shared" si="81"/>
        <v>0</v>
      </c>
      <c r="AC169" s="332">
        <f t="shared" si="101"/>
        <v>0</v>
      </c>
      <c r="AD169" s="152">
        <f t="shared" si="82"/>
        <v>0</v>
      </c>
      <c r="AE169" s="152">
        <f t="shared" si="83"/>
        <v>0</v>
      </c>
      <c r="AF169" s="221">
        <f t="shared" si="97"/>
        <v>0</v>
      </c>
      <c r="AG169" s="221">
        <f t="shared" si="98"/>
        <v>0</v>
      </c>
      <c r="AH169" s="221">
        <f t="shared" si="99"/>
        <v>0</v>
      </c>
      <c r="AI169" s="226">
        <f t="shared" si="100"/>
        <v>0</v>
      </c>
      <c r="AK169" s="122">
        <v>164</v>
      </c>
      <c r="AL169" s="84">
        <f t="shared" si="84"/>
        <v>0</v>
      </c>
      <c r="AM169" s="84">
        <f t="shared" si="85"/>
        <v>0</v>
      </c>
      <c r="AN169" s="84">
        <f t="shared" si="86"/>
        <v>0</v>
      </c>
      <c r="AO169" s="84">
        <f t="shared" si="87"/>
        <v>0</v>
      </c>
      <c r="AP169" s="84">
        <f t="shared" si="88"/>
        <v>0</v>
      </c>
      <c r="AQ169" s="221">
        <f t="shared" si="74"/>
        <v>0</v>
      </c>
      <c r="AR169" s="221">
        <f t="shared" si="74"/>
        <v>0</v>
      </c>
      <c r="AS169" s="221">
        <f t="shared" si="74"/>
        <v>0</v>
      </c>
      <c r="AT169" s="221">
        <f t="shared" si="74"/>
        <v>0</v>
      </c>
      <c r="AU169" s="84"/>
      <c r="AV169" s="84"/>
      <c r="AW169" s="84"/>
      <c r="AX169" s="84"/>
      <c r="AY169" s="127"/>
    </row>
    <row r="170" spans="3:51">
      <c r="C170" s="192" t="s">
        <v>45</v>
      </c>
      <c r="D170" s="4">
        <v>0.75</v>
      </c>
      <c r="E170" s="215" t="s">
        <v>233</v>
      </c>
      <c r="I170" s="106">
        <v>165</v>
      </c>
      <c r="J170" s="84">
        <f t="shared" si="91"/>
        <v>0</v>
      </c>
      <c r="K170" s="84">
        <f t="shared" si="92"/>
        <v>0</v>
      </c>
      <c r="L170" s="84">
        <f t="shared" si="93"/>
        <v>0</v>
      </c>
      <c r="M170" s="84">
        <f t="shared" si="94"/>
        <v>0</v>
      </c>
      <c r="N170" s="84">
        <f t="shared" si="75"/>
        <v>0</v>
      </c>
      <c r="O170" s="85">
        <f t="shared" si="76"/>
        <v>0</v>
      </c>
      <c r="P170" s="106">
        <v>165</v>
      </c>
      <c r="Q170" s="84">
        <f t="shared" si="89"/>
        <v>0</v>
      </c>
      <c r="R170" s="84">
        <f t="shared" si="95"/>
        <v>0</v>
      </c>
      <c r="S170" s="84">
        <f t="shared" si="96"/>
        <v>0</v>
      </c>
      <c r="T170" s="84">
        <f t="shared" si="77"/>
        <v>0</v>
      </c>
      <c r="U170" s="84">
        <f t="shared" si="90"/>
        <v>0</v>
      </c>
      <c r="V170" s="84">
        <f t="shared" si="78"/>
        <v>0</v>
      </c>
      <c r="W170" s="84">
        <v>0</v>
      </c>
      <c r="X170" s="84">
        <f t="shared" si="79"/>
        <v>0</v>
      </c>
      <c r="Y170" s="89">
        <f t="shared" si="80"/>
        <v>0</v>
      </c>
      <c r="AA170" s="122">
        <v>165</v>
      </c>
      <c r="AB170" s="84">
        <f t="shared" si="81"/>
        <v>0</v>
      </c>
      <c r="AC170" s="332">
        <f t="shared" si="101"/>
        <v>0</v>
      </c>
      <c r="AD170" s="152">
        <f t="shared" si="82"/>
        <v>0</v>
      </c>
      <c r="AE170" s="152">
        <f t="shared" si="83"/>
        <v>0</v>
      </c>
      <c r="AF170" s="221">
        <f t="shared" si="97"/>
        <v>0</v>
      </c>
      <c r="AG170" s="221">
        <f t="shared" si="98"/>
        <v>0</v>
      </c>
      <c r="AH170" s="221">
        <f t="shared" si="99"/>
        <v>0</v>
      </c>
      <c r="AI170" s="226">
        <f t="shared" si="100"/>
        <v>0</v>
      </c>
      <c r="AK170" s="122">
        <v>165</v>
      </c>
      <c r="AL170" s="84">
        <f t="shared" si="84"/>
        <v>0</v>
      </c>
      <c r="AM170" s="84">
        <f t="shared" si="85"/>
        <v>0</v>
      </c>
      <c r="AN170" s="84">
        <f t="shared" si="86"/>
        <v>0</v>
      </c>
      <c r="AO170" s="84">
        <f t="shared" si="87"/>
        <v>0</v>
      </c>
      <c r="AP170" s="84">
        <f t="shared" si="88"/>
        <v>0</v>
      </c>
      <c r="AQ170" s="221">
        <f t="shared" ref="AQ170:AT205" si="102">IF($AK170&lt;=$F$18,$AL170*AM170,)</f>
        <v>0</v>
      </c>
      <c r="AR170" s="221">
        <f t="shared" si="102"/>
        <v>0</v>
      </c>
      <c r="AS170" s="221">
        <f t="shared" si="102"/>
        <v>0</v>
      </c>
      <c r="AT170" s="221">
        <f t="shared" si="102"/>
        <v>0</v>
      </c>
      <c r="AU170" s="84"/>
      <c r="AV170" s="84"/>
      <c r="AW170" s="84"/>
      <c r="AX170" s="84"/>
      <c r="AY170" s="127"/>
    </row>
    <row r="171" spans="3:51">
      <c r="C171" s="192" t="s">
        <v>46</v>
      </c>
      <c r="D171" s="4">
        <v>0.52</v>
      </c>
      <c r="E171" s="215" t="s">
        <v>233</v>
      </c>
      <c r="I171" s="106">
        <v>166</v>
      </c>
      <c r="J171" s="84">
        <f t="shared" si="91"/>
        <v>0</v>
      </c>
      <c r="K171" s="84">
        <f t="shared" si="92"/>
        <v>0</v>
      </c>
      <c r="L171" s="84">
        <f t="shared" si="93"/>
        <v>0</v>
      </c>
      <c r="M171" s="84">
        <f t="shared" si="94"/>
        <v>0</v>
      </c>
      <c r="N171" s="84">
        <f t="shared" si="75"/>
        <v>0</v>
      </c>
      <c r="O171" s="85">
        <f t="shared" si="76"/>
        <v>0</v>
      </c>
      <c r="P171" s="106">
        <v>166</v>
      </c>
      <c r="Q171" s="84">
        <f t="shared" si="89"/>
        <v>0</v>
      </c>
      <c r="R171" s="84">
        <f t="shared" si="95"/>
        <v>0</v>
      </c>
      <c r="S171" s="84">
        <f t="shared" si="96"/>
        <v>0</v>
      </c>
      <c r="T171" s="84">
        <f t="shared" si="77"/>
        <v>0</v>
      </c>
      <c r="U171" s="84">
        <f t="shared" si="90"/>
        <v>0</v>
      </c>
      <c r="V171" s="84">
        <f t="shared" si="78"/>
        <v>0</v>
      </c>
      <c r="W171" s="84">
        <v>0</v>
      </c>
      <c r="X171" s="84">
        <f t="shared" si="79"/>
        <v>0</v>
      </c>
      <c r="Y171" s="89">
        <f t="shared" si="80"/>
        <v>0</v>
      </c>
      <c r="AA171" s="122">
        <v>166</v>
      </c>
      <c r="AB171" s="84">
        <f t="shared" si="81"/>
        <v>0</v>
      </c>
      <c r="AC171" s="332">
        <f t="shared" si="101"/>
        <v>0</v>
      </c>
      <c r="AD171" s="152">
        <f t="shared" si="82"/>
        <v>0</v>
      </c>
      <c r="AE171" s="152">
        <f t="shared" si="83"/>
        <v>0</v>
      </c>
      <c r="AF171" s="221">
        <f t="shared" si="97"/>
        <v>0</v>
      </c>
      <c r="AG171" s="221">
        <f t="shared" si="98"/>
        <v>0</v>
      </c>
      <c r="AH171" s="221">
        <f t="shared" si="99"/>
        <v>0</v>
      </c>
      <c r="AI171" s="226">
        <f t="shared" si="100"/>
        <v>0</v>
      </c>
      <c r="AK171" s="122">
        <v>166</v>
      </c>
      <c r="AL171" s="84">
        <f t="shared" si="84"/>
        <v>0</v>
      </c>
      <c r="AM171" s="84">
        <f t="shared" si="85"/>
        <v>0</v>
      </c>
      <c r="AN171" s="84">
        <f t="shared" si="86"/>
        <v>0</v>
      </c>
      <c r="AO171" s="84">
        <f t="shared" si="87"/>
        <v>0</v>
      </c>
      <c r="AP171" s="84">
        <f t="shared" si="88"/>
        <v>0</v>
      </c>
      <c r="AQ171" s="221">
        <f t="shared" si="102"/>
        <v>0</v>
      </c>
      <c r="AR171" s="221">
        <f t="shared" si="102"/>
        <v>0</v>
      </c>
      <c r="AS171" s="221">
        <f t="shared" si="102"/>
        <v>0</v>
      </c>
      <c r="AT171" s="221">
        <f t="shared" si="102"/>
        <v>0</v>
      </c>
      <c r="AU171" s="84"/>
      <c r="AV171" s="84"/>
      <c r="AW171" s="84"/>
      <c r="AX171" s="84"/>
      <c r="AY171" s="127"/>
    </row>
    <row r="172" spans="3:51">
      <c r="C172" s="192" t="s">
        <v>47</v>
      </c>
      <c r="D172" s="4">
        <v>0.35</v>
      </c>
      <c r="E172" s="215" t="s">
        <v>235</v>
      </c>
      <c r="I172" s="106">
        <v>167</v>
      </c>
      <c r="J172" s="84">
        <f t="shared" si="91"/>
        <v>0</v>
      </c>
      <c r="K172" s="84">
        <f t="shared" si="92"/>
        <v>0</v>
      </c>
      <c r="L172" s="84">
        <f t="shared" si="93"/>
        <v>0</v>
      </c>
      <c r="M172" s="84">
        <f t="shared" si="94"/>
        <v>0</v>
      </c>
      <c r="N172" s="84">
        <f t="shared" si="75"/>
        <v>0</v>
      </c>
      <c r="O172" s="85">
        <f t="shared" si="76"/>
        <v>0</v>
      </c>
      <c r="P172" s="106">
        <v>167</v>
      </c>
      <c r="Q172" s="84">
        <f t="shared" si="89"/>
        <v>0</v>
      </c>
      <c r="R172" s="84">
        <f t="shared" si="95"/>
        <v>0</v>
      </c>
      <c r="S172" s="84">
        <f t="shared" si="96"/>
        <v>0</v>
      </c>
      <c r="T172" s="84">
        <f t="shared" si="77"/>
        <v>0</v>
      </c>
      <c r="U172" s="84">
        <f t="shared" si="90"/>
        <v>0</v>
      </c>
      <c r="V172" s="84">
        <f t="shared" si="78"/>
        <v>0</v>
      </c>
      <c r="W172" s="84">
        <v>0</v>
      </c>
      <c r="X172" s="84">
        <f t="shared" si="79"/>
        <v>0</v>
      </c>
      <c r="Y172" s="89">
        <f t="shared" si="80"/>
        <v>0</v>
      </c>
      <c r="AA172" s="122">
        <v>167</v>
      </c>
      <c r="AB172" s="84">
        <f t="shared" si="81"/>
        <v>0</v>
      </c>
      <c r="AC172" s="332">
        <f t="shared" si="101"/>
        <v>0</v>
      </c>
      <c r="AD172" s="152">
        <f t="shared" si="82"/>
        <v>0</v>
      </c>
      <c r="AE172" s="152">
        <f t="shared" si="83"/>
        <v>0</v>
      </c>
      <c r="AF172" s="221">
        <f t="shared" si="97"/>
        <v>0</v>
      </c>
      <c r="AG172" s="221">
        <f t="shared" si="98"/>
        <v>0</v>
      </c>
      <c r="AH172" s="221">
        <f t="shared" si="99"/>
        <v>0</v>
      </c>
      <c r="AI172" s="226">
        <f t="shared" si="100"/>
        <v>0</v>
      </c>
      <c r="AK172" s="122">
        <v>167</v>
      </c>
      <c r="AL172" s="84">
        <f t="shared" si="84"/>
        <v>0</v>
      </c>
      <c r="AM172" s="84">
        <f t="shared" si="85"/>
        <v>0</v>
      </c>
      <c r="AN172" s="84">
        <f t="shared" si="86"/>
        <v>0</v>
      </c>
      <c r="AO172" s="84">
        <f t="shared" si="87"/>
        <v>0</v>
      </c>
      <c r="AP172" s="84">
        <f t="shared" si="88"/>
        <v>0</v>
      </c>
      <c r="AQ172" s="221">
        <f t="shared" si="102"/>
        <v>0</v>
      </c>
      <c r="AR172" s="221">
        <f t="shared" si="102"/>
        <v>0</v>
      </c>
      <c r="AS172" s="221">
        <f t="shared" si="102"/>
        <v>0</v>
      </c>
      <c r="AT172" s="221">
        <f t="shared" si="102"/>
        <v>0</v>
      </c>
      <c r="AU172" s="84"/>
      <c r="AV172" s="84"/>
      <c r="AW172" s="84"/>
      <c r="AX172" s="84"/>
      <c r="AY172" s="127"/>
    </row>
    <row r="173" spans="3:51">
      <c r="C173" s="192" t="s">
        <v>48</v>
      </c>
      <c r="D173" s="4">
        <v>0.37</v>
      </c>
      <c r="E173" s="215" t="s">
        <v>233</v>
      </c>
      <c r="I173" s="106">
        <v>168</v>
      </c>
      <c r="J173" s="84">
        <f t="shared" si="91"/>
        <v>0</v>
      </c>
      <c r="K173" s="84">
        <f t="shared" si="92"/>
        <v>0</v>
      </c>
      <c r="L173" s="84">
        <f t="shared" si="93"/>
        <v>0</v>
      </c>
      <c r="M173" s="84">
        <f t="shared" si="94"/>
        <v>0</v>
      </c>
      <c r="N173" s="84">
        <f t="shared" si="75"/>
        <v>0</v>
      </c>
      <c r="O173" s="85">
        <f t="shared" si="76"/>
        <v>0</v>
      </c>
      <c r="P173" s="106">
        <v>168</v>
      </c>
      <c r="Q173" s="84">
        <f t="shared" si="89"/>
        <v>0</v>
      </c>
      <c r="R173" s="84">
        <f t="shared" si="95"/>
        <v>0</v>
      </c>
      <c r="S173" s="84">
        <f t="shared" si="96"/>
        <v>0</v>
      </c>
      <c r="T173" s="84">
        <f t="shared" si="77"/>
        <v>0</v>
      </c>
      <c r="U173" s="84">
        <f t="shared" si="90"/>
        <v>0</v>
      </c>
      <c r="V173" s="84">
        <f t="shared" si="78"/>
        <v>0</v>
      </c>
      <c r="W173" s="84">
        <v>0</v>
      </c>
      <c r="X173" s="84">
        <f t="shared" si="79"/>
        <v>0</v>
      </c>
      <c r="Y173" s="89">
        <f t="shared" si="80"/>
        <v>0</v>
      </c>
      <c r="AA173" s="122">
        <v>168</v>
      </c>
      <c r="AB173" s="84">
        <f t="shared" si="81"/>
        <v>0</v>
      </c>
      <c r="AC173" s="332">
        <f t="shared" si="101"/>
        <v>0</v>
      </c>
      <c r="AD173" s="152">
        <f t="shared" si="82"/>
        <v>0</v>
      </c>
      <c r="AE173" s="152">
        <f t="shared" si="83"/>
        <v>0</v>
      </c>
      <c r="AF173" s="221">
        <f t="shared" si="97"/>
        <v>0</v>
      </c>
      <c r="AG173" s="221">
        <f t="shared" si="98"/>
        <v>0</v>
      </c>
      <c r="AH173" s="221">
        <f t="shared" si="99"/>
        <v>0</v>
      </c>
      <c r="AI173" s="226">
        <f t="shared" si="100"/>
        <v>0</v>
      </c>
      <c r="AK173" s="122">
        <v>168</v>
      </c>
      <c r="AL173" s="84">
        <f t="shared" si="84"/>
        <v>0</v>
      </c>
      <c r="AM173" s="84">
        <f t="shared" si="85"/>
        <v>0</v>
      </c>
      <c r="AN173" s="84">
        <f t="shared" si="86"/>
        <v>0</v>
      </c>
      <c r="AO173" s="84">
        <f t="shared" si="87"/>
        <v>0</v>
      </c>
      <c r="AP173" s="84">
        <f t="shared" si="88"/>
        <v>0</v>
      </c>
      <c r="AQ173" s="221">
        <f t="shared" si="102"/>
        <v>0</v>
      </c>
      <c r="AR173" s="221">
        <f t="shared" si="102"/>
        <v>0</v>
      </c>
      <c r="AS173" s="221">
        <f t="shared" si="102"/>
        <v>0</v>
      </c>
      <c r="AT173" s="221">
        <f t="shared" si="102"/>
        <v>0</v>
      </c>
      <c r="AU173" s="84"/>
      <c r="AV173" s="84"/>
      <c r="AW173" s="84"/>
      <c r="AX173" s="84"/>
      <c r="AY173" s="127"/>
    </row>
    <row r="174" spans="3:51">
      <c r="C174" s="192" t="s">
        <v>49</v>
      </c>
      <c r="D174" s="4">
        <v>0.45</v>
      </c>
      <c r="E174" s="215" t="s">
        <v>234</v>
      </c>
      <c r="I174" s="106">
        <v>169</v>
      </c>
      <c r="J174" s="84">
        <f t="shared" si="91"/>
        <v>0</v>
      </c>
      <c r="K174" s="84">
        <f t="shared" si="92"/>
        <v>0</v>
      </c>
      <c r="L174" s="84">
        <f t="shared" si="93"/>
        <v>0</v>
      </c>
      <c r="M174" s="84">
        <f t="shared" si="94"/>
        <v>0</v>
      </c>
      <c r="N174" s="84">
        <f t="shared" si="75"/>
        <v>0</v>
      </c>
      <c r="O174" s="85">
        <f t="shared" si="76"/>
        <v>0</v>
      </c>
      <c r="P174" s="106">
        <v>169</v>
      </c>
      <c r="Q174" s="84">
        <f t="shared" si="89"/>
        <v>0</v>
      </c>
      <c r="R174" s="84">
        <f t="shared" si="95"/>
        <v>0</v>
      </c>
      <c r="S174" s="84">
        <f t="shared" si="96"/>
        <v>0</v>
      </c>
      <c r="T174" s="84">
        <f t="shared" si="77"/>
        <v>0</v>
      </c>
      <c r="U174" s="84">
        <f t="shared" si="90"/>
        <v>0</v>
      </c>
      <c r="V174" s="84">
        <f t="shared" si="78"/>
        <v>0</v>
      </c>
      <c r="W174" s="84">
        <v>0</v>
      </c>
      <c r="X174" s="84">
        <f t="shared" si="79"/>
        <v>0</v>
      </c>
      <c r="Y174" s="89">
        <f t="shared" si="80"/>
        <v>0</v>
      </c>
      <c r="AA174" s="122">
        <v>169</v>
      </c>
      <c r="AB174" s="84">
        <f t="shared" si="81"/>
        <v>0</v>
      </c>
      <c r="AC174" s="332">
        <f t="shared" si="101"/>
        <v>0</v>
      </c>
      <c r="AD174" s="152">
        <f t="shared" si="82"/>
        <v>0</v>
      </c>
      <c r="AE174" s="152">
        <f t="shared" si="83"/>
        <v>0</v>
      </c>
      <c r="AF174" s="221">
        <f t="shared" si="97"/>
        <v>0</v>
      </c>
      <c r="AG174" s="221">
        <f t="shared" si="98"/>
        <v>0</v>
      </c>
      <c r="AH174" s="221">
        <f t="shared" si="99"/>
        <v>0</v>
      </c>
      <c r="AI174" s="226">
        <f t="shared" si="100"/>
        <v>0</v>
      </c>
      <c r="AK174" s="122">
        <v>169</v>
      </c>
      <c r="AL174" s="84">
        <f t="shared" si="84"/>
        <v>0</v>
      </c>
      <c r="AM174" s="84">
        <f t="shared" si="85"/>
        <v>0</v>
      </c>
      <c r="AN174" s="84">
        <f t="shared" si="86"/>
        <v>0</v>
      </c>
      <c r="AO174" s="84">
        <f t="shared" si="87"/>
        <v>0</v>
      </c>
      <c r="AP174" s="84">
        <f t="shared" si="88"/>
        <v>0</v>
      </c>
      <c r="AQ174" s="221">
        <f t="shared" si="102"/>
        <v>0</v>
      </c>
      <c r="AR174" s="221">
        <f t="shared" si="102"/>
        <v>0</v>
      </c>
      <c r="AS174" s="221">
        <f t="shared" si="102"/>
        <v>0</v>
      </c>
      <c r="AT174" s="221">
        <f t="shared" si="102"/>
        <v>0</v>
      </c>
      <c r="AU174" s="84"/>
      <c r="AV174" s="84"/>
      <c r="AW174" s="84"/>
      <c r="AX174" s="84"/>
      <c r="AY174" s="127"/>
    </row>
    <row r="175" spans="3:51">
      <c r="C175" s="192" t="s">
        <v>50</v>
      </c>
      <c r="D175" s="4">
        <v>0.39</v>
      </c>
      <c r="E175" s="215" t="s">
        <v>234</v>
      </c>
      <c r="I175" s="106">
        <v>170</v>
      </c>
      <c r="J175" s="84">
        <f t="shared" si="91"/>
        <v>0</v>
      </c>
      <c r="K175" s="84">
        <f t="shared" si="92"/>
        <v>0</v>
      </c>
      <c r="L175" s="84">
        <f t="shared" si="93"/>
        <v>0</v>
      </c>
      <c r="M175" s="84">
        <f t="shared" si="94"/>
        <v>0</v>
      </c>
      <c r="N175" s="84">
        <f t="shared" si="75"/>
        <v>0</v>
      </c>
      <c r="O175" s="85">
        <f t="shared" si="76"/>
        <v>0</v>
      </c>
      <c r="P175" s="106">
        <v>170</v>
      </c>
      <c r="Q175" s="84">
        <f t="shared" si="89"/>
        <v>0</v>
      </c>
      <c r="R175" s="84">
        <f t="shared" si="95"/>
        <v>0</v>
      </c>
      <c r="S175" s="84">
        <f t="shared" si="96"/>
        <v>0</v>
      </c>
      <c r="T175" s="84">
        <f t="shared" si="77"/>
        <v>0</v>
      </c>
      <c r="U175" s="84">
        <f t="shared" si="90"/>
        <v>0</v>
      </c>
      <c r="V175" s="84">
        <f t="shared" si="78"/>
        <v>0</v>
      </c>
      <c r="W175" s="84">
        <v>0</v>
      </c>
      <c r="X175" s="84">
        <f t="shared" si="79"/>
        <v>0</v>
      </c>
      <c r="Y175" s="89">
        <f t="shared" si="80"/>
        <v>0</v>
      </c>
      <c r="AA175" s="122">
        <v>170</v>
      </c>
      <c r="AB175" s="84">
        <f t="shared" si="81"/>
        <v>0</v>
      </c>
      <c r="AC175" s="332">
        <f t="shared" si="101"/>
        <v>0</v>
      </c>
      <c r="AD175" s="152">
        <f t="shared" si="82"/>
        <v>0</v>
      </c>
      <c r="AE175" s="152">
        <f t="shared" si="83"/>
        <v>0</v>
      </c>
      <c r="AF175" s="221">
        <f t="shared" si="97"/>
        <v>0</v>
      </c>
      <c r="AG175" s="221">
        <f t="shared" si="98"/>
        <v>0</v>
      </c>
      <c r="AH175" s="221">
        <f t="shared" si="99"/>
        <v>0</v>
      </c>
      <c r="AI175" s="226">
        <f t="shared" si="100"/>
        <v>0</v>
      </c>
      <c r="AK175" s="122">
        <v>170</v>
      </c>
      <c r="AL175" s="84">
        <f t="shared" si="84"/>
        <v>0</v>
      </c>
      <c r="AM175" s="84">
        <f t="shared" si="85"/>
        <v>0</v>
      </c>
      <c r="AN175" s="84">
        <f t="shared" si="86"/>
        <v>0</v>
      </c>
      <c r="AO175" s="84">
        <f t="shared" si="87"/>
        <v>0</v>
      </c>
      <c r="AP175" s="84">
        <f t="shared" si="88"/>
        <v>0</v>
      </c>
      <c r="AQ175" s="221">
        <f t="shared" si="102"/>
        <v>0</v>
      </c>
      <c r="AR175" s="221">
        <f t="shared" si="102"/>
        <v>0</v>
      </c>
      <c r="AS175" s="221">
        <f t="shared" si="102"/>
        <v>0</v>
      </c>
      <c r="AT175" s="221">
        <f t="shared" si="102"/>
        <v>0</v>
      </c>
      <c r="AU175" s="84"/>
      <c r="AV175" s="84"/>
      <c r="AW175" s="84"/>
      <c r="AX175" s="84"/>
      <c r="AY175" s="127"/>
    </row>
    <row r="176" spans="3:51">
      <c r="C176" s="192" t="s">
        <v>51</v>
      </c>
      <c r="D176" s="4">
        <v>0.44</v>
      </c>
      <c r="E176" s="215" t="s">
        <v>234</v>
      </c>
      <c r="I176" s="106">
        <v>171</v>
      </c>
      <c r="J176" s="84">
        <f t="shared" si="91"/>
        <v>0</v>
      </c>
      <c r="K176" s="84">
        <f t="shared" si="92"/>
        <v>0</v>
      </c>
      <c r="L176" s="84">
        <f t="shared" si="93"/>
        <v>0</v>
      </c>
      <c r="M176" s="84">
        <f t="shared" si="94"/>
        <v>0</v>
      </c>
      <c r="N176" s="84">
        <f t="shared" si="75"/>
        <v>0</v>
      </c>
      <c r="O176" s="85">
        <f t="shared" si="76"/>
        <v>0</v>
      </c>
      <c r="P176" s="106">
        <v>171</v>
      </c>
      <c r="Q176" s="84">
        <f t="shared" si="89"/>
        <v>0</v>
      </c>
      <c r="R176" s="84">
        <f t="shared" si="95"/>
        <v>0</v>
      </c>
      <c r="S176" s="84">
        <f t="shared" si="96"/>
        <v>0</v>
      </c>
      <c r="T176" s="84">
        <f t="shared" si="77"/>
        <v>0</v>
      </c>
      <c r="U176" s="84">
        <f t="shared" si="90"/>
        <v>0</v>
      </c>
      <c r="V176" s="84">
        <f t="shared" si="78"/>
        <v>0</v>
      </c>
      <c r="W176" s="84">
        <v>0</v>
      </c>
      <c r="X176" s="84">
        <f t="shared" si="79"/>
        <v>0</v>
      </c>
      <c r="Y176" s="89">
        <f t="shared" si="80"/>
        <v>0</v>
      </c>
      <c r="AA176" s="122">
        <v>171</v>
      </c>
      <c r="AB176" s="84">
        <f t="shared" si="81"/>
        <v>0</v>
      </c>
      <c r="AC176" s="332">
        <f t="shared" si="101"/>
        <v>0</v>
      </c>
      <c r="AD176" s="152">
        <f t="shared" si="82"/>
        <v>0</v>
      </c>
      <c r="AE176" s="152">
        <f t="shared" si="83"/>
        <v>0</v>
      </c>
      <c r="AF176" s="221">
        <f t="shared" si="97"/>
        <v>0</v>
      </c>
      <c r="AG176" s="221">
        <f t="shared" si="98"/>
        <v>0</v>
      </c>
      <c r="AH176" s="221">
        <f t="shared" si="99"/>
        <v>0</v>
      </c>
      <c r="AI176" s="226">
        <f t="shared" si="100"/>
        <v>0</v>
      </c>
      <c r="AK176" s="122">
        <v>171</v>
      </c>
      <c r="AL176" s="84">
        <f t="shared" si="84"/>
        <v>0</v>
      </c>
      <c r="AM176" s="84">
        <f t="shared" si="85"/>
        <v>0</v>
      </c>
      <c r="AN176" s="84">
        <f t="shared" si="86"/>
        <v>0</v>
      </c>
      <c r="AO176" s="84">
        <f t="shared" si="87"/>
        <v>0</v>
      </c>
      <c r="AP176" s="84">
        <f t="shared" si="88"/>
        <v>0</v>
      </c>
      <c r="AQ176" s="221">
        <f t="shared" si="102"/>
        <v>0</v>
      </c>
      <c r="AR176" s="221">
        <f t="shared" si="102"/>
        <v>0</v>
      </c>
      <c r="AS176" s="221">
        <f t="shared" si="102"/>
        <v>0</v>
      </c>
      <c r="AT176" s="221">
        <f t="shared" si="102"/>
        <v>0</v>
      </c>
      <c r="AU176" s="84"/>
      <c r="AV176" s="84"/>
      <c r="AW176" s="84"/>
      <c r="AX176" s="84"/>
      <c r="AY176" s="127"/>
    </row>
    <row r="177" spans="3:51">
      <c r="C177" s="192" t="s">
        <v>52</v>
      </c>
      <c r="D177" s="4">
        <v>0.46</v>
      </c>
      <c r="E177" s="215" t="s">
        <v>234</v>
      </c>
      <c r="I177" s="106">
        <v>172</v>
      </c>
      <c r="J177" s="84">
        <f t="shared" si="91"/>
        <v>0</v>
      </c>
      <c r="K177" s="84">
        <f t="shared" si="92"/>
        <v>0</v>
      </c>
      <c r="L177" s="84">
        <f t="shared" si="93"/>
        <v>0</v>
      </c>
      <c r="M177" s="84">
        <f t="shared" si="94"/>
        <v>0</v>
      </c>
      <c r="N177" s="84">
        <f t="shared" si="75"/>
        <v>0</v>
      </c>
      <c r="O177" s="85">
        <f t="shared" si="76"/>
        <v>0</v>
      </c>
      <c r="P177" s="106">
        <v>172</v>
      </c>
      <c r="Q177" s="84">
        <f t="shared" si="89"/>
        <v>0</v>
      </c>
      <c r="R177" s="84">
        <f t="shared" si="95"/>
        <v>0</v>
      </c>
      <c r="S177" s="84">
        <f t="shared" si="96"/>
        <v>0</v>
      </c>
      <c r="T177" s="84">
        <f t="shared" si="77"/>
        <v>0</v>
      </c>
      <c r="U177" s="84">
        <f t="shared" si="90"/>
        <v>0</v>
      </c>
      <c r="V177" s="84">
        <f t="shared" si="78"/>
        <v>0</v>
      </c>
      <c r="W177" s="84">
        <v>0</v>
      </c>
      <c r="X177" s="84">
        <f t="shared" si="79"/>
        <v>0</v>
      </c>
      <c r="Y177" s="89">
        <f t="shared" si="80"/>
        <v>0</v>
      </c>
      <c r="AA177" s="122">
        <v>172</v>
      </c>
      <c r="AB177" s="84">
        <f t="shared" si="81"/>
        <v>0</v>
      </c>
      <c r="AC177" s="332">
        <f t="shared" si="101"/>
        <v>0</v>
      </c>
      <c r="AD177" s="152">
        <f t="shared" si="82"/>
        <v>0</v>
      </c>
      <c r="AE177" s="152">
        <f t="shared" si="83"/>
        <v>0</v>
      </c>
      <c r="AF177" s="221">
        <f t="shared" si="97"/>
        <v>0</v>
      </c>
      <c r="AG177" s="221">
        <f t="shared" si="98"/>
        <v>0</v>
      </c>
      <c r="AH177" s="221">
        <f t="shared" si="99"/>
        <v>0</v>
      </c>
      <c r="AI177" s="226">
        <f t="shared" si="100"/>
        <v>0</v>
      </c>
      <c r="AK177" s="122">
        <v>172</v>
      </c>
      <c r="AL177" s="84">
        <f t="shared" si="84"/>
        <v>0</v>
      </c>
      <c r="AM177" s="84">
        <f t="shared" si="85"/>
        <v>0</v>
      </c>
      <c r="AN177" s="84">
        <f t="shared" si="86"/>
        <v>0</v>
      </c>
      <c r="AO177" s="84">
        <f t="shared" si="87"/>
        <v>0</v>
      </c>
      <c r="AP177" s="84">
        <f t="shared" si="88"/>
        <v>0</v>
      </c>
      <c r="AQ177" s="221">
        <f t="shared" si="102"/>
        <v>0</v>
      </c>
      <c r="AR177" s="221">
        <f t="shared" si="102"/>
        <v>0</v>
      </c>
      <c r="AS177" s="221">
        <f t="shared" si="102"/>
        <v>0</v>
      </c>
      <c r="AT177" s="221">
        <f t="shared" si="102"/>
        <v>0</v>
      </c>
      <c r="AU177" s="84"/>
      <c r="AV177" s="84"/>
      <c r="AW177" s="84"/>
      <c r="AX177" s="84"/>
      <c r="AY177" s="127"/>
    </row>
    <row r="178" spans="3:51" ht="30">
      <c r="C178" s="192" t="s">
        <v>53</v>
      </c>
      <c r="D178" s="4">
        <v>0.46</v>
      </c>
      <c r="E178" s="215" t="s">
        <v>236</v>
      </c>
      <c r="I178" s="106">
        <v>173</v>
      </c>
      <c r="J178" s="84">
        <f t="shared" si="91"/>
        <v>0</v>
      </c>
      <c r="K178" s="84">
        <f t="shared" si="92"/>
        <v>0</v>
      </c>
      <c r="L178" s="84">
        <f t="shared" si="93"/>
        <v>0</v>
      </c>
      <c r="M178" s="84">
        <f t="shared" si="94"/>
        <v>0</v>
      </c>
      <c r="N178" s="84">
        <f t="shared" si="75"/>
        <v>0</v>
      </c>
      <c r="O178" s="85">
        <f t="shared" si="76"/>
        <v>0</v>
      </c>
      <c r="P178" s="106">
        <v>173</v>
      </c>
      <c r="Q178" s="84">
        <f t="shared" si="89"/>
        <v>0</v>
      </c>
      <c r="R178" s="84">
        <f t="shared" si="95"/>
        <v>0</v>
      </c>
      <c r="S178" s="84">
        <f t="shared" si="96"/>
        <v>0</v>
      </c>
      <c r="T178" s="84">
        <f t="shared" si="77"/>
        <v>0</v>
      </c>
      <c r="U178" s="84">
        <f t="shared" si="90"/>
        <v>0</v>
      </c>
      <c r="V178" s="84">
        <f t="shared" si="78"/>
        <v>0</v>
      </c>
      <c r="W178" s="84">
        <v>0</v>
      </c>
      <c r="X178" s="84">
        <f t="shared" si="79"/>
        <v>0</v>
      </c>
      <c r="Y178" s="89">
        <f t="shared" si="80"/>
        <v>0</v>
      </c>
      <c r="AA178" s="122">
        <v>173</v>
      </c>
      <c r="AB178" s="84">
        <f t="shared" si="81"/>
        <v>0</v>
      </c>
      <c r="AC178" s="332">
        <f t="shared" si="101"/>
        <v>0</v>
      </c>
      <c r="AD178" s="152">
        <f t="shared" si="82"/>
        <v>0</v>
      </c>
      <c r="AE178" s="152">
        <f t="shared" si="83"/>
        <v>0</v>
      </c>
      <c r="AF178" s="221">
        <f t="shared" si="97"/>
        <v>0</v>
      </c>
      <c r="AG178" s="221">
        <f t="shared" si="98"/>
        <v>0</v>
      </c>
      <c r="AH178" s="221">
        <f t="shared" si="99"/>
        <v>0</v>
      </c>
      <c r="AI178" s="226">
        <f t="shared" si="100"/>
        <v>0</v>
      </c>
      <c r="AK178" s="122">
        <v>173</v>
      </c>
      <c r="AL178" s="84">
        <f t="shared" si="84"/>
        <v>0</v>
      </c>
      <c r="AM178" s="84">
        <f t="shared" si="85"/>
        <v>0</v>
      </c>
      <c r="AN178" s="84">
        <f t="shared" si="86"/>
        <v>0</v>
      </c>
      <c r="AO178" s="84">
        <f t="shared" si="87"/>
        <v>0</v>
      </c>
      <c r="AP178" s="84">
        <f t="shared" si="88"/>
        <v>0</v>
      </c>
      <c r="AQ178" s="221">
        <f t="shared" si="102"/>
        <v>0</v>
      </c>
      <c r="AR178" s="221">
        <f t="shared" si="102"/>
        <v>0</v>
      </c>
      <c r="AS178" s="221">
        <f t="shared" si="102"/>
        <v>0</v>
      </c>
      <c r="AT178" s="221">
        <f t="shared" si="102"/>
        <v>0</v>
      </c>
      <c r="AU178" s="84"/>
      <c r="AV178" s="84"/>
      <c r="AW178" s="84"/>
      <c r="AX178" s="84"/>
      <c r="AY178" s="127"/>
    </row>
    <row r="179" spans="3:51">
      <c r="C179" s="192" t="s">
        <v>54</v>
      </c>
      <c r="D179" s="4">
        <v>0.44</v>
      </c>
      <c r="E179" s="215" t="s">
        <v>234</v>
      </c>
      <c r="I179" s="106">
        <v>174</v>
      </c>
      <c r="J179" s="84">
        <f t="shared" si="91"/>
        <v>0</v>
      </c>
      <c r="K179" s="84">
        <f t="shared" si="92"/>
        <v>0</v>
      </c>
      <c r="L179" s="84">
        <f t="shared" si="93"/>
        <v>0</v>
      </c>
      <c r="M179" s="84">
        <f t="shared" si="94"/>
        <v>0</v>
      </c>
      <c r="N179" s="84">
        <f t="shared" si="75"/>
        <v>0</v>
      </c>
      <c r="O179" s="85">
        <f t="shared" si="76"/>
        <v>0</v>
      </c>
      <c r="P179" s="106">
        <v>174</v>
      </c>
      <c r="Q179" s="84">
        <f t="shared" si="89"/>
        <v>0</v>
      </c>
      <c r="R179" s="84">
        <f t="shared" si="95"/>
        <v>0</v>
      </c>
      <c r="S179" s="84">
        <f t="shared" si="96"/>
        <v>0</v>
      </c>
      <c r="T179" s="84">
        <f t="shared" si="77"/>
        <v>0</v>
      </c>
      <c r="U179" s="84">
        <f t="shared" si="90"/>
        <v>0</v>
      </c>
      <c r="V179" s="84">
        <f t="shared" si="78"/>
        <v>0</v>
      </c>
      <c r="W179" s="84">
        <v>0</v>
      </c>
      <c r="X179" s="84">
        <f t="shared" si="79"/>
        <v>0</v>
      </c>
      <c r="Y179" s="89">
        <f t="shared" si="80"/>
        <v>0</v>
      </c>
      <c r="AA179" s="122">
        <v>174</v>
      </c>
      <c r="AB179" s="84">
        <f t="shared" si="81"/>
        <v>0</v>
      </c>
      <c r="AC179" s="332">
        <f t="shared" si="101"/>
        <v>0</v>
      </c>
      <c r="AD179" s="152">
        <f t="shared" si="82"/>
        <v>0</v>
      </c>
      <c r="AE179" s="152">
        <f t="shared" si="83"/>
        <v>0</v>
      </c>
      <c r="AF179" s="221">
        <f t="shared" si="97"/>
        <v>0</v>
      </c>
      <c r="AG179" s="221">
        <f t="shared" si="98"/>
        <v>0</v>
      </c>
      <c r="AH179" s="221">
        <f t="shared" si="99"/>
        <v>0</v>
      </c>
      <c r="AI179" s="226">
        <f t="shared" si="100"/>
        <v>0</v>
      </c>
      <c r="AK179" s="122">
        <v>174</v>
      </c>
      <c r="AL179" s="84">
        <f t="shared" si="84"/>
        <v>0</v>
      </c>
      <c r="AM179" s="84">
        <f t="shared" si="85"/>
        <v>0</v>
      </c>
      <c r="AN179" s="84">
        <f t="shared" si="86"/>
        <v>0</v>
      </c>
      <c r="AO179" s="84">
        <f t="shared" si="87"/>
        <v>0</v>
      </c>
      <c r="AP179" s="84">
        <f t="shared" si="88"/>
        <v>0</v>
      </c>
      <c r="AQ179" s="221">
        <f t="shared" si="102"/>
        <v>0</v>
      </c>
      <c r="AR179" s="221">
        <f t="shared" si="102"/>
        <v>0</v>
      </c>
      <c r="AS179" s="221">
        <f t="shared" si="102"/>
        <v>0</v>
      </c>
      <c r="AT179" s="221">
        <f t="shared" si="102"/>
        <v>0</v>
      </c>
      <c r="AU179" s="84"/>
      <c r="AV179" s="84"/>
      <c r="AW179" s="84"/>
      <c r="AX179" s="84"/>
      <c r="AY179" s="127"/>
    </row>
    <row r="180" spans="3:51">
      <c r="C180" s="192" t="s">
        <v>55</v>
      </c>
      <c r="D180" s="4">
        <v>0.46</v>
      </c>
      <c r="E180" s="215" t="s">
        <v>234</v>
      </c>
      <c r="I180" s="106">
        <v>175</v>
      </c>
      <c r="J180" s="84">
        <f t="shared" si="91"/>
        <v>0</v>
      </c>
      <c r="K180" s="84">
        <f t="shared" si="92"/>
        <v>0</v>
      </c>
      <c r="L180" s="84">
        <f t="shared" si="93"/>
        <v>0</v>
      </c>
      <c r="M180" s="84">
        <f t="shared" si="94"/>
        <v>0</v>
      </c>
      <c r="N180" s="84">
        <f t="shared" si="75"/>
        <v>0</v>
      </c>
      <c r="O180" s="85">
        <f t="shared" si="76"/>
        <v>0</v>
      </c>
      <c r="P180" s="106">
        <v>175</v>
      </c>
      <c r="Q180" s="84">
        <f t="shared" si="89"/>
        <v>0</v>
      </c>
      <c r="R180" s="84">
        <f t="shared" si="95"/>
        <v>0</v>
      </c>
      <c r="S180" s="84">
        <f t="shared" si="96"/>
        <v>0</v>
      </c>
      <c r="T180" s="84">
        <f t="shared" si="77"/>
        <v>0</v>
      </c>
      <c r="U180" s="84">
        <f t="shared" si="90"/>
        <v>0</v>
      </c>
      <c r="V180" s="84">
        <f t="shared" si="78"/>
        <v>0</v>
      </c>
      <c r="W180" s="84">
        <v>0</v>
      </c>
      <c r="X180" s="84">
        <f t="shared" si="79"/>
        <v>0</v>
      </c>
      <c r="Y180" s="89">
        <f t="shared" si="80"/>
        <v>0</v>
      </c>
      <c r="AA180" s="122">
        <v>175</v>
      </c>
      <c r="AB180" s="84">
        <f t="shared" si="81"/>
        <v>0</v>
      </c>
      <c r="AC180" s="332">
        <f t="shared" si="101"/>
        <v>0</v>
      </c>
      <c r="AD180" s="152">
        <f t="shared" si="82"/>
        <v>0</v>
      </c>
      <c r="AE180" s="152">
        <f t="shared" si="83"/>
        <v>0</v>
      </c>
      <c r="AF180" s="221">
        <f t="shared" si="97"/>
        <v>0</v>
      </c>
      <c r="AG180" s="221">
        <f t="shared" si="98"/>
        <v>0</v>
      </c>
      <c r="AH180" s="221">
        <f t="shared" si="99"/>
        <v>0</v>
      </c>
      <c r="AI180" s="226">
        <f t="shared" si="100"/>
        <v>0</v>
      </c>
      <c r="AK180" s="122">
        <v>175</v>
      </c>
      <c r="AL180" s="84">
        <f t="shared" si="84"/>
        <v>0</v>
      </c>
      <c r="AM180" s="84">
        <f t="shared" si="85"/>
        <v>0</v>
      </c>
      <c r="AN180" s="84">
        <f t="shared" si="86"/>
        <v>0</v>
      </c>
      <c r="AO180" s="84">
        <f t="shared" si="87"/>
        <v>0</v>
      </c>
      <c r="AP180" s="84">
        <f t="shared" si="88"/>
        <v>0</v>
      </c>
      <c r="AQ180" s="221">
        <f t="shared" si="102"/>
        <v>0</v>
      </c>
      <c r="AR180" s="221">
        <f t="shared" si="102"/>
        <v>0</v>
      </c>
      <c r="AS180" s="221">
        <f t="shared" si="102"/>
        <v>0</v>
      </c>
      <c r="AT180" s="221">
        <f t="shared" si="102"/>
        <v>0</v>
      </c>
      <c r="AU180" s="84"/>
      <c r="AV180" s="84"/>
      <c r="AW180" s="84"/>
      <c r="AX180" s="84"/>
      <c r="AY180" s="127"/>
    </row>
    <row r="181" spans="3:51">
      <c r="C181" s="192" t="s">
        <v>56</v>
      </c>
      <c r="D181" s="4">
        <v>0.48</v>
      </c>
      <c r="E181" s="215" t="s">
        <v>234</v>
      </c>
      <c r="I181" s="106">
        <v>176</v>
      </c>
      <c r="J181" s="84">
        <f t="shared" si="91"/>
        <v>0</v>
      </c>
      <c r="K181" s="84">
        <f t="shared" si="92"/>
        <v>0</v>
      </c>
      <c r="L181" s="84">
        <f t="shared" si="93"/>
        <v>0</v>
      </c>
      <c r="M181" s="84">
        <f t="shared" si="94"/>
        <v>0</v>
      </c>
      <c r="N181" s="84">
        <f t="shared" si="75"/>
        <v>0</v>
      </c>
      <c r="O181" s="85">
        <f t="shared" si="76"/>
        <v>0</v>
      </c>
      <c r="P181" s="106">
        <v>176</v>
      </c>
      <c r="Q181" s="84">
        <f t="shared" si="89"/>
        <v>0</v>
      </c>
      <c r="R181" s="84">
        <f t="shared" si="95"/>
        <v>0</v>
      </c>
      <c r="S181" s="84">
        <f t="shared" si="96"/>
        <v>0</v>
      </c>
      <c r="T181" s="84">
        <f t="shared" si="77"/>
        <v>0</v>
      </c>
      <c r="U181" s="84">
        <f t="shared" si="90"/>
        <v>0</v>
      </c>
      <c r="V181" s="84">
        <f t="shared" si="78"/>
        <v>0</v>
      </c>
      <c r="W181" s="84">
        <v>0</v>
      </c>
      <c r="X181" s="84">
        <f t="shared" si="79"/>
        <v>0</v>
      </c>
      <c r="Y181" s="89">
        <f t="shared" si="80"/>
        <v>0</v>
      </c>
      <c r="AA181" s="122">
        <v>176</v>
      </c>
      <c r="AB181" s="84">
        <f t="shared" si="81"/>
        <v>0</v>
      </c>
      <c r="AC181" s="332">
        <f t="shared" si="101"/>
        <v>0</v>
      </c>
      <c r="AD181" s="152">
        <f t="shared" si="82"/>
        <v>0</v>
      </c>
      <c r="AE181" s="152">
        <f t="shared" si="83"/>
        <v>0</v>
      </c>
      <c r="AF181" s="221">
        <f t="shared" si="97"/>
        <v>0</v>
      </c>
      <c r="AG181" s="221">
        <f t="shared" si="98"/>
        <v>0</v>
      </c>
      <c r="AH181" s="221">
        <f t="shared" si="99"/>
        <v>0</v>
      </c>
      <c r="AI181" s="226">
        <f t="shared" si="100"/>
        <v>0</v>
      </c>
      <c r="AK181" s="122">
        <v>176</v>
      </c>
      <c r="AL181" s="84">
        <f t="shared" si="84"/>
        <v>0</v>
      </c>
      <c r="AM181" s="84">
        <f t="shared" si="85"/>
        <v>0</v>
      </c>
      <c r="AN181" s="84">
        <f t="shared" si="86"/>
        <v>0</v>
      </c>
      <c r="AO181" s="84">
        <f t="shared" si="87"/>
        <v>0</v>
      </c>
      <c r="AP181" s="84">
        <f t="shared" si="88"/>
        <v>0</v>
      </c>
      <c r="AQ181" s="221">
        <f t="shared" si="102"/>
        <v>0</v>
      </c>
      <c r="AR181" s="221">
        <f t="shared" si="102"/>
        <v>0</v>
      </c>
      <c r="AS181" s="221">
        <f t="shared" si="102"/>
        <v>0</v>
      </c>
      <c r="AT181" s="221">
        <f t="shared" si="102"/>
        <v>0</v>
      </c>
      <c r="AU181" s="84"/>
      <c r="AV181" s="84"/>
      <c r="AW181" s="84"/>
      <c r="AX181" s="84"/>
      <c r="AY181" s="127"/>
    </row>
    <row r="182" spans="3:51">
      <c r="C182" s="192" t="s">
        <v>57</v>
      </c>
      <c r="D182" s="4">
        <v>0.44</v>
      </c>
      <c r="E182" s="215" t="s">
        <v>234</v>
      </c>
      <c r="I182" s="106">
        <v>177</v>
      </c>
      <c r="J182" s="84">
        <f t="shared" si="91"/>
        <v>0</v>
      </c>
      <c r="K182" s="84">
        <f t="shared" si="92"/>
        <v>0</v>
      </c>
      <c r="L182" s="84">
        <f t="shared" si="93"/>
        <v>0</v>
      </c>
      <c r="M182" s="84">
        <f t="shared" si="94"/>
        <v>0</v>
      </c>
      <c r="N182" s="84">
        <f t="shared" si="75"/>
        <v>0</v>
      </c>
      <c r="O182" s="85">
        <f t="shared" si="76"/>
        <v>0</v>
      </c>
      <c r="P182" s="106">
        <v>177</v>
      </c>
      <c r="Q182" s="84">
        <f t="shared" si="89"/>
        <v>0</v>
      </c>
      <c r="R182" s="84">
        <f t="shared" si="95"/>
        <v>0</v>
      </c>
      <c r="S182" s="84">
        <f t="shared" si="96"/>
        <v>0</v>
      </c>
      <c r="T182" s="84">
        <f t="shared" si="77"/>
        <v>0</v>
      </c>
      <c r="U182" s="84">
        <f t="shared" si="90"/>
        <v>0</v>
      </c>
      <c r="V182" s="84">
        <f t="shared" si="78"/>
        <v>0</v>
      </c>
      <c r="W182" s="84">
        <v>0</v>
      </c>
      <c r="X182" s="84">
        <f t="shared" si="79"/>
        <v>0</v>
      </c>
      <c r="Y182" s="89">
        <f t="shared" si="80"/>
        <v>0</v>
      </c>
      <c r="AA182" s="122">
        <v>177</v>
      </c>
      <c r="AB182" s="84">
        <f t="shared" si="81"/>
        <v>0</v>
      </c>
      <c r="AC182" s="332">
        <f t="shared" si="101"/>
        <v>0</v>
      </c>
      <c r="AD182" s="152">
        <f t="shared" si="82"/>
        <v>0</v>
      </c>
      <c r="AE182" s="152">
        <f t="shared" si="83"/>
        <v>0</v>
      </c>
      <c r="AF182" s="221">
        <f t="shared" si="97"/>
        <v>0</v>
      </c>
      <c r="AG182" s="221">
        <f t="shared" si="98"/>
        <v>0</v>
      </c>
      <c r="AH182" s="221">
        <f t="shared" si="99"/>
        <v>0</v>
      </c>
      <c r="AI182" s="226">
        <f t="shared" si="100"/>
        <v>0</v>
      </c>
      <c r="AK182" s="122">
        <v>177</v>
      </c>
      <c r="AL182" s="84">
        <f t="shared" si="84"/>
        <v>0</v>
      </c>
      <c r="AM182" s="84">
        <f t="shared" si="85"/>
        <v>0</v>
      </c>
      <c r="AN182" s="84">
        <f t="shared" si="86"/>
        <v>0</v>
      </c>
      <c r="AO182" s="84">
        <f t="shared" si="87"/>
        <v>0</v>
      </c>
      <c r="AP182" s="84">
        <f t="shared" si="88"/>
        <v>0</v>
      </c>
      <c r="AQ182" s="221">
        <f t="shared" si="102"/>
        <v>0</v>
      </c>
      <c r="AR182" s="221">
        <f t="shared" si="102"/>
        <v>0</v>
      </c>
      <c r="AS182" s="221">
        <f t="shared" si="102"/>
        <v>0</v>
      </c>
      <c r="AT182" s="221">
        <f t="shared" si="102"/>
        <v>0</v>
      </c>
      <c r="AU182" s="84"/>
      <c r="AV182" s="84"/>
      <c r="AW182" s="84"/>
      <c r="AX182" s="84"/>
      <c r="AY182" s="127"/>
    </row>
    <row r="183" spans="3:51">
      <c r="C183" s="192" t="s">
        <v>58</v>
      </c>
      <c r="D183" s="4">
        <v>0.34</v>
      </c>
      <c r="E183" s="215" t="s">
        <v>234</v>
      </c>
      <c r="I183" s="106">
        <v>178</v>
      </c>
      <c r="J183" s="84">
        <f t="shared" si="91"/>
        <v>0</v>
      </c>
      <c r="K183" s="84">
        <f t="shared" si="92"/>
        <v>0</v>
      </c>
      <c r="L183" s="84">
        <f t="shared" si="93"/>
        <v>0</v>
      </c>
      <c r="M183" s="84">
        <f t="shared" si="94"/>
        <v>0</v>
      </c>
      <c r="N183" s="84">
        <f t="shared" si="75"/>
        <v>0</v>
      </c>
      <c r="O183" s="85">
        <f t="shared" si="76"/>
        <v>0</v>
      </c>
      <c r="P183" s="106">
        <v>178</v>
      </c>
      <c r="Q183" s="84">
        <f t="shared" si="89"/>
        <v>0</v>
      </c>
      <c r="R183" s="84">
        <f t="shared" si="95"/>
        <v>0</v>
      </c>
      <c r="S183" s="84">
        <f t="shared" si="96"/>
        <v>0</v>
      </c>
      <c r="T183" s="84">
        <f t="shared" si="77"/>
        <v>0</v>
      </c>
      <c r="U183" s="84">
        <f t="shared" si="90"/>
        <v>0</v>
      </c>
      <c r="V183" s="84">
        <f t="shared" si="78"/>
        <v>0</v>
      </c>
      <c r="W183" s="84">
        <v>0</v>
      </c>
      <c r="X183" s="84">
        <f t="shared" si="79"/>
        <v>0</v>
      </c>
      <c r="Y183" s="89">
        <f t="shared" si="80"/>
        <v>0</v>
      </c>
      <c r="AA183" s="122">
        <v>178</v>
      </c>
      <c r="AB183" s="84">
        <f t="shared" si="81"/>
        <v>0</v>
      </c>
      <c r="AC183" s="332">
        <f t="shared" si="101"/>
        <v>0</v>
      </c>
      <c r="AD183" s="152">
        <f t="shared" si="82"/>
        <v>0</v>
      </c>
      <c r="AE183" s="152">
        <f t="shared" si="83"/>
        <v>0</v>
      </c>
      <c r="AF183" s="221">
        <f t="shared" si="97"/>
        <v>0</v>
      </c>
      <c r="AG183" s="221">
        <f t="shared" si="98"/>
        <v>0</v>
      </c>
      <c r="AH183" s="221">
        <f t="shared" si="99"/>
        <v>0</v>
      </c>
      <c r="AI183" s="226">
        <f t="shared" si="100"/>
        <v>0</v>
      </c>
      <c r="AK183" s="122">
        <v>178</v>
      </c>
      <c r="AL183" s="84">
        <f t="shared" si="84"/>
        <v>0</v>
      </c>
      <c r="AM183" s="84">
        <f t="shared" si="85"/>
        <v>0</v>
      </c>
      <c r="AN183" s="84">
        <f t="shared" si="86"/>
        <v>0</v>
      </c>
      <c r="AO183" s="84">
        <f t="shared" si="87"/>
        <v>0</v>
      </c>
      <c r="AP183" s="84">
        <f t="shared" si="88"/>
        <v>0</v>
      </c>
      <c r="AQ183" s="221">
        <f t="shared" si="102"/>
        <v>0</v>
      </c>
      <c r="AR183" s="221">
        <f t="shared" si="102"/>
        <v>0</v>
      </c>
      <c r="AS183" s="221">
        <f t="shared" si="102"/>
        <v>0</v>
      </c>
      <c r="AT183" s="221">
        <f t="shared" si="102"/>
        <v>0</v>
      </c>
      <c r="AU183" s="84"/>
      <c r="AV183" s="84"/>
      <c r="AW183" s="84"/>
      <c r="AX183" s="84"/>
      <c r="AY183" s="127"/>
    </row>
    <row r="184" spans="3:51">
      <c r="C184" s="192" t="s">
        <v>59</v>
      </c>
      <c r="D184" s="4">
        <v>0.5</v>
      </c>
      <c r="E184" s="215" t="s">
        <v>233</v>
      </c>
      <c r="I184" s="106">
        <v>179</v>
      </c>
      <c r="J184" s="84">
        <f t="shared" si="91"/>
        <v>0</v>
      </c>
      <c r="K184" s="84">
        <f t="shared" si="92"/>
        <v>0</v>
      </c>
      <c r="L184" s="84">
        <f t="shared" si="93"/>
        <v>0</v>
      </c>
      <c r="M184" s="84">
        <f t="shared" si="94"/>
        <v>0</v>
      </c>
      <c r="N184" s="84">
        <f t="shared" si="75"/>
        <v>0</v>
      </c>
      <c r="O184" s="85">
        <f t="shared" si="76"/>
        <v>0</v>
      </c>
      <c r="P184" s="106">
        <v>179</v>
      </c>
      <c r="Q184" s="84">
        <f t="shared" si="89"/>
        <v>0</v>
      </c>
      <c r="R184" s="84">
        <f t="shared" si="95"/>
        <v>0</v>
      </c>
      <c r="S184" s="84">
        <f t="shared" si="96"/>
        <v>0</v>
      </c>
      <c r="T184" s="84">
        <f t="shared" si="77"/>
        <v>0</v>
      </c>
      <c r="U184" s="84">
        <f t="shared" si="90"/>
        <v>0</v>
      </c>
      <c r="V184" s="84">
        <f t="shared" si="78"/>
        <v>0</v>
      </c>
      <c r="W184" s="84">
        <v>0</v>
      </c>
      <c r="X184" s="84">
        <f t="shared" si="79"/>
        <v>0</v>
      </c>
      <c r="Y184" s="89">
        <f t="shared" si="80"/>
        <v>0</v>
      </c>
      <c r="AA184" s="122">
        <v>179</v>
      </c>
      <c r="AB184" s="84">
        <f t="shared" si="81"/>
        <v>0</v>
      </c>
      <c r="AC184" s="332">
        <f t="shared" si="101"/>
        <v>0</v>
      </c>
      <c r="AD184" s="152">
        <f t="shared" si="82"/>
        <v>0</v>
      </c>
      <c r="AE184" s="152">
        <f t="shared" si="83"/>
        <v>0</v>
      </c>
      <c r="AF184" s="221">
        <f t="shared" si="97"/>
        <v>0</v>
      </c>
      <c r="AG184" s="221">
        <f t="shared" si="98"/>
        <v>0</v>
      </c>
      <c r="AH184" s="221">
        <f t="shared" si="99"/>
        <v>0</v>
      </c>
      <c r="AI184" s="226">
        <f t="shared" si="100"/>
        <v>0</v>
      </c>
      <c r="AK184" s="122">
        <v>179</v>
      </c>
      <c r="AL184" s="84">
        <f t="shared" si="84"/>
        <v>0</v>
      </c>
      <c r="AM184" s="84">
        <f t="shared" si="85"/>
        <v>0</v>
      </c>
      <c r="AN184" s="84">
        <f t="shared" si="86"/>
        <v>0</v>
      </c>
      <c r="AO184" s="84">
        <f t="shared" si="87"/>
        <v>0</v>
      </c>
      <c r="AP184" s="84">
        <f t="shared" si="88"/>
        <v>0</v>
      </c>
      <c r="AQ184" s="221">
        <f t="shared" si="102"/>
        <v>0</v>
      </c>
      <c r="AR184" s="221">
        <f t="shared" si="102"/>
        <v>0</v>
      </c>
      <c r="AS184" s="221">
        <f t="shared" si="102"/>
        <v>0</v>
      </c>
      <c r="AT184" s="221">
        <f t="shared" si="102"/>
        <v>0</v>
      </c>
      <c r="AU184" s="84"/>
      <c r="AV184" s="84"/>
      <c r="AW184" s="84"/>
      <c r="AX184" s="84"/>
      <c r="AY184" s="127"/>
    </row>
    <row r="185" spans="3:51">
      <c r="C185" s="192" t="s">
        <v>60</v>
      </c>
      <c r="D185" s="4">
        <v>0.57999999999999996</v>
      </c>
      <c r="E185" s="215" t="s">
        <v>233</v>
      </c>
      <c r="I185" s="106">
        <v>180</v>
      </c>
      <c r="J185" s="84">
        <f t="shared" si="91"/>
        <v>0</v>
      </c>
      <c r="K185" s="84">
        <f t="shared" si="92"/>
        <v>0</v>
      </c>
      <c r="L185" s="84">
        <f t="shared" si="93"/>
        <v>0</v>
      </c>
      <c r="M185" s="84">
        <f t="shared" si="94"/>
        <v>0</v>
      </c>
      <c r="N185" s="84">
        <f t="shared" si="75"/>
        <v>0</v>
      </c>
      <c r="O185" s="85">
        <f t="shared" si="76"/>
        <v>0</v>
      </c>
      <c r="P185" s="106">
        <v>180</v>
      </c>
      <c r="Q185" s="84">
        <f t="shared" si="89"/>
        <v>0</v>
      </c>
      <c r="R185" s="84">
        <f t="shared" si="95"/>
        <v>0</v>
      </c>
      <c r="S185" s="84">
        <f t="shared" si="96"/>
        <v>0</v>
      </c>
      <c r="T185" s="84">
        <f t="shared" si="77"/>
        <v>0</v>
      </c>
      <c r="U185" s="84">
        <f t="shared" si="90"/>
        <v>0</v>
      </c>
      <c r="V185" s="84">
        <f t="shared" si="78"/>
        <v>0</v>
      </c>
      <c r="W185" s="84">
        <v>0</v>
      </c>
      <c r="X185" s="84">
        <f t="shared" si="79"/>
        <v>0</v>
      </c>
      <c r="Y185" s="89">
        <f t="shared" si="80"/>
        <v>0</v>
      </c>
      <c r="AA185" s="122">
        <v>180</v>
      </c>
      <c r="AB185" s="84">
        <f t="shared" si="81"/>
        <v>0</v>
      </c>
      <c r="AC185" s="332">
        <f t="shared" si="101"/>
        <v>0</v>
      </c>
      <c r="AD185" s="152">
        <f t="shared" si="82"/>
        <v>0</v>
      </c>
      <c r="AE185" s="152">
        <f t="shared" si="83"/>
        <v>0</v>
      </c>
      <c r="AF185" s="221">
        <f t="shared" si="97"/>
        <v>0</v>
      </c>
      <c r="AG185" s="221">
        <f t="shared" si="98"/>
        <v>0</v>
      </c>
      <c r="AH185" s="221">
        <f t="shared" si="99"/>
        <v>0</v>
      </c>
      <c r="AI185" s="226">
        <f t="shared" si="100"/>
        <v>0</v>
      </c>
      <c r="AK185" s="122">
        <v>180</v>
      </c>
      <c r="AL185" s="84">
        <f t="shared" si="84"/>
        <v>0</v>
      </c>
      <c r="AM185" s="84">
        <f t="shared" si="85"/>
        <v>0</v>
      </c>
      <c r="AN185" s="84">
        <f t="shared" si="86"/>
        <v>0</v>
      </c>
      <c r="AO185" s="84">
        <f t="shared" si="87"/>
        <v>0</v>
      </c>
      <c r="AP185" s="84">
        <f t="shared" si="88"/>
        <v>0</v>
      </c>
      <c r="AQ185" s="221">
        <f t="shared" si="102"/>
        <v>0</v>
      </c>
      <c r="AR185" s="221">
        <f t="shared" si="102"/>
        <v>0</v>
      </c>
      <c r="AS185" s="221">
        <f t="shared" si="102"/>
        <v>0</v>
      </c>
      <c r="AT185" s="221">
        <f t="shared" si="102"/>
        <v>0</v>
      </c>
      <c r="AU185" s="84"/>
      <c r="AV185" s="84"/>
      <c r="AW185" s="84"/>
      <c r="AX185" s="84"/>
      <c r="AY185" s="127"/>
    </row>
    <row r="186" spans="3:51">
      <c r="C186" s="192" t="s">
        <v>61</v>
      </c>
      <c r="D186" s="4">
        <v>0.37</v>
      </c>
      <c r="E186" s="215" t="s">
        <v>234</v>
      </c>
      <c r="I186" s="106">
        <v>181</v>
      </c>
      <c r="J186" s="84">
        <f t="shared" si="91"/>
        <v>0</v>
      </c>
      <c r="K186" s="84">
        <f t="shared" si="92"/>
        <v>0</v>
      </c>
      <c r="L186" s="84">
        <f t="shared" si="93"/>
        <v>0</v>
      </c>
      <c r="M186" s="84">
        <f t="shared" si="94"/>
        <v>0</v>
      </c>
      <c r="N186" s="84">
        <f t="shared" si="75"/>
        <v>0</v>
      </c>
      <c r="O186" s="85">
        <f t="shared" si="76"/>
        <v>0</v>
      </c>
      <c r="P186" s="106">
        <v>181</v>
      </c>
      <c r="Q186" s="84">
        <f t="shared" si="89"/>
        <v>0</v>
      </c>
      <c r="R186" s="84">
        <f t="shared" si="95"/>
        <v>0</v>
      </c>
      <c r="S186" s="84">
        <f t="shared" si="96"/>
        <v>0</v>
      </c>
      <c r="T186" s="84">
        <f t="shared" si="77"/>
        <v>0</v>
      </c>
      <c r="U186" s="84">
        <f t="shared" si="90"/>
        <v>0</v>
      </c>
      <c r="V186" s="84">
        <f t="shared" si="78"/>
        <v>0</v>
      </c>
      <c r="W186" s="84">
        <v>0</v>
      </c>
      <c r="X186" s="84">
        <f t="shared" si="79"/>
        <v>0</v>
      </c>
      <c r="Y186" s="89">
        <f t="shared" si="80"/>
        <v>0</v>
      </c>
      <c r="AA186" s="122">
        <v>181</v>
      </c>
      <c r="AB186" s="84">
        <f t="shared" si="81"/>
        <v>0</v>
      </c>
      <c r="AC186" s="332">
        <f t="shared" si="101"/>
        <v>0</v>
      </c>
      <c r="AD186" s="152">
        <f t="shared" si="82"/>
        <v>0</v>
      </c>
      <c r="AE186" s="152">
        <f t="shared" si="83"/>
        <v>0</v>
      </c>
      <c r="AF186" s="221">
        <f t="shared" si="97"/>
        <v>0</v>
      </c>
      <c r="AG186" s="221">
        <f t="shared" si="98"/>
        <v>0</v>
      </c>
      <c r="AH186" s="221">
        <f t="shared" si="99"/>
        <v>0</v>
      </c>
      <c r="AI186" s="226">
        <f t="shared" si="100"/>
        <v>0</v>
      </c>
      <c r="AK186" s="122">
        <v>181</v>
      </c>
      <c r="AL186" s="84">
        <f t="shared" si="84"/>
        <v>0</v>
      </c>
      <c r="AM186" s="84">
        <f t="shared" si="85"/>
        <v>0</v>
      </c>
      <c r="AN186" s="84">
        <f t="shared" si="86"/>
        <v>0</v>
      </c>
      <c r="AO186" s="84">
        <f t="shared" si="87"/>
        <v>0</v>
      </c>
      <c r="AP186" s="84">
        <f t="shared" si="88"/>
        <v>0</v>
      </c>
      <c r="AQ186" s="221">
        <f t="shared" si="102"/>
        <v>0</v>
      </c>
      <c r="AR186" s="221">
        <f t="shared" si="102"/>
        <v>0</v>
      </c>
      <c r="AS186" s="221">
        <f t="shared" si="102"/>
        <v>0</v>
      </c>
      <c r="AT186" s="221">
        <f t="shared" si="102"/>
        <v>0</v>
      </c>
      <c r="AU186" s="84"/>
      <c r="AV186" s="84"/>
      <c r="AW186" s="84"/>
      <c r="AX186" s="84"/>
      <c r="AY186" s="127"/>
    </row>
    <row r="187" spans="3:51">
      <c r="C187" s="192" t="s">
        <v>62</v>
      </c>
      <c r="D187" s="4">
        <v>0.37</v>
      </c>
      <c r="E187" s="215" t="s">
        <v>234</v>
      </c>
      <c r="I187" s="106">
        <v>182</v>
      </c>
      <c r="J187" s="84">
        <f t="shared" si="91"/>
        <v>0</v>
      </c>
      <c r="K187" s="84">
        <f t="shared" si="92"/>
        <v>0</v>
      </c>
      <c r="L187" s="84">
        <f t="shared" si="93"/>
        <v>0</v>
      </c>
      <c r="M187" s="84">
        <f t="shared" si="94"/>
        <v>0</v>
      </c>
      <c r="N187" s="84">
        <f t="shared" si="75"/>
        <v>0</v>
      </c>
      <c r="O187" s="85">
        <f t="shared" si="76"/>
        <v>0</v>
      </c>
      <c r="P187" s="106">
        <v>182</v>
      </c>
      <c r="Q187" s="84">
        <f t="shared" si="89"/>
        <v>0</v>
      </c>
      <c r="R187" s="84">
        <f t="shared" si="95"/>
        <v>0</v>
      </c>
      <c r="S187" s="84">
        <f t="shared" si="96"/>
        <v>0</v>
      </c>
      <c r="T187" s="84">
        <f t="shared" si="77"/>
        <v>0</v>
      </c>
      <c r="U187" s="84">
        <f t="shared" si="90"/>
        <v>0</v>
      </c>
      <c r="V187" s="84">
        <f t="shared" si="78"/>
        <v>0</v>
      </c>
      <c r="W187" s="84">
        <v>0</v>
      </c>
      <c r="X187" s="84">
        <f t="shared" si="79"/>
        <v>0</v>
      </c>
      <c r="Y187" s="89">
        <f t="shared" si="80"/>
        <v>0</v>
      </c>
      <c r="AA187" s="122">
        <v>182</v>
      </c>
      <c r="AB187" s="84">
        <f t="shared" si="81"/>
        <v>0</v>
      </c>
      <c r="AC187" s="332">
        <f t="shared" si="101"/>
        <v>0</v>
      </c>
      <c r="AD187" s="152">
        <f t="shared" si="82"/>
        <v>0</v>
      </c>
      <c r="AE187" s="152">
        <f t="shared" si="83"/>
        <v>0</v>
      </c>
      <c r="AF187" s="221">
        <f t="shared" si="97"/>
        <v>0</v>
      </c>
      <c r="AG187" s="221">
        <f t="shared" si="98"/>
        <v>0</v>
      </c>
      <c r="AH187" s="221">
        <f t="shared" si="99"/>
        <v>0</v>
      </c>
      <c r="AI187" s="226">
        <f t="shared" si="100"/>
        <v>0</v>
      </c>
      <c r="AK187" s="122">
        <v>182</v>
      </c>
      <c r="AL187" s="84">
        <f t="shared" si="84"/>
        <v>0</v>
      </c>
      <c r="AM187" s="84">
        <f t="shared" si="85"/>
        <v>0</v>
      </c>
      <c r="AN187" s="84">
        <f t="shared" si="86"/>
        <v>0</v>
      </c>
      <c r="AO187" s="84">
        <f t="shared" si="87"/>
        <v>0</v>
      </c>
      <c r="AP187" s="84">
        <f t="shared" si="88"/>
        <v>0</v>
      </c>
      <c r="AQ187" s="221">
        <f t="shared" si="102"/>
        <v>0</v>
      </c>
      <c r="AR187" s="221">
        <f t="shared" si="102"/>
        <v>0</v>
      </c>
      <c r="AS187" s="221">
        <f t="shared" si="102"/>
        <v>0</v>
      </c>
      <c r="AT187" s="221">
        <f t="shared" si="102"/>
        <v>0</v>
      </c>
      <c r="AU187" s="84"/>
      <c r="AV187" s="84"/>
      <c r="AW187" s="84"/>
      <c r="AX187" s="84"/>
      <c r="AY187" s="127"/>
    </row>
    <row r="188" spans="3:51">
      <c r="C188" s="192" t="s">
        <v>63</v>
      </c>
      <c r="D188" s="4">
        <v>0.38</v>
      </c>
      <c r="E188" s="215" t="s">
        <v>234</v>
      </c>
      <c r="I188" s="106">
        <v>183</v>
      </c>
      <c r="J188" s="84">
        <f t="shared" si="91"/>
        <v>0</v>
      </c>
      <c r="K188" s="84">
        <f t="shared" si="92"/>
        <v>0</v>
      </c>
      <c r="L188" s="84">
        <f t="shared" si="93"/>
        <v>0</v>
      </c>
      <c r="M188" s="84">
        <f t="shared" si="94"/>
        <v>0</v>
      </c>
      <c r="N188" s="84">
        <f t="shared" si="75"/>
        <v>0</v>
      </c>
      <c r="O188" s="85">
        <f t="shared" si="76"/>
        <v>0</v>
      </c>
      <c r="P188" s="106">
        <v>183</v>
      </c>
      <c r="Q188" s="84">
        <f t="shared" si="89"/>
        <v>0</v>
      </c>
      <c r="R188" s="84">
        <f t="shared" si="95"/>
        <v>0</v>
      </c>
      <c r="S188" s="84">
        <f t="shared" si="96"/>
        <v>0</v>
      </c>
      <c r="T188" s="84">
        <f t="shared" si="77"/>
        <v>0</v>
      </c>
      <c r="U188" s="84">
        <f t="shared" si="90"/>
        <v>0</v>
      </c>
      <c r="V188" s="84">
        <f t="shared" si="78"/>
        <v>0</v>
      </c>
      <c r="W188" s="84">
        <v>0</v>
      </c>
      <c r="X188" s="84">
        <f t="shared" si="79"/>
        <v>0</v>
      </c>
      <c r="Y188" s="89">
        <f t="shared" si="80"/>
        <v>0</v>
      </c>
      <c r="AA188" s="122">
        <v>183</v>
      </c>
      <c r="AB188" s="84">
        <f t="shared" si="81"/>
        <v>0</v>
      </c>
      <c r="AC188" s="332">
        <f t="shared" si="101"/>
        <v>0</v>
      </c>
      <c r="AD188" s="152">
        <f t="shared" si="82"/>
        <v>0</v>
      </c>
      <c r="AE188" s="152">
        <f t="shared" si="83"/>
        <v>0</v>
      </c>
      <c r="AF188" s="221">
        <f t="shared" si="97"/>
        <v>0</v>
      </c>
      <c r="AG188" s="221">
        <f t="shared" si="98"/>
        <v>0</v>
      </c>
      <c r="AH188" s="221">
        <f t="shared" si="99"/>
        <v>0</v>
      </c>
      <c r="AI188" s="226">
        <f t="shared" si="100"/>
        <v>0</v>
      </c>
      <c r="AK188" s="122">
        <v>183</v>
      </c>
      <c r="AL188" s="84">
        <f t="shared" si="84"/>
        <v>0</v>
      </c>
      <c r="AM188" s="84">
        <f t="shared" si="85"/>
        <v>0</v>
      </c>
      <c r="AN188" s="84">
        <f t="shared" si="86"/>
        <v>0</v>
      </c>
      <c r="AO188" s="84">
        <f t="shared" si="87"/>
        <v>0</v>
      </c>
      <c r="AP188" s="84">
        <f t="shared" si="88"/>
        <v>0</v>
      </c>
      <c r="AQ188" s="221">
        <f t="shared" si="102"/>
        <v>0</v>
      </c>
      <c r="AR188" s="221">
        <f t="shared" si="102"/>
        <v>0</v>
      </c>
      <c r="AS188" s="221">
        <f t="shared" si="102"/>
        <v>0</v>
      </c>
      <c r="AT188" s="221">
        <f t="shared" si="102"/>
        <v>0</v>
      </c>
      <c r="AU188" s="84"/>
      <c r="AV188" s="84"/>
      <c r="AW188" s="84"/>
      <c r="AX188" s="84"/>
      <c r="AY188" s="127"/>
    </row>
    <row r="189" spans="3:51">
      <c r="C189" s="192" t="s">
        <v>64</v>
      </c>
      <c r="D189" s="4">
        <v>0.36</v>
      </c>
      <c r="E189" s="215" t="s">
        <v>234</v>
      </c>
      <c r="I189" s="106">
        <v>184</v>
      </c>
      <c r="J189" s="84">
        <f t="shared" si="91"/>
        <v>0</v>
      </c>
      <c r="K189" s="84">
        <f t="shared" si="92"/>
        <v>0</v>
      </c>
      <c r="L189" s="84">
        <f t="shared" si="93"/>
        <v>0</v>
      </c>
      <c r="M189" s="84">
        <f t="shared" si="94"/>
        <v>0</v>
      </c>
      <c r="N189" s="84">
        <f t="shared" si="75"/>
        <v>0</v>
      </c>
      <c r="O189" s="85">
        <f t="shared" si="76"/>
        <v>0</v>
      </c>
      <c r="P189" s="106">
        <v>184</v>
      </c>
      <c r="Q189" s="84">
        <f t="shared" si="89"/>
        <v>0</v>
      </c>
      <c r="R189" s="84">
        <f t="shared" si="95"/>
        <v>0</v>
      </c>
      <c r="S189" s="84">
        <f t="shared" si="96"/>
        <v>0</v>
      </c>
      <c r="T189" s="84">
        <f t="shared" si="77"/>
        <v>0</v>
      </c>
      <c r="U189" s="84">
        <f t="shared" si="90"/>
        <v>0</v>
      </c>
      <c r="V189" s="84">
        <f t="shared" si="78"/>
        <v>0</v>
      </c>
      <c r="W189" s="84">
        <v>0</v>
      </c>
      <c r="X189" s="84">
        <f t="shared" si="79"/>
        <v>0</v>
      </c>
      <c r="Y189" s="89">
        <f t="shared" si="80"/>
        <v>0</v>
      </c>
      <c r="AA189" s="122">
        <v>184</v>
      </c>
      <c r="AB189" s="84">
        <f t="shared" si="81"/>
        <v>0</v>
      </c>
      <c r="AC189" s="332">
        <f t="shared" si="101"/>
        <v>0</v>
      </c>
      <c r="AD189" s="152">
        <f t="shared" si="82"/>
        <v>0</v>
      </c>
      <c r="AE189" s="152">
        <f t="shared" si="83"/>
        <v>0</v>
      </c>
      <c r="AF189" s="221">
        <f t="shared" si="97"/>
        <v>0</v>
      </c>
      <c r="AG189" s="221">
        <f t="shared" si="98"/>
        <v>0</v>
      </c>
      <c r="AH189" s="221">
        <f t="shared" si="99"/>
        <v>0</v>
      </c>
      <c r="AI189" s="226">
        <f t="shared" si="100"/>
        <v>0</v>
      </c>
      <c r="AK189" s="122">
        <v>184</v>
      </c>
      <c r="AL189" s="84">
        <f t="shared" si="84"/>
        <v>0</v>
      </c>
      <c r="AM189" s="84">
        <f t="shared" si="85"/>
        <v>0</v>
      </c>
      <c r="AN189" s="84">
        <f t="shared" si="86"/>
        <v>0</v>
      </c>
      <c r="AO189" s="84">
        <f t="shared" si="87"/>
        <v>0</v>
      </c>
      <c r="AP189" s="84">
        <f t="shared" si="88"/>
        <v>0</v>
      </c>
      <c r="AQ189" s="221">
        <f t="shared" si="102"/>
        <v>0</v>
      </c>
      <c r="AR189" s="221">
        <f t="shared" si="102"/>
        <v>0</v>
      </c>
      <c r="AS189" s="221">
        <f t="shared" si="102"/>
        <v>0</v>
      </c>
      <c r="AT189" s="221">
        <f t="shared" si="102"/>
        <v>0</v>
      </c>
      <c r="AU189" s="84"/>
      <c r="AV189" s="84"/>
      <c r="AW189" s="84"/>
      <c r="AX189" s="84"/>
      <c r="AY189" s="127"/>
    </row>
    <row r="190" spans="3:51">
      <c r="C190" s="192" t="s">
        <v>65</v>
      </c>
      <c r="D190" s="4">
        <v>0.37</v>
      </c>
      <c r="E190" s="215" t="s">
        <v>233</v>
      </c>
      <c r="I190" s="106">
        <v>185</v>
      </c>
      <c r="J190" s="84">
        <f t="shared" si="91"/>
        <v>0</v>
      </c>
      <c r="K190" s="84">
        <f t="shared" si="92"/>
        <v>0</v>
      </c>
      <c r="L190" s="84">
        <f t="shared" si="93"/>
        <v>0</v>
      </c>
      <c r="M190" s="84">
        <f t="shared" si="94"/>
        <v>0</v>
      </c>
      <c r="N190" s="84">
        <f t="shared" si="75"/>
        <v>0</v>
      </c>
      <c r="O190" s="85">
        <f t="shared" si="76"/>
        <v>0</v>
      </c>
      <c r="P190" s="106">
        <v>185</v>
      </c>
      <c r="Q190" s="84">
        <f t="shared" si="89"/>
        <v>0</v>
      </c>
      <c r="R190" s="84">
        <f t="shared" si="95"/>
        <v>0</v>
      </c>
      <c r="S190" s="84">
        <f t="shared" si="96"/>
        <v>0</v>
      </c>
      <c r="T190" s="84">
        <f t="shared" si="77"/>
        <v>0</v>
      </c>
      <c r="U190" s="84">
        <f t="shared" si="90"/>
        <v>0</v>
      </c>
      <c r="V190" s="84">
        <f t="shared" si="78"/>
        <v>0</v>
      </c>
      <c r="W190" s="84">
        <v>0</v>
      </c>
      <c r="X190" s="84">
        <f t="shared" si="79"/>
        <v>0</v>
      </c>
      <c r="Y190" s="89">
        <f t="shared" si="80"/>
        <v>0</v>
      </c>
      <c r="AA190" s="122">
        <v>185</v>
      </c>
      <c r="AB190" s="84">
        <f t="shared" si="81"/>
        <v>0</v>
      </c>
      <c r="AC190" s="332">
        <f t="shared" si="101"/>
        <v>0</v>
      </c>
      <c r="AD190" s="152">
        <f t="shared" si="82"/>
        <v>0</v>
      </c>
      <c r="AE190" s="152">
        <f t="shared" si="83"/>
        <v>0</v>
      </c>
      <c r="AF190" s="221">
        <f t="shared" si="97"/>
        <v>0</v>
      </c>
      <c r="AG190" s="221">
        <f t="shared" si="98"/>
        <v>0</v>
      </c>
      <c r="AH190" s="221">
        <f t="shared" si="99"/>
        <v>0</v>
      </c>
      <c r="AI190" s="226">
        <f t="shared" si="100"/>
        <v>0</v>
      </c>
      <c r="AK190" s="122">
        <v>185</v>
      </c>
      <c r="AL190" s="84">
        <f t="shared" si="84"/>
        <v>0</v>
      </c>
      <c r="AM190" s="84">
        <f t="shared" si="85"/>
        <v>0</v>
      </c>
      <c r="AN190" s="84">
        <f t="shared" si="86"/>
        <v>0</v>
      </c>
      <c r="AO190" s="84">
        <f t="shared" si="87"/>
        <v>0</v>
      </c>
      <c r="AP190" s="84">
        <f t="shared" si="88"/>
        <v>0</v>
      </c>
      <c r="AQ190" s="221">
        <f t="shared" si="102"/>
        <v>0</v>
      </c>
      <c r="AR190" s="221">
        <f t="shared" si="102"/>
        <v>0</v>
      </c>
      <c r="AS190" s="221">
        <f t="shared" si="102"/>
        <v>0</v>
      </c>
      <c r="AT190" s="221">
        <f t="shared" si="102"/>
        <v>0</v>
      </c>
      <c r="AU190" s="84"/>
      <c r="AV190" s="84"/>
      <c r="AW190" s="84"/>
      <c r="AX190" s="84"/>
      <c r="AY190" s="127"/>
    </row>
    <row r="191" spans="3:51">
      <c r="C191" s="192" t="s">
        <v>66</v>
      </c>
      <c r="D191" s="4">
        <v>0.53</v>
      </c>
      <c r="E191" s="215" t="s">
        <v>233</v>
      </c>
      <c r="I191" s="106">
        <v>186</v>
      </c>
      <c r="J191" s="84">
        <f t="shared" si="91"/>
        <v>0</v>
      </c>
      <c r="K191" s="84">
        <f t="shared" si="92"/>
        <v>0</v>
      </c>
      <c r="L191" s="84">
        <f t="shared" si="93"/>
        <v>0</v>
      </c>
      <c r="M191" s="84">
        <f t="shared" si="94"/>
        <v>0</v>
      </c>
      <c r="N191" s="84">
        <f t="shared" si="75"/>
        <v>0</v>
      </c>
      <c r="O191" s="85">
        <f t="shared" si="76"/>
        <v>0</v>
      </c>
      <c r="P191" s="106">
        <v>186</v>
      </c>
      <c r="Q191" s="84">
        <f t="shared" si="89"/>
        <v>0</v>
      </c>
      <c r="R191" s="84">
        <f t="shared" si="95"/>
        <v>0</v>
      </c>
      <c r="S191" s="84">
        <f t="shared" si="96"/>
        <v>0</v>
      </c>
      <c r="T191" s="84">
        <f t="shared" si="77"/>
        <v>0</v>
      </c>
      <c r="U191" s="84">
        <f t="shared" si="90"/>
        <v>0</v>
      </c>
      <c r="V191" s="84">
        <f t="shared" si="78"/>
        <v>0</v>
      </c>
      <c r="W191" s="84">
        <v>0</v>
      </c>
      <c r="X191" s="84">
        <f t="shared" si="79"/>
        <v>0</v>
      </c>
      <c r="Y191" s="89">
        <f t="shared" si="80"/>
        <v>0</v>
      </c>
      <c r="AA191" s="122">
        <v>186</v>
      </c>
      <c r="AB191" s="84">
        <f t="shared" si="81"/>
        <v>0</v>
      </c>
      <c r="AC191" s="332">
        <f t="shared" si="101"/>
        <v>0</v>
      </c>
      <c r="AD191" s="152">
        <f t="shared" si="82"/>
        <v>0</v>
      </c>
      <c r="AE191" s="152">
        <f t="shared" si="83"/>
        <v>0</v>
      </c>
      <c r="AF191" s="221">
        <f t="shared" si="97"/>
        <v>0</v>
      </c>
      <c r="AG191" s="221">
        <f t="shared" si="98"/>
        <v>0</v>
      </c>
      <c r="AH191" s="221">
        <f t="shared" si="99"/>
        <v>0</v>
      </c>
      <c r="AI191" s="226">
        <f t="shared" si="100"/>
        <v>0</v>
      </c>
      <c r="AK191" s="122">
        <v>186</v>
      </c>
      <c r="AL191" s="84">
        <f t="shared" si="84"/>
        <v>0</v>
      </c>
      <c r="AM191" s="84">
        <f t="shared" si="85"/>
        <v>0</v>
      </c>
      <c r="AN191" s="84">
        <f t="shared" si="86"/>
        <v>0</v>
      </c>
      <c r="AO191" s="84">
        <f t="shared" si="87"/>
        <v>0</v>
      </c>
      <c r="AP191" s="84">
        <f t="shared" si="88"/>
        <v>0</v>
      </c>
      <c r="AQ191" s="221">
        <f t="shared" si="102"/>
        <v>0</v>
      </c>
      <c r="AR191" s="221">
        <f t="shared" si="102"/>
        <v>0</v>
      </c>
      <c r="AS191" s="221">
        <f t="shared" si="102"/>
        <v>0</v>
      </c>
      <c r="AT191" s="221">
        <f t="shared" si="102"/>
        <v>0</v>
      </c>
      <c r="AU191" s="84"/>
      <c r="AV191" s="84"/>
      <c r="AW191" s="84"/>
      <c r="AX191" s="84"/>
      <c r="AY191" s="127"/>
    </row>
    <row r="192" spans="3:51">
      <c r="C192" s="192" t="s">
        <v>67</v>
      </c>
      <c r="D192" s="4">
        <v>0.43</v>
      </c>
      <c r="E192" s="215" t="s">
        <v>233</v>
      </c>
      <c r="I192" s="106">
        <v>187</v>
      </c>
      <c r="J192" s="84">
        <f t="shared" si="91"/>
        <v>0</v>
      </c>
      <c r="K192" s="84">
        <f t="shared" si="92"/>
        <v>0</v>
      </c>
      <c r="L192" s="84">
        <f t="shared" si="93"/>
        <v>0</v>
      </c>
      <c r="M192" s="84">
        <f t="shared" si="94"/>
        <v>0</v>
      </c>
      <c r="N192" s="84">
        <f t="shared" si="75"/>
        <v>0</v>
      </c>
      <c r="O192" s="85">
        <f t="shared" si="76"/>
        <v>0</v>
      </c>
      <c r="P192" s="106">
        <v>187</v>
      </c>
      <c r="Q192" s="84">
        <f t="shared" si="89"/>
        <v>0</v>
      </c>
      <c r="R192" s="84">
        <f t="shared" si="95"/>
        <v>0</v>
      </c>
      <c r="S192" s="84">
        <f t="shared" si="96"/>
        <v>0</v>
      </c>
      <c r="T192" s="84">
        <f t="shared" si="77"/>
        <v>0</v>
      </c>
      <c r="U192" s="84">
        <f t="shared" si="90"/>
        <v>0</v>
      </c>
      <c r="V192" s="84">
        <f t="shared" si="78"/>
        <v>0</v>
      </c>
      <c r="W192" s="84">
        <v>0</v>
      </c>
      <c r="X192" s="84">
        <f t="shared" si="79"/>
        <v>0</v>
      </c>
      <c r="Y192" s="89">
        <f t="shared" si="80"/>
        <v>0</v>
      </c>
      <c r="AA192" s="122">
        <v>187</v>
      </c>
      <c r="AB192" s="84">
        <f t="shared" si="81"/>
        <v>0</v>
      </c>
      <c r="AC192" s="332">
        <f t="shared" si="101"/>
        <v>0</v>
      </c>
      <c r="AD192" s="152">
        <f t="shared" si="82"/>
        <v>0</v>
      </c>
      <c r="AE192" s="152">
        <f t="shared" si="83"/>
        <v>0</v>
      </c>
      <c r="AF192" s="221">
        <f t="shared" si="97"/>
        <v>0</v>
      </c>
      <c r="AG192" s="221">
        <f t="shared" si="98"/>
        <v>0</v>
      </c>
      <c r="AH192" s="221">
        <f t="shared" si="99"/>
        <v>0</v>
      </c>
      <c r="AI192" s="226">
        <f t="shared" si="100"/>
        <v>0</v>
      </c>
      <c r="AK192" s="122">
        <v>187</v>
      </c>
      <c r="AL192" s="84">
        <f t="shared" si="84"/>
        <v>0</v>
      </c>
      <c r="AM192" s="84">
        <f t="shared" si="85"/>
        <v>0</v>
      </c>
      <c r="AN192" s="84">
        <f t="shared" si="86"/>
        <v>0</v>
      </c>
      <c r="AO192" s="84">
        <f t="shared" si="87"/>
        <v>0</v>
      </c>
      <c r="AP192" s="84">
        <f t="shared" si="88"/>
        <v>0</v>
      </c>
      <c r="AQ192" s="221">
        <f t="shared" si="102"/>
        <v>0</v>
      </c>
      <c r="AR192" s="221">
        <f t="shared" si="102"/>
        <v>0</v>
      </c>
      <c r="AS192" s="221">
        <f t="shared" si="102"/>
        <v>0</v>
      </c>
      <c r="AT192" s="221">
        <f t="shared" si="102"/>
        <v>0</v>
      </c>
      <c r="AU192" s="84"/>
      <c r="AV192" s="84"/>
      <c r="AW192" s="84"/>
      <c r="AX192" s="84"/>
      <c r="AY192" s="127"/>
    </row>
    <row r="193" spans="3:51">
      <c r="C193" s="192" t="s">
        <v>68</v>
      </c>
      <c r="D193" s="4">
        <v>0.38</v>
      </c>
      <c r="E193" s="215" t="s">
        <v>233</v>
      </c>
      <c r="I193" s="106">
        <v>188</v>
      </c>
      <c r="J193" s="84">
        <f t="shared" si="91"/>
        <v>0</v>
      </c>
      <c r="K193" s="84">
        <f t="shared" si="92"/>
        <v>0</v>
      </c>
      <c r="L193" s="84">
        <f t="shared" si="93"/>
        <v>0</v>
      </c>
      <c r="M193" s="84">
        <f t="shared" si="94"/>
        <v>0</v>
      </c>
      <c r="N193" s="84">
        <f t="shared" si="75"/>
        <v>0</v>
      </c>
      <c r="O193" s="85">
        <f t="shared" si="76"/>
        <v>0</v>
      </c>
      <c r="P193" s="106">
        <v>188</v>
      </c>
      <c r="Q193" s="84">
        <f t="shared" si="89"/>
        <v>0</v>
      </c>
      <c r="R193" s="84">
        <f t="shared" si="95"/>
        <v>0</v>
      </c>
      <c r="S193" s="84">
        <f t="shared" si="96"/>
        <v>0</v>
      </c>
      <c r="T193" s="84">
        <f t="shared" si="77"/>
        <v>0</v>
      </c>
      <c r="U193" s="84">
        <f t="shared" si="90"/>
        <v>0</v>
      </c>
      <c r="V193" s="84">
        <f t="shared" si="78"/>
        <v>0</v>
      </c>
      <c r="W193" s="84">
        <v>0</v>
      </c>
      <c r="X193" s="84">
        <f t="shared" si="79"/>
        <v>0</v>
      </c>
      <c r="Y193" s="89">
        <f t="shared" si="80"/>
        <v>0</v>
      </c>
      <c r="AA193" s="122">
        <v>188</v>
      </c>
      <c r="AB193" s="84">
        <f t="shared" si="81"/>
        <v>0</v>
      </c>
      <c r="AC193" s="332">
        <f t="shared" si="101"/>
        <v>0</v>
      </c>
      <c r="AD193" s="152">
        <f t="shared" si="82"/>
        <v>0</v>
      </c>
      <c r="AE193" s="152">
        <f t="shared" si="83"/>
        <v>0</v>
      </c>
      <c r="AF193" s="221">
        <f t="shared" si="97"/>
        <v>0</v>
      </c>
      <c r="AG193" s="221">
        <f t="shared" si="98"/>
        <v>0</v>
      </c>
      <c r="AH193" s="221">
        <f t="shared" si="99"/>
        <v>0</v>
      </c>
      <c r="AI193" s="226">
        <f t="shared" si="100"/>
        <v>0</v>
      </c>
      <c r="AK193" s="122">
        <v>188</v>
      </c>
      <c r="AL193" s="84">
        <f t="shared" si="84"/>
        <v>0</v>
      </c>
      <c r="AM193" s="84">
        <f t="shared" si="85"/>
        <v>0</v>
      </c>
      <c r="AN193" s="84">
        <f t="shared" si="86"/>
        <v>0</v>
      </c>
      <c r="AO193" s="84">
        <f t="shared" si="87"/>
        <v>0</v>
      </c>
      <c r="AP193" s="84">
        <f t="shared" si="88"/>
        <v>0</v>
      </c>
      <c r="AQ193" s="221">
        <f t="shared" si="102"/>
        <v>0</v>
      </c>
      <c r="AR193" s="221">
        <f t="shared" si="102"/>
        <v>0</v>
      </c>
      <c r="AS193" s="221">
        <f t="shared" si="102"/>
        <v>0</v>
      </c>
      <c r="AT193" s="221">
        <f t="shared" si="102"/>
        <v>0</v>
      </c>
      <c r="AU193" s="84"/>
      <c r="AV193" s="84"/>
      <c r="AW193" s="84"/>
      <c r="AX193" s="84"/>
      <c r="AY193" s="127"/>
    </row>
    <row r="194" spans="3:51">
      <c r="C194" s="194" t="s">
        <v>69</v>
      </c>
      <c r="D194" s="3">
        <v>0.42</v>
      </c>
      <c r="E194" s="215" t="s">
        <v>234</v>
      </c>
      <c r="I194" s="106">
        <v>189</v>
      </c>
      <c r="J194" s="84">
        <f t="shared" si="91"/>
        <v>0</v>
      </c>
      <c r="K194" s="84">
        <f t="shared" si="92"/>
        <v>0</v>
      </c>
      <c r="L194" s="84">
        <f t="shared" si="93"/>
        <v>0</v>
      </c>
      <c r="M194" s="84">
        <f t="shared" si="94"/>
        <v>0</v>
      </c>
      <c r="N194" s="84">
        <f t="shared" si="75"/>
        <v>0</v>
      </c>
      <c r="O194" s="85">
        <f t="shared" si="76"/>
        <v>0</v>
      </c>
      <c r="P194" s="106">
        <v>189</v>
      </c>
      <c r="Q194" s="84">
        <f t="shared" si="89"/>
        <v>0</v>
      </c>
      <c r="R194" s="84">
        <f t="shared" si="95"/>
        <v>0</v>
      </c>
      <c r="S194" s="84">
        <f t="shared" si="96"/>
        <v>0</v>
      </c>
      <c r="T194" s="84">
        <f t="shared" si="77"/>
        <v>0</v>
      </c>
      <c r="U194" s="84">
        <f t="shared" si="90"/>
        <v>0</v>
      </c>
      <c r="V194" s="84">
        <f t="shared" si="78"/>
        <v>0</v>
      </c>
      <c r="W194" s="84">
        <v>0</v>
      </c>
      <c r="X194" s="84">
        <f t="shared" si="79"/>
        <v>0</v>
      </c>
      <c r="Y194" s="89">
        <f t="shared" si="80"/>
        <v>0</v>
      </c>
      <c r="AA194" s="122">
        <v>189</v>
      </c>
      <c r="AB194" s="84">
        <f t="shared" si="81"/>
        <v>0</v>
      </c>
      <c r="AC194" s="332">
        <f t="shared" si="101"/>
        <v>0</v>
      </c>
      <c r="AD194" s="152">
        <f t="shared" si="82"/>
        <v>0</v>
      </c>
      <c r="AE194" s="152">
        <f t="shared" si="83"/>
        <v>0</v>
      </c>
      <c r="AF194" s="221">
        <f t="shared" si="97"/>
        <v>0</v>
      </c>
      <c r="AG194" s="221">
        <f t="shared" si="98"/>
        <v>0</v>
      </c>
      <c r="AH194" s="221">
        <f t="shared" si="99"/>
        <v>0</v>
      </c>
      <c r="AI194" s="226">
        <f t="shared" si="100"/>
        <v>0</v>
      </c>
      <c r="AK194" s="122">
        <v>189</v>
      </c>
      <c r="AL194" s="84">
        <f t="shared" si="84"/>
        <v>0</v>
      </c>
      <c r="AM194" s="84">
        <f t="shared" si="85"/>
        <v>0</v>
      </c>
      <c r="AN194" s="84">
        <f t="shared" si="86"/>
        <v>0</v>
      </c>
      <c r="AO194" s="84">
        <f t="shared" si="87"/>
        <v>0</v>
      </c>
      <c r="AP194" s="84">
        <f t="shared" si="88"/>
        <v>0</v>
      </c>
      <c r="AQ194" s="221">
        <f t="shared" si="102"/>
        <v>0</v>
      </c>
      <c r="AR194" s="221">
        <f t="shared" si="102"/>
        <v>0</v>
      </c>
      <c r="AS194" s="221">
        <f t="shared" si="102"/>
        <v>0</v>
      </c>
      <c r="AT194" s="221">
        <f t="shared" si="102"/>
        <v>0</v>
      </c>
      <c r="AU194" s="84"/>
      <c r="AV194" s="84"/>
      <c r="AW194" s="84"/>
      <c r="AX194" s="84"/>
      <c r="AY194" s="127"/>
    </row>
    <row r="195" spans="3:51">
      <c r="C195" s="194" t="s">
        <v>70</v>
      </c>
      <c r="D195" s="3">
        <v>0.56999999999999995</v>
      </c>
      <c r="E195" s="215" t="s">
        <v>233</v>
      </c>
      <c r="I195" s="106">
        <v>190</v>
      </c>
      <c r="J195" s="84">
        <f t="shared" si="91"/>
        <v>0</v>
      </c>
      <c r="K195" s="84">
        <f t="shared" si="92"/>
        <v>0</v>
      </c>
      <c r="L195" s="84">
        <f t="shared" si="93"/>
        <v>0</v>
      </c>
      <c r="M195" s="84">
        <f t="shared" si="94"/>
        <v>0</v>
      </c>
      <c r="N195" s="84">
        <f t="shared" si="75"/>
        <v>0</v>
      </c>
      <c r="O195" s="85">
        <f t="shared" si="76"/>
        <v>0</v>
      </c>
      <c r="P195" s="106">
        <v>190</v>
      </c>
      <c r="Q195" s="84">
        <f t="shared" si="89"/>
        <v>0</v>
      </c>
      <c r="R195" s="84">
        <f t="shared" si="95"/>
        <v>0</v>
      </c>
      <c r="S195" s="84">
        <f t="shared" si="96"/>
        <v>0</v>
      </c>
      <c r="T195" s="84">
        <f t="shared" si="77"/>
        <v>0</v>
      </c>
      <c r="U195" s="84">
        <f t="shared" si="90"/>
        <v>0</v>
      </c>
      <c r="V195" s="84">
        <f t="shared" si="78"/>
        <v>0</v>
      </c>
      <c r="W195" s="84">
        <v>0</v>
      </c>
      <c r="X195" s="84">
        <f t="shared" si="79"/>
        <v>0</v>
      </c>
      <c r="Y195" s="89">
        <f t="shared" si="80"/>
        <v>0</v>
      </c>
      <c r="AA195" s="122">
        <v>190</v>
      </c>
      <c r="AB195" s="84">
        <f t="shared" si="81"/>
        <v>0</v>
      </c>
      <c r="AC195" s="332">
        <f t="shared" si="101"/>
        <v>0</v>
      </c>
      <c r="AD195" s="152">
        <f t="shared" si="82"/>
        <v>0</v>
      </c>
      <c r="AE195" s="152">
        <f t="shared" si="83"/>
        <v>0</v>
      </c>
      <c r="AF195" s="221">
        <f t="shared" si="97"/>
        <v>0</v>
      </c>
      <c r="AG195" s="221">
        <f t="shared" si="98"/>
        <v>0</v>
      </c>
      <c r="AH195" s="221">
        <f t="shared" si="99"/>
        <v>0</v>
      </c>
      <c r="AI195" s="226">
        <f t="shared" si="100"/>
        <v>0</v>
      </c>
      <c r="AK195" s="122">
        <v>190</v>
      </c>
      <c r="AL195" s="84">
        <f t="shared" si="84"/>
        <v>0</v>
      </c>
      <c r="AM195" s="84">
        <f t="shared" si="85"/>
        <v>0</v>
      </c>
      <c r="AN195" s="84">
        <f t="shared" si="86"/>
        <v>0</v>
      </c>
      <c r="AO195" s="84">
        <f t="shared" si="87"/>
        <v>0</v>
      </c>
      <c r="AP195" s="84">
        <f t="shared" si="88"/>
        <v>0</v>
      </c>
      <c r="AQ195" s="221">
        <f t="shared" si="102"/>
        <v>0</v>
      </c>
      <c r="AR195" s="221">
        <f t="shared" si="102"/>
        <v>0</v>
      </c>
      <c r="AS195" s="221">
        <f t="shared" si="102"/>
        <v>0</v>
      </c>
      <c r="AT195" s="221">
        <f t="shared" si="102"/>
        <v>0</v>
      </c>
      <c r="AU195" s="84"/>
      <c r="AV195" s="84"/>
      <c r="AW195" s="84"/>
      <c r="AX195" s="84"/>
      <c r="AY195" s="127"/>
    </row>
    <row r="196" spans="3:51">
      <c r="C196" s="194" t="s">
        <v>71</v>
      </c>
      <c r="D196" s="3">
        <v>0.54</v>
      </c>
      <c r="E196" s="215"/>
      <c r="I196" s="106">
        <v>191</v>
      </c>
      <c r="J196" s="84">
        <f t="shared" si="91"/>
        <v>0</v>
      </c>
      <c r="K196" s="84">
        <f t="shared" si="92"/>
        <v>0</v>
      </c>
      <c r="L196" s="84">
        <f t="shared" si="93"/>
        <v>0</v>
      </c>
      <c r="M196" s="84">
        <f t="shared" si="94"/>
        <v>0</v>
      </c>
      <c r="N196" s="84">
        <f t="shared" si="75"/>
        <v>0</v>
      </c>
      <c r="O196" s="85">
        <f t="shared" si="76"/>
        <v>0</v>
      </c>
      <c r="P196" s="106">
        <v>191</v>
      </c>
      <c r="Q196" s="84">
        <f t="shared" si="89"/>
        <v>0</v>
      </c>
      <c r="R196" s="84">
        <f t="shared" si="95"/>
        <v>0</v>
      </c>
      <c r="S196" s="84">
        <f t="shared" si="96"/>
        <v>0</v>
      </c>
      <c r="T196" s="84">
        <f t="shared" si="77"/>
        <v>0</v>
      </c>
      <c r="U196" s="84">
        <f t="shared" si="90"/>
        <v>0</v>
      </c>
      <c r="V196" s="84">
        <f t="shared" si="78"/>
        <v>0</v>
      </c>
      <c r="W196" s="84">
        <v>0</v>
      </c>
      <c r="X196" s="84">
        <f t="shared" si="79"/>
        <v>0</v>
      </c>
      <c r="Y196" s="89">
        <f t="shared" si="80"/>
        <v>0</v>
      </c>
      <c r="AA196" s="122">
        <v>191</v>
      </c>
      <c r="AB196" s="84">
        <f t="shared" si="81"/>
        <v>0</v>
      </c>
      <c r="AC196" s="332">
        <f t="shared" si="101"/>
        <v>0</v>
      </c>
      <c r="AD196" s="152">
        <f t="shared" si="82"/>
        <v>0</v>
      </c>
      <c r="AE196" s="152">
        <f t="shared" si="83"/>
        <v>0</v>
      </c>
      <c r="AF196" s="221">
        <f t="shared" si="97"/>
        <v>0</v>
      </c>
      <c r="AG196" s="221">
        <f t="shared" si="98"/>
        <v>0</v>
      </c>
      <c r="AH196" s="221">
        <f t="shared" si="99"/>
        <v>0</v>
      </c>
      <c r="AI196" s="226">
        <f t="shared" si="100"/>
        <v>0</v>
      </c>
      <c r="AK196" s="122">
        <v>191</v>
      </c>
      <c r="AL196" s="84">
        <f t="shared" si="84"/>
        <v>0</v>
      </c>
      <c r="AM196" s="84">
        <f t="shared" si="85"/>
        <v>0</v>
      </c>
      <c r="AN196" s="84">
        <f t="shared" si="86"/>
        <v>0</v>
      </c>
      <c r="AO196" s="84">
        <f t="shared" si="87"/>
        <v>0</v>
      </c>
      <c r="AP196" s="84">
        <f t="shared" si="88"/>
        <v>0</v>
      </c>
      <c r="AQ196" s="221">
        <f t="shared" si="102"/>
        <v>0</v>
      </c>
      <c r="AR196" s="221">
        <f t="shared" si="102"/>
        <v>0</v>
      </c>
      <c r="AS196" s="221">
        <f t="shared" si="102"/>
        <v>0</v>
      </c>
      <c r="AT196" s="221">
        <f t="shared" si="102"/>
        <v>0</v>
      </c>
      <c r="AU196" s="84"/>
      <c r="AV196" s="84"/>
      <c r="AW196" s="84"/>
      <c r="AX196" s="84"/>
      <c r="AY196" s="127"/>
    </row>
    <row r="197" spans="3:51">
      <c r="E197" s="70"/>
      <c r="I197" s="106">
        <v>192</v>
      </c>
      <c r="J197" s="84">
        <f t="shared" si="91"/>
        <v>0</v>
      </c>
      <c r="K197" s="84">
        <f t="shared" si="92"/>
        <v>0</v>
      </c>
      <c r="L197" s="84">
        <f t="shared" si="93"/>
        <v>0</v>
      </c>
      <c r="M197" s="84">
        <f t="shared" si="94"/>
        <v>0</v>
      </c>
      <c r="N197" s="84">
        <f t="shared" ref="N197:N204" si="103">IF(P198&lt;=$F$18,0,)</f>
        <v>0</v>
      </c>
      <c r="O197" s="85">
        <f t="shared" ref="O197:O205" si="104">((J197+K197)*0.475+L197+M197+N197)*44/12</f>
        <v>0</v>
      </c>
      <c r="P197" s="106">
        <v>192</v>
      </c>
      <c r="Q197" s="84">
        <f t="shared" si="89"/>
        <v>0</v>
      </c>
      <c r="R197" s="84">
        <f t="shared" si="95"/>
        <v>0</v>
      </c>
      <c r="S197" s="84">
        <f t="shared" si="96"/>
        <v>0</v>
      </c>
      <c r="T197" s="84">
        <f t="shared" ref="T197:T205" si="105">IF(S197=0,0,EXP(-1.0587+0.8836*LN(S197)+0.284))</f>
        <v>0</v>
      </c>
      <c r="U197" s="84">
        <f t="shared" si="90"/>
        <v>0</v>
      </c>
      <c r="V197" s="84">
        <f t="shared" ref="V197:V205" si="106">IF(P197&lt;=$F$18,IF(P197&lt;=30,P197*($F$16-$F$6)/30,$F$16-$F$6),)</f>
        <v>0</v>
      </c>
      <c r="W197" s="84">
        <v>0</v>
      </c>
      <c r="X197" s="84">
        <f t="shared" ref="X197:X205" si="107">((S197+T197)*0.475+U197+V197+W197)*44/12</f>
        <v>0</v>
      </c>
      <c r="Y197" s="89">
        <f t="shared" ref="Y197:Y205" si="108">IF(P197&lt;=$F$18,X197-O197,)</f>
        <v>0</v>
      </c>
      <c r="AA197" s="122">
        <v>192</v>
      </c>
      <c r="AB197" s="84">
        <f t="shared" ref="AB197:AB205" si="109">IF(AA197&lt;=$F$18,IFERROR(VLOOKUP($AA197,$B$82:$G$94,2,FALSE),0),)</f>
        <v>0</v>
      </c>
      <c r="AC197" s="332">
        <f t="shared" si="101"/>
        <v>0</v>
      </c>
      <c r="AD197" s="152">
        <f t="shared" ref="AD197:AD205" si="110">IF(AA197&lt;=$F$18,IFERROR(VLOOKUP($AA197,$B$82:$G$94,4,FALSE),0),)</f>
        <v>0</v>
      </c>
      <c r="AE197" s="152">
        <f t="shared" ref="AE197:AE205" si="111">IF(AA197&lt;=$F$18,IFERROR(VLOOKUP($AA197,$B$82:$G$94,5,FALSE),0),)</f>
        <v>0</v>
      </c>
      <c r="AF197" s="221">
        <f t="shared" si="97"/>
        <v>0</v>
      </c>
      <c r="AG197" s="221">
        <f t="shared" si="98"/>
        <v>0</v>
      </c>
      <c r="AH197" s="221">
        <f t="shared" si="99"/>
        <v>0</v>
      </c>
      <c r="AI197" s="226">
        <f t="shared" si="100"/>
        <v>0</v>
      </c>
      <c r="AK197" s="122">
        <v>192</v>
      </c>
      <c r="AL197" s="84">
        <f t="shared" ref="AL197:AL205" si="112">IF(AK197&lt;=$F$18,IFERROR(VLOOKUP($AA197,$B$82:$G$94,2,FALSE),0),)</f>
        <v>0</v>
      </c>
      <c r="AM197" s="84">
        <f t="shared" ref="AM197:AM205" si="113">IF(AK197&lt;=$F$18,IFERROR(VLOOKUP($AA197,$B$82:$G$94,3,FALSE),0),)</f>
        <v>0</v>
      </c>
      <c r="AN197" s="84">
        <f t="shared" ref="AN197:AN205" si="114">IF(AK197&lt;=$F$18,IFERROR(VLOOKUP($AA197,$B$82:$G$94,4,FALSE),0),)</f>
        <v>0</v>
      </c>
      <c r="AO197" s="84">
        <f t="shared" ref="AO197:AO205" si="115">IF(AK197&lt;=$F$18,IFERROR(VLOOKUP($AA197,$B$82:$G$94,5,FALSE),0),)</f>
        <v>0</v>
      </c>
      <c r="AP197" s="84">
        <f t="shared" ref="AP197:AP205" si="116">IF(AK197&lt;=$F$18,IFERROR(VLOOKUP($AA197,$B$82:$G$94,6,FALSE),0),)</f>
        <v>0</v>
      </c>
      <c r="AQ197" s="221">
        <f t="shared" si="102"/>
        <v>0</v>
      </c>
      <c r="AR197" s="221">
        <f t="shared" si="102"/>
        <v>0</v>
      </c>
      <c r="AS197" s="221">
        <f t="shared" si="102"/>
        <v>0</v>
      </c>
      <c r="AT197" s="221">
        <f t="shared" si="102"/>
        <v>0</v>
      </c>
      <c r="AU197" s="84"/>
      <c r="AV197" s="84"/>
      <c r="AW197" s="84"/>
      <c r="AX197" s="84"/>
      <c r="AY197" s="127"/>
    </row>
    <row r="198" spans="3:51">
      <c r="E198" s="70"/>
      <c r="I198" s="106">
        <v>193</v>
      </c>
      <c r="J198" s="84">
        <f t="shared" si="91"/>
        <v>0</v>
      </c>
      <c r="K198" s="84">
        <f t="shared" si="92"/>
        <v>0</v>
      </c>
      <c r="L198" s="84">
        <f t="shared" si="93"/>
        <v>0</v>
      </c>
      <c r="M198" s="84">
        <f t="shared" si="94"/>
        <v>0</v>
      </c>
      <c r="N198" s="84">
        <f t="shared" si="103"/>
        <v>0</v>
      </c>
      <c r="O198" s="85">
        <f t="shared" si="104"/>
        <v>0</v>
      </c>
      <c r="P198" s="106">
        <v>193</v>
      </c>
      <c r="Q198" s="84">
        <f t="shared" ref="Q198:Q205" si="117">IF(P198&lt;=$F$18,LOOKUP(P198-1,$B$25:$B$78,$G$25:$G$78),)</f>
        <v>0</v>
      </c>
      <c r="R198" s="84">
        <f t="shared" si="95"/>
        <v>0</v>
      </c>
      <c r="S198" s="84">
        <f t="shared" si="96"/>
        <v>0</v>
      </c>
      <c r="T198" s="84">
        <f t="shared" si="105"/>
        <v>0</v>
      </c>
      <c r="U198" s="84">
        <f t="shared" ref="U198:U205" si="118">IF(P198&lt;=$F$18,$F$5+($F$15-$F$5)*(1-EXP(-0.0175*P198)),)</f>
        <v>0</v>
      </c>
      <c r="V198" s="84">
        <f t="shared" si="106"/>
        <v>0</v>
      </c>
      <c r="W198" s="84">
        <v>0</v>
      </c>
      <c r="X198" s="84">
        <f t="shared" si="107"/>
        <v>0</v>
      </c>
      <c r="Y198" s="89">
        <f t="shared" si="108"/>
        <v>0</v>
      </c>
      <c r="AA198" s="122">
        <v>193</v>
      </c>
      <c r="AB198" s="84">
        <f t="shared" si="109"/>
        <v>0</v>
      </c>
      <c r="AC198" s="332">
        <f t="shared" si="101"/>
        <v>0</v>
      </c>
      <c r="AD198" s="152">
        <f t="shared" si="110"/>
        <v>0</v>
      </c>
      <c r="AE198" s="152">
        <f t="shared" si="111"/>
        <v>0</v>
      </c>
      <c r="AF198" s="221">
        <f t="shared" si="97"/>
        <v>0</v>
      </c>
      <c r="AG198" s="221">
        <f t="shared" si="98"/>
        <v>0</v>
      </c>
      <c r="AH198" s="221">
        <f t="shared" si="99"/>
        <v>0</v>
      </c>
      <c r="AI198" s="226">
        <f t="shared" si="100"/>
        <v>0</v>
      </c>
      <c r="AK198" s="122">
        <v>193</v>
      </c>
      <c r="AL198" s="84">
        <f t="shared" si="112"/>
        <v>0</v>
      </c>
      <c r="AM198" s="84">
        <f t="shared" si="113"/>
        <v>0</v>
      </c>
      <c r="AN198" s="84">
        <f t="shared" si="114"/>
        <v>0</v>
      </c>
      <c r="AO198" s="84">
        <f t="shared" si="115"/>
        <v>0</v>
      </c>
      <c r="AP198" s="84">
        <f t="shared" si="116"/>
        <v>0</v>
      </c>
      <c r="AQ198" s="221">
        <f t="shared" si="102"/>
        <v>0</v>
      </c>
      <c r="AR198" s="221">
        <f t="shared" si="102"/>
        <v>0</v>
      </c>
      <c r="AS198" s="221">
        <f t="shared" si="102"/>
        <v>0</v>
      </c>
      <c r="AT198" s="221">
        <f t="shared" si="102"/>
        <v>0</v>
      </c>
      <c r="AU198" s="84"/>
      <c r="AV198" s="84"/>
      <c r="AW198" s="84"/>
      <c r="AX198" s="84"/>
      <c r="AY198" s="127"/>
    </row>
    <row r="199" spans="3:51">
      <c r="E199" s="70"/>
      <c r="I199" s="106">
        <v>194</v>
      </c>
      <c r="J199" s="84">
        <f t="shared" ref="J199:J205" si="119">IF($I199&lt;=$F$10,$F$11*$F$13+J198,)</f>
        <v>0</v>
      </c>
      <c r="K199" s="84">
        <f t="shared" ref="K199:K205" si="120">IF(J199=0,0,EXP(-1.0587+0.8836*LN(J199)+0.284))</f>
        <v>0</v>
      </c>
      <c r="L199" s="84">
        <f t="shared" ref="L199:L205" si="121">IF(I199&lt;=$F$10,$F$5+($F$8-$F$5)*(1-EXP(-0.0175*I199)),)</f>
        <v>0</v>
      </c>
      <c r="M199" s="84">
        <f t="shared" ref="M199:M205" si="122">IF(I199&lt;=$F$10,IF(I199&lt;=30,I199*($F$9-$F$6)/30,$F$9-$F$6),)</f>
        <v>0</v>
      </c>
      <c r="N199" s="84">
        <f t="shared" si="103"/>
        <v>0</v>
      </c>
      <c r="O199" s="85">
        <f t="shared" si="104"/>
        <v>0</v>
      </c>
      <c r="P199" s="106">
        <v>194</v>
      </c>
      <c r="Q199" s="84">
        <f t="shared" si="117"/>
        <v>0</v>
      </c>
      <c r="R199" s="84">
        <f t="shared" ref="R199:R205" si="123">IF(P199&lt;=$F$18,Q199+R198,)</f>
        <v>0</v>
      </c>
      <c r="S199" s="84">
        <f t="shared" ref="S199:S205" si="124">$F$19*R199</f>
        <v>0</v>
      </c>
      <c r="T199" s="84">
        <f t="shared" si="105"/>
        <v>0</v>
      </c>
      <c r="U199" s="84">
        <f t="shared" si="118"/>
        <v>0</v>
      </c>
      <c r="V199" s="84">
        <f t="shared" si="106"/>
        <v>0</v>
      </c>
      <c r="W199" s="84">
        <v>0</v>
      </c>
      <c r="X199" s="84">
        <f t="shared" si="107"/>
        <v>0</v>
      </c>
      <c r="Y199" s="89">
        <f t="shared" si="108"/>
        <v>0</v>
      </c>
      <c r="AA199" s="122">
        <v>194</v>
      </c>
      <c r="AB199" s="84">
        <f t="shared" si="109"/>
        <v>0</v>
      </c>
      <c r="AC199" s="332">
        <f t="shared" si="101"/>
        <v>0</v>
      </c>
      <c r="AD199" s="152">
        <f t="shared" si="110"/>
        <v>0</v>
      </c>
      <c r="AE199" s="152">
        <f t="shared" si="111"/>
        <v>0</v>
      </c>
      <c r="AF199" s="221">
        <f t="shared" si="97"/>
        <v>0</v>
      </c>
      <c r="AG199" s="221">
        <f t="shared" si="98"/>
        <v>0</v>
      </c>
      <c r="AH199" s="221">
        <f t="shared" si="99"/>
        <v>0</v>
      </c>
      <c r="AI199" s="226">
        <f t="shared" si="100"/>
        <v>0</v>
      </c>
      <c r="AK199" s="122">
        <v>194</v>
      </c>
      <c r="AL199" s="84">
        <f t="shared" si="112"/>
        <v>0</v>
      </c>
      <c r="AM199" s="84">
        <f t="shared" si="113"/>
        <v>0</v>
      </c>
      <c r="AN199" s="84">
        <f t="shared" si="114"/>
        <v>0</v>
      </c>
      <c r="AO199" s="84">
        <f t="shared" si="115"/>
        <v>0</v>
      </c>
      <c r="AP199" s="84">
        <f t="shared" si="116"/>
        <v>0</v>
      </c>
      <c r="AQ199" s="221">
        <f t="shared" si="102"/>
        <v>0</v>
      </c>
      <c r="AR199" s="221">
        <f t="shared" si="102"/>
        <v>0</v>
      </c>
      <c r="AS199" s="221">
        <f t="shared" si="102"/>
        <v>0</v>
      </c>
      <c r="AT199" s="221">
        <f t="shared" si="102"/>
        <v>0</v>
      </c>
      <c r="AU199" s="84"/>
      <c r="AV199" s="84"/>
      <c r="AW199" s="84"/>
      <c r="AX199" s="84"/>
      <c r="AY199" s="127"/>
    </row>
    <row r="200" spans="3:51">
      <c r="E200" s="70"/>
      <c r="I200" s="106">
        <v>195</v>
      </c>
      <c r="J200" s="84">
        <f t="shared" si="119"/>
        <v>0</v>
      </c>
      <c r="K200" s="84">
        <f t="shared" si="120"/>
        <v>0</v>
      </c>
      <c r="L200" s="84">
        <f t="shared" si="121"/>
        <v>0</v>
      </c>
      <c r="M200" s="84">
        <f t="shared" si="122"/>
        <v>0</v>
      </c>
      <c r="N200" s="84">
        <f t="shared" si="103"/>
        <v>0</v>
      </c>
      <c r="O200" s="85">
        <f t="shared" si="104"/>
        <v>0</v>
      </c>
      <c r="P200" s="106">
        <v>195</v>
      </c>
      <c r="Q200" s="84">
        <f t="shared" si="117"/>
        <v>0</v>
      </c>
      <c r="R200" s="84">
        <f t="shared" si="123"/>
        <v>0</v>
      </c>
      <c r="S200" s="84">
        <f t="shared" si="124"/>
        <v>0</v>
      </c>
      <c r="T200" s="84">
        <f t="shared" si="105"/>
        <v>0</v>
      </c>
      <c r="U200" s="84">
        <f t="shared" si="118"/>
        <v>0</v>
      </c>
      <c r="V200" s="84">
        <f t="shared" si="106"/>
        <v>0</v>
      </c>
      <c r="W200" s="84">
        <v>0</v>
      </c>
      <c r="X200" s="84">
        <f t="shared" si="107"/>
        <v>0</v>
      </c>
      <c r="Y200" s="89">
        <f t="shared" si="108"/>
        <v>0</v>
      </c>
      <c r="AA200" s="122">
        <v>195</v>
      </c>
      <c r="AB200" s="84">
        <f t="shared" si="109"/>
        <v>0</v>
      </c>
      <c r="AC200" s="332">
        <f t="shared" si="101"/>
        <v>0</v>
      </c>
      <c r="AD200" s="152">
        <f t="shared" si="110"/>
        <v>0</v>
      </c>
      <c r="AE200" s="152">
        <f t="shared" si="111"/>
        <v>0</v>
      </c>
      <c r="AF200" s="221">
        <f t="shared" si="97"/>
        <v>0</v>
      </c>
      <c r="AG200" s="221">
        <f t="shared" si="98"/>
        <v>0</v>
      </c>
      <c r="AH200" s="221">
        <f t="shared" si="99"/>
        <v>0</v>
      </c>
      <c r="AI200" s="226">
        <f t="shared" si="100"/>
        <v>0</v>
      </c>
      <c r="AK200" s="122">
        <v>195</v>
      </c>
      <c r="AL200" s="84">
        <f t="shared" si="112"/>
        <v>0</v>
      </c>
      <c r="AM200" s="84">
        <f t="shared" si="113"/>
        <v>0</v>
      </c>
      <c r="AN200" s="84">
        <f t="shared" si="114"/>
        <v>0</v>
      </c>
      <c r="AO200" s="84">
        <f t="shared" si="115"/>
        <v>0</v>
      </c>
      <c r="AP200" s="84">
        <f t="shared" si="116"/>
        <v>0</v>
      </c>
      <c r="AQ200" s="221">
        <f t="shared" si="102"/>
        <v>0</v>
      </c>
      <c r="AR200" s="221">
        <f t="shared" si="102"/>
        <v>0</v>
      </c>
      <c r="AS200" s="221">
        <f t="shared" si="102"/>
        <v>0</v>
      </c>
      <c r="AT200" s="221">
        <f t="shared" si="102"/>
        <v>0</v>
      </c>
      <c r="AU200" s="84"/>
      <c r="AV200" s="84"/>
      <c r="AW200" s="84"/>
      <c r="AX200" s="84"/>
      <c r="AY200" s="127"/>
    </row>
    <row r="201" spans="3:51">
      <c r="E201" s="70"/>
      <c r="I201" s="106">
        <v>196</v>
      </c>
      <c r="J201" s="84">
        <f t="shared" si="119"/>
        <v>0</v>
      </c>
      <c r="K201" s="84">
        <f t="shared" si="120"/>
        <v>0</v>
      </c>
      <c r="L201" s="84">
        <f t="shared" si="121"/>
        <v>0</v>
      </c>
      <c r="M201" s="84">
        <f t="shared" si="122"/>
        <v>0</v>
      </c>
      <c r="N201" s="84">
        <f t="shared" si="103"/>
        <v>0</v>
      </c>
      <c r="O201" s="85">
        <f t="shared" si="104"/>
        <v>0</v>
      </c>
      <c r="P201" s="106">
        <v>196</v>
      </c>
      <c r="Q201" s="84">
        <f t="shared" si="117"/>
        <v>0</v>
      </c>
      <c r="R201" s="84">
        <f t="shared" si="123"/>
        <v>0</v>
      </c>
      <c r="S201" s="84">
        <f t="shared" si="124"/>
        <v>0</v>
      </c>
      <c r="T201" s="84">
        <f t="shared" si="105"/>
        <v>0</v>
      </c>
      <c r="U201" s="84">
        <f t="shared" si="118"/>
        <v>0</v>
      </c>
      <c r="V201" s="84">
        <f t="shared" si="106"/>
        <v>0</v>
      </c>
      <c r="W201" s="84">
        <v>0</v>
      </c>
      <c r="X201" s="84">
        <f t="shared" si="107"/>
        <v>0</v>
      </c>
      <c r="Y201" s="89">
        <f t="shared" si="108"/>
        <v>0</v>
      </c>
      <c r="AA201" s="122">
        <v>196</v>
      </c>
      <c r="AB201" s="84">
        <f t="shared" si="109"/>
        <v>0</v>
      </c>
      <c r="AC201" s="332">
        <f t="shared" si="101"/>
        <v>0</v>
      </c>
      <c r="AD201" s="152">
        <f t="shared" si="110"/>
        <v>0</v>
      </c>
      <c r="AE201" s="152">
        <f t="shared" si="111"/>
        <v>0</v>
      </c>
      <c r="AF201" s="221">
        <f t="shared" si="97"/>
        <v>0</v>
      </c>
      <c r="AG201" s="221">
        <f t="shared" si="98"/>
        <v>0</v>
      </c>
      <c r="AH201" s="221">
        <f t="shared" si="99"/>
        <v>0</v>
      </c>
      <c r="AI201" s="226">
        <f t="shared" si="100"/>
        <v>0</v>
      </c>
      <c r="AK201" s="122">
        <v>196</v>
      </c>
      <c r="AL201" s="84">
        <f t="shared" si="112"/>
        <v>0</v>
      </c>
      <c r="AM201" s="84">
        <f t="shared" si="113"/>
        <v>0</v>
      </c>
      <c r="AN201" s="84">
        <f t="shared" si="114"/>
        <v>0</v>
      </c>
      <c r="AO201" s="84">
        <f t="shared" si="115"/>
        <v>0</v>
      </c>
      <c r="AP201" s="84">
        <f t="shared" si="116"/>
        <v>0</v>
      </c>
      <c r="AQ201" s="221">
        <f t="shared" si="102"/>
        <v>0</v>
      </c>
      <c r="AR201" s="221">
        <f t="shared" si="102"/>
        <v>0</v>
      </c>
      <c r="AS201" s="221">
        <f t="shared" si="102"/>
        <v>0</v>
      </c>
      <c r="AT201" s="221">
        <f t="shared" si="102"/>
        <v>0</v>
      </c>
      <c r="AU201" s="84"/>
      <c r="AV201" s="84"/>
      <c r="AW201" s="84"/>
      <c r="AX201" s="84"/>
      <c r="AY201" s="127"/>
    </row>
    <row r="202" spans="3:51">
      <c r="E202" s="70"/>
      <c r="I202" s="106">
        <v>197</v>
      </c>
      <c r="J202" s="84">
        <f t="shared" si="119"/>
        <v>0</v>
      </c>
      <c r="K202" s="84">
        <f t="shared" si="120"/>
        <v>0</v>
      </c>
      <c r="L202" s="84">
        <f t="shared" si="121"/>
        <v>0</v>
      </c>
      <c r="M202" s="84">
        <f t="shared" si="122"/>
        <v>0</v>
      </c>
      <c r="N202" s="84">
        <f t="shared" si="103"/>
        <v>0</v>
      </c>
      <c r="O202" s="85">
        <f t="shared" si="104"/>
        <v>0</v>
      </c>
      <c r="P202" s="106">
        <v>197</v>
      </c>
      <c r="Q202" s="84">
        <f t="shared" si="117"/>
        <v>0</v>
      </c>
      <c r="R202" s="84">
        <f t="shared" si="123"/>
        <v>0</v>
      </c>
      <c r="S202" s="84">
        <f t="shared" si="124"/>
        <v>0</v>
      </c>
      <c r="T202" s="84">
        <f t="shared" si="105"/>
        <v>0</v>
      </c>
      <c r="U202" s="84">
        <f t="shared" si="118"/>
        <v>0</v>
      </c>
      <c r="V202" s="84">
        <f t="shared" si="106"/>
        <v>0</v>
      </c>
      <c r="W202" s="84">
        <v>0</v>
      </c>
      <c r="X202" s="84">
        <f t="shared" si="107"/>
        <v>0</v>
      </c>
      <c r="Y202" s="89">
        <f t="shared" si="108"/>
        <v>0</v>
      </c>
      <c r="AA202" s="122">
        <v>197</v>
      </c>
      <c r="AB202" s="84">
        <f t="shared" si="109"/>
        <v>0</v>
      </c>
      <c r="AC202" s="332">
        <f t="shared" si="101"/>
        <v>0</v>
      </c>
      <c r="AD202" s="152">
        <f t="shared" si="110"/>
        <v>0</v>
      </c>
      <c r="AE202" s="152">
        <f t="shared" si="111"/>
        <v>0</v>
      </c>
      <c r="AF202" s="221">
        <f t="shared" si="97"/>
        <v>0</v>
      </c>
      <c r="AG202" s="221">
        <f t="shared" si="98"/>
        <v>0</v>
      </c>
      <c r="AH202" s="221">
        <f t="shared" si="99"/>
        <v>0</v>
      </c>
      <c r="AI202" s="226">
        <f t="shared" si="100"/>
        <v>0</v>
      </c>
      <c r="AK202" s="122">
        <v>197</v>
      </c>
      <c r="AL202" s="84">
        <f t="shared" si="112"/>
        <v>0</v>
      </c>
      <c r="AM202" s="84">
        <f t="shared" si="113"/>
        <v>0</v>
      </c>
      <c r="AN202" s="84">
        <f t="shared" si="114"/>
        <v>0</v>
      </c>
      <c r="AO202" s="84">
        <f t="shared" si="115"/>
        <v>0</v>
      </c>
      <c r="AP202" s="84">
        <f t="shared" si="116"/>
        <v>0</v>
      </c>
      <c r="AQ202" s="221">
        <f t="shared" si="102"/>
        <v>0</v>
      </c>
      <c r="AR202" s="221">
        <f t="shared" si="102"/>
        <v>0</v>
      </c>
      <c r="AS202" s="221">
        <f t="shared" si="102"/>
        <v>0</v>
      </c>
      <c r="AT202" s="221">
        <f t="shared" si="102"/>
        <v>0</v>
      </c>
      <c r="AU202" s="84"/>
      <c r="AV202" s="84"/>
      <c r="AW202" s="84"/>
      <c r="AX202" s="84"/>
      <c r="AY202" s="127"/>
    </row>
    <row r="203" spans="3:51">
      <c r="E203" s="70"/>
      <c r="I203" s="106">
        <v>198</v>
      </c>
      <c r="J203" s="84">
        <f t="shared" si="119"/>
        <v>0</v>
      </c>
      <c r="K203" s="84">
        <f t="shared" si="120"/>
        <v>0</v>
      </c>
      <c r="L203" s="84">
        <f t="shared" si="121"/>
        <v>0</v>
      </c>
      <c r="M203" s="84">
        <f t="shared" si="122"/>
        <v>0</v>
      </c>
      <c r="N203" s="84">
        <f t="shared" si="103"/>
        <v>0</v>
      </c>
      <c r="O203" s="85">
        <f t="shared" si="104"/>
        <v>0</v>
      </c>
      <c r="P203" s="106">
        <v>198</v>
      </c>
      <c r="Q203" s="84">
        <f t="shared" si="117"/>
        <v>0</v>
      </c>
      <c r="R203" s="84">
        <f t="shared" si="123"/>
        <v>0</v>
      </c>
      <c r="S203" s="84">
        <f t="shared" si="124"/>
        <v>0</v>
      </c>
      <c r="T203" s="84">
        <f t="shared" si="105"/>
        <v>0</v>
      </c>
      <c r="U203" s="84">
        <f t="shared" si="118"/>
        <v>0</v>
      </c>
      <c r="V203" s="84">
        <f t="shared" si="106"/>
        <v>0</v>
      </c>
      <c r="W203" s="84">
        <v>0</v>
      </c>
      <c r="X203" s="84">
        <f t="shared" si="107"/>
        <v>0</v>
      </c>
      <c r="Y203" s="89">
        <f t="shared" si="108"/>
        <v>0</v>
      </c>
      <c r="AA203" s="122">
        <v>198</v>
      </c>
      <c r="AB203" s="84">
        <f t="shared" si="109"/>
        <v>0</v>
      </c>
      <c r="AC203" s="332">
        <f t="shared" si="101"/>
        <v>0</v>
      </c>
      <c r="AD203" s="152">
        <f t="shared" si="110"/>
        <v>0</v>
      </c>
      <c r="AE203" s="152">
        <f t="shared" si="111"/>
        <v>0</v>
      </c>
      <c r="AF203" s="221">
        <f t="shared" si="97"/>
        <v>0</v>
      </c>
      <c r="AG203" s="221">
        <f t="shared" si="98"/>
        <v>0</v>
      </c>
      <c r="AH203" s="221">
        <f t="shared" si="99"/>
        <v>0</v>
      </c>
      <c r="AI203" s="226">
        <f t="shared" si="100"/>
        <v>0</v>
      </c>
      <c r="AK203" s="122">
        <v>198</v>
      </c>
      <c r="AL203" s="84">
        <f t="shared" si="112"/>
        <v>0</v>
      </c>
      <c r="AM203" s="84">
        <f t="shared" si="113"/>
        <v>0</v>
      </c>
      <c r="AN203" s="84">
        <f t="shared" si="114"/>
        <v>0</v>
      </c>
      <c r="AO203" s="84">
        <f t="shared" si="115"/>
        <v>0</v>
      </c>
      <c r="AP203" s="84">
        <f t="shared" si="116"/>
        <v>0</v>
      </c>
      <c r="AQ203" s="221">
        <f t="shared" si="102"/>
        <v>0</v>
      </c>
      <c r="AR203" s="221">
        <f t="shared" si="102"/>
        <v>0</v>
      </c>
      <c r="AS203" s="221">
        <f t="shared" si="102"/>
        <v>0</v>
      </c>
      <c r="AT203" s="221">
        <f t="shared" si="102"/>
        <v>0</v>
      </c>
      <c r="AU203" s="84"/>
      <c r="AV203" s="84"/>
      <c r="AW203" s="84"/>
      <c r="AX203" s="84"/>
      <c r="AY203" s="127"/>
    </row>
    <row r="204" spans="3:51">
      <c r="E204" s="70"/>
      <c r="I204" s="106">
        <v>199</v>
      </c>
      <c r="J204" s="84">
        <f t="shared" si="119"/>
        <v>0</v>
      </c>
      <c r="K204" s="84">
        <f t="shared" si="120"/>
        <v>0</v>
      </c>
      <c r="L204" s="84">
        <f t="shared" si="121"/>
        <v>0</v>
      </c>
      <c r="M204" s="84">
        <f t="shared" si="122"/>
        <v>0</v>
      </c>
      <c r="N204" s="84">
        <f t="shared" si="103"/>
        <v>0</v>
      </c>
      <c r="O204" s="85">
        <f t="shared" si="104"/>
        <v>0</v>
      </c>
      <c r="P204" s="106">
        <v>199</v>
      </c>
      <c r="Q204" s="84">
        <f t="shared" si="117"/>
        <v>0</v>
      </c>
      <c r="R204" s="84">
        <f t="shared" si="123"/>
        <v>0</v>
      </c>
      <c r="S204" s="84">
        <f t="shared" si="124"/>
        <v>0</v>
      </c>
      <c r="T204" s="84">
        <f t="shared" si="105"/>
        <v>0</v>
      </c>
      <c r="U204" s="84">
        <f t="shared" si="118"/>
        <v>0</v>
      </c>
      <c r="V204" s="84">
        <f t="shared" si="106"/>
        <v>0</v>
      </c>
      <c r="W204" s="84">
        <v>0</v>
      </c>
      <c r="X204" s="84">
        <f t="shared" si="107"/>
        <v>0</v>
      </c>
      <c r="Y204" s="89">
        <f t="shared" si="108"/>
        <v>0</v>
      </c>
      <c r="AA204" s="122">
        <v>199</v>
      </c>
      <c r="AB204" s="84">
        <f t="shared" si="109"/>
        <v>0</v>
      </c>
      <c r="AC204" s="332">
        <f t="shared" si="101"/>
        <v>0</v>
      </c>
      <c r="AD204" s="152">
        <f t="shared" si="110"/>
        <v>0</v>
      </c>
      <c r="AE204" s="152">
        <f t="shared" si="111"/>
        <v>0</v>
      </c>
      <c r="AF204" s="221">
        <f t="shared" si="97"/>
        <v>0</v>
      </c>
      <c r="AG204" s="221">
        <f t="shared" si="98"/>
        <v>0</v>
      </c>
      <c r="AH204" s="221">
        <f t="shared" si="99"/>
        <v>0</v>
      </c>
      <c r="AI204" s="226">
        <f t="shared" si="100"/>
        <v>0</v>
      </c>
      <c r="AK204" s="122">
        <v>199</v>
      </c>
      <c r="AL204" s="84">
        <f t="shared" si="112"/>
        <v>0</v>
      </c>
      <c r="AM204" s="84">
        <f t="shared" si="113"/>
        <v>0</v>
      </c>
      <c r="AN204" s="84">
        <f t="shared" si="114"/>
        <v>0</v>
      </c>
      <c r="AO204" s="84">
        <f t="shared" si="115"/>
        <v>0</v>
      </c>
      <c r="AP204" s="84">
        <f t="shared" si="116"/>
        <v>0</v>
      </c>
      <c r="AQ204" s="221">
        <f t="shared" si="102"/>
        <v>0</v>
      </c>
      <c r="AR204" s="221">
        <f t="shared" si="102"/>
        <v>0</v>
      </c>
      <c r="AS204" s="221">
        <f t="shared" si="102"/>
        <v>0</v>
      </c>
      <c r="AT204" s="221">
        <f t="shared" si="102"/>
        <v>0</v>
      </c>
      <c r="AU204" s="84"/>
      <c r="AV204" s="84"/>
      <c r="AW204" s="84"/>
      <c r="AX204" s="84"/>
      <c r="AY204" s="127"/>
    </row>
    <row r="205" spans="3:51">
      <c r="E205" s="70"/>
      <c r="I205" s="107">
        <v>200</v>
      </c>
      <c r="J205" s="84">
        <f t="shared" si="119"/>
        <v>0</v>
      </c>
      <c r="K205" s="84">
        <f t="shared" si="120"/>
        <v>0</v>
      </c>
      <c r="L205" s="84">
        <f t="shared" si="121"/>
        <v>0</v>
      </c>
      <c r="M205" s="84">
        <f t="shared" si="122"/>
        <v>0</v>
      </c>
      <c r="N205" s="86">
        <f>IF(F208&lt;=$F$18,0,)</f>
        <v>0</v>
      </c>
      <c r="O205" s="85">
        <f t="shared" si="104"/>
        <v>0</v>
      </c>
      <c r="P205" s="107">
        <v>200</v>
      </c>
      <c r="Q205" s="86">
        <f t="shared" si="117"/>
        <v>0</v>
      </c>
      <c r="R205" s="86">
        <f t="shared" si="123"/>
        <v>0</v>
      </c>
      <c r="S205" s="86">
        <f t="shared" si="124"/>
        <v>0</v>
      </c>
      <c r="T205" s="86">
        <f t="shared" si="105"/>
        <v>0</v>
      </c>
      <c r="U205" s="86">
        <f t="shared" si="118"/>
        <v>0</v>
      </c>
      <c r="V205" s="86">
        <f t="shared" si="106"/>
        <v>0</v>
      </c>
      <c r="W205" s="86">
        <v>0</v>
      </c>
      <c r="X205" s="184">
        <f t="shared" si="107"/>
        <v>0</v>
      </c>
      <c r="Y205" s="90">
        <f t="shared" si="108"/>
        <v>0</v>
      </c>
      <c r="AA205" s="123">
        <v>200</v>
      </c>
      <c r="AB205" s="172">
        <f t="shared" si="109"/>
        <v>0</v>
      </c>
      <c r="AC205" s="332">
        <f t="shared" si="101"/>
        <v>0</v>
      </c>
      <c r="AD205" s="153">
        <f t="shared" si="110"/>
        <v>0</v>
      </c>
      <c r="AE205" s="153">
        <f t="shared" si="111"/>
        <v>0</v>
      </c>
      <c r="AF205" s="223">
        <f t="shared" si="97"/>
        <v>0</v>
      </c>
      <c r="AG205" s="223">
        <f t="shared" si="98"/>
        <v>0</v>
      </c>
      <c r="AH205" s="223">
        <f t="shared" si="99"/>
        <v>0</v>
      </c>
      <c r="AI205" s="230">
        <f t="shared" si="100"/>
        <v>0</v>
      </c>
      <c r="AK205" s="123">
        <v>200</v>
      </c>
      <c r="AL205" s="172">
        <f t="shared" si="112"/>
        <v>0</v>
      </c>
      <c r="AM205" s="86">
        <f t="shared" si="113"/>
        <v>0</v>
      </c>
      <c r="AN205" s="86">
        <f t="shared" si="114"/>
        <v>0</v>
      </c>
      <c r="AO205" s="86">
        <f t="shared" si="115"/>
        <v>0</v>
      </c>
      <c r="AP205" s="86">
        <f t="shared" si="116"/>
        <v>0</v>
      </c>
      <c r="AQ205" s="223">
        <f t="shared" si="102"/>
        <v>0</v>
      </c>
      <c r="AR205" s="223">
        <f t="shared" si="102"/>
        <v>0</v>
      </c>
      <c r="AS205" s="223">
        <f t="shared" si="102"/>
        <v>0</v>
      </c>
      <c r="AT205" s="223">
        <f t="shared" si="102"/>
        <v>0</v>
      </c>
      <c r="AU205" s="86"/>
      <c r="AV205" s="86"/>
      <c r="AW205" s="86"/>
      <c r="AX205" s="86"/>
      <c r="AY205" s="128"/>
    </row>
    <row r="206" spans="3:51">
      <c r="E206" s="70"/>
    </row>
    <row r="207" spans="3:51">
      <c r="E207" s="70"/>
    </row>
  </sheetData>
  <mergeCells count="29"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D6:E6"/>
    <mergeCell ref="B80:G80"/>
    <mergeCell ref="I3:O3"/>
    <mergeCell ref="P3:X3"/>
    <mergeCell ref="AA3:AI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B23:G23"/>
  </mergeCells>
  <dataValidations count="5">
    <dataValidation type="list" allowBlank="1" showInputMessage="1" showErrorMessage="1" sqref="D8:E8 D5:E5 D15" xr:uid="{00000000-0002-0000-0500-000000000000}">
      <formula1>$B$97:$B$100</formula1>
    </dataValidation>
    <dataValidation type="list" allowBlank="1" showInputMessage="1" showErrorMessage="1" sqref="D81:G81" xr:uid="{00000000-0002-0000-0500-000001000000}">
      <formula1>$B$104:$B$108</formula1>
    </dataValidation>
    <dataValidation type="list" allowBlank="1" showInputMessage="1" showErrorMessage="1" sqref="F12" xr:uid="{00000000-0002-0000-0500-000002000000}">
      <formula1>$C$194:$C$195</formula1>
    </dataValidation>
    <dataValidation type="list" allowBlank="1" showInputMessage="1" showErrorMessage="1" sqref="F17" xr:uid="{00000000-0002-0000-0500-000003000000}">
      <formula1>$C$130:$C$195</formula1>
    </dataValidation>
    <dataValidation type="list" allowBlank="1" showInputMessage="1" showErrorMessage="1" sqref="F20" xr:uid="{00000000-0002-0000-0500-000004000000}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79998168889431442"/>
  </sheetPr>
  <dimension ref="B3:BC207"/>
  <sheetViews>
    <sheetView topLeftCell="A100" zoomScale="85" zoomScaleNormal="85" workbookViewId="0">
      <selection activeCell="C113" sqref="C113"/>
    </sheetView>
  </sheetViews>
  <sheetFormatPr baseColWidth="10" defaultRowHeight="15"/>
  <cols>
    <col min="3" max="5" width="13.6640625" customWidth="1"/>
    <col min="6" max="6" width="16.5" style="72" customWidth="1"/>
    <col min="7" max="7" width="14.5" style="70" customWidth="1"/>
    <col min="8" max="8" width="11.5" style="70"/>
    <col min="9" max="9" width="10.5" style="70" customWidth="1"/>
    <col min="10" max="11" width="10.5" style="9" customWidth="1"/>
    <col min="12" max="23" width="10.5" customWidth="1"/>
    <col min="24" max="25" width="11.5" customWidth="1"/>
    <col min="26" max="42" width="10.5" customWidth="1"/>
    <col min="43" max="46" width="10.5" style="159" customWidth="1"/>
    <col min="47" max="51" width="10.5" customWidth="1"/>
    <col min="54" max="54" width="19.33203125" customWidth="1"/>
  </cols>
  <sheetData>
    <row r="3" spans="2:51" ht="16">
      <c r="I3" s="470" t="s">
        <v>177</v>
      </c>
      <c r="J3" s="471"/>
      <c r="K3" s="471"/>
      <c r="L3" s="471"/>
      <c r="M3" s="471"/>
      <c r="N3" s="471"/>
      <c r="O3" s="472"/>
      <c r="P3" s="473" t="s">
        <v>149</v>
      </c>
      <c r="Q3" s="474"/>
      <c r="R3" s="474"/>
      <c r="S3" s="474"/>
      <c r="T3" s="474"/>
      <c r="U3" s="474"/>
      <c r="V3" s="474"/>
      <c r="W3" s="474"/>
      <c r="X3" s="475"/>
      <c r="Y3" s="141"/>
      <c r="Z3" s="141"/>
      <c r="AA3" s="461" t="s">
        <v>164</v>
      </c>
      <c r="AB3" s="462"/>
      <c r="AC3" s="462"/>
      <c r="AD3" s="462"/>
      <c r="AE3" s="462"/>
      <c r="AF3" s="462"/>
      <c r="AG3" s="462"/>
      <c r="AH3" s="462"/>
      <c r="AI3" s="463"/>
      <c r="AJ3" s="141"/>
      <c r="AK3" s="461" t="s">
        <v>176</v>
      </c>
      <c r="AL3" s="462"/>
      <c r="AM3" s="462"/>
      <c r="AN3" s="462"/>
      <c r="AO3" s="462"/>
      <c r="AP3" s="462"/>
      <c r="AQ3" s="462"/>
      <c r="AR3" s="462"/>
      <c r="AS3" s="462"/>
      <c r="AT3" s="462"/>
      <c r="AU3" s="462"/>
      <c r="AV3" s="462"/>
      <c r="AW3" s="462"/>
      <c r="AX3" s="462"/>
      <c r="AY3" s="463"/>
    </row>
    <row r="4" spans="2:51" ht="45" customHeight="1">
      <c r="B4" s="465" t="s">
        <v>178</v>
      </c>
      <c r="C4" s="465"/>
      <c r="D4" s="465"/>
      <c r="E4" s="465"/>
      <c r="F4" s="465"/>
      <c r="I4" s="110" t="s">
        <v>76</v>
      </c>
      <c r="J4" s="111" t="s">
        <v>113</v>
      </c>
      <c r="K4" s="111" t="s">
        <v>114</v>
      </c>
      <c r="L4" s="111" t="s">
        <v>72</v>
      </c>
      <c r="M4" s="111" t="s">
        <v>115</v>
      </c>
      <c r="N4" s="111" t="s">
        <v>116</v>
      </c>
      <c r="O4" s="139" t="s">
        <v>118</v>
      </c>
      <c r="P4" s="110" t="s">
        <v>76</v>
      </c>
      <c r="Q4" s="112" t="s">
        <v>123</v>
      </c>
      <c r="R4" s="112" t="s">
        <v>124</v>
      </c>
      <c r="S4" s="113" t="s">
        <v>110</v>
      </c>
      <c r="T4" s="114" t="s">
        <v>109</v>
      </c>
      <c r="U4" s="111" t="s">
        <v>3</v>
      </c>
      <c r="V4" s="111" t="s">
        <v>111</v>
      </c>
      <c r="W4" s="111" t="s">
        <v>112</v>
      </c>
      <c r="X4" s="140" t="s">
        <v>117</v>
      </c>
      <c r="Y4" s="117" t="s">
        <v>125</v>
      </c>
      <c r="AA4" s="121" t="s">
        <v>76</v>
      </c>
      <c r="AB4" s="112" t="s">
        <v>151</v>
      </c>
      <c r="AC4" s="113" t="s">
        <v>152</v>
      </c>
      <c r="AD4" s="119" t="s">
        <v>153</v>
      </c>
      <c r="AE4" s="115" t="s">
        <v>154</v>
      </c>
      <c r="AF4" s="115" t="s">
        <v>155</v>
      </c>
      <c r="AG4" s="115" t="s">
        <v>156</v>
      </c>
      <c r="AH4" s="115" t="s">
        <v>157</v>
      </c>
      <c r="AI4" s="126" t="s">
        <v>158</v>
      </c>
      <c r="AK4" s="121" t="s">
        <v>76</v>
      </c>
      <c r="AL4" s="112" t="s">
        <v>151</v>
      </c>
      <c r="AM4" s="113" t="s">
        <v>152</v>
      </c>
      <c r="AN4" s="119" t="s">
        <v>153</v>
      </c>
      <c r="AO4" s="115" t="s">
        <v>154</v>
      </c>
      <c r="AP4" s="115" t="s">
        <v>166</v>
      </c>
      <c r="AQ4" s="220" t="s">
        <v>192</v>
      </c>
      <c r="AR4" s="220" t="s">
        <v>193</v>
      </c>
      <c r="AS4" s="220" t="s">
        <v>194</v>
      </c>
      <c r="AT4" s="220" t="s">
        <v>195</v>
      </c>
      <c r="AU4" s="115" t="s">
        <v>167</v>
      </c>
      <c r="AV4" s="115" t="s">
        <v>168</v>
      </c>
      <c r="AW4" s="115" t="s">
        <v>169</v>
      </c>
      <c r="AX4" s="115" t="s">
        <v>170</v>
      </c>
      <c r="AY4" s="126" t="s">
        <v>158</v>
      </c>
    </row>
    <row r="5" spans="2:51">
      <c r="B5" s="454" t="s">
        <v>138</v>
      </c>
      <c r="C5" s="142" t="s">
        <v>73</v>
      </c>
      <c r="D5" s="466" t="s">
        <v>140</v>
      </c>
      <c r="E5" s="466"/>
      <c r="F5" s="143">
        <f>IF(D5="","",VLOOKUP(D5,$B$97:$C$100,2,0))</f>
        <v>70</v>
      </c>
      <c r="I5" s="106">
        <v>0</v>
      </c>
      <c r="J5" s="84">
        <v>0</v>
      </c>
      <c r="K5" s="84">
        <v>0</v>
      </c>
      <c r="L5" s="84">
        <v>0</v>
      </c>
      <c r="M5" s="84">
        <f>IF(I5&lt;=$F$10,IF(I5&lt;=30,I5*($F$9-$F$6)/30,$F$9-$F$6),)</f>
        <v>0</v>
      </c>
      <c r="N5" s="84">
        <f t="shared" ref="N5:N68" si="0">IF(P6&lt;=$F$18,0,)</f>
        <v>0</v>
      </c>
      <c r="O5" s="85">
        <f t="shared" ref="O5:O68" si="1">((J5+K5)*0.475+L5+M5+N5)*44/12</f>
        <v>0</v>
      </c>
      <c r="P5" s="106">
        <v>0</v>
      </c>
      <c r="Q5" s="84">
        <v>0</v>
      </c>
      <c r="R5" s="84">
        <v>0</v>
      </c>
      <c r="S5" s="84">
        <f>$F$19*R5</f>
        <v>0</v>
      </c>
      <c r="T5" s="84">
        <f t="shared" ref="T5:T68" si="2">IF(S5=0,0,EXP(-1.0587+0.8836*LN(S5)+0.284))</f>
        <v>0</v>
      </c>
      <c r="U5" s="84">
        <v>0</v>
      </c>
      <c r="V5" s="84">
        <f t="shared" ref="V5:V68" si="3">IF(P5&lt;=$F$18,IF(P5&lt;=30,P5*($F$16-$F$6)/30,$F$16-$F$6),)</f>
        <v>0</v>
      </c>
      <c r="W5" s="84">
        <v>0</v>
      </c>
      <c r="X5" s="84">
        <f t="shared" ref="X5:X68" si="4">((S5+T5)*0.475+U5+V5+W5)*44/12</f>
        <v>0</v>
      </c>
      <c r="Y5" s="89">
        <f t="shared" ref="Y5:Y68" si="5">IF(P5&lt;=$F$18,X5-O5,)</f>
        <v>0</v>
      </c>
      <c r="AA5" s="122">
        <v>0</v>
      </c>
      <c r="AB5" s="84">
        <f t="shared" ref="AB5:AB68" si="6">IF(AA5&lt;=$F$18,IFERROR(VLOOKUP($AA5,$B$82:$G$94,2,FALSE),0),)</f>
        <v>0</v>
      </c>
      <c r="AC5" s="332">
        <f t="shared" ref="AC5:AC29" si="7">IF(AA5&lt;=$F$18,IFERROR(VLOOKUP($AA5,$B$82:$G$94,3,FALSE),0),)*50%</f>
        <v>0.47499999999999998</v>
      </c>
      <c r="AD5" s="152">
        <f t="shared" ref="AD5:AD68" si="8">IF(AA5&lt;=$F$18,IFERROR(VLOOKUP($AA5,$B$82:$G$94,4,FALSE),0),)</f>
        <v>2.8000000000000028E-2</v>
      </c>
      <c r="AE5" s="152">
        <f t="shared" ref="AE5:AE68" si="9">IF(AA5&lt;=$F$18,IFERROR(VLOOKUP($AA5,$B$82:$G$94,5,FALSE),0),)</f>
        <v>2.200000000000002E-2</v>
      </c>
      <c r="AF5" s="84">
        <v>0</v>
      </c>
      <c r="AG5" s="84">
        <v>0</v>
      </c>
      <c r="AH5" s="84">
        <v>0</v>
      </c>
      <c r="AI5" s="127">
        <f>SUM(AF5:AH5)</f>
        <v>0</v>
      </c>
      <c r="AK5" s="122">
        <v>0</v>
      </c>
      <c r="AL5" s="84">
        <f t="shared" ref="AL5:AL35" si="10">IF(AK5&lt;=$F$18,IFERROR(VLOOKUP($AA5,$B$82:$G$94,2,FALSE),0),)</f>
        <v>0</v>
      </c>
      <c r="AM5" s="84">
        <f t="shared" ref="AM5:AM35" si="11">IF(AK5&lt;=$F$18,IFERROR(VLOOKUP($AA5,$B$82:$G$94,3,FALSE),0),)</f>
        <v>0.95</v>
      </c>
      <c r="AN5" s="84">
        <f t="shared" ref="AN5:AN35" si="12">IF(AK5&lt;=$F$18,IFERROR(VLOOKUP($AA5,$B$82:$G$94,4,FALSE),0),)</f>
        <v>2.8000000000000028E-2</v>
      </c>
      <c r="AO5" s="84">
        <f t="shared" ref="AO5:AO35" si="13">IF(AK5&lt;=$F$18,IFERROR(VLOOKUP($AA5,$B$82:$G$94,5,FALSE),0),)</f>
        <v>2.200000000000002E-2</v>
      </c>
      <c r="AP5" s="84">
        <f t="shared" ref="AP5:AP35" si="14">IF(AK5&lt;=$F$18,IFERROR(VLOOKUP($AA5,$B$82:$G$94,6,FALSE),0),)</f>
        <v>0</v>
      </c>
      <c r="AQ5" s="221">
        <v>0</v>
      </c>
      <c r="AR5" s="221">
        <v>0</v>
      </c>
      <c r="AS5" s="221">
        <v>0</v>
      </c>
      <c r="AT5" s="221">
        <v>0</v>
      </c>
      <c r="AU5" s="84"/>
      <c r="AV5" s="84"/>
      <c r="AW5" s="84"/>
      <c r="AX5" s="84"/>
      <c r="AY5" s="190">
        <v>0</v>
      </c>
    </row>
    <row r="6" spans="2:51">
      <c r="B6" s="455"/>
      <c r="C6" s="150" t="s">
        <v>74</v>
      </c>
      <c r="D6" s="457" t="s">
        <v>265</v>
      </c>
      <c r="E6" s="457"/>
      <c r="F6" s="151">
        <f>VLOOKUP(D5,$B$97:$D$100,3,FALSE)</f>
        <v>0</v>
      </c>
      <c r="I6" s="106">
        <v>1</v>
      </c>
      <c r="J6" s="84">
        <f>IF(D8&lt;&gt;"Cultures",IF($I6&lt;=$F$10,$F$11*$F$13+J5,),5)</f>
        <v>0</v>
      </c>
      <c r="K6" s="84">
        <f>IF(J6=0,0,EXP(-1.0587+0.8836*LN(J6)+0.284))</f>
        <v>0</v>
      </c>
      <c r="L6" s="84">
        <f>IF(I6&lt;=$F$10,$F$5+($F$8-$F$5)*(1-EXP(-0.0175*I6)),)</f>
        <v>0</v>
      </c>
      <c r="M6" s="84">
        <f>IF(I6&lt;=$F$10,IF(I6&lt;=30,I6*($F$9-$F$6)/30,$F$9-$F$6),)</f>
        <v>0</v>
      </c>
      <c r="N6" s="84">
        <f t="shared" si="0"/>
        <v>0</v>
      </c>
      <c r="O6" s="85">
        <f t="shared" si="1"/>
        <v>0</v>
      </c>
      <c r="P6" s="106">
        <v>1</v>
      </c>
      <c r="Q6" s="84">
        <f t="shared" ref="Q6:Q37" si="15">IF(P6&lt;=$F$18,LOOKUP(P6-1,$B$25:$B$78,$G$25:$G$78),)</f>
        <v>0</v>
      </c>
      <c r="R6" s="84">
        <f>IF(P6&lt;=$F$18,Q6+R5,)</f>
        <v>0</v>
      </c>
      <c r="S6" s="84">
        <f>$F$19*R6</f>
        <v>0</v>
      </c>
      <c r="T6" s="84">
        <f t="shared" si="2"/>
        <v>0</v>
      </c>
      <c r="U6" s="84">
        <f t="shared" ref="U6:U69" si="16">IF(P6&lt;=$F$18,$F$5+($F$15-$F$5)*(1-EXP(-0.0175*P6)),)</f>
        <v>0</v>
      </c>
      <c r="V6" s="84">
        <f t="shared" si="3"/>
        <v>0</v>
      </c>
      <c r="W6" s="84">
        <v>0</v>
      </c>
      <c r="X6" s="84">
        <f t="shared" si="4"/>
        <v>0</v>
      </c>
      <c r="Y6" s="89">
        <f t="shared" si="5"/>
        <v>0</v>
      </c>
      <c r="AA6" s="122">
        <v>1</v>
      </c>
      <c r="AB6" s="84">
        <f t="shared" si="6"/>
        <v>0</v>
      </c>
      <c r="AC6" s="332">
        <f t="shared" si="7"/>
        <v>0</v>
      </c>
      <c r="AD6" s="152">
        <f t="shared" si="8"/>
        <v>0</v>
      </c>
      <c r="AE6" s="152">
        <f t="shared" si="9"/>
        <v>0</v>
      </c>
      <c r="AF6" s="221">
        <f>IF(OR(AA6&lt;=$F$18,AA6&lt;=30),EXP(-LN(2)/$D$104)*AF5+((1-EXP(-LN(2)/$D$104))/(LN(2)/$D$104))*$AB6*AC6*0.475*$F$19*44/12,)</f>
        <v>0</v>
      </c>
      <c r="AG6" s="221">
        <f>IF(OR(AA6&lt;=$F$18,AA6&lt;=30),EXP(-LN(2)/$D$106)*AG5+((1-EXP(-LN(2)/$D$106))/(LN(2)/$D$106))*$AB6*AD6*0.475*$F$19*44/12,)</f>
        <v>0</v>
      </c>
      <c r="AH6" s="221">
        <f>IF(OR(AA6&lt;=$F$18,AA6&lt;=30),EXP(-LN(2)/$D$105)*AH5+((1-EXP(-LN(2)/$D$105))/(LN(2)/$D$105))*$AB6*AE6*0.475*$F$19*44/12,)</f>
        <v>0</v>
      </c>
      <c r="AI6" s="226">
        <f>IF(OR(AA6&lt;=$F$18,AA6&lt;=30),SUM(AF6:AH6),)</f>
        <v>0</v>
      </c>
      <c r="AK6" s="122">
        <v>1</v>
      </c>
      <c r="AL6" s="84">
        <f t="shared" si="10"/>
        <v>0</v>
      </c>
      <c r="AM6" s="84">
        <f t="shared" si="11"/>
        <v>0</v>
      </c>
      <c r="AN6" s="84">
        <f t="shared" si="12"/>
        <v>0</v>
      </c>
      <c r="AO6" s="84">
        <f t="shared" si="13"/>
        <v>0</v>
      </c>
      <c r="AP6" s="84">
        <f t="shared" si="14"/>
        <v>0</v>
      </c>
      <c r="AQ6" s="221">
        <f t="shared" ref="AQ6:AT24" si="17">IF($AK6&lt;=$F$18,$AL6*AM6,)</f>
        <v>0</v>
      </c>
      <c r="AR6" s="221">
        <f t="shared" si="17"/>
        <v>0</v>
      </c>
      <c r="AS6" s="221">
        <f t="shared" si="17"/>
        <v>0</v>
      </c>
      <c r="AT6" s="221">
        <f t="shared" si="17"/>
        <v>0</v>
      </c>
      <c r="AU6" s="84"/>
      <c r="AV6" s="84"/>
      <c r="AW6" s="84"/>
      <c r="AX6" s="84"/>
      <c r="AY6" s="190">
        <f>IF(AK6&lt;=$F$18,AL6*$G$108+AY5,)</f>
        <v>0</v>
      </c>
    </row>
    <row r="7" spans="2:51">
      <c r="B7" s="454" t="s">
        <v>139</v>
      </c>
      <c r="C7" s="467"/>
      <c r="D7" s="468"/>
      <c r="E7" s="468"/>
      <c r="F7" s="469"/>
      <c r="I7" s="106">
        <v>2</v>
      </c>
      <c r="J7" s="84">
        <f t="shared" ref="J7:J70" si="18">IF($I7&lt;=$F$10,$F$11*$F$13+J6,)</f>
        <v>0</v>
      </c>
      <c r="K7" s="84">
        <f t="shared" ref="K7:K70" si="19">IF(J7=0,0,EXP(-1.0587+0.8836*LN(J7)+0.284))</f>
        <v>0</v>
      </c>
      <c r="L7" s="84">
        <f t="shared" ref="L7:L70" si="20">IF(I7&lt;=$F$10,$F$5+($F$8-$F$5)*(1-EXP(-0.0175*I7)),)</f>
        <v>0</v>
      </c>
      <c r="M7" s="84">
        <f t="shared" ref="M7:M70" si="21">IF(I7&lt;=$F$10,IF(I7&lt;=30,I7*($F$9-$F$6)/30,$F$9-$F$6),)</f>
        <v>0</v>
      </c>
      <c r="N7" s="84">
        <f t="shared" si="0"/>
        <v>0</v>
      </c>
      <c r="O7" s="85">
        <f t="shared" si="1"/>
        <v>0</v>
      </c>
      <c r="P7" s="106">
        <v>2</v>
      </c>
      <c r="Q7" s="84">
        <f t="shared" si="15"/>
        <v>0</v>
      </c>
      <c r="R7" s="84">
        <f t="shared" ref="R7:R70" si="22">IF(P7&lt;=$F$18,Q7+R6,)</f>
        <v>0</v>
      </c>
      <c r="S7" s="84">
        <f t="shared" ref="S7:S70" si="23">$F$19*R7</f>
        <v>0</v>
      </c>
      <c r="T7" s="84">
        <f t="shared" si="2"/>
        <v>0</v>
      </c>
      <c r="U7" s="84">
        <f t="shared" si="16"/>
        <v>0</v>
      </c>
      <c r="V7" s="84">
        <f t="shared" si="3"/>
        <v>0</v>
      </c>
      <c r="W7" s="84">
        <v>0</v>
      </c>
      <c r="X7" s="84">
        <f t="shared" si="4"/>
        <v>0</v>
      </c>
      <c r="Y7" s="89">
        <f t="shared" si="5"/>
        <v>0</v>
      </c>
      <c r="AA7" s="122">
        <v>2</v>
      </c>
      <c r="AB7" s="84">
        <f t="shared" si="6"/>
        <v>0</v>
      </c>
      <c r="AC7" s="332">
        <f t="shared" si="7"/>
        <v>0</v>
      </c>
      <c r="AD7" s="152">
        <f t="shared" si="8"/>
        <v>0</v>
      </c>
      <c r="AE7" s="152">
        <f t="shared" si="9"/>
        <v>0</v>
      </c>
      <c r="AF7" s="221">
        <f>IF(OR(AA7&lt;=$F$18,AA7&lt;=30),EXP(-LN(2)/$D$104)*AF6+((1-EXP(-LN(2)/$D$104))/(LN(2)/$D$104))*$AB7*AC7*0.475*$F$19*44/12,)</f>
        <v>0</v>
      </c>
      <c r="AG7" s="221">
        <f>IF(OR(AA7&lt;=$F$18,AA7&lt;=30),EXP(-LN(2)/$D$106)*AG6+((1-EXP(-LN(2)/$D$106))/(LN(2)/$D$106))*$AB7*AD7*0.475*$F$19*44/12,)</f>
        <v>0</v>
      </c>
      <c r="AH7" s="221">
        <f>IF(OR(AA7&lt;=$F$18,AA7&lt;=30),EXP(-LN(2)/$D$105)*AH6+((1-EXP(-LN(2)/$D$105))/(LN(2)/$D$105))*$AB7*AE7*0.475*$F$19*44/12,)</f>
        <v>0</v>
      </c>
      <c r="AI7" s="226">
        <f>IF(OR(AA7&lt;=$F$18,AA7&lt;=30),SUM(AF7:AH7),)</f>
        <v>0</v>
      </c>
      <c r="AK7" s="122">
        <v>2</v>
      </c>
      <c r="AL7" s="84">
        <f t="shared" si="10"/>
        <v>0</v>
      </c>
      <c r="AM7" s="84">
        <f t="shared" si="11"/>
        <v>0</v>
      </c>
      <c r="AN7" s="84">
        <f t="shared" si="12"/>
        <v>0</v>
      </c>
      <c r="AO7" s="84">
        <f t="shared" si="13"/>
        <v>0</v>
      </c>
      <c r="AP7" s="84">
        <f t="shared" si="14"/>
        <v>0</v>
      </c>
      <c r="AQ7" s="221">
        <f t="shared" si="17"/>
        <v>0</v>
      </c>
      <c r="AR7" s="221">
        <f t="shared" si="17"/>
        <v>0</v>
      </c>
      <c r="AS7" s="221">
        <f t="shared" si="17"/>
        <v>0</v>
      </c>
      <c r="AT7" s="221">
        <f t="shared" si="17"/>
        <v>0</v>
      </c>
      <c r="AU7" s="84"/>
      <c r="AV7" s="84"/>
      <c r="AW7" s="84"/>
      <c r="AX7" s="84"/>
      <c r="AY7" s="190">
        <f t="shared" ref="AY7:AY35" si="24">IF(AK7&lt;=$F$18,AL7*$G$108+AY6,)</f>
        <v>0</v>
      </c>
    </row>
    <row r="8" spans="2:51">
      <c r="B8" s="464"/>
      <c r="C8" s="144" t="s">
        <v>73</v>
      </c>
      <c r="D8" s="460" t="s">
        <v>140</v>
      </c>
      <c r="E8" s="460"/>
      <c r="F8" s="145">
        <f>IF(D8="","",VLOOKUP(D8,$B$97:$C$100,2,0))</f>
        <v>70</v>
      </c>
      <c r="I8" s="106">
        <v>3</v>
      </c>
      <c r="J8" s="84">
        <f t="shared" si="18"/>
        <v>0</v>
      </c>
      <c r="K8" s="84">
        <f t="shared" si="19"/>
        <v>0</v>
      </c>
      <c r="L8" s="84">
        <f t="shared" si="20"/>
        <v>0</v>
      </c>
      <c r="M8" s="84">
        <f t="shared" si="21"/>
        <v>0</v>
      </c>
      <c r="N8" s="84">
        <f t="shared" si="0"/>
        <v>0</v>
      </c>
      <c r="O8" s="85">
        <f t="shared" si="1"/>
        <v>0</v>
      </c>
      <c r="P8" s="106">
        <v>3</v>
      </c>
      <c r="Q8" s="84">
        <f t="shared" si="15"/>
        <v>0</v>
      </c>
      <c r="R8" s="84">
        <f t="shared" si="22"/>
        <v>0</v>
      </c>
      <c r="S8" s="84">
        <f t="shared" si="23"/>
        <v>0</v>
      </c>
      <c r="T8" s="84">
        <f t="shared" si="2"/>
        <v>0</v>
      </c>
      <c r="U8" s="84">
        <f t="shared" si="16"/>
        <v>0</v>
      </c>
      <c r="V8" s="84">
        <f t="shared" si="3"/>
        <v>0</v>
      </c>
      <c r="W8" s="84">
        <v>0</v>
      </c>
      <c r="X8" s="84">
        <f t="shared" si="4"/>
        <v>0</v>
      </c>
      <c r="Y8" s="89">
        <f t="shared" si="5"/>
        <v>0</v>
      </c>
      <c r="AA8" s="122">
        <v>3</v>
      </c>
      <c r="AB8" s="84">
        <f t="shared" si="6"/>
        <v>0</v>
      </c>
      <c r="AC8" s="332">
        <f t="shared" si="7"/>
        <v>0</v>
      </c>
      <c r="AD8" s="152">
        <f t="shared" si="8"/>
        <v>0</v>
      </c>
      <c r="AE8" s="152">
        <f t="shared" si="9"/>
        <v>0</v>
      </c>
      <c r="AF8" s="221">
        <f>IF(OR(AA8&lt;=$F$18,AA8&lt;=30),EXP(-LN(2)/$D$104)*AF7+((1-EXP(-LN(2)/$D$104))/(LN(2)/$D$104))*$AB8*AC8*0.475*$F$19*44/12,)</f>
        <v>0</v>
      </c>
      <c r="AG8" s="221">
        <f>IF(OR(AA8&lt;=$F$18,AA8&lt;=30),EXP(-LN(2)/$D$106)*AG7+((1-EXP(-LN(2)/$D$106))/(LN(2)/$D$106))*$AB8*AD8*0.475*$F$19*44/12,)</f>
        <v>0</v>
      </c>
      <c r="AH8" s="221">
        <f>IF(OR(AA8&lt;=$F$18,AA8&lt;=30),EXP(-LN(2)/$D$105)*AH7+((1-EXP(-LN(2)/$D$105))/(LN(2)/$D$105))*$AB8*AE8*0.475*$F$19*44/12,)</f>
        <v>0</v>
      </c>
      <c r="AI8" s="226">
        <f>IF(OR(AA8&lt;=$F$18,AA8&lt;=30),SUM(AF8:AH8),)</f>
        <v>0</v>
      </c>
      <c r="AK8" s="122">
        <v>3</v>
      </c>
      <c r="AL8" s="84">
        <f t="shared" si="10"/>
        <v>0</v>
      </c>
      <c r="AM8" s="84">
        <f t="shared" si="11"/>
        <v>0</v>
      </c>
      <c r="AN8" s="84">
        <f t="shared" si="12"/>
        <v>0</v>
      </c>
      <c r="AO8" s="84">
        <f t="shared" si="13"/>
        <v>0</v>
      </c>
      <c r="AP8" s="84">
        <f t="shared" si="14"/>
        <v>0</v>
      </c>
      <c r="AQ8" s="221">
        <f t="shared" si="17"/>
        <v>0</v>
      </c>
      <c r="AR8" s="221">
        <f t="shared" si="17"/>
        <v>0</v>
      </c>
      <c r="AS8" s="221">
        <f t="shared" si="17"/>
        <v>0</v>
      </c>
      <c r="AT8" s="221">
        <f t="shared" si="17"/>
        <v>0</v>
      </c>
      <c r="AU8" s="84"/>
      <c r="AV8" s="84"/>
      <c r="AW8" s="84"/>
      <c r="AX8" s="84"/>
      <c r="AY8" s="190">
        <f t="shared" si="24"/>
        <v>0</v>
      </c>
    </row>
    <row r="9" spans="2:51">
      <c r="B9" s="464"/>
      <c r="C9" s="144" t="s">
        <v>74</v>
      </c>
      <c r="D9" s="456" t="str">
        <f>IF(D8=$B$100,"totale","néant")</f>
        <v>totale</v>
      </c>
      <c r="E9" s="456"/>
      <c r="F9" s="145">
        <f>IF(D8=B100,10,VLOOKUP(D8,$B$97:$D$100,3,FALSE))</f>
        <v>10</v>
      </c>
      <c r="I9" s="106">
        <v>4</v>
      </c>
      <c r="J9" s="84">
        <f t="shared" si="18"/>
        <v>0</v>
      </c>
      <c r="K9" s="84">
        <f t="shared" si="19"/>
        <v>0</v>
      </c>
      <c r="L9" s="84">
        <f t="shared" si="20"/>
        <v>0</v>
      </c>
      <c r="M9" s="84">
        <f t="shared" si="21"/>
        <v>0</v>
      </c>
      <c r="N9" s="84">
        <f t="shared" si="0"/>
        <v>0</v>
      </c>
      <c r="O9" s="85">
        <f t="shared" si="1"/>
        <v>0</v>
      </c>
      <c r="P9" s="106">
        <v>4</v>
      </c>
      <c r="Q9" s="84">
        <f t="shared" si="15"/>
        <v>0</v>
      </c>
      <c r="R9" s="84">
        <f t="shared" si="22"/>
        <v>0</v>
      </c>
      <c r="S9" s="84">
        <f t="shared" si="23"/>
        <v>0</v>
      </c>
      <c r="T9" s="84">
        <f t="shared" si="2"/>
        <v>0</v>
      </c>
      <c r="U9" s="84">
        <f t="shared" si="16"/>
        <v>0</v>
      </c>
      <c r="V9" s="84">
        <f t="shared" si="3"/>
        <v>0</v>
      </c>
      <c r="W9" s="84">
        <v>0</v>
      </c>
      <c r="X9" s="84">
        <f t="shared" si="4"/>
        <v>0</v>
      </c>
      <c r="Y9" s="89">
        <f t="shared" si="5"/>
        <v>0</v>
      </c>
      <c r="AA9" s="122">
        <v>4</v>
      </c>
      <c r="AB9" s="84">
        <f t="shared" si="6"/>
        <v>0</v>
      </c>
      <c r="AC9" s="332">
        <f t="shared" si="7"/>
        <v>0</v>
      </c>
      <c r="AD9" s="152">
        <f t="shared" si="8"/>
        <v>0</v>
      </c>
      <c r="AE9" s="152">
        <f t="shared" si="9"/>
        <v>0</v>
      </c>
      <c r="AF9" s="221">
        <f>IF(OR(AA9&lt;=$F$18,AA9&lt;=30),EXP(-LN(2)/$D$104)*AF8+((1-EXP(-LN(2)/$D$104))/(LN(2)/$D$104))*$AB9*AC9*0.475*$F$19*44/12,)</f>
        <v>0</v>
      </c>
      <c r="AG9" s="221">
        <f>IF(OR(AA9&lt;=$F$18,AA9&lt;=30),EXP(-LN(2)/$D$106)*AG8+((1-EXP(-LN(2)/$D$106))/(LN(2)/$D$106))*$AB9*AD9*0.475*$F$19*44/12,)</f>
        <v>0</v>
      </c>
      <c r="AH9" s="221">
        <f>IF(OR(AA9&lt;=$F$18,AA9&lt;=30),EXP(-LN(2)/$D$105)*AH8+((1-EXP(-LN(2)/$D$105))/(LN(2)/$D$105))*$AB9*AE9*0.475*$F$19*44/12,)</f>
        <v>0</v>
      </c>
      <c r="AI9" s="226">
        <f>IF(OR(AA9&lt;=$F$18,AA9&lt;=30),SUM(AF9:AH9),)</f>
        <v>0</v>
      </c>
      <c r="AK9" s="122">
        <v>4</v>
      </c>
      <c r="AL9" s="84">
        <f t="shared" si="10"/>
        <v>0</v>
      </c>
      <c r="AM9" s="84">
        <f t="shared" si="11"/>
        <v>0</v>
      </c>
      <c r="AN9" s="84">
        <f t="shared" si="12"/>
        <v>0</v>
      </c>
      <c r="AO9" s="84">
        <f t="shared" si="13"/>
        <v>0</v>
      </c>
      <c r="AP9" s="84">
        <f t="shared" si="14"/>
        <v>0</v>
      </c>
      <c r="AQ9" s="221">
        <f t="shared" si="17"/>
        <v>0</v>
      </c>
      <c r="AR9" s="221">
        <f t="shared" si="17"/>
        <v>0</v>
      </c>
      <c r="AS9" s="221">
        <f t="shared" si="17"/>
        <v>0</v>
      </c>
      <c r="AT9" s="221">
        <f t="shared" si="17"/>
        <v>0</v>
      </c>
      <c r="AU9" s="84"/>
      <c r="AV9" s="84"/>
      <c r="AW9" s="84"/>
      <c r="AX9" s="84"/>
      <c r="AY9" s="190">
        <f t="shared" si="24"/>
        <v>0</v>
      </c>
    </row>
    <row r="10" spans="2:51">
      <c r="B10" s="464"/>
      <c r="C10" s="458" t="s">
        <v>129</v>
      </c>
      <c r="D10" s="453" t="s">
        <v>141</v>
      </c>
      <c r="E10" s="453"/>
      <c r="F10" s="146">
        <f>F18</f>
        <v>0</v>
      </c>
      <c r="I10" s="106">
        <v>5</v>
      </c>
      <c r="J10" s="84">
        <f t="shared" si="18"/>
        <v>0</v>
      </c>
      <c r="K10" s="84">
        <f t="shared" si="19"/>
        <v>0</v>
      </c>
      <c r="L10" s="84">
        <f t="shared" si="20"/>
        <v>0</v>
      </c>
      <c r="M10" s="84">
        <f t="shared" si="21"/>
        <v>0</v>
      </c>
      <c r="N10" s="84">
        <f t="shared" si="0"/>
        <v>0</v>
      </c>
      <c r="O10" s="85">
        <f t="shared" si="1"/>
        <v>0</v>
      </c>
      <c r="P10" s="106">
        <v>5</v>
      </c>
      <c r="Q10" s="84">
        <f t="shared" si="15"/>
        <v>0</v>
      </c>
      <c r="R10" s="84">
        <f t="shared" si="22"/>
        <v>0</v>
      </c>
      <c r="S10" s="84">
        <f t="shared" si="23"/>
        <v>0</v>
      </c>
      <c r="T10" s="84">
        <f t="shared" si="2"/>
        <v>0</v>
      </c>
      <c r="U10" s="84">
        <f t="shared" si="16"/>
        <v>0</v>
      </c>
      <c r="V10" s="84">
        <f t="shared" si="3"/>
        <v>0</v>
      </c>
      <c r="W10" s="84">
        <v>0</v>
      </c>
      <c r="X10" s="84">
        <f t="shared" si="4"/>
        <v>0</v>
      </c>
      <c r="Y10" s="89">
        <f t="shared" si="5"/>
        <v>0</v>
      </c>
      <c r="AA10" s="122">
        <v>5</v>
      </c>
      <c r="AB10" s="84">
        <f t="shared" si="6"/>
        <v>0</v>
      </c>
      <c r="AC10" s="332">
        <f t="shared" si="7"/>
        <v>0</v>
      </c>
      <c r="AD10" s="152">
        <f t="shared" si="8"/>
        <v>0</v>
      </c>
      <c r="AE10" s="152">
        <f t="shared" si="9"/>
        <v>0</v>
      </c>
      <c r="AF10" s="221">
        <f t="shared" ref="AF10:AF24" si="25">IF(OR(AA10&lt;=$F$18,AA10&lt;=30),EXP(-LN(2)/$D$104)*AF9+((1-EXP(-LN(2)/$D$104))/(LN(2)/$D$104))*$AB10*AC10*0.475*$F$19*44/12,)</f>
        <v>0</v>
      </c>
      <c r="AG10" s="221">
        <f t="shared" ref="AG10:AG24" si="26">IF(OR(AA10&lt;=$F$18,AA10&lt;=30),EXP(-LN(2)/$D$106)*AG9+((1-EXP(-LN(2)/$D$106))/(LN(2)/$D$106))*$AB10*AD10*0.475*$F$19*44/12,)</f>
        <v>0</v>
      </c>
      <c r="AH10" s="221">
        <f t="shared" ref="AH10:AH24" si="27">IF(OR(AA10&lt;=$F$18,AA10&lt;=30),EXP(-LN(2)/$D$105)*AH9+((1-EXP(-LN(2)/$D$105))/(LN(2)/$D$105))*$AB10*AE10*0.475*$F$19*44/12,)</f>
        <v>0</v>
      </c>
      <c r="AI10" s="226">
        <f t="shared" ref="AI10:AI24" si="28">IF(OR(AA10&lt;=$F$18,AA10&lt;=30),SUM(AF10:AH10),)</f>
        <v>0</v>
      </c>
      <c r="AK10" s="122">
        <v>5</v>
      </c>
      <c r="AL10" s="84">
        <f t="shared" si="10"/>
        <v>0</v>
      </c>
      <c r="AM10" s="84">
        <f t="shared" si="11"/>
        <v>0</v>
      </c>
      <c r="AN10" s="84">
        <f t="shared" si="12"/>
        <v>0</v>
      </c>
      <c r="AO10" s="84">
        <f t="shared" si="13"/>
        <v>0</v>
      </c>
      <c r="AP10" s="84">
        <f t="shared" si="14"/>
        <v>0</v>
      </c>
      <c r="AQ10" s="221">
        <f t="shared" si="17"/>
        <v>0</v>
      </c>
      <c r="AR10" s="221">
        <f t="shared" si="17"/>
        <v>0</v>
      </c>
      <c r="AS10" s="221">
        <f t="shared" si="17"/>
        <v>0</v>
      </c>
      <c r="AT10" s="221">
        <f t="shared" si="17"/>
        <v>0</v>
      </c>
      <c r="AU10" s="84"/>
      <c r="AV10" s="84"/>
      <c r="AW10" s="84"/>
      <c r="AX10" s="84"/>
      <c r="AY10" s="190">
        <f t="shared" si="24"/>
        <v>0</v>
      </c>
    </row>
    <row r="11" spans="2:51">
      <c r="B11" s="464"/>
      <c r="C11" s="458"/>
      <c r="D11" s="456" t="s">
        <v>144</v>
      </c>
      <c r="E11" s="456"/>
      <c r="F11" s="87">
        <f>IF(D8=$B$100,1,0)</f>
        <v>1</v>
      </c>
      <c r="I11" s="106">
        <v>6</v>
      </c>
      <c r="J11" s="84">
        <f t="shared" si="18"/>
        <v>0</v>
      </c>
      <c r="K11" s="84">
        <f t="shared" si="19"/>
        <v>0</v>
      </c>
      <c r="L11" s="84">
        <f t="shared" si="20"/>
        <v>0</v>
      </c>
      <c r="M11" s="84">
        <f t="shared" si="21"/>
        <v>0</v>
      </c>
      <c r="N11" s="84">
        <f t="shared" si="0"/>
        <v>0</v>
      </c>
      <c r="O11" s="85">
        <f t="shared" si="1"/>
        <v>0</v>
      </c>
      <c r="P11" s="106">
        <v>6</v>
      </c>
      <c r="Q11" s="84">
        <f t="shared" si="15"/>
        <v>0</v>
      </c>
      <c r="R11" s="84">
        <f t="shared" si="22"/>
        <v>0</v>
      </c>
      <c r="S11" s="84">
        <f t="shared" si="23"/>
        <v>0</v>
      </c>
      <c r="T11" s="84">
        <f t="shared" si="2"/>
        <v>0</v>
      </c>
      <c r="U11" s="84">
        <f t="shared" si="16"/>
        <v>0</v>
      </c>
      <c r="V11" s="84">
        <f t="shared" si="3"/>
        <v>0</v>
      </c>
      <c r="W11" s="84">
        <v>0</v>
      </c>
      <c r="X11" s="84">
        <f t="shared" si="4"/>
        <v>0</v>
      </c>
      <c r="Y11" s="89">
        <f t="shared" si="5"/>
        <v>0</v>
      </c>
      <c r="AA11" s="122">
        <v>6</v>
      </c>
      <c r="AB11" s="84">
        <f t="shared" si="6"/>
        <v>0</v>
      </c>
      <c r="AC11" s="332">
        <f t="shared" si="7"/>
        <v>0</v>
      </c>
      <c r="AD11" s="152">
        <f t="shared" si="8"/>
        <v>0</v>
      </c>
      <c r="AE11" s="152">
        <f t="shared" si="9"/>
        <v>0</v>
      </c>
      <c r="AF11" s="221">
        <f t="shared" si="25"/>
        <v>0</v>
      </c>
      <c r="AG11" s="221">
        <f t="shared" si="26"/>
        <v>0</v>
      </c>
      <c r="AH11" s="221">
        <f t="shared" si="27"/>
        <v>0</v>
      </c>
      <c r="AI11" s="226">
        <f t="shared" si="28"/>
        <v>0</v>
      </c>
      <c r="AK11" s="122">
        <v>6</v>
      </c>
      <c r="AL11" s="84">
        <f t="shared" si="10"/>
        <v>0</v>
      </c>
      <c r="AM11" s="84">
        <f t="shared" si="11"/>
        <v>0</v>
      </c>
      <c r="AN11" s="84">
        <f t="shared" si="12"/>
        <v>0</v>
      </c>
      <c r="AO11" s="84">
        <f t="shared" si="13"/>
        <v>0</v>
      </c>
      <c r="AP11" s="84">
        <f t="shared" si="14"/>
        <v>0</v>
      </c>
      <c r="AQ11" s="221">
        <f t="shared" si="17"/>
        <v>0</v>
      </c>
      <c r="AR11" s="221">
        <f t="shared" si="17"/>
        <v>0</v>
      </c>
      <c r="AS11" s="221">
        <f t="shared" si="17"/>
        <v>0</v>
      </c>
      <c r="AT11" s="221">
        <f t="shared" si="17"/>
        <v>0</v>
      </c>
      <c r="AU11" s="84"/>
      <c r="AV11" s="84"/>
      <c r="AW11" s="84"/>
      <c r="AX11" s="84"/>
      <c r="AY11" s="190">
        <f t="shared" si="24"/>
        <v>0</v>
      </c>
    </row>
    <row r="12" spans="2:51" ht="16">
      <c r="B12" s="464"/>
      <c r="C12" s="458"/>
      <c r="D12" s="453" t="s">
        <v>136</v>
      </c>
      <c r="E12" s="453"/>
      <c r="F12" s="147" t="s">
        <v>70</v>
      </c>
      <c r="I12" s="106">
        <v>7</v>
      </c>
      <c r="J12" s="84">
        <f t="shared" si="18"/>
        <v>0</v>
      </c>
      <c r="K12" s="84">
        <f t="shared" si="19"/>
        <v>0</v>
      </c>
      <c r="L12" s="84">
        <f t="shared" si="20"/>
        <v>0</v>
      </c>
      <c r="M12" s="84">
        <f t="shared" si="21"/>
        <v>0</v>
      </c>
      <c r="N12" s="84">
        <f t="shared" si="0"/>
        <v>0</v>
      </c>
      <c r="O12" s="85">
        <f t="shared" si="1"/>
        <v>0</v>
      </c>
      <c r="P12" s="106">
        <v>7</v>
      </c>
      <c r="Q12" s="84">
        <f t="shared" si="15"/>
        <v>0</v>
      </c>
      <c r="R12" s="84">
        <f t="shared" si="22"/>
        <v>0</v>
      </c>
      <c r="S12" s="84">
        <f t="shared" si="23"/>
        <v>0</v>
      </c>
      <c r="T12" s="84">
        <f t="shared" si="2"/>
        <v>0</v>
      </c>
      <c r="U12" s="84">
        <f t="shared" si="16"/>
        <v>0</v>
      </c>
      <c r="V12" s="84">
        <f t="shared" si="3"/>
        <v>0</v>
      </c>
      <c r="W12" s="84">
        <v>0</v>
      </c>
      <c r="X12" s="84">
        <f t="shared" si="4"/>
        <v>0</v>
      </c>
      <c r="Y12" s="89">
        <f t="shared" si="5"/>
        <v>0</v>
      </c>
      <c r="AA12" s="122">
        <v>7</v>
      </c>
      <c r="AB12" s="84">
        <f t="shared" si="6"/>
        <v>0</v>
      </c>
      <c r="AC12" s="332">
        <f t="shared" si="7"/>
        <v>0</v>
      </c>
      <c r="AD12" s="152">
        <f t="shared" si="8"/>
        <v>0</v>
      </c>
      <c r="AE12" s="152">
        <f t="shared" si="9"/>
        <v>0</v>
      </c>
      <c r="AF12" s="221">
        <f t="shared" si="25"/>
        <v>0</v>
      </c>
      <c r="AG12" s="221">
        <f t="shared" si="26"/>
        <v>0</v>
      </c>
      <c r="AH12" s="221">
        <f t="shared" si="27"/>
        <v>0</v>
      </c>
      <c r="AI12" s="226">
        <f t="shared" si="28"/>
        <v>0</v>
      </c>
      <c r="AK12" s="122">
        <v>7</v>
      </c>
      <c r="AL12" s="84">
        <f t="shared" si="10"/>
        <v>0</v>
      </c>
      <c r="AM12" s="84">
        <f t="shared" si="11"/>
        <v>0</v>
      </c>
      <c r="AN12" s="84">
        <f t="shared" si="12"/>
        <v>0</v>
      </c>
      <c r="AO12" s="84">
        <f t="shared" si="13"/>
        <v>0</v>
      </c>
      <c r="AP12" s="84">
        <f t="shared" si="14"/>
        <v>0</v>
      </c>
      <c r="AQ12" s="221">
        <f t="shared" si="17"/>
        <v>0</v>
      </c>
      <c r="AR12" s="221">
        <f t="shared" si="17"/>
        <v>0</v>
      </c>
      <c r="AS12" s="221">
        <f t="shared" si="17"/>
        <v>0</v>
      </c>
      <c r="AT12" s="221">
        <f t="shared" si="17"/>
        <v>0</v>
      </c>
      <c r="AU12" s="84"/>
      <c r="AV12" s="84"/>
      <c r="AW12" s="84"/>
      <c r="AX12" s="84"/>
      <c r="AY12" s="190">
        <f t="shared" si="24"/>
        <v>0</v>
      </c>
    </row>
    <row r="13" spans="2:51">
      <c r="B13" s="455"/>
      <c r="C13" s="459"/>
      <c r="D13" s="457" t="s">
        <v>160</v>
      </c>
      <c r="E13" s="457"/>
      <c r="F13" s="88">
        <f>IF(ISBLANK(F$12),,VLOOKUP(F$12,C131:D195,2,FALSE))</f>
        <v>0.56999999999999995</v>
      </c>
      <c r="I13" s="106">
        <v>8</v>
      </c>
      <c r="J13" s="84">
        <f t="shared" si="18"/>
        <v>0</v>
      </c>
      <c r="K13" s="84">
        <f t="shared" si="19"/>
        <v>0</v>
      </c>
      <c r="L13" s="84">
        <f t="shared" si="20"/>
        <v>0</v>
      </c>
      <c r="M13" s="84">
        <f t="shared" si="21"/>
        <v>0</v>
      </c>
      <c r="N13" s="84">
        <f t="shared" si="0"/>
        <v>0</v>
      </c>
      <c r="O13" s="85">
        <f t="shared" si="1"/>
        <v>0</v>
      </c>
      <c r="P13" s="106">
        <v>8</v>
      </c>
      <c r="Q13" s="84">
        <f t="shared" si="15"/>
        <v>0</v>
      </c>
      <c r="R13" s="84">
        <f t="shared" si="22"/>
        <v>0</v>
      </c>
      <c r="S13" s="84">
        <f t="shared" si="23"/>
        <v>0</v>
      </c>
      <c r="T13" s="84">
        <f t="shared" si="2"/>
        <v>0</v>
      </c>
      <c r="U13" s="84">
        <f t="shared" si="16"/>
        <v>0</v>
      </c>
      <c r="V13" s="84">
        <f t="shared" si="3"/>
        <v>0</v>
      </c>
      <c r="W13" s="84">
        <v>0</v>
      </c>
      <c r="X13" s="84">
        <f t="shared" si="4"/>
        <v>0</v>
      </c>
      <c r="Y13" s="89">
        <f t="shared" si="5"/>
        <v>0</v>
      </c>
      <c r="AA13" s="122">
        <v>8</v>
      </c>
      <c r="AB13" s="84">
        <f t="shared" si="6"/>
        <v>0</v>
      </c>
      <c r="AC13" s="332">
        <f t="shared" si="7"/>
        <v>0</v>
      </c>
      <c r="AD13" s="152">
        <f t="shared" si="8"/>
        <v>0</v>
      </c>
      <c r="AE13" s="152">
        <f t="shared" si="9"/>
        <v>0</v>
      </c>
      <c r="AF13" s="221">
        <f t="shared" si="25"/>
        <v>0</v>
      </c>
      <c r="AG13" s="221">
        <f t="shared" si="26"/>
        <v>0</v>
      </c>
      <c r="AH13" s="221">
        <f t="shared" si="27"/>
        <v>0</v>
      </c>
      <c r="AI13" s="226">
        <f t="shared" si="28"/>
        <v>0</v>
      </c>
      <c r="AK13" s="122">
        <v>8</v>
      </c>
      <c r="AL13" s="84">
        <f t="shared" si="10"/>
        <v>0</v>
      </c>
      <c r="AM13" s="84">
        <f t="shared" si="11"/>
        <v>0</v>
      </c>
      <c r="AN13" s="84">
        <f t="shared" si="12"/>
        <v>0</v>
      </c>
      <c r="AO13" s="84">
        <f t="shared" si="13"/>
        <v>0</v>
      </c>
      <c r="AP13" s="84">
        <f t="shared" si="14"/>
        <v>0</v>
      </c>
      <c r="AQ13" s="221">
        <f t="shared" si="17"/>
        <v>0</v>
      </c>
      <c r="AR13" s="221">
        <f t="shared" si="17"/>
        <v>0</v>
      </c>
      <c r="AS13" s="221">
        <f t="shared" si="17"/>
        <v>0</v>
      </c>
      <c r="AT13" s="221">
        <f t="shared" si="17"/>
        <v>0</v>
      </c>
      <c r="AU13" s="84"/>
      <c r="AV13" s="84"/>
      <c r="AW13" s="84"/>
      <c r="AX13" s="84"/>
      <c r="AY13" s="190">
        <f t="shared" si="24"/>
        <v>0</v>
      </c>
    </row>
    <row r="14" spans="2:51">
      <c r="B14" s="454" t="s">
        <v>137</v>
      </c>
      <c r="C14" s="450"/>
      <c r="D14" s="451"/>
      <c r="E14" s="451"/>
      <c r="F14" s="452"/>
      <c r="I14" s="106">
        <v>9</v>
      </c>
      <c r="J14" s="84">
        <f t="shared" si="18"/>
        <v>0</v>
      </c>
      <c r="K14" s="84">
        <f t="shared" si="19"/>
        <v>0</v>
      </c>
      <c r="L14" s="84">
        <f t="shared" si="20"/>
        <v>0</v>
      </c>
      <c r="M14" s="84">
        <f t="shared" si="21"/>
        <v>0</v>
      </c>
      <c r="N14" s="84">
        <f t="shared" si="0"/>
        <v>0</v>
      </c>
      <c r="O14" s="85">
        <f t="shared" si="1"/>
        <v>0</v>
      </c>
      <c r="P14" s="106">
        <v>9</v>
      </c>
      <c r="Q14" s="84">
        <f t="shared" si="15"/>
        <v>0</v>
      </c>
      <c r="R14" s="84">
        <f t="shared" si="22"/>
        <v>0</v>
      </c>
      <c r="S14" s="84">
        <f t="shared" si="23"/>
        <v>0</v>
      </c>
      <c r="T14" s="84">
        <f t="shared" si="2"/>
        <v>0</v>
      </c>
      <c r="U14" s="84">
        <f t="shared" si="16"/>
        <v>0</v>
      </c>
      <c r="V14" s="84">
        <f t="shared" si="3"/>
        <v>0</v>
      </c>
      <c r="W14" s="84">
        <v>0</v>
      </c>
      <c r="X14" s="84">
        <f t="shared" si="4"/>
        <v>0</v>
      </c>
      <c r="Y14" s="89">
        <f t="shared" si="5"/>
        <v>0</v>
      </c>
      <c r="AA14" s="122">
        <v>9</v>
      </c>
      <c r="AB14" s="84">
        <f t="shared" si="6"/>
        <v>0</v>
      </c>
      <c r="AC14" s="332">
        <f t="shared" si="7"/>
        <v>0</v>
      </c>
      <c r="AD14" s="152">
        <f t="shared" si="8"/>
        <v>0</v>
      </c>
      <c r="AE14" s="152">
        <f t="shared" si="9"/>
        <v>0</v>
      </c>
      <c r="AF14" s="221">
        <f t="shared" si="25"/>
        <v>0</v>
      </c>
      <c r="AG14" s="221">
        <f t="shared" si="26"/>
        <v>0</v>
      </c>
      <c r="AH14" s="221">
        <f t="shared" si="27"/>
        <v>0</v>
      </c>
      <c r="AI14" s="226">
        <f t="shared" si="28"/>
        <v>0</v>
      </c>
      <c r="AK14" s="122">
        <v>9</v>
      </c>
      <c r="AL14" s="84">
        <f t="shared" si="10"/>
        <v>0</v>
      </c>
      <c r="AM14" s="84">
        <f t="shared" si="11"/>
        <v>0</v>
      </c>
      <c r="AN14" s="84">
        <f t="shared" si="12"/>
        <v>0</v>
      </c>
      <c r="AO14" s="84">
        <f t="shared" si="13"/>
        <v>0</v>
      </c>
      <c r="AP14" s="84">
        <f t="shared" si="14"/>
        <v>0</v>
      </c>
      <c r="AQ14" s="221">
        <f t="shared" si="17"/>
        <v>0</v>
      </c>
      <c r="AR14" s="221">
        <f t="shared" si="17"/>
        <v>0</v>
      </c>
      <c r="AS14" s="221">
        <f t="shared" si="17"/>
        <v>0</v>
      </c>
      <c r="AT14" s="221">
        <f t="shared" si="17"/>
        <v>0</v>
      </c>
      <c r="AU14" s="84"/>
      <c r="AV14" s="84"/>
      <c r="AW14" s="84"/>
      <c r="AX14" s="84"/>
      <c r="AY14" s="190">
        <f t="shared" si="24"/>
        <v>0</v>
      </c>
    </row>
    <row r="15" spans="2:51">
      <c r="B15" s="464"/>
      <c r="C15" s="144" t="s">
        <v>73</v>
      </c>
      <c r="D15" s="460" t="s">
        <v>140</v>
      </c>
      <c r="E15" s="460"/>
      <c r="F15" s="145">
        <f>IF(D15="","",VLOOKUP(D15,$B$97:$C$100,2,0))</f>
        <v>70</v>
      </c>
      <c r="I15" s="106">
        <v>10</v>
      </c>
      <c r="J15" s="84">
        <f t="shared" si="18"/>
        <v>0</v>
      </c>
      <c r="K15" s="84">
        <f t="shared" si="19"/>
        <v>0</v>
      </c>
      <c r="L15" s="84">
        <f t="shared" si="20"/>
        <v>0</v>
      </c>
      <c r="M15" s="84">
        <f t="shared" si="21"/>
        <v>0</v>
      </c>
      <c r="N15" s="84">
        <f t="shared" si="0"/>
        <v>0</v>
      </c>
      <c r="O15" s="85">
        <f t="shared" si="1"/>
        <v>0</v>
      </c>
      <c r="P15" s="106">
        <v>10</v>
      </c>
      <c r="Q15" s="84">
        <f t="shared" si="15"/>
        <v>0</v>
      </c>
      <c r="R15" s="84">
        <f t="shared" si="22"/>
        <v>0</v>
      </c>
      <c r="S15" s="84">
        <f t="shared" si="23"/>
        <v>0</v>
      </c>
      <c r="T15" s="84">
        <f t="shared" si="2"/>
        <v>0</v>
      </c>
      <c r="U15" s="84">
        <f t="shared" si="16"/>
        <v>0</v>
      </c>
      <c r="V15" s="84">
        <f t="shared" si="3"/>
        <v>0</v>
      </c>
      <c r="W15" s="84">
        <v>0</v>
      </c>
      <c r="X15" s="84">
        <f t="shared" si="4"/>
        <v>0</v>
      </c>
      <c r="Y15" s="89">
        <f t="shared" si="5"/>
        <v>0</v>
      </c>
      <c r="AA15" s="122">
        <v>10</v>
      </c>
      <c r="AB15" s="84">
        <f t="shared" si="6"/>
        <v>0</v>
      </c>
      <c r="AC15" s="332">
        <f t="shared" si="7"/>
        <v>0</v>
      </c>
      <c r="AD15" s="152">
        <f t="shared" si="8"/>
        <v>0</v>
      </c>
      <c r="AE15" s="152">
        <f t="shared" si="9"/>
        <v>0</v>
      </c>
      <c r="AF15" s="221">
        <f t="shared" si="25"/>
        <v>0</v>
      </c>
      <c r="AG15" s="221">
        <f t="shared" si="26"/>
        <v>0</v>
      </c>
      <c r="AH15" s="221">
        <f t="shared" si="27"/>
        <v>0</v>
      </c>
      <c r="AI15" s="226">
        <f t="shared" si="28"/>
        <v>0</v>
      </c>
      <c r="AK15" s="122">
        <v>10</v>
      </c>
      <c r="AL15" s="84">
        <f t="shared" si="10"/>
        <v>0</v>
      </c>
      <c r="AM15" s="84">
        <f t="shared" si="11"/>
        <v>0</v>
      </c>
      <c r="AN15" s="84">
        <f t="shared" si="12"/>
        <v>0</v>
      </c>
      <c r="AO15" s="84">
        <f t="shared" si="13"/>
        <v>0</v>
      </c>
      <c r="AP15" s="84">
        <f t="shared" si="14"/>
        <v>0</v>
      </c>
      <c r="AQ15" s="221">
        <f t="shared" si="17"/>
        <v>0</v>
      </c>
      <c r="AR15" s="221">
        <f t="shared" si="17"/>
        <v>0</v>
      </c>
      <c r="AS15" s="221">
        <f t="shared" si="17"/>
        <v>0</v>
      </c>
      <c r="AT15" s="221">
        <f t="shared" si="17"/>
        <v>0</v>
      </c>
      <c r="AU15" s="84"/>
      <c r="AV15" s="84"/>
      <c r="AW15" s="84"/>
      <c r="AX15" s="84"/>
      <c r="AY15" s="190">
        <f t="shared" si="24"/>
        <v>0</v>
      </c>
    </row>
    <row r="16" spans="2:51">
      <c r="B16" s="464"/>
      <c r="C16" s="144" t="s">
        <v>74</v>
      </c>
      <c r="D16" s="456" t="s">
        <v>143</v>
      </c>
      <c r="E16" s="456"/>
      <c r="F16" s="145">
        <v>10</v>
      </c>
      <c r="I16" s="106">
        <v>11</v>
      </c>
      <c r="J16" s="84">
        <f t="shared" si="18"/>
        <v>0</v>
      </c>
      <c r="K16" s="84">
        <f t="shared" si="19"/>
        <v>0</v>
      </c>
      <c r="L16" s="84">
        <f t="shared" si="20"/>
        <v>0</v>
      </c>
      <c r="M16" s="84">
        <f t="shared" si="21"/>
        <v>0</v>
      </c>
      <c r="N16" s="84">
        <f t="shared" si="0"/>
        <v>0</v>
      </c>
      <c r="O16" s="85">
        <f t="shared" si="1"/>
        <v>0</v>
      </c>
      <c r="P16" s="106">
        <v>11</v>
      </c>
      <c r="Q16" s="84">
        <f t="shared" si="15"/>
        <v>0</v>
      </c>
      <c r="R16" s="84">
        <f t="shared" si="22"/>
        <v>0</v>
      </c>
      <c r="S16" s="84">
        <f t="shared" si="23"/>
        <v>0</v>
      </c>
      <c r="T16" s="84">
        <f t="shared" si="2"/>
        <v>0</v>
      </c>
      <c r="U16" s="84">
        <f t="shared" si="16"/>
        <v>0</v>
      </c>
      <c r="V16" s="84">
        <f t="shared" si="3"/>
        <v>0</v>
      </c>
      <c r="W16" s="84">
        <v>0</v>
      </c>
      <c r="X16" s="84">
        <f t="shared" si="4"/>
        <v>0</v>
      </c>
      <c r="Y16" s="89">
        <f t="shared" si="5"/>
        <v>0</v>
      </c>
      <c r="AA16" s="122">
        <v>11</v>
      </c>
      <c r="AB16" s="84">
        <f t="shared" si="6"/>
        <v>0</v>
      </c>
      <c r="AC16" s="332">
        <f t="shared" si="7"/>
        <v>0</v>
      </c>
      <c r="AD16" s="152">
        <f t="shared" si="8"/>
        <v>0</v>
      </c>
      <c r="AE16" s="152">
        <f t="shared" si="9"/>
        <v>0</v>
      </c>
      <c r="AF16" s="221">
        <f t="shared" si="25"/>
        <v>0</v>
      </c>
      <c r="AG16" s="221">
        <f t="shared" si="26"/>
        <v>0</v>
      </c>
      <c r="AH16" s="221">
        <f t="shared" si="27"/>
        <v>0</v>
      </c>
      <c r="AI16" s="226">
        <f t="shared" si="28"/>
        <v>0</v>
      </c>
      <c r="AK16" s="122">
        <v>11</v>
      </c>
      <c r="AL16" s="84">
        <f t="shared" si="10"/>
        <v>0</v>
      </c>
      <c r="AM16" s="84">
        <f t="shared" si="11"/>
        <v>0</v>
      </c>
      <c r="AN16" s="84">
        <f t="shared" si="12"/>
        <v>0</v>
      </c>
      <c r="AO16" s="84">
        <f t="shared" si="13"/>
        <v>0</v>
      </c>
      <c r="AP16" s="84">
        <f t="shared" si="14"/>
        <v>0</v>
      </c>
      <c r="AQ16" s="221">
        <f t="shared" si="17"/>
        <v>0</v>
      </c>
      <c r="AR16" s="221">
        <f t="shared" si="17"/>
        <v>0</v>
      </c>
      <c r="AS16" s="221">
        <f t="shared" si="17"/>
        <v>0</v>
      </c>
      <c r="AT16" s="221">
        <f t="shared" si="17"/>
        <v>0</v>
      </c>
      <c r="AU16" s="84"/>
      <c r="AV16" s="84"/>
      <c r="AW16" s="84"/>
      <c r="AX16" s="84"/>
      <c r="AY16" s="190">
        <f t="shared" si="24"/>
        <v>0</v>
      </c>
    </row>
    <row r="17" spans="2:55">
      <c r="B17" s="464"/>
      <c r="C17" s="458" t="s">
        <v>129</v>
      </c>
      <c r="D17" s="453" t="s">
        <v>136</v>
      </c>
      <c r="E17" s="453"/>
      <c r="F17" s="147"/>
      <c r="I17" s="106">
        <v>12</v>
      </c>
      <c r="J17" s="84">
        <f t="shared" si="18"/>
        <v>0</v>
      </c>
      <c r="K17" s="84">
        <f t="shared" si="19"/>
        <v>0</v>
      </c>
      <c r="L17" s="84">
        <f t="shared" si="20"/>
        <v>0</v>
      </c>
      <c r="M17" s="84">
        <f t="shared" si="21"/>
        <v>0</v>
      </c>
      <c r="N17" s="84">
        <f t="shared" si="0"/>
        <v>0</v>
      </c>
      <c r="O17" s="85">
        <f t="shared" si="1"/>
        <v>0</v>
      </c>
      <c r="P17" s="106">
        <v>12</v>
      </c>
      <c r="Q17" s="84">
        <f t="shared" si="15"/>
        <v>0</v>
      </c>
      <c r="R17" s="84">
        <f t="shared" si="22"/>
        <v>0</v>
      </c>
      <c r="S17" s="84">
        <f t="shared" si="23"/>
        <v>0</v>
      </c>
      <c r="T17" s="84">
        <f t="shared" si="2"/>
        <v>0</v>
      </c>
      <c r="U17" s="84">
        <f t="shared" si="16"/>
        <v>0</v>
      </c>
      <c r="V17" s="84">
        <f t="shared" si="3"/>
        <v>0</v>
      </c>
      <c r="W17" s="84">
        <v>0</v>
      </c>
      <c r="X17" s="84">
        <f t="shared" si="4"/>
        <v>0</v>
      </c>
      <c r="Y17" s="89">
        <f t="shared" si="5"/>
        <v>0</v>
      </c>
      <c r="AA17" s="122">
        <v>12</v>
      </c>
      <c r="AB17" s="84">
        <f t="shared" si="6"/>
        <v>0</v>
      </c>
      <c r="AC17" s="332">
        <f t="shared" si="7"/>
        <v>0</v>
      </c>
      <c r="AD17" s="152">
        <f t="shared" si="8"/>
        <v>0</v>
      </c>
      <c r="AE17" s="152">
        <f t="shared" si="9"/>
        <v>0</v>
      </c>
      <c r="AF17" s="221">
        <f t="shared" si="25"/>
        <v>0</v>
      </c>
      <c r="AG17" s="221">
        <f t="shared" si="26"/>
        <v>0</v>
      </c>
      <c r="AH17" s="221">
        <f t="shared" si="27"/>
        <v>0</v>
      </c>
      <c r="AI17" s="226">
        <f t="shared" si="28"/>
        <v>0</v>
      </c>
      <c r="AK17" s="122">
        <v>12</v>
      </c>
      <c r="AL17" s="84">
        <f t="shared" si="10"/>
        <v>0</v>
      </c>
      <c r="AM17" s="84">
        <f t="shared" si="11"/>
        <v>0</v>
      </c>
      <c r="AN17" s="84">
        <f t="shared" si="12"/>
        <v>0</v>
      </c>
      <c r="AO17" s="84">
        <f t="shared" si="13"/>
        <v>0</v>
      </c>
      <c r="AP17" s="84">
        <f t="shared" si="14"/>
        <v>0</v>
      </c>
      <c r="AQ17" s="221">
        <f t="shared" si="17"/>
        <v>0</v>
      </c>
      <c r="AR17" s="221">
        <f t="shared" si="17"/>
        <v>0</v>
      </c>
      <c r="AS17" s="221">
        <f t="shared" si="17"/>
        <v>0</v>
      </c>
      <c r="AT17" s="221">
        <f t="shared" si="17"/>
        <v>0</v>
      </c>
      <c r="AU17" s="84"/>
      <c r="AV17" s="84"/>
      <c r="AW17" s="84"/>
      <c r="AX17" s="84"/>
      <c r="AY17" s="190">
        <f t="shared" si="24"/>
        <v>0</v>
      </c>
    </row>
    <row r="18" spans="2:55">
      <c r="B18" s="464"/>
      <c r="C18" s="458"/>
      <c r="D18" s="453" t="s">
        <v>141</v>
      </c>
      <c r="E18" s="453"/>
      <c r="F18" s="148"/>
      <c r="I18" s="106">
        <v>13</v>
      </c>
      <c r="J18" s="84">
        <f t="shared" si="18"/>
        <v>0</v>
      </c>
      <c r="K18" s="84">
        <f t="shared" si="19"/>
        <v>0</v>
      </c>
      <c r="L18" s="84">
        <f t="shared" si="20"/>
        <v>0</v>
      </c>
      <c r="M18" s="84">
        <f t="shared" si="21"/>
        <v>0</v>
      </c>
      <c r="N18" s="84">
        <f t="shared" si="0"/>
        <v>0</v>
      </c>
      <c r="O18" s="85">
        <f t="shared" si="1"/>
        <v>0</v>
      </c>
      <c r="P18" s="106">
        <v>13</v>
      </c>
      <c r="Q18" s="84">
        <f t="shared" si="15"/>
        <v>0</v>
      </c>
      <c r="R18" s="84">
        <f t="shared" si="22"/>
        <v>0</v>
      </c>
      <c r="S18" s="84">
        <f t="shared" si="23"/>
        <v>0</v>
      </c>
      <c r="T18" s="84">
        <f t="shared" si="2"/>
        <v>0</v>
      </c>
      <c r="U18" s="84">
        <f t="shared" si="16"/>
        <v>0</v>
      </c>
      <c r="V18" s="84">
        <f t="shared" si="3"/>
        <v>0</v>
      </c>
      <c r="W18" s="84">
        <v>0</v>
      </c>
      <c r="X18" s="84">
        <f t="shared" si="4"/>
        <v>0</v>
      </c>
      <c r="Y18" s="89">
        <f t="shared" si="5"/>
        <v>0</v>
      </c>
      <c r="AA18" s="122">
        <v>13</v>
      </c>
      <c r="AB18" s="84">
        <f t="shared" si="6"/>
        <v>0</v>
      </c>
      <c r="AC18" s="332">
        <f t="shared" si="7"/>
        <v>0</v>
      </c>
      <c r="AD18" s="152">
        <f t="shared" si="8"/>
        <v>0</v>
      </c>
      <c r="AE18" s="152">
        <f t="shared" si="9"/>
        <v>0</v>
      </c>
      <c r="AF18" s="221">
        <f t="shared" si="25"/>
        <v>0</v>
      </c>
      <c r="AG18" s="221">
        <f t="shared" si="26"/>
        <v>0</v>
      </c>
      <c r="AH18" s="221">
        <f t="shared" si="27"/>
        <v>0</v>
      </c>
      <c r="AI18" s="226">
        <f t="shared" si="28"/>
        <v>0</v>
      </c>
      <c r="AK18" s="122">
        <v>13</v>
      </c>
      <c r="AL18" s="84">
        <f t="shared" si="10"/>
        <v>0</v>
      </c>
      <c r="AM18" s="84">
        <f t="shared" si="11"/>
        <v>0</v>
      </c>
      <c r="AN18" s="84">
        <f t="shared" si="12"/>
        <v>0</v>
      </c>
      <c r="AO18" s="84">
        <f t="shared" si="13"/>
        <v>0</v>
      </c>
      <c r="AP18" s="84">
        <f t="shared" si="14"/>
        <v>0</v>
      </c>
      <c r="AQ18" s="221">
        <f t="shared" si="17"/>
        <v>0</v>
      </c>
      <c r="AR18" s="221">
        <f t="shared" si="17"/>
        <v>0</v>
      </c>
      <c r="AS18" s="221">
        <f t="shared" si="17"/>
        <v>0</v>
      </c>
      <c r="AT18" s="221">
        <f t="shared" si="17"/>
        <v>0</v>
      </c>
      <c r="AU18" s="84"/>
      <c r="AV18" s="84"/>
      <c r="AW18" s="84"/>
      <c r="AX18" s="84"/>
      <c r="AY18" s="190">
        <f t="shared" si="24"/>
        <v>0</v>
      </c>
    </row>
    <row r="19" spans="2:55">
      <c r="B19" s="464"/>
      <c r="C19" s="458"/>
      <c r="D19" s="456" t="s">
        <v>160</v>
      </c>
      <c r="E19" s="456"/>
      <c r="F19" s="87">
        <f>IF(ISBLANK(F$17),,VLOOKUP(F$17,C131:D195,2,FALSE))</f>
        <v>0</v>
      </c>
      <c r="I19" s="106">
        <v>14</v>
      </c>
      <c r="J19" s="84">
        <f t="shared" si="18"/>
        <v>0</v>
      </c>
      <c r="K19" s="84">
        <f t="shared" si="19"/>
        <v>0</v>
      </c>
      <c r="L19" s="84">
        <f t="shared" si="20"/>
        <v>0</v>
      </c>
      <c r="M19" s="84">
        <f t="shared" si="21"/>
        <v>0</v>
      </c>
      <c r="N19" s="84">
        <f t="shared" si="0"/>
        <v>0</v>
      </c>
      <c r="O19" s="85">
        <f t="shared" si="1"/>
        <v>0</v>
      </c>
      <c r="P19" s="106">
        <v>14</v>
      </c>
      <c r="Q19" s="84">
        <f t="shared" si="15"/>
        <v>0</v>
      </c>
      <c r="R19" s="84">
        <f t="shared" si="22"/>
        <v>0</v>
      </c>
      <c r="S19" s="84">
        <f t="shared" si="23"/>
        <v>0</v>
      </c>
      <c r="T19" s="84">
        <f t="shared" si="2"/>
        <v>0</v>
      </c>
      <c r="U19" s="84">
        <f t="shared" si="16"/>
        <v>0</v>
      </c>
      <c r="V19" s="84">
        <f t="shared" si="3"/>
        <v>0</v>
      </c>
      <c r="W19" s="84">
        <v>0</v>
      </c>
      <c r="X19" s="84">
        <f t="shared" si="4"/>
        <v>0</v>
      </c>
      <c r="Y19" s="89">
        <f t="shared" si="5"/>
        <v>0</v>
      </c>
      <c r="AA19" s="122">
        <v>14</v>
      </c>
      <c r="AB19" s="84">
        <f t="shared" si="6"/>
        <v>0</v>
      </c>
      <c r="AC19" s="332">
        <f t="shared" si="7"/>
        <v>0</v>
      </c>
      <c r="AD19" s="152">
        <f t="shared" si="8"/>
        <v>0</v>
      </c>
      <c r="AE19" s="152">
        <f t="shared" si="9"/>
        <v>0</v>
      </c>
      <c r="AF19" s="221">
        <f t="shared" si="25"/>
        <v>0</v>
      </c>
      <c r="AG19" s="221">
        <f t="shared" si="26"/>
        <v>0</v>
      </c>
      <c r="AH19" s="221">
        <f t="shared" si="27"/>
        <v>0</v>
      </c>
      <c r="AI19" s="226">
        <f t="shared" si="28"/>
        <v>0</v>
      </c>
      <c r="AK19" s="122">
        <v>14</v>
      </c>
      <c r="AL19" s="84">
        <f t="shared" si="10"/>
        <v>0</v>
      </c>
      <c r="AM19" s="84">
        <f t="shared" si="11"/>
        <v>0</v>
      </c>
      <c r="AN19" s="84">
        <f t="shared" si="12"/>
        <v>0</v>
      </c>
      <c r="AO19" s="84">
        <f t="shared" si="13"/>
        <v>0</v>
      </c>
      <c r="AP19" s="84">
        <f t="shared" si="14"/>
        <v>0</v>
      </c>
      <c r="AQ19" s="221">
        <f t="shared" si="17"/>
        <v>0</v>
      </c>
      <c r="AR19" s="221">
        <f t="shared" si="17"/>
        <v>0</v>
      </c>
      <c r="AS19" s="221">
        <f t="shared" si="17"/>
        <v>0</v>
      </c>
      <c r="AT19" s="221">
        <f t="shared" si="17"/>
        <v>0</v>
      </c>
      <c r="AU19" s="84"/>
      <c r="AV19" s="84"/>
      <c r="AW19" s="84"/>
      <c r="AX19" s="84"/>
      <c r="AY19" s="190">
        <f t="shared" si="24"/>
        <v>0</v>
      </c>
    </row>
    <row r="20" spans="2:55">
      <c r="B20" s="464"/>
      <c r="C20" s="458"/>
      <c r="D20" s="456" t="s">
        <v>145</v>
      </c>
      <c r="E20" s="456"/>
      <c r="F20" s="149">
        <v>1.56</v>
      </c>
      <c r="I20" s="106">
        <v>15</v>
      </c>
      <c r="J20" s="84">
        <f t="shared" si="18"/>
        <v>0</v>
      </c>
      <c r="K20" s="84">
        <f t="shared" si="19"/>
        <v>0</v>
      </c>
      <c r="L20" s="84">
        <f t="shared" si="20"/>
        <v>0</v>
      </c>
      <c r="M20" s="84">
        <f t="shared" si="21"/>
        <v>0</v>
      </c>
      <c r="N20" s="84">
        <f t="shared" si="0"/>
        <v>0</v>
      </c>
      <c r="O20" s="85">
        <f t="shared" si="1"/>
        <v>0</v>
      </c>
      <c r="P20" s="106">
        <v>15</v>
      </c>
      <c r="Q20" s="84">
        <f t="shared" si="15"/>
        <v>0</v>
      </c>
      <c r="R20" s="84">
        <f t="shared" si="22"/>
        <v>0</v>
      </c>
      <c r="S20" s="84">
        <f t="shared" si="23"/>
        <v>0</v>
      </c>
      <c r="T20" s="84">
        <f t="shared" si="2"/>
        <v>0</v>
      </c>
      <c r="U20" s="84">
        <f t="shared" si="16"/>
        <v>0</v>
      </c>
      <c r="V20" s="84">
        <f t="shared" si="3"/>
        <v>0</v>
      </c>
      <c r="W20" s="84">
        <v>0</v>
      </c>
      <c r="X20" s="84">
        <f t="shared" si="4"/>
        <v>0</v>
      </c>
      <c r="Y20" s="89">
        <f t="shared" si="5"/>
        <v>0</v>
      </c>
      <c r="AA20" s="122">
        <v>15</v>
      </c>
      <c r="AB20" s="84">
        <f t="shared" si="6"/>
        <v>0</v>
      </c>
      <c r="AC20" s="332">
        <f t="shared" si="7"/>
        <v>0</v>
      </c>
      <c r="AD20" s="152">
        <f t="shared" si="8"/>
        <v>0</v>
      </c>
      <c r="AE20" s="152">
        <f t="shared" si="9"/>
        <v>0</v>
      </c>
      <c r="AF20" s="221">
        <f t="shared" si="25"/>
        <v>0</v>
      </c>
      <c r="AG20" s="221">
        <f t="shared" si="26"/>
        <v>0</v>
      </c>
      <c r="AH20" s="221">
        <f t="shared" si="27"/>
        <v>0</v>
      </c>
      <c r="AI20" s="226">
        <f t="shared" si="28"/>
        <v>0</v>
      </c>
      <c r="AK20" s="122">
        <v>15</v>
      </c>
      <c r="AL20" s="84">
        <f t="shared" si="10"/>
        <v>0</v>
      </c>
      <c r="AM20" s="84">
        <f t="shared" si="11"/>
        <v>0</v>
      </c>
      <c r="AN20" s="84">
        <f t="shared" si="12"/>
        <v>0</v>
      </c>
      <c r="AO20" s="84">
        <f t="shared" si="13"/>
        <v>0</v>
      </c>
      <c r="AP20" s="84">
        <f t="shared" si="14"/>
        <v>0</v>
      </c>
      <c r="AQ20" s="221">
        <f t="shared" si="17"/>
        <v>0</v>
      </c>
      <c r="AR20" s="221">
        <f t="shared" si="17"/>
        <v>0</v>
      </c>
      <c r="AS20" s="221">
        <f t="shared" si="17"/>
        <v>0</v>
      </c>
      <c r="AT20" s="221">
        <f t="shared" si="17"/>
        <v>0</v>
      </c>
      <c r="AU20" s="84"/>
      <c r="AV20" s="84"/>
      <c r="AW20" s="84"/>
      <c r="AX20" s="84"/>
      <c r="AY20" s="190">
        <f t="shared" si="24"/>
        <v>0</v>
      </c>
    </row>
    <row r="21" spans="2:55">
      <c r="B21" s="455"/>
      <c r="C21" s="459"/>
      <c r="D21" s="457" t="s">
        <v>148</v>
      </c>
      <c r="E21" s="457"/>
      <c r="F21" s="154"/>
      <c r="I21" s="106">
        <v>16</v>
      </c>
      <c r="J21" s="84">
        <f t="shared" si="18"/>
        <v>0</v>
      </c>
      <c r="K21" s="84">
        <f t="shared" si="19"/>
        <v>0</v>
      </c>
      <c r="L21" s="84">
        <f t="shared" si="20"/>
        <v>0</v>
      </c>
      <c r="M21" s="84">
        <f t="shared" si="21"/>
        <v>0</v>
      </c>
      <c r="N21" s="84">
        <f t="shared" si="0"/>
        <v>0</v>
      </c>
      <c r="O21" s="85">
        <f t="shared" si="1"/>
        <v>0</v>
      </c>
      <c r="P21" s="106">
        <v>16</v>
      </c>
      <c r="Q21" s="84">
        <f t="shared" si="15"/>
        <v>0</v>
      </c>
      <c r="R21" s="84">
        <f t="shared" si="22"/>
        <v>0</v>
      </c>
      <c r="S21" s="84">
        <f t="shared" si="23"/>
        <v>0</v>
      </c>
      <c r="T21" s="84">
        <f t="shared" si="2"/>
        <v>0</v>
      </c>
      <c r="U21" s="84">
        <f t="shared" si="16"/>
        <v>0</v>
      </c>
      <c r="V21" s="84">
        <f t="shared" si="3"/>
        <v>0</v>
      </c>
      <c r="W21" s="84">
        <v>0</v>
      </c>
      <c r="X21" s="84">
        <f t="shared" si="4"/>
        <v>0</v>
      </c>
      <c r="Y21" s="89">
        <f t="shared" si="5"/>
        <v>0</v>
      </c>
      <c r="AA21" s="122">
        <v>16</v>
      </c>
      <c r="AB21" s="84">
        <f t="shared" si="6"/>
        <v>0</v>
      </c>
      <c r="AC21" s="332">
        <f t="shared" si="7"/>
        <v>0</v>
      </c>
      <c r="AD21" s="152">
        <f t="shared" si="8"/>
        <v>0</v>
      </c>
      <c r="AE21" s="152">
        <f t="shared" si="9"/>
        <v>0</v>
      </c>
      <c r="AF21" s="221">
        <f t="shared" si="25"/>
        <v>0</v>
      </c>
      <c r="AG21" s="221">
        <f t="shared" si="26"/>
        <v>0</v>
      </c>
      <c r="AH21" s="221">
        <f t="shared" si="27"/>
        <v>0</v>
      </c>
      <c r="AI21" s="226">
        <f t="shared" si="28"/>
        <v>0</v>
      </c>
      <c r="AK21" s="122">
        <v>16</v>
      </c>
      <c r="AL21" s="84">
        <f t="shared" si="10"/>
        <v>0</v>
      </c>
      <c r="AM21" s="84">
        <f t="shared" si="11"/>
        <v>0</v>
      </c>
      <c r="AN21" s="84">
        <f t="shared" si="12"/>
        <v>0</v>
      </c>
      <c r="AO21" s="84">
        <f t="shared" si="13"/>
        <v>0</v>
      </c>
      <c r="AP21" s="84">
        <f t="shared" si="14"/>
        <v>0</v>
      </c>
      <c r="AQ21" s="221">
        <f t="shared" si="17"/>
        <v>0</v>
      </c>
      <c r="AR21" s="221">
        <f t="shared" si="17"/>
        <v>0</v>
      </c>
      <c r="AS21" s="221">
        <f t="shared" si="17"/>
        <v>0</v>
      </c>
      <c r="AT21" s="221">
        <f t="shared" si="17"/>
        <v>0</v>
      </c>
      <c r="AU21" s="84"/>
      <c r="AV21" s="84"/>
      <c r="AW21" s="84"/>
      <c r="AX21" s="84"/>
      <c r="AY21" s="190">
        <f t="shared" si="24"/>
        <v>0</v>
      </c>
    </row>
    <row r="22" spans="2:55">
      <c r="E22" s="6"/>
      <c r="I22" s="106">
        <v>17</v>
      </c>
      <c r="J22" s="84">
        <f t="shared" si="18"/>
        <v>0</v>
      </c>
      <c r="K22" s="84">
        <f t="shared" si="19"/>
        <v>0</v>
      </c>
      <c r="L22" s="84">
        <f t="shared" si="20"/>
        <v>0</v>
      </c>
      <c r="M22" s="84">
        <f t="shared" si="21"/>
        <v>0</v>
      </c>
      <c r="N22" s="84">
        <f t="shared" si="0"/>
        <v>0</v>
      </c>
      <c r="O22" s="85">
        <f t="shared" si="1"/>
        <v>0</v>
      </c>
      <c r="P22" s="106">
        <v>17</v>
      </c>
      <c r="Q22" s="84">
        <f t="shared" si="15"/>
        <v>0</v>
      </c>
      <c r="R22" s="84">
        <f t="shared" si="22"/>
        <v>0</v>
      </c>
      <c r="S22" s="84">
        <f t="shared" si="23"/>
        <v>0</v>
      </c>
      <c r="T22" s="84">
        <f t="shared" si="2"/>
        <v>0</v>
      </c>
      <c r="U22" s="84">
        <f t="shared" si="16"/>
        <v>0</v>
      </c>
      <c r="V22" s="84">
        <f t="shared" si="3"/>
        <v>0</v>
      </c>
      <c r="W22" s="84">
        <v>0</v>
      </c>
      <c r="X22" s="84">
        <f t="shared" si="4"/>
        <v>0</v>
      </c>
      <c r="Y22" s="89">
        <f t="shared" si="5"/>
        <v>0</v>
      </c>
      <c r="AA22" s="122">
        <v>17</v>
      </c>
      <c r="AB22" s="84">
        <f t="shared" si="6"/>
        <v>0</v>
      </c>
      <c r="AC22" s="332">
        <f t="shared" si="7"/>
        <v>0</v>
      </c>
      <c r="AD22" s="152">
        <f t="shared" si="8"/>
        <v>0</v>
      </c>
      <c r="AE22" s="152">
        <f t="shared" si="9"/>
        <v>0</v>
      </c>
      <c r="AF22" s="221">
        <f t="shared" si="25"/>
        <v>0</v>
      </c>
      <c r="AG22" s="221">
        <f t="shared" si="26"/>
        <v>0</v>
      </c>
      <c r="AH22" s="221">
        <f t="shared" si="27"/>
        <v>0</v>
      </c>
      <c r="AI22" s="226">
        <f t="shared" si="28"/>
        <v>0</v>
      </c>
      <c r="AK22" s="122">
        <v>17</v>
      </c>
      <c r="AL22" s="84">
        <f t="shared" si="10"/>
        <v>0</v>
      </c>
      <c r="AM22" s="84">
        <f t="shared" si="11"/>
        <v>0</v>
      </c>
      <c r="AN22" s="84">
        <f t="shared" si="12"/>
        <v>0</v>
      </c>
      <c r="AO22" s="84">
        <f t="shared" si="13"/>
        <v>0</v>
      </c>
      <c r="AP22" s="84">
        <f t="shared" si="14"/>
        <v>0</v>
      </c>
      <c r="AQ22" s="221">
        <f t="shared" si="17"/>
        <v>0</v>
      </c>
      <c r="AR22" s="221">
        <f t="shared" si="17"/>
        <v>0</v>
      </c>
      <c r="AS22" s="221">
        <f t="shared" si="17"/>
        <v>0</v>
      </c>
      <c r="AT22" s="221">
        <f t="shared" si="17"/>
        <v>0</v>
      </c>
      <c r="AU22" s="84"/>
      <c r="AV22" s="84"/>
      <c r="AW22" s="84"/>
      <c r="AX22" s="84"/>
      <c r="AY22" s="190">
        <f t="shared" si="24"/>
        <v>0</v>
      </c>
    </row>
    <row r="23" spans="2:55">
      <c r="B23" s="476" t="s">
        <v>147</v>
      </c>
      <c r="C23" s="477"/>
      <c r="D23" s="477"/>
      <c r="E23" s="477"/>
      <c r="F23" s="477"/>
      <c r="G23" s="478"/>
      <c r="I23" s="106">
        <v>18</v>
      </c>
      <c r="J23" s="84">
        <f t="shared" si="18"/>
        <v>0</v>
      </c>
      <c r="K23" s="84">
        <f t="shared" si="19"/>
        <v>0</v>
      </c>
      <c r="L23" s="84">
        <f t="shared" si="20"/>
        <v>0</v>
      </c>
      <c r="M23" s="84">
        <f t="shared" si="21"/>
        <v>0</v>
      </c>
      <c r="N23" s="84">
        <f t="shared" si="0"/>
        <v>0</v>
      </c>
      <c r="O23" s="85">
        <f t="shared" si="1"/>
        <v>0</v>
      </c>
      <c r="P23" s="106">
        <v>18</v>
      </c>
      <c r="Q23" s="84">
        <f t="shared" si="15"/>
        <v>0</v>
      </c>
      <c r="R23" s="84">
        <f t="shared" si="22"/>
        <v>0</v>
      </c>
      <c r="S23" s="84">
        <f t="shared" si="23"/>
        <v>0</v>
      </c>
      <c r="T23" s="84">
        <f t="shared" si="2"/>
        <v>0</v>
      </c>
      <c r="U23" s="84">
        <f t="shared" si="16"/>
        <v>0</v>
      </c>
      <c r="V23" s="84">
        <f t="shared" si="3"/>
        <v>0</v>
      </c>
      <c r="W23" s="84">
        <v>0</v>
      </c>
      <c r="X23" s="84">
        <f t="shared" si="4"/>
        <v>0</v>
      </c>
      <c r="Y23" s="89">
        <f t="shared" si="5"/>
        <v>0</v>
      </c>
      <c r="AA23" s="122">
        <v>18</v>
      </c>
      <c r="AB23" s="84">
        <f t="shared" si="6"/>
        <v>0</v>
      </c>
      <c r="AC23" s="332">
        <f t="shared" si="7"/>
        <v>0</v>
      </c>
      <c r="AD23" s="152">
        <f t="shared" si="8"/>
        <v>0</v>
      </c>
      <c r="AE23" s="152">
        <f t="shared" si="9"/>
        <v>0</v>
      </c>
      <c r="AF23" s="221">
        <f t="shared" si="25"/>
        <v>0</v>
      </c>
      <c r="AG23" s="221">
        <f t="shared" si="26"/>
        <v>0</v>
      </c>
      <c r="AH23" s="221">
        <f t="shared" si="27"/>
        <v>0</v>
      </c>
      <c r="AI23" s="226">
        <f t="shared" si="28"/>
        <v>0</v>
      </c>
      <c r="AK23" s="122">
        <v>18</v>
      </c>
      <c r="AL23" s="84">
        <f t="shared" si="10"/>
        <v>0</v>
      </c>
      <c r="AM23" s="84">
        <f t="shared" si="11"/>
        <v>0</v>
      </c>
      <c r="AN23" s="84">
        <f t="shared" si="12"/>
        <v>0</v>
      </c>
      <c r="AO23" s="84">
        <f t="shared" si="13"/>
        <v>0</v>
      </c>
      <c r="AP23" s="84">
        <f t="shared" si="14"/>
        <v>0</v>
      </c>
      <c r="AQ23" s="221">
        <f t="shared" si="17"/>
        <v>0</v>
      </c>
      <c r="AR23" s="221">
        <f t="shared" si="17"/>
        <v>0</v>
      </c>
      <c r="AS23" s="221">
        <f t="shared" si="17"/>
        <v>0</v>
      </c>
      <c r="AT23" s="221">
        <f t="shared" si="17"/>
        <v>0</v>
      </c>
      <c r="AU23" s="84"/>
      <c r="AV23" s="84"/>
      <c r="AW23" s="84"/>
      <c r="AX23" s="84"/>
      <c r="AY23" s="190">
        <f t="shared" si="24"/>
        <v>0</v>
      </c>
    </row>
    <row r="24" spans="2:55">
      <c r="B24" s="98" t="s">
        <v>119</v>
      </c>
      <c r="C24" s="99" t="s">
        <v>120</v>
      </c>
      <c r="D24" s="99" t="s">
        <v>83</v>
      </c>
      <c r="E24" s="99" t="s">
        <v>122</v>
      </c>
      <c r="F24" s="99" t="s">
        <v>121</v>
      </c>
      <c r="G24" s="100" t="s">
        <v>146</v>
      </c>
      <c r="I24" s="106">
        <v>19</v>
      </c>
      <c r="J24" s="84">
        <f t="shared" si="18"/>
        <v>0</v>
      </c>
      <c r="K24" s="84">
        <f t="shared" si="19"/>
        <v>0</v>
      </c>
      <c r="L24" s="84">
        <f t="shared" si="20"/>
        <v>0</v>
      </c>
      <c r="M24" s="84">
        <f t="shared" si="21"/>
        <v>0</v>
      </c>
      <c r="N24" s="84">
        <f t="shared" si="0"/>
        <v>0</v>
      </c>
      <c r="O24" s="85">
        <f t="shared" si="1"/>
        <v>0</v>
      </c>
      <c r="P24" s="106">
        <v>19</v>
      </c>
      <c r="Q24" s="84">
        <f t="shared" si="15"/>
        <v>0</v>
      </c>
      <c r="R24" s="84">
        <f t="shared" si="22"/>
        <v>0</v>
      </c>
      <c r="S24" s="84">
        <f t="shared" si="23"/>
        <v>0</v>
      </c>
      <c r="T24" s="84">
        <f t="shared" si="2"/>
        <v>0</v>
      </c>
      <c r="U24" s="84">
        <f t="shared" si="16"/>
        <v>0</v>
      </c>
      <c r="V24" s="84">
        <f t="shared" si="3"/>
        <v>0</v>
      </c>
      <c r="W24" s="84">
        <v>0</v>
      </c>
      <c r="X24" s="84">
        <f t="shared" si="4"/>
        <v>0</v>
      </c>
      <c r="Y24" s="89">
        <f t="shared" si="5"/>
        <v>0</v>
      </c>
      <c r="AA24" s="122">
        <v>19</v>
      </c>
      <c r="AB24" s="84">
        <f t="shared" si="6"/>
        <v>0</v>
      </c>
      <c r="AC24" s="332">
        <f t="shared" si="7"/>
        <v>0</v>
      </c>
      <c r="AD24" s="152">
        <f t="shared" si="8"/>
        <v>0</v>
      </c>
      <c r="AE24" s="152">
        <f t="shared" si="9"/>
        <v>0</v>
      </c>
      <c r="AF24" s="221">
        <f t="shared" si="25"/>
        <v>0</v>
      </c>
      <c r="AG24" s="221">
        <f t="shared" si="26"/>
        <v>0</v>
      </c>
      <c r="AH24" s="221">
        <f t="shared" si="27"/>
        <v>0</v>
      </c>
      <c r="AI24" s="226">
        <f t="shared" si="28"/>
        <v>0</v>
      </c>
      <c r="AK24" s="122">
        <v>19</v>
      </c>
      <c r="AL24" s="84">
        <f t="shared" si="10"/>
        <v>0</v>
      </c>
      <c r="AM24" s="84">
        <f t="shared" si="11"/>
        <v>0</v>
      </c>
      <c r="AN24" s="84">
        <f t="shared" si="12"/>
        <v>0</v>
      </c>
      <c r="AO24" s="84">
        <f t="shared" si="13"/>
        <v>0</v>
      </c>
      <c r="AP24" s="84">
        <f t="shared" si="14"/>
        <v>0</v>
      </c>
      <c r="AQ24" s="221">
        <f t="shared" si="17"/>
        <v>0</v>
      </c>
      <c r="AR24" s="221">
        <f t="shared" si="17"/>
        <v>0</v>
      </c>
      <c r="AS24" s="221">
        <f t="shared" si="17"/>
        <v>0</v>
      </c>
      <c r="AT24" s="221">
        <f t="shared" si="17"/>
        <v>0</v>
      </c>
      <c r="AU24" s="84"/>
      <c r="AV24" s="84"/>
      <c r="AW24" s="84"/>
      <c r="AX24" s="84"/>
      <c r="AY24" s="190">
        <f t="shared" si="24"/>
        <v>0</v>
      </c>
      <c r="BA24" s="5"/>
      <c r="BB24" s="5"/>
      <c r="BC24" s="5"/>
    </row>
    <row r="25" spans="2:55">
      <c r="B25" s="96">
        <v>0</v>
      </c>
      <c r="C25" s="359">
        <v>15</v>
      </c>
      <c r="D25" s="164">
        <v>44</v>
      </c>
      <c r="E25" s="169">
        <f t="shared" ref="E25:E56" si="29">$F$20</f>
        <v>1.56</v>
      </c>
      <c r="F25" s="97">
        <f t="shared" ref="F25:F40" si="30">D25*E25</f>
        <v>68.64</v>
      </c>
      <c r="G25" s="101">
        <f>F25/(C25-B25)</f>
        <v>4.5759999999999996</v>
      </c>
      <c r="I25" s="106">
        <v>20</v>
      </c>
      <c r="J25" s="84">
        <f t="shared" si="18"/>
        <v>0</v>
      </c>
      <c r="K25" s="84">
        <f t="shared" si="19"/>
        <v>0</v>
      </c>
      <c r="L25" s="84">
        <f t="shared" si="20"/>
        <v>0</v>
      </c>
      <c r="M25" s="84">
        <f t="shared" si="21"/>
        <v>0</v>
      </c>
      <c r="N25" s="84">
        <f t="shared" si="0"/>
        <v>0</v>
      </c>
      <c r="O25" s="85">
        <f t="shared" si="1"/>
        <v>0</v>
      </c>
      <c r="P25" s="106">
        <v>20</v>
      </c>
      <c r="Q25" s="84">
        <f t="shared" si="15"/>
        <v>0</v>
      </c>
      <c r="R25" s="84">
        <f t="shared" si="22"/>
        <v>0</v>
      </c>
      <c r="S25" s="84">
        <f t="shared" si="23"/>
        <v>0</v>
      </c>
      <c r="T25" s="84">
        <f t="shared" si="2"/>
        <v>0</v>
      </c>
      <c r="U25" s="84">
        <f t="shared" si="16"/>
        <v>0</v>
      </c>
      <c r="V25" s="84">
        <f t="shared" si="3"/>
        <v>0</v>
      </c>
      <c r="W25" s="84">
        <v>0</v>
      </c>
      <c r="X25" s="84">
        <f t="shared" si="4"/>
        <v>0</v>
      </c>
      <c r="Y25" s="89">
        <f t="shared" si="5"/>
        <v>0</v>
      </c>
      <c r="AA25" s="122">
        <v>20</v>
      </c>
      <c r="AB25" s="84">
        <f t="shared" si="6"/>
        <v>0</v>
      </c>
      <c r="AC25" s="332">
        <f t="shared" si="7"/>
        <v>0</v>
      </c>
      <c r="AD25" s="152">
        <f t="shared" si="8"/>
        <v>0</v>
      </c>
      <c r="AE25" s="152">
        <f t="shared" si="9"/>
        <v>0</v>
      </c>
      <c r="AF25" s="221">
        <f>IF(OR(AA25&lt;=$F$18,AA25&lt;=30),EXP(-LN(2)/$D$104)*AF24+((1-EXP(-LN(2)/$D$104))/(LN(2)/$D$104))*$AB25*AC25*0.475*$F$19*44/12,)</f>
        <v>0</v>
      </c>
      <c r="AG25" s="221">
        <f>IF(OR(AA25&lt;=$F$18,AA25&lt;=30),EXP(-LN(2)/$D$106)*AG24+((1-EXP(-LN(2)/$D$106))/(LN(2)/$D$106))*$AB25*AD25*0.475*$F$19*44/12,)</f>
        <v>0</v>
      </c>
      <c r="AH25" s="221">
        <f>IF(OR(AA25&lt;=$F$18,AA25&lt;=30),EXP(-LN(2)/$D$105)*AH24+((1-EXP(-LN(2)/$D$105))/(LN(2)/$D$105))*$AB25*AE25*0.475*$F$19*44/12,)</f>
        <v>0</v>
      </c>
      <c r="AI25" s="226">
        <f>IF(OR(AA25&lt;=$F$18,AA25&lt;=30),SUM(AF25:AH25),)</f>
        <v>0</v>
      </c>
      <c r="AK25" s="122">
        <v>20</v>
      </c>
      <c r="AL25" s="84">
        <f t="shared" si="10"/>
        <v>0</v>
      </c>
      <c r="AM25" s="84">
        <f t="shared" si="11"/>
        <v>0</v>
      </c>
      <c r="AN25" s="84">
        <f t="shared" si="12"/>
        <v>0</v>
      </c>
      <c r="AO25" s="84">
        <f t="shared" si="13"/>
        <v>0</v>
      </c>
      <c r="AP25" s="84">
        <f t="shared" si="14"/>
        <v>0</v>
      </c>
      <c r="AQ25" s="221">
        <f>IF($AK25&lt;=$F$18,$AL25*AM25,)</f>
        <v>0</v>
      </c>
      <c r="AR25" s="221">
        <f>IF($AK25&lt;=$F$18,$AL25*AN25,)</f>
        <v>0</v>
      </c>
      <c r="AS25" s="221">
        <f>IF($AK25&lt;=$F$18,$AL25*AO25,)</f>
        <v>0</v>
      </c>
      <c r="AT25" s="221">
        <f>IF($AK25&lt;=$F$18,$AL25*AP25,)</f>
        <v>0</v>
      </c>
      <c r="AU25" s="84"/>
      <c r="AV25" s="84"/>
      <c r="AW25" s="84"/>
      <c r="AX25" s="84"/>
      <c r="AY25" s="190">
        <f t="shared" si="24"/>
        <v>0</v>
      </c>
      <c r="BA25" s="5"/>
      <c r="BB25" s="5"/>
      <c r="BC25" s="5"/>
    </row>
    <row r="26" spans="2:55">
      <c r="B26" s="91">
        <f t="shared" ref="B26:B56" si="31">C25</f>
        <v>15</v>
      </c>
      <c r="C26" s="92">
        <f>B26+1</f>
        <v>16</v>
      </c>
      <c r="D26" s="165">
        <v>32</v>
      </c>
      <c r="E26" s="170">
        <f t="shared" si="29"/>
        <v>1.56</v>
      </c>
      <c r="F26" s="93">
        <f t="shared" si="30"/>
        <v>49.92</v>
      </c>
      <c r="G26" s="171">
        <f>(F26-F25)/(C26-B26)</f>
        <v>-18.72</v>
      </c>
      <c r="I26" s="106">
        <v>21</v>
      </c>
      <c r="J26" s="84">
        <f t="shared" si="18"/>
        <v>0</v>
      </c>
      <c r="K26" s="84">
        <f t="shared" si="19"/>
        <v>0</v>
      </c>
      <c r="L26" s="84">
        <f t="shared" si="20"/>
        <v>0</v>
      </c>
      <c r="M26" s="84">
        <f t="shared" si="21"/>
        <v>0</v>
      </c>
      <c r="N26" s="84">
        <f t="shared" si="0"/>
        <v>0</v>
      </c>
      <c r="O26" s="85">
        <f t="shared" si="1"/>
        <v>0</v>
      </c>
      <c r="P26" s="106">
        <v>21</v>
      </c>
      <c r="Q26" s="84">
        <f t="shared" si="15"/>
        <v>0</v>
      </c>
      <c r="R26" s="84">
        <f t="shared" si="22"/>
        <v>0</v>
      </c>
      <c r="S26" s="84">
        <f t="shared" si="23"/>
        <v>0</v>
      </c>
      <c r="T26" s="84">
        <f t="shared" si="2"/>
        <v>0</v>
      </c>
      <c r="U26" s="84">
        <f t="shared" si="16"/>
        <v>0</v>
      </c>
      <c r="V26" s="84">
        <f t="shared" si="3"/>
        <v>0</v>
      </c>
      <c r="W26" s="84">
        <v>0</v>
      </c>
      <c r="X26" s="84">
        <f t="shared" si="4"/>
        <v>0</v>
      </c>
      <c r="Y26" s="89">
        <f t="shared" si="5"/>
        <v>0</v>
      </c>
      <c r="AA26" s="122">
        <v>21</v>
      </c>
      <c r="AB26" s="84">
        <f t="shared" si="6"/>
        <v>0</v>
      </c>
      <c r="AC26" s="332">
        <f t="shared" si="7"/>
        <v>0</v>
      </c>
      <c r="AD26" s="152">
        <f t="shared" si="8"/>
        <v>0</v>
      </c>
      <c r="AE26" s="152">
        <f t="shared" si="9"/>
        <v>0</v>
      </c>
      <c r="AF26" s="221">
        <f>IF(OR(AA26&lt;=$F$18,AA26&lt;=30),EXP(-LN(2)/$D$104)*AF25+((1-EXP(-LN(2)/$D$104))/(LN(2)/$D$104))*$AB26*AC26*0.475*$F$19*44/12,)</f>
        <v>0</v>
      </c>
      <c r="AG26" s="221">
        <f>IF(OR(AA26&lt;=$F$18,AA26&lt;=30),EXP(-LN(2)/$D$106)*AG25+((1-EXP(-LN(2)/$D$106))/(LN(2)/$D$106))*$AB26*AD26*0.475*$F$19*44/12,)</f>
        <v>0</v>
      </c>
      <c r="AH26" s="221">
        <f>IF(OR(AA26&lt;=$F$18,AA26&lt;=30),EXP(-LN(2)/$D$105)*AH25+((1-EXP(-LN(2)/$D$105))/(LN(2)/$D$105))*$AB26*AE26*0.475*$F$19*44/12,)</f>
        <v>0</v>
      </c>
      <c r="AI26" s="226">
        <f>IF(OR(AA26&lt;=$F$18,AA26&lt;=30),SUM(AF26:AH26),)</f>
        <v>0</v>
      </c>
      <c r="AK26" s="122">
        <v>21</v>
      </c>
      <c r="AL26" s="84">
        <f t="shared" si="10"/>
        <v>0</v>
      </c>
      <c r="AM26" s="84">
        <f t="shared" si="11"/>
        <v>0</v>
      </c>
      <c r="AN26" s="84">
        <f t="shared" si="12"/>
        <v>0</v>
      </c>
      <c r="AO26" s="84">
        <f t="shared" si="13"/>
        <v>0</v>
      </c>
      <c r="AP26" s="84">
        <f t="shared" si="14"/>
        <v>0</v>
      </c>
      <c r="AQ26" s="221">
        <f t="shared" ref="AQ26:AT35" si="32">IF($AK26&lt;=$F$18,$AL26*AM26,)</f>
        <v>0</v>
      </c>
      <c r="AR26" s="221">
        <f t="shared" si="32"/>
        <v>0</v>
      </c>
      <c r="AS26" s="221">
        <f t="shared" si="32"/>
        <v>0</v>
      </c>
      <c r="AT26" s="221">
        <f t="shared" si="32"/>
        <v>0</v>
      </c>
      <c r="AU26" s="84"/>
      <c r="AV26" s="84"/>
      <c r="AW26" s="84"/>
      <c r="AX26" s="84"/>
      <c r="AY26" s="190">
        <f t="shared" si="24"/>
        <v>0</v>
      </c>
      <c r="BA26" s="5"/>
      <c r="BB26" s="5"/>
      <c r="BC26" s="187"/>
    </row>
    <row r="27" spans="2:55">
      <c r="B27" s="91">
        <f t="shared" si="31"/>
        <v>16</v>
      </c>
      <c r="C27" s="181">
        <f>C25+5</f>
        <v>20</v>
      </c>
      <c r="D27" s="165">
        <v>68</v>
      </c>
      <c r="E27" s="170">
        <f t="shared" si="29"/>
        <v>1.56</v>
      </c>
      <c r="F27" s="93">
        <f t="shared" si="30"/>
        <v>106.08</v>
      </c>
      <c r="G27" s="102">
        <f t="shared" ref="G27:G40" si="33">(F27-F26)/(C27-B27)</f>
        <v>14.04</v>
      </c>
      <c r="I27" s="106">
        <v>22</v>
      </c>
      <c r="J27" s="84">
        <f t="shared" si="18"/>
        <v>0</v>
      </c>
      <c r="K27" s="84">
        <f t="shared" si="19"/>
        <v>0</v>
      </c>
      <c r="L27" s="84">
        <f t="shared" si="20"/>
        <v>0</v>
      </c>
      <c r="M27" s="84">
        <f t="shared" si="21"/>
        <v>0</v>
      </c>
      <c r="N27" s="84">
        <f t="shared" si="0"/>
        <v>0</v>
      </c>
      <c r="O27" s="85">
        <f t="shared" si="1"/>
        <v>0</v>
      </c>
      <c r="P27" s="106">
        <v>22</v>
      </c>
      <c r="Q27" s="84">
        <f t="shared" si="15"/>
        <v>0</v>
      </c>
      <c r="R27" s="84">
        <f t="shared" si="22"/>
        <v>0</v>
      </c>
      <c r="S27" s="84">
        <f t="shared" si="23"/>
        <v>0</v>
      </c>
      <c r="T27" s="84">
        <f t="shared" si="2"/>
        <v>0</v>
      </c>
      <c r="U27" s="84">
        <f t="shared" si="16"/>
        <v>0</v>
      </c>
      <c r="V27" s="84">
        <f t="shared" si="3"/>
        <v>0</v>
      </c>
      <c r="W27" s="84">
        <v>0</v>
      </c>
      <c r="X27" s="84">
        <f t="shared" si="4"/>
        <v>0</v>
      </c>
      <c r="Y27" s="89">
        <f t="shared" si="5"/>
        <v>0</v>
      </c>
      <c r="AA27" s="122">
        <v>22</v>
      </c>
      <c r="AB27" s="84">
        <f t="shared" si="6"/>
        <v>0</v>
      </c>
      <c r="AC27" s="332">
        <f t="shared" si="7"/>
        <v>0</v>
      </c>
      <c r="AD27" s="152">
        <f t="shared" si="8"/>
        <v>0</v>
      </c>
      <c r="AE27" s="152">
        <f t="shared" si="9"/>
        <v>0</v>
      </c>
      <c r="AF27" s="221">
        <f t="shared" ref="AF27:AF90" si="34">IF(OR(AA27&lt;=$F$18,AA27&lt;=30),EXP(-LN(2)/$D$104)*AF26+((1-EXP(-LN(2)/$D$104))/(LN(2)/$D$104))*$AB27*AC27*0.475*$F$19*44/12,)</f>
        <v>0</v>
      </c>
      <c r="AG27" s="221">
        <f t="shared" ref="AG27:AG90" si="35">IF(OR(AA27&lt;=$F$18,AA27&lt;=30),EXP(-LN(2)/$D$106)*AG26+((1-EXP(-LN(2)/$D$106))/(LN(2)/$D$106))*$AB27*AD27*0.475*$F$19*44/12,)</f>
        <v>0</v>
      </c>
      <c r="AH27" s="221">
        <f t="shared" ref="AH27:AH90" si="36">IF(OR(AA27&lt;=$F$18,AA27&lt;=30),EXP(-LN(2)/$D$105)*AH26+((1-EXP(-LN(2)/$D$105))/(LN(2)/$D$105))*$AB27*AE27*0.475*$F$19*44/12,)</f>
        <v>0</v>
      </c>
      <c r="AI27" s="226">
        <f t="shared" ref="AI27:AI90" si="37">IF(OR(AA27&lt;=$F$18,AA27&lt;=30),SUM(AF27:AH27),)</f>
        <v>0</v>
      </c>
      <c r="AK27" s="122">
        <v>22</v>
      </c>
      <c r="AL27" s="84">
        <f t="shared" si="10"/>
        <v>0</v>
      </c>
      <c r="AM27" s="84">
        <f t="shared" si="11"/>
        <v>0</v>
      </c>
      <c r="AN27" s="84">
        <f t="shared" si="12"/>
        <v>0</v>
      </c>
      <c r="AO27" s="84">
        <f t="shared" si="13"/>
        <v>0</v>
      </c>
      <c r="AP27" s="84">
        <f t="shared" si="14"/>
        <v>0</v>
      </c>
      <c r="AQ27" s="221">
        <f t="shared" si="32"/>
        <v>0</v>
      </c>
      <c r="AR27" s="221">
        <f t="shared" si="32"/>
        <v>0</v>
      </c>
      <c r="AS27" s="221">
        <f t="shared" si="32"/>
        <v>0</v>
      </c>
      <c r="AT27" s="221">
        <f t="shared" si="32"/>
        <v>0</v>
      </c>
      <c r="AU27" s="84"/>
      <c r="AV27" s="84"/>
      <c r="AW27" s="84"/>
      <c r="AX27" s="84"/>
      <c r="AY27" s="190">
        <f t="shared" si="24"/>
        <v>0</v>
      </c>
    </row>
    <row r="28" spans="2:55">
      <c r="B28" s="91">
        <f t="shared" si="31"/>
        <v>20</v>
      </c>
      <c r="C28" s="181">
        <f>C26+5</f>
        <v>21</v>
      </c>
      <c r="D28" s="165">
        <v>55</v>
      </c>
      <c r="E28" s="170">
        <f t="shared" si="29"/>
        <v>1.56</v>
      </c>
      <c r="F28" s="93">
        <f t="shared" si="30"/>
        <v>85.8</v>
      </c>
      <c r="G28" s="102">
        <f t="shared" si="33"/>
        <v>-20.28</v>
      </c>
      <c r="I28" s="106">
        <v>23</v>
      </c>
      <c r="J28" s="84">
        <f t="shared" si="18"/>
        <v>0</v>
      </c>
      <c r="K28" s="84">
        <f t="shared" si="19"/>
        <v>0</v>
      </c>
      <c r="L28" s="84">
        <f t="shared" si="20"/>
        <v>0</v>
      </c>
      <c r="M28" s="84">
        <f t="shared" si="21"/>
        <v>0</v>
      </c>
      <c r="N28" s="84">
        <f t="shared" si="0"/>
        <v>0</v>
      </c>
      <c r="O28" s="85">
        <f t="shared" si="1"/>
        <v>0</v>
      </c>
      <c r="P28" s="106">
        <v>23</v>
      </c>
      <c r="Q28" s="84">
        <f t="shared" si="15"/>
        <v>0</v>
      </c>
      <c r="R28" s="84">
        <f t="shared" si="22"/>
        <v>0</v>
      </c>
      <c r="S28" s="84">
        <f t="shared" si="23"/>
        <v>0</v>
      </c>
      <c r="T28" s="84">
        <f t="shared" si="2"/>
        <v>0</v>
      </c>
      <c r="U28" s="84">
        <f t="shared" si="16"/>
        <v>0</v>
      </c>
      <c r="V28" s="84">
        <f t="shared" si="3"/>
        <v>0</v>
      </c>
      <c r="W28" s="84">
        <v>0</v>
      </c>
      <c r="X28" s="84">
        <f t="shared" si="4"/>
        <v>0</v>
      </c>
      <c r="Y28" s="89">
        <f t="shared" si="5"/>
        <v>0</v>
      </c>
      <c r="AA28" s="122">
        <v>23</v>
      </c>
      <c r="AB28" s="84">
        <f t="shared" si="6"/>
        <v>0</v>
      </c>
      <c r="AC28" s="332">
        <f t="shared" si="7"/>
        <v>0</v>
      </c>
      <c r="AD28" s="152">
        <f t="shared" si="8"/>
        <v>0</v>
      </c>
      <c r="AE28" s="152">
        <f t="shared" si="9"/>
        <v>0</v>
      </c>
      <c r="AF28" s="221">
        <f t="shared" si="34"/>
        <v>0</v>
      </c>
      <c r="AG28" s="221">
        <f t="shared" si="35"/>
        <v>0</v>
      </c>
      <c r="AH28" s="221">
        <f t="shared" si="36"/>
        <v>0</v>
      </c>
      <c r="AI28" s="226">
        <f t="shared" si="37"/>
        <v>0</v>
      </c>
      <c r="AK28" s="122">
        <v>23</v>
      </c>
      <c r="AL28" s="84">
        <f t="shared" si="10"/>
        <v>0</v>
      </c>
      <c r="AM28" s="84">
        <f t="shared" si="11"/>
        <v>0</v>
      </c>
      <c r="AN28" s="84">
        <f t="shared" si="12"/>
        <v>0</v>
      </c>
      <c r="AO28" s="84">
        <f t="shared" si="13"/>
        <v>0</v>
      </c>
      <c r="AP28" s="84">
        <f t="shared" si="14"/>
        <v>0</v>
      </c>
      <c r="AQ28" s="221">
        <f t="shared" si="32"/>
        <v>0</v>
      </c>
      <c r="AR28" s="221">
        <f t="shared" si="32"/>
        <v>0</v>
      </c>
      <c r="AS28" s="221">
        <f t="shared" si="32"/>
        <v>0</v>
      </c>
      <c r="AT28" s="221">
        <f t="shared" si="32"/>
        <v>0</v>
      </c>
      <c r="AU28" s="84"/>
      <c r="AV28" s="84"/>
      <c r="AW28" s="84"/>
      <c r="AX28" s="84"/>
      <c r="AY28" s="190">
        <f t="shared" si="24"/>
        <v>0</v>
      </c>
    </row>
    <row r="29" spans="2:55">
      <c r="B29" s="91">
        <f t="shared" si="31"/>
        <v>21</v>
      </c>
      <c r="C29" s="181">
        <f t="shared" ref="C29:C56" si="38">C27+5</f>
        <v>25</v>
      </c>
      <c r="D29" s="165">
        <v>97</v>
      </c>
      <c r="E29" s="170">
        <f t="shared" si="29"/>
        <v>1.56</v>
      </c>
      <c r="F29" s="93">
        <f t="shared" si="30"/>
        <v>151.32</v>
      </c>
      <c r="G29" s="102">
        <f t="shared" si="33"/>
        <v>16.38</v>
      </c>
      <c r="I29" s="106">
        <v>24</v>
      </c>
      <c r="J29" s="84">
        <f t="shared" si="18"/>
        <v>0</v>
      </c>
      <c r="K29" s="84">
        <f t="shared" si="19"/>
        <v>0</v>
      </c>
      <c r="L29" s="84">
        <f t="shared" si="20"/>
        <v>0</v>
      </c>
      <c r="M29" s="84">
        <f t="shared" si="21"/>
        <v>0</v>
      </c>
      <c r="N29" s="84">
        <f t="shared" si="0"/>
        <v>0</v>
      </c>
      <c r="O29" s="85">
        <f t="shared" si="1"/>
        <v>0</v>
      </c>
      <c r="P29" s="106">
        <v>24</v>
      </c>
      <c r="Q29" s="84">
        <f t="shared" si="15"/>
        <v>0</v>
      </c>
      <c r="R29" s="84">
        <f t="shared" si="22"/>
        <v>0</v>
      </c>
      <c r="S29" s="84">
        <f t="shared" si="23"/>
        <v>0</v>
      </c>
      <c r="T29" s="84">
        <f t="shared" si="2"/>
        <v>0</v>
      </c>
      <c r="U29" s="84">
        <f t="shared" si="16"/>
        <v>0</v>
      </c>
      <c r="V29" s="84">
        <f t="shared" si="3"/>
        <v>0</v>
      </c>
      <c r="W29" s="84">
        <v>0</v>
      </c>
      <c r="X29" s="84">
        <f t="shared" si="4"/>
        <v>0</v>
      </c>
      <c r="Y29" s="89">
        <f t="shared" si="5"/>
        <v>0</v>
      </c>
      <c r="AA29" s="122">
        <v>24</v>
      </c>
      <c r="AB29" s="84">
        <f t="shared" si="6"/>
        <v>0</v>
      </c>
      <c r="AC29" s="332">
        <f t="shared" si="7"/>
        <v>0</v>
      </c>
      <c r="AD29" s="152">
        <f t="shared" si="8"/>
        <v>0</v>
      </c>
      <c r="AE29" s="152">
        <f t="shared" si="9"/>
        <v>0</v>
      </c>
      <c r="AF29" s="221">
        <f t="shared" si="34"/>
        <v>0</v>
      </c>
      <c r="AG29" s="221">
        <f t="shared" si="35"/>
        <v>0</v>
      </c>
      <c r="AH29" s="221">
        <f t="shared" si="36"/>
        <v>0</v>
      </c>
      <c r="AI29" s="226">
        <f t="shared" si="37"/>
        <v>0</v>
      </c>
      <c r="AK29" s="122">
        <v>24</v>
      </c>
      <c r="AL29" s="84">
        <f t="shared" si="10"/>
        <v>0</v>
      </c>
      <c r="AM29" s="84">
        <f t="shared" si="11"/>
        <v>0</v>
      </c>
      <c r="AN29" s="84">
        <f t="shared" si="12"/>
        <v>0</v>
      </c>
      <c r="AO29" s="84">
        <f t="shared" si="13"/>
        <v>0</v>
      </c>
      <c r="AP29" s="84">
        <f t="shared" si="14"/>
        <v>0</v>
      </c>
      <c r="AQ29" s="221">
        <f t="shared" si="32"/>
        <v>0</v>
      </c>
      <c r="AR29" s="221">
        <f t="shared" si="32"/>
        <v>0</v>
      </c>
      <c r="AS29" s="221">
        <f t="shared" si="32"/>
        <v>0</v>
      </c>
      <c r="AT29" s="221">
        <f t="shared" si="32"/>
        <v>0</v>
      </c>
      <c r="AU29" s="84"/>
      <c r="AV29" s="84"/>
      <c r="AW29" s="84"/>
      <c r="AX29" s="84"/>
      <c r="AY29" s="190">
        <f t="shared" si="24"/>
        <v>0</v>
      </c>
    </row>
    <row r="30" spans="2:55">
      <c r="B30" s="91">
        <f t="shared" si="31"/>
        <v>25</v>
      </c>
      <c r="C30" s="181">
        <f t="shared" si="38"/>
        <v>26</v>
      </c>
      <c r="D30" s="165">
        <v>80</v>
      </c>
      <c r="E30" s="170">
        <f t="shared" si="29"/>
        <v>1.56</v>
      </c>
      <c r="F30" s="93">
        <f t="shared" si="30"/>
        <v>124.80000000000001</v>
      </c>
      <c r="G30" s="102">
        <f t="shared" si="33"/>
        <v>-26.519999999999982</v>
      </c>
      <c r="I30" s="106">
        <v>25</v>
      </c>
      <c r="J30" s="84">
        <f t="shared" si="18"/>
        <v>0</v>
      </c>
      <c r="K30" s="84">
        <f t="shared" si="19"/>
        <v>0</v>
      </c>
      <c r="L30" s="84">
        <f t="shared" si="20"/>
        <v>0</v>
      </c>
      <c r="M30" s="84">
        <f t="shared" si="21"/>
        <v>0</v>
      </c>
      <c r="N30" s="84">
        <f t="shared" si="0"/>
        <v>0</v>
      </c>
      <c r="O30" s="85">
        <f t="shared" si="1"/>
        <v>0</v>
      </c>
      <c r="P30" s="106">
        <v>25</v>
      </c>
      <c r="Q30" s="84">
        <f t="shared" si="15"/>
        <v>0</v>
      </c>
      <c r="R30" s="84">
        <f t="shared" si="22"/>
        <v>0</v>
      </c>
      <c r="S30" s="84">
        <f t="shared" si="23"/>
        <v>0</v>
      </c>
      <c r="T30" s="84">
        <f t="shared" si="2"/>
        <v>0</v>
      </c>
      <c r="U30" s="84">
        <f t="shared" si="16"/>
        <v>0</v>
      </c>
      <c r="V30" s="84">
        <f t="shared" si="3"/>
        <v>0</v>
      </c>
      <c r="W30" s="84">
        <v>0</v>
      </c>
      <c r="X30" s="84">
        <f t="shared" si="4"/>
        <v>0</v>
      </c>
      <c r="Y30" s="89">
        <f t="shared" si="5"/>
        <v>0</v>
      </c>
      <c r="AA30" s="122">
        <v>25</v>
      </c>
      <c r="AB30" s="84">
        <f t="shared" si="6"/>
        <v>0</v>
      </c>
      <c r="AC30" s="332">
        <f>IF(AA30&lt;=$F$18,IFERROR(VLOOKUP($AA30,$B$82:$G$94,3,FALSE),0),)*50%</f>
        <v>0</v>
      </c>
      <c r="AD30" s="152">
        <f t="shared" si="8"/>
        <v>0</v>
      </c>
      <c r="AE30" s="152">
        <f t="shared" si="9"/>
        <v>0</v>
      </c>
      <c r="AF30" s="221">
        <f t="shared" si="34"/>
        <v>0</v>
      </c>
      <c r="AG30" s="221">
        <f t="shared" si="35"/>
        <v>0</v>
      </c>
      <c r="AH30" s="221">
        <f t="shared" si="36"/>
        <v>0</v>
      </c>
      <c r="AI30" s="226">
        <f t="shared" si="37"/>
        <v>0</v>
      </c>
      <c r="AK30" s="122">
        <v>25</v>
      </c>
      <c r="AL30" s="84">
        <f t="shared" si="10"/>
        <v>0</v>
      </c>
      <c r="AM30" s="84">
        <f t="shared" si="11"/>
        <v>0</v>
      </c>
      <c r="AN30" s="84">
        <f t="shared" si="12"/>
        <v>0</v>
      </c>
      <c r="AO30" s="84">
        <f t="shared" si="13"/>
        <v>0</v>
      </c>
      <c r="AP30" s="84">
        <f t="shared" si="14"/>
        <v>0</v>
      </c>
      <c r="AQ30" s="221">
        <f t="shared" si="32"/>
        <v>0</v>
      </c>
      <c r="AR30" s="221">
        <f t="shared" si="32"/>
        <v>0</v>
      </c>
      <c r="AS30" s="221">
        <f t="shared" si="32"/>
        <v>0</v>
      </c>
      <c r="AT30" s="221">
        <f t="shared" si="32"/>
        <v>0</v>
      </c>
      <c r="AU30" s="84"/>
      <c r="AV30" s="84"/>
      <c r="AW30" s="84"/>
      <c r="AX30" s="84"/>
      <c r="AY30" s="190">
        <f t="shared" si="24"/>
        <v>0</v>
      </c>
    </row>
    <row r="31" spans="2:55">
      <c r="B31" s="91">
        <f t="shared" si="31"/>
        <v>26</v>
      </c>
      <c r="C31" s="181">
        <f t="shared" si="38"/>
        <v>30</v>
      </c>
      <c r="D31" s="165">
        <v>124</v>
      </c>
      <c r="E31" s="170">
        <f t="shared" si="29"/>
        <v>1.56</v>
      </c>
      <c r="F31" s="93">
        <f t="shared" si="30"/>
        <v>193.44</v>
      </c>
      <c r="G31" s="102">
        <f t="shared" si="33"/>
        <v>17.159999999999997</v>
      </c>
      <c r="I31" s="106">
        <v>26</v>
      </c>
      <c r="J31" s="84">
        <f t="shared" si="18"/>
        <v>0</v>
      </c>
      <c r="K31" s="84">
        <f t="shared" si="19"/>
        <v>0</v>
      </c>
      <c r="L31" s="84">
        <f t="shared" si="20"/>
        <v>0</v>
      </c>
      <c r="M31" s="84">
        <f t="shared" si="21"/>
        <v>0</v>
      </c>
      <c r="N31" s="84">
        <f t="shared" si="0"/>
        <v>0</v>
      </c>
      <c r="O31" s="85">
        <f t="shared" si="1"/>
        <v>0</v>
      </c>
      <c r="P31" s="106">
        <v>26</v>
      </c>
      <c r="Q31" s="84">
        <f t="shared" si="15"/>
        <v>0</v>
      </c>
      <c r="R31" s="84">
        <f t="shared" si="22"/>
        <v>0</v>
      </c>
      <c r="S31" s="84">
        <f t="shared" si="23"/>
        <v>0</v>
      </c>
      <c r="T31" s="84">
        <f t="shared" si="2"/>
        <v>0</v>
      </c>
      <c r="U31" s="84">
        <f t="shared" si="16"/>
        <v>0</v>
      </c>
      <c r="V31" s="84">
        <f t="shared" si="3"/>
        <v>0</v>
      </c>
      <c r="W31" s="84">
        <v>0</v>
      </c>
      <c r="X31" s="84">
        <f t="shared" si="4"/>
        <v>0</v>
      </c>
      <c r="Y31" s="89">
        <f t="shared" si="5"/>
        <v>0</v>
      </c>
      <c r="AA31" s="122">
        <v>26</v>
      </c>
      <c r="AB31" s="84">
        <f t="shared" si="6"/>
        <v>0</v>
      </c>
      <c r="AC31" s="332">
        <f t="shared" ref="AC31:AC94" si="39">IF(AA31&lt;=$F$18,IFERROR(VLOOKUP($AA31,$B$82:$G$94,3,FALSE),0),)*50%</f>
        <v>0</v>
      </c>
      <c r="AD31" s="152">
        <f t="shared" si="8"/>
        <v>0</v>
      </c>
      <c r="AE31" s="152">
        <f t="shared" si="9"/>
        <v>0</v>
      </c>
      <c r="AF31" s="221">
        <f t="shared" si="34"/>
        <v>0</v>
      </c>
      <c r="AG31" s="221">
        <f t="shared" si="35"/>
        <v>0</v>
      </c>
      <c r="AH31" s="221">
        <f t="shared" si="36"/>
        <v>0</v>
      </c>
      <c r="AI31" s="226">
        <f t="shared" si="37"/>
        <v>0</v>
      </c>
      <c r="AK31" s="122">
        <v>26</v>
      </c>
      <c r="AL31" s="84">
        <f t="shared" si="10"/>
        <v>0</v>
      </c>
      <c r="AM31" s="84">
        <f t="shared" si="11"/>
        <v>0</v>
      </c>
      <c r="AN31" s="84">
        <f t="shared" si="12"/>
        <v>0</v>
      </c>
      <c r="AO31" s="84">
        <f t="shared" si="13"/>
        <v>0</v>
      </c>
      <c r="AP31" s="84">
        <f t="shared" si="14"/>
        <v>0</v>
      </c>
      <c r="AQ31" s="221">
        <f t="shared" si="32"/>
        <v>0</v>
      </c>
      <c r="AR31" s="221">
        <f t="shared" si="32"/>
        <v>0</v>
      </c>
      <c r="AS31" s="221">
        <f t="shared" si="32"/>
        <v>0</v>
      </c>
      <c r="AT31" s="221">
        <f t="shared" si="32"/>
        <v>0</v>
      </c>
      <c r="AU31" s="84"/>
      <c r="AV31" s="84"/>
      <c r="AW31" s="84"/>
      <c r="AX31" s="84"/>
      <c r="AY31" s="190">
        <f t="shared" si="24"/>
        <v>0</v>
      </c>
    </row>
    <row r="32" spans="2:55">
      <c r="B32" s="91">
        <f t="shared" si="31"/>
        <v>30</v>
      </c>
      <c r="C32" s="181">
        <f t="shared" si="38"/>
        <v>31</v>
      </c>
      <c r="D32" s="165">
        <v>105</v>
      </c>
      <c r="E32" s="170">
        <f t="shared" si="29"/>
        <v>1.56</v>
      </c>
      <c r="F32" s="93">
        <f t="shared" si="30"/>
        <v>163.80000000000001</v>
      </c>
      <c r="G32" s="102">
        <f t="shared" si="33"/>
        <v>-29.639999999999986</v>
      </c>
      <c r="I32" s="106">
        <v>27</v>
      </c>
      <c r="J32" s="84">
        <f t="shared" si="18"/>
        <v>0</v>
      </c>
      <c r="K32" s="84">
        <f t="shared" si="19"/>
        <v>0</v>
      </c>
      <c r="L32" s="84">
        <f t="shared" si="20"/>
        <v>0</v>
      </c>
      <c r="M32" s="84">
        <f t="shared" si="21"/>
        <v>0</v>
      </c>
      <c r="N32" s="84">
        <f t="shared" si="0"/>
        <v>0</v>
      </c>
      <c r="O32" s="85">
        <f t="shared" si="1"/>
        <v>0</v>
      </c>
      <c r="P32" s="106">
        <v>27</v>
      </c>
      <c r="Q32" s="84">
        <f t="shared" si="15"/>
        <v>0</v>
      </c>
      <c r="R32" s="84">
        <f t="shared" si="22"/>
        <v>0</v>
      </c>
      <c r="S32" s="84">
        <f t="shared" si="23"/>
        <v>0</v>
      </c>
      <c r="T32" s="84">
        <f t="shared" si="2"/>
        <v>0</v>
      </c>
      <c r="U32" s="84">
        <f t="shared" si="16"/>
        <v>0</v>
      </c>
      <c r="V32" s="84">
        <f t="shared" si="3"/>
        <v>0</v>
      </c>
      <c r="W32" s="84">
        <v>0</v>
      </c>
      <c r="X32" s="84">
        <f t="shared" si="4"/>
        <v>0</v>
      </c>
      <c r="Y32" s="89">
        <f t="shared" si="5"/>
        <v>0</v>
      </c>
      <c r="AA32" s="122">
        <v>27</v>
      </c>
      <c r="AB32" s="84">
        <f t="shared" si="6"/>
        <v>0</v>
      </c>
      <c r="AC32" s="332">
        <f t="shared" si="39"/>
        <v>0</v>
      </c>
      <c r="AD32" s="152">
        <f t="shared" si="8"/>
        <v>0</v>
      </c>
      <c r="AE32" s="152">
        <f t="shared" si="9"/>
        <v>0</v>
      </c>
      <c r="AF32" s="221">
        <f t="shared" si="34"/>
        <v>0</v>
      </c>
      <c r="AG32" s="221">
        <f t="shared" si="35"/>
        <v>0</v>
      </c>
      <c r="AH32" s="221">
        <f t="shared" si="36"/>
        <v>0</v>
      </c>
      <c r="AI32" s="226">
        <f t="shared" si="37"/>
        <v>0</v>
      </c>
      <c r="AK32" s="122">
        <v>27</v>
      </c>
      <c r="AL32" s="84">
        <f t="shared" si="10"/>
        <v>0</v>
      </c>
      <c r="AM32" s="84">
        <f t="shared" si="11"/>
        <v>0</v>
      </c>
      <c r="AN32" s="84">
        <f t="shared" si="12"/>
        <v>0</v>
      </c>
      <c r="AO32" s="84">
        <f t="shared" si="13"/>
        <v>0</v>
      </c>
      <c r="AP32" s="84">
        <f t="shared" si="14"/>
        <v>0</v>
      </c>
      <c r="AQ32" s="221">
        <f t="shared" si="32"/>
        <v>0</v>
      </c>
      <c r="AR32" s="221">
        <f t="shared" si="32"/>
        <v>0</v>
      </c>
      <c r="AS32" s="221">
        <f t="shared" si="32"/>
        <v>0</v>
      </c>
      <c r="AT32" s="221">
        <f t="shared" si="32"/>
        <v>0</v>
      </c>
      <c r="AU32" s="84"/>
      <c r="AV32" s="84"/>
      <c r="AW32" s="84"/>
      <c r="AX32" s="84"/>
      <c r="AY32" s="190">
        <f t="shared" si="24"/>
        <v>0</v>
      </c>
    </row>
    <row r="33" spans="2:51">
      <c r="B33" s="91">
        <f t="shared" si="31"/>
        <v>31</v>
      </c>
      <c r="C33" s="181">
        <f t="shared" si="38"/>
        <v>35</v>
      </c>
      <c r="D33" s="165">
        <v>151</v>
      </c>
      <c r="E33" s="170">
        <f t="shared" si="29"/>
        <v>1.56</v>
      </c>
      <c r="F33" s="93">
        <f t="shared" si="30"/>
        <v>235.56</v>
      </c>
      <c r="G33" s="102">
        <f t="shared" si="33"/>
        <v>17.939999999999998</v>
      </c>
      <c r="I33" s="106">
        <v>28</v>
      </c>
      <c r="J33" s="84">
        <f t="shared" si="18"/>
        <v>0</v>
      </c>
      <c r="K33" s="84">
        <f t="shared" si="19"/>
        <v>0</v>
      </c>
      <c r="L33" s="84">
        <f t="shared" si="20"/>
        <v>0</v>
      </c>
      <c r="M33" s="84">
        <f t="shared" si="21"/>
        <v>0</v>
      </c>
      <c r="N33" s="84">
        <f t="shared" si="0"/>
        <v>0</v>
      </c>
      <c r="O33" s="85">
        <f t="shared" si="1"/>
        <v>0</v>
      </c>
      <c r="P33" s="106">
        <v>28</v>
      </c>
      <c r="Q33" s="84">
        <f t="shared" si="15"/>
        <v>0</v>
      </c>
      <c r="R33" s="84">
        <f t="shared" si="22"/>
        <v>0</v>
      </c>
      <c r="S33" s="84">
        <f t="shared" si="23"/>
        <v>0</v>
      </c>
      <c r="T33" s="84">
        <f t="shared" si="2"/>
        <v>0</v>
      </c>
      <c r="U33" s="84">
        <f t="shared" si="16"/>
        <v>0</v>
      </c>
      <c r="V33" s="84">
        <f t="shared" si="3"/>
        <v>0</v>
      </c>
      <c r="W33" s="84">
        <v>0</v>
      </c>
      <c r="X33" s="84">
        <f t="shared" si="4"/>
        <v>0</v>
      </c>
      <c r="Y33" s="89">
        <f t="shared" si="5"/>
        <v>0</v>
      </c>
      <c r="AA33" s="122">
        <v>28</v>
      </c>
      <c r="AB33" s="84">
        <f t="shared" si="6"/>
        <v>0</v>
      </c>
      <c r="AC33" s="332">
        <f t="shared" si="39"/>
        <v>0</v>
      </c>
      <c r="AD33" s="152">
        <f t="shared" si="8"/>
        <v>0</v>
      </c>
      <c r="AE33" s="152">
        <f t="shared" si="9"/>
        <v>0</v>
      </c>
      <c r="AF33" s="221">
        <f t="shared" si="34"/>
        <v>0</v>
      </c>
      <c r="AG33" s="221">
        <f t="shared" si="35"/>
        <v>0</v>
      </c>
      <c r="AH33" s="221">
        <f t="shared" si="36"/>
        <v>0</v>
      </c>
      <c r="AI33" s="226">
        <f t="shared" si="37"/>
        <v>0</v>
      </c>
      <c r="AK33" s="122">
        <v>28</v>
      </c>
      <c r="AL33" s="84">
        <f t="shared" si="10"/>
        <v>0</v>
      </c>
      <c r="AM33" s="84">
        <f t="shared" si="11"/>
        <v>0</v>
      </c>
      <c r="AN33" s="84">
        <f t="shared" si="12"/>
        <v>0</v>
      </c>
      <c r="AO33" s="84">
        <f t="shared" si="13"/>
        <v>0</v>
      </c>
      <c r="AP33" s="84">
        <f t="shared" si="14"/>
        <v>0</v>
      </c>
      <c r="AQ33" s="221">
        <f t="shared" si="32"/>
        <v>0</v>
      </c>
      <c r="AR33" s="221">
        <f t="shared" si="32"/>
        <v>0</v>
      </c>
      <c r="AS33" s="221">
        <f t="shared" si="32"/>
        <v>0</v>
      </c>
      <c r="AT33" s="221">
        <f t="shared" si="32"/>
        <v>0</v>
      </c>
      <c r="AU33" s="84"/>
      <c r="AV33" s="84"/>
      <c r="AW33" s="84"/>
      <c r="AX33" s="84"/>
      <c r="AY33" s="190">
        <f t="shared" si="24"/>
        <v>0</v>
      </c>
    </row>
    <row r="34" spans="2:51" ht="16" thickBot="1">
      <c r="B34" s="91">
        <f t="shared" si="31"/>
        <v>35</v>
      </c>
      <c r="C34" s="181">
        <f t="shared" si="38"/>
        <v>36</v>
      </c>
      <c r="D34" s="165">
        <v>130</v>
      </c>
      <c r="E34" s="170">
        <f t="shared" si="29"/>
        <v>1.56</v>
      </c>
      <c r="F34" s="93">
        <f t="shared" si="30"/>
        <v>202.8</v>
      </c>
      <c r="G34" s="102">
        <f t="shared" si="33"/>
        <v>-32.759999999999991</v>
      </c>
      <c r="I34" s="106">
        <v>29</v>
      </c>
      <c r="J34" s="84">
        <f t="shared" si="18"/>
        <v>0</v>
      </c>
      <c r="K34" s="84">
        <f t="shared" si="19"/>
        <v>0</v>
      </c>
      <c r="L34" s="84">
        <f t="shared" si="20"/>
        <v>0</v>
      </c>
      <c r="M34" s="84">
        <f t="shared" si="21"/>
        <v>0</v>
      </c>
      <c r="N34" s="84">
        <f t="shared" si="0"/>
        <v>0</v>
      </c>
      <c r="O34" s="85">
        <f t="shared" si="1"/>
        <v>0</v>
      </c>
      <c r="P34" s="106">
        <v>29</v>
      </c>
      <c r="Q34" s="86">
        <f t="shared" si="15"/>
        <v>0</v>
      </c>
      <c r="R34" s="84">
        <f t="shared" si="22"/>
        <v>0</v>
      </c>
      <c r="S34" s="84">
        <f t="shared" si="23"/>
        <v>0</v>
      </c>
      <c r="T34" s="84">
        <f t="shared" si="2"/>
        <v>0</v>
      </c>
      <c r="U34" s="84">
        <f t="shared" si="16"/>
        <v>0</v>
      </c>
      <c r="V34" s="84">
        <f t="shared" si="3"/>
        <v>0</v>
      </c>
      <c r="W34" s="84">
        <v>0</v>
      </c>
      <c r="X34" s="84">
        <f t="shared" si="4"/>
        <v>0</v>
      </c>
      <c r="Y34" s="89">
        <f t="shared" si="5"/>
        <v>0</v>
      </c>
      <c r="AA34" s="122">
        <v>29</v>
      </c>
      <c r="AB34" s="172">
        <f t="shared" si="6"/>
        <v>0</v>
      </c>
      <c r="AC34" s="332">
        <f t="shared" si="39"/>
        <v>0</v>
      </c>
      <c r="AD34" s="153">
        <f t="shared" si="8"/>
        <v>0</v>
      </c>
      <c r="AE34" s="153">
        <f t="shared" si="9"/>
        <v>0</v>
      </c>
      <c r="AF34" s="223">
        <f t="shared" si="34"/>
        <v>0</v>
      </c>
      <c r="AG34" s="223">
        <f t="shared" si="35"/>
        <v>0</v>
      </c>
      <c r="AH34" s="221">
        <f t="shared" si="36"/>
        <v>0</v>
      </c>
      <c r="AI34" s="226">
        <f t="shared" si="37"/>
        <v>0</v>
      </c>
      <c r="AK34" s="122">
        <v>29</v>
      </c>
      <c r="AL34" s="172">
        <f t="shared" si="10"/>
        <v>0</v>
      </c>
      <c r="AM34" s="86">
        <f t="shared" si="11"/>
        <v>0</v>
      </c>
      <c r="AN34" s="86">
        <f t="shared" si="12"/>
        <v>0</v>
      </c>
      <c r="AO34" s="86">
        <f t="shared" si="13"/>
        <v>0</v>
      </c>
      <c r="AP34" s="86">
        <f t="shared" si="14"/>
        <v>0</v>
      </c>
      <c r="AQ34" s="221">
        <f t="shared" si="32"/>
        <v>0</v>
      </c>
      <c r="AR34" s="221">
        <f t="shared" si="32"/>
        <v>0</v>
      </c>
      <c r="AS34" s="221">
        <f t="shared" si="32"/>
        <v>0</v>
      </c>
      <c r="AT34" s="221">
        <f t="shared" si="32"/>
        <v>0</v>
      </c>
      <c r="AU34" s="84"/>
      <c r="AV34" s="84"/>
      <c r="AW34" s="84"/>
      <c r="AX34" s="84"/>
      <c r="AY34" s="190">
        <f t="shared" si="24"/>
        <v>0</v>
      </c>
    </row>
    <row r="35" spans="2:51" ht="16" thickBot="1">
      <c r="B35" s="91">
        <f t="shared" si="31"/>
        <v>36</v>
      </c>
      <c r="C35" s="181">
        <f t="shared" si="38"/>
        <v>40</v>
      </c>
      <c r="D35" s="165">
        <v>175</v>
      </c>
      <c r="E35" s="170">
        <f t="shared" si="29"/>
        <v>1.56</v>
      </c>
      <c r="F35" s="93">
        <f t="shared" si="30"/>
        <v>273</v>
      </c>
      <c r="G35" s="102">
        <f t="shared" si="33"/>
        <v>17.549999999999997</v>
      </c>
      <c r="I35" s="138">
        <v>30</v>
      </c>
      <c r="J35" s="188">
        <f>IF($I35&lt;=$F$10,IF(AND(D8=B100,F12=C194),($F$11*$F$13+J34*50%),$F$11*$F$13+J34),)</f>
        <v>0</v>
      </c>
      <c r="K35" s="104">
        <f t="shared" si="19"/>
        <v>0</v>
      </c>
      <c r="L35" s="104">
        <f t="shared" si="20"/>
        <v>0</v>
      </c>
      <c r="M35" s="104">
        <f t="shared" si="21"/>
        <v>0</v>
      </c>
      <c r="N35" s="105">
        <f t="shared" si="0"/>
        <v>0</v>
      </c>
      <c r="O35" s="120">
        <f t="shared" si="1"/>
        <v>0</v>
      </c>
      <c r="P35" s="138">
        <v>30</v>
      </c>
      <c r="Q35" s="104">
        <f t="shared" si="15"/>
        <v>0</v>
      </c>
      <c r="R35" s="105">
        <f t="shared" si="22"/>
        <v>0</v>
      </c>
      <c r="S35" s="104">
        <f t="shared" si="23"/>
        <v>0</v>
      </c>
      <c r="T35" s="105">
        <f t="shared" si="2"/>
        <v>0</v>
      </c>
      <c r="U35" s="105">
        <f t="shared" si="16"/>
        <v>0</v>
      </c>
      <c r="V35" s="104">
        <f t="shared" si="3"/>
        <v>0</v>
      </c>
      <c r="W35" s="105">
        <v>0</v>
      </c>
      <c r="X35" s="120">
        <f t="shared" si="4"/>
        <v>0</v>
      </c>
      <c r="Y35" s="116">
        <f t="shared" si="5"/>
        <v>0</v>
      </c>
      <c r="AA35" s="124">
        <v>30</v>
      </c>
      <c r="AB35" s="172">
        <f t="shared" si="6"/>
        <v>0</v>
      </c>
      <c r="AC35" s="332">
        <f t="shared" si="39"/>
        <v>0</v>
      </c>
      <c r="AD35" s="153">
        <f t="shared" si="8"/>
        <v>0</v>
      </c>
      <c r="AE35" s="153">
        <f t="shared" si="9"/>
        <v>0</v>
      </c>
      <c r="AF35" s="227">
        <f t="shared" si="34"/>
        <v>0</v>
      </c>
      <c r="AG35" s="222">
        <f t="shared" si="35"/>
        <v>0</v>
      </c>
      <c r="AH35" s="228">
        <f t="shared" si="36"/>
        <v>0</v>
      </c>
      <c r="AI35" s="229">
        <f t="shared" si="37"/>
        <v>0</v>
      </c>
      <c r="AK35" s="124">
        <v>30</v>
      </c>
      <c r="AL35" s="172">
        <f t="shared" si="10"/>
        <v>0</v>
      </c>
      <c r="AM35" s="86">
        <f t="shared" si="11"/>
        <v>0</v>
      </c>
      <c r="AN35" s="86">
        <f t="shared" si="12"/>
        <v>0</v>
      </c>
      <c r="AO35" s="86">
        <f t="shared" si="13"/>
        <v>0</v>
      </c>
      <c r="AP35" s="86">
        <f t="shared" si="14"/>
        <v>0</v>
      </c>
      <c r="AQ35" s="222">
        <f t="shared" si="32"/>
        <v>0</v>
      </c>
      <c r="AR35" s="222">
        <f t="shared" si="32"/>
        <v>0</v>
      </c>
      <c r="AS35" s="222">
        <f t="shared" si="32"/>
        <v>0</v>
      </c>
      <c r="AT35" s="222">
        <f t="shared" si="32"/>
        <v>0</v>
      </c>
      <c r="AU35" s="104"/>
      <c r="AV35" s="104"/>
      <c r="AW35" s="104"/>
      <c r="AX35" s="104"/>
      <c r="AY35" s="191">
        <f t="shared" si="24"/>
        <v>0</v>
      </c>
    </row>
    <row r="36" spans="2:51">
      <c r="B36" s="91">
        <f t="shared" si="31"/>
        <v>40</v>
      </c>
      <c r="C36" s="181">
        <f t="shared" si="38"/>
        <v>41</v>
      </c>
      <c r="D36" s="165">
        <v>153</v>
      </c>
      <c r="E36" s="170">
        <f t="shared" si="29"/>
        <v>1.56</v>
      </c>
      <c r="F36" s="93">
        <f t="shared" si="30"/>
        <v>238.68</v>
      </c>
      <c r="G36" s="102">
        <f t="shared" si="33"/>
        <v>-34.319999999999993</v>
      </c>
      <c r="I36" s="106">
        <v>31</v>
      </c>
      <c r="J36" s="84">
        <f t="shared" si="18"/>
        <v>0</v>
      </c>
      <c r="K36" s="84">
        <f t="shared" si="19"/>
        <v>0</v>
      </c>
      <c r="L36" s="84">
        <f t="shared" si="20"/>
        <v>0</v>
      </c>
      <c r="M36" s="84">
        <f t="shared" si="21"/>
        <v>0</v>
      </c>
      <c r="N36" s="84">
        <f t="shared" si="0"/>
        <v>0</v>
      </c>
      <c r="O36" s="85">
        <f t="shared" si="1"/>
        <v>0</v>
      </c>
      <c r="P36" s="106">
        <v>31</v>
      </c>
      <c r="Q36" s="84">
        <f t="shared" si="15"/>
        <v>0</v>
      </c>
      <c r="R36" s="84">
        <f t="shared" si="22"/>
        <v>0</v>
      </c>
      <c r="S36" s="84">
        <f t="shared" si="23"/>
        <v>0</v>
      </c>
      <c r="T36" s="84">
        <f t="shared" si="2"/>
        <v>0</v>
      </c>
      <c r="U36" s="84">
        <f t="shared" si="16"/>
        <v>0</v>
      </c>
      <c r="V36" s="84">
        <f t="shared" si="3"/>
        <v>0</v>
      </c>
      <c r="W36" s="84">
        <v>0</v>
      </c>
      <c r="X36" s="84">
        <f t="shared" si="4"/>
        <v>0</v>
      </c>
      <c r="Y36" s="89">
        <f t="shared" si="5"/>
        <v>0</v>
      </c>
      <c r="AA36" s="122">
        <v>31</v>
      </c>
      <c r="AB36" s="84">
        <f t="shared" si="6"/>
        <v>0</v>
      </c>
      <c r="AC36" s="332">
        <f t="shared" si="39"/>
        <v>0</v>
      </c>
      <c r="AD36" s="152">
        <f t="shared" si="8"/>
        <v>0</v>
      </c>
      <c r="AE36" s="152">
        <f t="shared" si="9"/>
        <v>0</v>
      </c>
      <c r="AF36" s="221">
        <f t="shared" si="34"/>
        <v>0</v>
      </c>
      <c r="AG36" s="221">
        <f t="shared" si="35"/>
        <v>0</v>
      </c>
      <c r="AH36" s="221">
        <f t="shared" si="36"/>
        <v>0</v>
      </c>
      <c r="AI36" s="226">
        <f t="shared" si="37"/>
        <v>0</v>
      </c>
      <c r="AK36" s="122">
        <v>31</v>
      </c>
      <c r="AL36" s="84"/>
      <c r="AM36" s="84"/>
      <c r="AN36" s="84"/>
      <c r="AO36" s="84"/>
      <c r="AP36" s="84"/>
      <c r="AQ36" s="221"/>
      <c r="AR36" s="221"/>
      <c r="AS36" s="221"/>
      <c r="AT36" s="221"/>
      <c r="AU36" s="84"/>
      <c r="AV36" s="84"/>
      <c r="AW36" s="84"/>
      <c r="AX36" s="84"/>
      <c r="AY36" s="127"/>
    </row>
    <row r="37" spans="2:51">
      <c r="B37" s="91">
        <f t="shared" si="31"/>
        <v>41</v>
      </c>
      <c r="C37" s="181">
        <f t="shared" si="38"/>
        <v>45</v>
      </c>
      <c r="D37" s="165">
        <v>197</v>
      </c>
      <c r="E37" s="170">
        <f t="shared" si="29"/>
        <v>1.56</v>
      </c>
      <c r="F37" s="93">
        <f t="shared" si="30"/>
        <v>307.32</v>
      </c>
      <c r="G37" s="102">
        <f t="shared" si="33"/>
        <v>17.159999999999997</v>
      </c>
      <c r="I37" s="106">
        <v>32</v>
      </c>
      <c r="J37" s="84">
        <f t="shared" si="18"/>
        <v>0</v>
      </c>
      <c r="K37" s="84">
        <f t="shared" si="19"/>
        <v>0</v>
      </c>
      <c r="L37" s="84">
        <f t="shared" si="20"/>
        <v>0</v>
      </c>
      <c r="M37" s="84">
        <f t="shared" si="21"/>
        <v>0</v>
      </c>
      <c r="N37" s="84">
        <f t="shared" si="0"/>
        <v>0</v>
      </c>
      <c r="O37" s="85">
        <f t="shared" si="1"/>
        <v>0</v>
      </c>
      <c r="P37" s="106">
        <v>32</v>
      </c>
      <c r="Q37" s="84">
        <f t="shared" si="15"/>
        <v>0</v>
      </c>
      <c r="R37" s="84">
        <f t="shared" si="22"/>
        <v>0</v>
      </c>
      <c r="S37" s="84">
        <f t="shared" si="23"/>
        <v>0</v>
      </c>
      <c r="T37" s="84">
        <f t="shared" si="2"/>
        <v>0</v>
      </c>
      <c r="U37" s="84">
        <f t="shared" si="16"/>
        <v>0</v>
      </c>
      <c r="V37" s="84">
        <f t="shared" si="3"/>
        <v>0</v>
      </c>
      <c r="W37" s="84">
        <v>0</v>
      </c>
      <c r="X37" s="84">
        <f t="shared" si="4"/>
        <v>0</v>
      </c>
      <c r="Y37" s="89">
        <f t="shared" si="5"/>
        <v>0</v>
      </c>
      <c r="AA37" s="122">
        <v>32</v>
      </c>
      <c r="AB37" s="84">
        <f t="shared" si="6"/>
        <v>0</v>
      </c>
      <c r="AC37" s="332">
        <f t="shared" si="39"/>
        <v>0</v>
      </c>
      <c r="AD37" s="152">
        <f t="shared" si="8"/>
        <v>0</v>
      </c>
      <c r="AE37" s="152">
        <f t="shared" si="9"/>
        <v>0</v>
      </c>
      <c r="AF37" s="221">
        <f t="shared" si="34"/>
        <v>0</v>
      </c>
      <c r="AG37" s="221">
        <f t="shared" si="35"/>
        <v>0</v>
      </c>
      <c r="AH37" s="221">
        <f t="shared" si="36"/>
        <v>0</v>
      </c>
      <c r="AI37" s="226">
        <f t="shared" si="37"/>
        <v>0</v>
      </c>
      <c r="AK37" s="122">
        <v>32</v>
      </c>
      <c r="AL37" s="84"/>
      <c r="AM37" s="84"/>
      <c r="AN37" s="84"/>
      <c r="AO37" s="84"/>
      <c r="AP37" s="84"/>
      <c r="AQ37" s="221"/>
      <c r="AR37" s="221"/>
      <c r="AS37" s="221"/>
      <c r="AT37" s="221"/>
      <c r="AU37" s="84"/>
      <c r="AV37" s="84"/>
      <c r="AW37" s="84"/>
      <c r="AX37" s="84"/>
      <c r="AY37" s="127"/>
    </row>
    <row r="38" spans="2:51">
      <c r="B38" s="91">
        <f t="shared" si="31"/>
        <v>45</v>
      </c>
      <c r="C38" s="181">
        <f t="shared" si="38"/>
        <v>46</v>
      </c>
      <c r="D38" s="165">
        <v>175</v>
      </c>
      <c r="E38" s="170">
        <f t="shared" si="29"/>
        <v>1.56</v>
      </c>
      <c r="F38" s="93">
        <f t="shared" si="30"/>
        <v>273</v>
      </c>
      <c r="G38" s="102">
        <f t="shared" si="33"/>
        <v>-34.319999999999993</v>
      </c>
      <c r="I38" s="106">
        <v>33</v>
      </c>
      <c r="J38" s="84">
        <f t="shared" si="18"/>
        <v>0</v>
      </c>
      <c r="K38" s="84">
        <f t="shared" si="19"/>
        <v>0</v>
      </c>
      <c r="L38" s="84">
        <f t="shared" si="20"/>
        <v>0</v>
      </c>
      <c r="M38" s="84">
        <f t="shared" si="21"/>
        <v>0</v>
      </c>
      <c r="N38" s="84">
        <f t="shared" si="0"/>
        <v>0</v>
      </c>
      <c r="O38" s="85">
        <f t="shared" si="1"/>
        <v>0</v>
      </c>
      <c r="P38" s="106">
        <v>33</v>
      </c>
      <c r="Q38" s="84">
        <f t="shared" ref="Q38:Q69" si="40">IF(P38&lt;=$F$18,LOOKUP(P38-1,$B$25:$B$78,$G$25:$G$78),)</f>
        <v>0</v>
      </c>
      <c r="R38" s="84">
        <f t="shared" si="22"/>
        <v>0</v>
      </c>
      <c r="S38" s="84">
        <f t="shared" si="23"/>
        <v>0</v>
      </c>
      <c r="T38" s="84">
        <f t="shared" si="2"/>
        <v>0</v>
      </c>
      <c r="U38" s="84">
        <f t="shared" si="16"/>
        <v>0</v>
      </c>
      <c r="V38" s="84">
        <f t="shared" si="3"/>
        <v>0</v>
      </c>
      <c r="W38" s="84">
        <v>0</v>
      </c>
      <c r="X38" s="84">
        <f t="shared" si="4"/>
        <v>0</v>
      </c>
      <c r="Y38" s="89">
        <f t="shared" si="5"/>
        <v>0</v>
      </c>
      <c r="AA38" s="122">
        <v>33</v>
      </c>
      <c r="AB38" s="84">
        <f t="shared" si="6"/>
        <v>0</v>
      </c>
      <c r="AC38" s="332">
        <f t="shared" si="39"/>
        <v>0</v>
      </c>
      <c r="AD38" s="152">
        <f t="shared" si="8"/>
        <v>0</v>
      </c>
      <c r="AE38" s="152">
        <f t="shared" si="9"/>
        <v>0</v>
      </c>
      <c r="AF38" s="221">
        <f t="shared" si="34"/>
        <v>0</v>
      </c>
      <c r="AG38" s="221">
        <f t="shared" si="35"/>
        <v>0</v>
      </c>
      <c r="AH38" s="221">
        <f t="shared" si="36"/>
        <v>0</v>
      </c>
      <c r="AI38" s="226">
        <f t="shared" si="37"/>
        <v>0</v>
      </c>
      <c r="AK38" s="122">
        <v>33</v>
      </c>
      <c r="AL38" s="84"/>
      <c r="AM38" s="84"/>
      <c r="AN38" s="84"/>
      <c r="AO38" s="84"/>
      <c r="AP38" s="84"/>
      <c r="AQ38" s="221"/>
      <c r="AR38" s="221"/>
      <c r="AS38" s="221"/>
      <c r="AT38" s="221"/>
      <c r="AU38" s="84"/>
      <c r="AV38" s="84"/>
      <c r="AW38" s="84"/>
      <c r="AX38" s="84"/>
      <c r="AY38" s="127"/>
    </row>
    <row r="39" spans="2:51">
      <c r="B39" s="91">
        <f t="shared" si="31"/>
        <v>46</v>
      </c>
      <c r="C39" s="181">
        <f t="shared" si="38"/>
        <v>50</v>
      </c>
      <c r="D39" s="165">
        <v>217</v>
      </c>
      <c r="E39" s="170">
        <f t="shared" si="29"/>
        <v>1.56</v>
      </c>
      <c r="F39" s="93">
        <f t="shared" si="30"/>
        <v>338.52000000000004</v>
      </c>
      <c r="G39" s="102">
        <f t="shared" si="33"/>
        <v>16.38000000000001</v>
      </c>
      <c r="I39" s="106">
        <v>34</v>
      </c>
      <c r="J39" s="84">
        <f t="shared" si="18"/>
        <v>0</v>
      </c>
      <c r="K39" s="84">
        <f t="shared" si="19"/>
        <v>0</v>
      </c>
      <c r="L39" s="84">
        <f t="shared" si="20"/>
        <v>0</v>
      </c>
      <c r="M39" s="84">
        <f t="shared" si="21"/>
        <v>0</v>
      </c>
      <c r="N39" s="84">
        <f t="shared" si="0"/>
        <v>0</v>
      </c>
      <c r="O39" s="85">
        <f t="shared" si="1"/>
        <v>0</v>
      </c>
      <c r="P39" s="106">
        <v>34</v>
      </c>
      <c r="Q39" s="84">
        <f t="shared" si="40"/>
        <v>0</v>
      </c>
      <c r="R39" s="84">
        <f t="shared" si="22"/>
        <v>0</v>
      </c>
      <c r="S39" s="84">
        <f t="shared" si="23"/>
        <v>0</v>
      </c>
      <c r="T39" s="84">
        <f t="shared" si="2"/>
        <v>0</v>
      </c>
      <c r="U39" s="84">
        <f t="shared" si="16"/>
        <v>0</v>
      </c>
      <c r="V39" s="84">
        <f t="shared" si="3"/>
        <v>0</v>
      </c>
      <c r="W39" s="84">
        <v>0</v>
      </c>
      <c r="X39" s="84">
        <f t="shared" si="4"/>
        <v>0</v>
      </c>
      <c r="Y39" s="89">
        <f t="shared" si="5"/>
        <v>0</v>
      </c>
      <c r="AA39" s="122">
        <v>34</v>
      </c>
      <c r="AB39" s="84">
        <f t="shared" si="6"/>
        <v>0</v>
      </c>
      <c r="AC39" s="332">
        <f t="shared" si="39"/>
        <v>0</v>
      </c>
      <c r="AD39" s="152">
        <f t="shared" si="8"/>
        <v>0</v>
      </c>
      <c r="AE39" s="152">
        <f t="shared" si="9"/>
        <v>0</v>
      </c>
      <c r="AF39" s="221">
        <f t="shared" si="34"/>
        <v>0</v>
      </c>
      <c r="AG39" s="221">
        <f t="shared" si="35"/>
        <v>0</v>
      </c>
      <c r="AH39" s="221">
        <f t="shared" si="36"/>
        <v>0</v>
      </c>
      <c r="AI39" s="226">
        <f t="shared" si="37"/>
        <v>0</v>
      </c>
      <c r="AK39" s="122">
        <v>34</v>
      </c>
      <c r="AL39" s="84"/>
      <c r="AM39" s="84"/>
      <c r="AN39" s="84"/>
      <c r="AO39" s="84"/>
      <c r="AP39" s="84"/>
      <c r="AQ39" s="221"/>
      <c r="AR39" s="221"/>
      <c r="AS39" s="221"/>
      <c r="AT39" s="221"/>
      <c r="AU39" s="84"/>
      <c r="AV39" s="84"/>
      <c r="AW39" s="84"/>
      <c r="AX39" s="84"/>
      <c r="AY39" s="127"/>
    </row>
    <row r="40" spans="2:51">
      <c r="B40" s="91">
        <f t="shared" si="31"/>
        <v>50</v>
      </c>
      <c r="C40" s="181">
        <f t="shared" si="38"/>
        <v>51</v>
      </c>
      <c r="D40" s="165">
        <v>195</v>
      </c>
      <c r="E40" s="170">
        <f t="shared" si="29"/>
        <v>1.56</v>
      </c>
      <c r="F40" s="93">
        <f t="shared" si="30"/>
        <v>304.2</v>
      </c>
      <c r="G40" s="102">
        <f t="shared" si="33"/>
        <v>-34.32000000000005</v>
      </c>
      <c r="I40" s="106">
        <v>35</v>
      </c>
      <c r="J40" s="84">
        <f t="shared" si="18"/>
        <v>0</v>
      </c>
      <c r="K40" s="84">
        <f t="shared" si="19"/>
        <v>0</v>
      </c>
      <c r="L40" s="84">
        <f t="shared" si="20"/>
        <v>0</v>
      </c>
      <c r="M40" s="84">
        <f t="shared" si="21"/>
        <v>0</v>
      </c>
      <c r="N40" s="84">
        <f t="shared" si="0"/>
        <v>0</v>
      </c>
      <c r="O40" s="85">
        <f t="shared" si="1"/>
        <v>0</v>
      </c>
      <c r="P40" s="106">
        <v>35</v>
      </c>
      <c r="Q40" s="84">
        <f t="shared" si="40"/>
        <v>0</v>
      </c>
      <c r="R40" s="84">
        <f t="shared" si="22"/>
        <v>0</v>
      </c>
      <c r="S40" s="84">
        <f t="shared" si="23"/>
        <v>0</v>
      </c>
      <c r="T40" s="84">
        <f t="shared" si="2"/>
        <v>0</v>
      </c>
      <c r="U40" s="84">
        <f t="shared" si="16"/>
        <v>0</v>
      </c>
      <c r="V40" s="84">
        <f t="shared" si="3"/>
        <v>0</v>
      </c>
      <c r="W40" s="84">
        <v>0</v>
      </c>
      <c r="X40" s="84">
        <f t="shared" si="4"/>
        <v>0</v>
      </c>
      <c r="Y40" s="89">
        <f t="shared" si="5"/>
        <v>0</v>
      </c>
      <c r="AA40" s="122">
        <v>35</v>
      </c>
      <c r="AB40" s="84">
        <f t="shared" si="6"/>
        <v>0</v>
      </c>
      <c r="AC40" s="332">
        <f t="shared" si="39"/>
        <v>0</v>
      </c>
      <c r="AD40" s="152">
        <f t="shared" si="8"/>
        <v>0</v>
      </c>
      <c r="AE40" s="152">
        <f t="shared" si="9"/>
        <v>0</v>
      </c>
      <c r="AF40" s="221">
        <f t="shared" si="34"/>
        <v>0</v>
      </c>
      <c r="AG40" s="221">
        <f t="shared" si="35"/>
        <v>0</v>
      </c>
      <c r="AH40" s="221">
        <f t="shared" si="36"/>
        <v>0</v>
      </c>
      <c r="AI40" s="226">
        <f t="shared" si="37"/>
        <v>0</v>
      </c>
      <c r="AK40" s="122">
        <v>35</v>
      </c>
      <c r="AL40" s="84"/>
      <c r="AM40" s="84"/>
      <c r="AN40" s="84"/>
      <c r="AO40" s="84"/>
      <c r="AP40" s="84"/>
      <c r="AQ40" s="221"/>
      <c r="AR40" s="221"/>
      <c r="AS40" s="221"/>
      <c r="AT40" s="221"/>
      <c r="AU40" s="84"/>
      <c r="AV40" s="84"/>
      <c r="AW40" s="84"/>
      <c r="AX40" s="84"/>
      <c r="AY40" s="127"/>
    </row>
    <row r="41" spans="2:51">
      <c r="B41" s="91">
        <f t="shared" si="31"/>
        <v>51</v>
      </c>
      <c r="C41" s="181">
        <f t="shared" si="38"/>
        <v>55</v>
      </c>
      <c r="D41" s="165">
        <v>235</v>
      </c>
      <c r="E41" s="170">
        <f t="shared" si="29"/>
        <v>1.56</v>
      </c>
      <c r="F41" s="93">
        <f t="shared" ref="F41:F56" si="41">D41*E41</f>
        <v>366.6</v>
      </c>
      <c r="G41" s="102">
        <f t="shared" ref="G41:G56" si="42">(F41-F40)/(C41-B41)</f>
        <v>15.600000000000009</v>
      </c>
      <c r="I41" s="106">
        <v>36</v>
      </c>
      <c r="J41" s="84">
        <f t="shared" si="18"/>
        <v>0</v>
      </c>
      <c r="K41" s="84">
        <f t="shared" si="19"/>
        <v>0</v>
      </c>
      <c r="L41" s="84">
        <f t="shared" si="20"/>
        <v>0</v>
      </c>
      <c r="M41" s="84">
        <f t="shared" si="21"/>
        <v>0</v>
      </c>
      <c r="N41" s="84">
        <f t="shared" si="0"/>
        <v>0</v>
      </c>
      <c r="O41" s="85">
        <f t="shared" si="1"/>
        <v>0</v>
      </c>
      <c r="P41" s="106">
        <v>36</v>
      </c>
      <c r="Q41" s="84">
        <f t="shared" si="40"/>
        <v>0</v>
      </c>
      <c r="R41" s="84">
        <f t="shared" si="22"/>
        <v>0</v>
      </c>
      <c r="S41" s="84">
        <f t="shared" si="23"/>
        <v>0</v>
      </c>
      <c r="T41" s="84">
        <f t="shared" si="2"/>
        <v>0</v>
      </c>
      <c r="U41" s="84">
        <f t="shared" si="16"/>
        <v>0</v>
      </c>
      <c r="V41" s="84">
        <f t="shared" si="3"/>
        <v>0</v>
      </c>
      <c r="W41" s="84">
        <v>0</v>
      </c>
      <c r="X41" s="84">
        <f t="shared" si="4"/>
        <v>0</v>
      </c>
      <c r="Y41" s="89">
        <f t="shared" si="5"/>
        <v>0</v>
      </c>
      <c r="AA41" s="122">
        <v>36</v>
      </c>
      <c r="AB41" s="84">
        <f t="shared" si="6"/>
        <v>0</v>
      </c>
      <c r="AC41" s="332">
        <f t="shared" si="39"/>
        <v>0</v>
      </c>
      <c r="AD41" s="152">
        <f t="shared" si="8"/>
        <v>0</v>
      </c>
      <c r="AE41" s="152">
        <f t="shared" si="9"/>
        <v>0</v>
      </c>
      <c r="AF41" s="221">
        <f t="shared" si="34"/>
        <v>0</v>
      </c>
      <c r="AG41" s="221">
        <f t="shared" si="35"/>
        <v>0</v>
      </c>
      <c r="AH41" s="221">
        <f t="shared" si="36"/>
        <v>0</v>
      </c>
      <c r="AI41" s="226">
        <f t="shared" si="37"/>
        <v>0</v>
      </c>
      <c r="AK41" s="122">
        <v>36</v>
      </c>
      <c r="AL41" s="84"/>
      <c r="AM41" s="84"/>
      <c r="AN41" s="84"/>
      <c r="AO41" s="84"/>
      <c r="AP41" s="84"/>
      <c r="AQ41" s="221"/>
      <c r="AR41" s="221"/>
      <c r="AS41" s="221"/>
      <c r="AT41" s="221"/>
      <c r="AU41" s="84"/>
      <c r="AV41" s="84"/>
      <c r="AW41" s="84"/>
      <c r="AX41" s="84"/>
      <c r="AY41" s="127"/>
    </row>
    <row r="42" spans="2:51">
      <c r="B42" s="91">
        <f t="shared" si="31"/>
        <v>55</v>
      </c>
      <c r="C42" s="181">
        <f t="shared" si="38"/>
        <v>56</v>
      </c>
      <c r="D42" s="165">
        <v>214</v>
      </c>
      <c r="E42" s="170">
        <f t="shared" si="29"/>
        <v>1.56</v>
      </c>
      <c r="F42" s="93">
        <f t="shared" si="41"/>
        <v>333.84000000000003</v>
      </c>
      <c r="G42" s="102">
        <f t="shared" si="42"/>
        <v>-32.759999999999991</v>
      </c>
      <c r="I42" s="106">
        <v>37</v>
      </c>
      <c r="J42" s="84">
        <f t="shared" si="18"/>
        <v>0</v>
      </c>
      <c r="K42" s="84">
        <f t="shared" si="19"/>
        <v>0</v>
      </c>
      <c r="L42" s="84">
        <f t="shared" si="20"/>
        <v>0</v>
      </c>
      <c r="M42" s="84">
        <f t="shared" si="21"/>
        <v>0</v>
      </c>
      <c r="N42" s="84">
        <f t="shared" si="0"/>
        <v>0</v>
      </c>
      <c r="O42" s="85">
        <f t="shared" si="1"/>
        <v>0</v>
      </c>
      <c r="P42" s="106">
        <v>37</v>
      </c>
      <c r="Q42" s="84">
        <f t="shared" si="40"/>
        <v>0</v>
      </c>
      <c r="R42" s="84">
        <f t="shared" si="22"/>
        <v>0</v>
      </c>
      <c r="S42" s="84">
        <f t="shared" si="23"/>
        <v>0</v>
      </c>
      <c r="T42" s="84">
        <f t="shared" si="2"/>
        <v>0</v>
      </c>
      <c r="U42" s="84">
        <f t="shared" si="16"/>
        <v>0</v>
      </c>
      <c r="V42" s="84">
        <f t="shared" si="3"/>
        <v>0</v>
      </c>
      <c r="W42" s="84">
        <v>0</v>
      </c>
      <c r="X42" s="84">
        <f t="shared" si="4"/>
        <v>0</v>
      </c>
      <c r="Y42" s="89">
        <f t="shared" si="5"/>
        <v>0</v>
      </c>
      <c r="AA42" s="122">
        <v>37</v>
      </c>
      <c r="AB42" s="84">
        <f t="shared" si="6"/>
        <v>0</v>
      </c>
      <c r="AC42" s="332">
        <f t="shared" si="39"/>
        <v>0</v>
      </c>
      <c r="AD42" s="152">
        <f t="shared" si="8"/>
        <v>0</v>
      </c>
      <c r="AE42" s="152">
        <f t="shared" si="9"/>
        <v>0</v>
      </c>
      <c r="AF42" s="221">
        <f t="shared" si="34"/>
        <v>0</v>
      </c>
      <c r="AG42" s="221">
        <f t="shared" si="35"/>
        <v>0</v>
      </c>
      <c r="AH42" s="221">
        <f t="shared" si="36"/>
        <v>0</v>
      </c>
      <c r="AI42" s="226">
        <f t="shared" si="37"/>
        <v>0</v>
      </c>
      <c r="AK42" s="122">
        <v>37</v>
      </c>
      <c r="AL42" s="84"/>
      <c r="AM42" s="84"/>
      <c r="AN42" s="84"/>
      <c r="AO42" s="84"/>
      <c r="AP42" s="84"/>
      <c r="AQ42" s="221"/>
      <c r="AR42" s="221"/>
      <c r="AS42" s="221"/>
      <c r="AT42" s="221"/>
      <c r="AU42" s="84"/>
      <c r="AV42" s="84"/>
      <c r="AW42" s="84"/>
      <c r="AX42" s="84"/>
      <c r="AY42" s="127"/>
    </row>
    <row r="43" spans="2:51">
      <c r="B43" s="91">
        <f t="shared" si="31"/>
        <v>56</v>
      </c>
      <c r="C43" s="181">
        <f t="shared" si="38"/>
        <v>60</v>
      </c>
      <c r="D43" s="165">
        <v>250</v>
      </c>
      <c r="E43" s="170">
        <f t="shared" si="29"/>
        <v>1.56</v>
      </c>
      <c r="F43" s="93">
        <f t="shared" si="41"/>
        <v>390</v>
      </c>
      <c r="G43" s="102">
        <f t="shared" si="42"/>
        <v>14.039999999999992</v>
      </c>
      <c r="I43" s="106">
        <v>38</v>
      </c>
      <c r="J43" s="84">
        <f t="shared" si="18"/>
        <v>0</v>
      </c>
      <c r="K43" s="84">
        <f t="shared" si="19"/>
        <v>0</v>
      </c>
      <c r="L43" s="84">
        <f t="shared" si="20"/>
        <v>0</v>
      </c>
      <c r="M43" s="84">
        <f t="shared" si="21"/>
        <v>0</v>
      </c>
      <c r="N43" s="84">
        <f t="shared" si="0"/>
        <v>0</v>
      </c>
      <c r="O43" s="85">
        <f t="shared" si="1"/>
        <v>0</v>
      </c>
      <c r="P43" s="106">
        <v>38</v>
      </c>
      <c r="Q43" s="84">
        <f t="shared" si="40"/>
        <v>0</v>
      </c>
      <c r="R43" s="84">
        <f t="shared" si="22"/>
        <v>0</v>
      </c>
      <c r="S43" s="84">
        <f t="shared" si="23"/>
        <v>0</v>
      </c>
      <c r="T43" s="84">
        <f t="shared" si="2"/>
        <v>0</v>
      </c>
      <c r="U43" s="84">
        <f t="shared" si="16"/>
        <v>0</v>
      </c>
      <c r="V43" s="84">
        <f t="shared" si="3"/>
        <v>0</v>
      </c>
      <c r="W43" s="84">
        <v>0</v>
      </c>
      <c r="X43" s="84">
        <f t="shared" si="4"/>
        <v>0</v>
      </c>
      <c r="Y43" s="89">
        <f t="shared" si="5"/>
        <v>0</v>
      </c>
      <c r="AA43" s="122">
        <v>38</v>
      </c>
      <c r="AB43" s="84">
        <f t="shared" si="6"/>
        <v>0</v>
      </c>
      <c r="AC43" s="332">
        <f t="shared" si="39"/>
        <v>0</v>
      </c>
      <c r="AD43" s="152">
        <f t="shared" si="8"/>
        <v>0</v>
      </c>
      <c r="AE43" s="152">
        <f t="shared" si="9"/>
        <v>0</v>
      </c>
      <c r="AF43" s="221">
        <f t="shared" si="34"/>
        <v>0</v>
      </c>
      <c r="AG43" s="221">
        <f t="shared" si="35"/>
        <v>0</v>
      </c>
      <c r="AH43" s="221">
        <f t="shared" si="36"/>
        <v>0</v>
      </c>
      <c r="AI43" s="226">
        <f t="shared" si="37"/>
        <v>0</v>
      </c>
      <c r="AK43" s="122">
        <v>38</v>
      </c>
      <c r="AL43" s="84"/>
      <c r="AM43" s="84"/>
      <c r="AN43" s="84"/>
      <c r="AO43" s="84"/>
      <c r="AP43" s="84"/>
      <c r="AQ43" s="221"/>
      <c r="AR43" s="221"/>
      <c r="AS43" s="221"/>
      <c r="AT43" s="221"/>
      <c r="AU43" s="84"/>
      <c r="AV43" s="84"/>
      <c r="AW43" s="84"/>
      <c r="AX43" s="84"/>
      <c r="AY43" s="127"/>
    </row>
    <row r="44" spans="2:51">
      <c r="B44" s="91">
        <f t="shared" si="31"/>
        <v>60</v>
      </c>
      <c r="C44" s="181">
        <f t="shared" si="38"/>
        <v>61</v>
      </c>
      <c r="D44" s="165">
        <v>230</v>
      </c>
      <c r="E44" s="170">
        <f t="shared" si="29"/>
        <v>1.56</v>
      </c>
      <c r="F44" s="93">
        <f t="shared" si="41"/>
        <v>358.8</v>
      </c>
      <c r="G44" s="102">
        <f t="shared" si="42"/>
        <v>-31.199999999999989</v>
      </c>
      <c r="I44" s="106">
        <v>39</v>
      </c>
      <c r="J44" s="84">
        <f t="shared" si="18"/>
        <v>0</v>
      </c>
      <c r="K44" s="84">
        <f t="shared" si="19"/>
        <v>0</v>
      </c>
      <c r="L44" s="84">
        <f t="shared" si="20"/>
        <v>0</v>
      </c>
      <c r="M44" s="84">
        <f t="shared" si="21"/>
        <v>0</v>
      </c>
      <c r="N44" s="84">
        <f t="shared" si="0"/>
        <v>0</v>
      </c>
      <c r="O44" s="85">
        <f t="shared" si="1"/>
        <v>0</v>
      </c>
      <c r="P44" s="106">
        <v>39</v>
      </c>
      <c r="Q44" s="84">
        <f t="shared" si="40"/>
        <v>0</v>
      </c>
      <c r="R44" s="84">
        <f t="shared" si="22"/>
        <v>0</v>
      </c>
      <c r="S44" s="84">
        <f t="shared" si="23"/>
        <v>0</v>
      </c>
      <c r="T44" s="84">
        <f t="shared" si="2"/>
        <v>0</v>
      </c>
      <c r="U44" s="84">
        <f t="shared" si="16"/>
        <v>0</v>
      </c>
      <c r="V44" s="84">
        <f t="shared" si="3"/>
        <v>0</v>
      </c>
      <c r="W44" s="84">
        <v>0</v>
      </c>
      <c r="X44" s="84">
        <f t="shared" si="4"/>
        <v>0</v>
      </c>
      <c r="Y44" s="89">
        <f t="shared" si="5"/>
        <v>0</v>
      </c>
      <c r="AA44" s="122">
        <v>39</v>
      </c>
      <c r="AB44" s="84">
        <f t="shared" si="6"/>
        <v>0</v>
      </c>
      <c r="AC44" s="332">
        <f t="shared" si="39"/>
        <v>0</v>
      </c>
      <c r="AD44" s="152">
        <f t="shared" si="8"/>
        <v>0</v>
      </c>
      <c r="AE44" s="152">
        <f t="shared" si="9"/>
        <v>0</v>
      </c>
      <c r="AF44" s="221">
        <f t="shared" si="34"/>
        <v>0</v>
      </c>
      <c r="AG44" s="221">
        <f t="shared" si="35"/>
        <v>0</v>
      </c>
      <c r="AH44" s="221">
        <f t="shared" si="36"/>
        <v>0</v>
      </c>
      <c r="AI44" s="226">
        <f t="shared" si="37"/>
        <v>0</v>
      </c>
      <c r="AK44" s="122">
        <v>39</v>
      </c>
      <c r="AL44" s="84"/>
      <c r="AM44" s="84"/>
      <c r="AN44" s="84"/>
      <c r="AO44" s="84"/>
      <c r="AP44" s="84"/>
      <c r="AQ44" s="221"/>
      <c r="AR44" s="221"/>
      <c r="AS44" s="221"/>
      <c r="AT44" s="221"/>
      <c r="AU44" s="84"/>
      <c r="AV44" s="84"/>
      <c r="AW44" s="84"/>
      <c r="AX44" s="84"/>
      <c r="AY44" s="127"/>
    </row>
    <row r="45" spans="2:51">
      <c r="B45" s="91">
        <f t="shared" si="31"/>
        <v>61</v>
      </c>
      <c r="C45" s="181">
        <f t="shared" si="38"/>
        <v>65</v>
      </c>
      <c r="D45" s="165">
        <v>264</v>
      </c>
      <c r="E45" s="170">
        <f t="shared" si="29"/>
        <v>1.56</v>
      </c>
      <c r="F45" s="93">
        <f t="shared" si="41"/>
        <v>411.84000000000003</v>
      </c>
      <c r="G45" s="102">
        <f t="shared" si="42"/>
        <v>13.260000000000005</v>
      </c>
      <c r="I45" s="106">
        <v>40</v>
      </c>
      <c r="J45" s="84">
        <f t="shared" si="18"/>
        <v>0</v>
      </c>
      <c r="K45" s="84">
        <f t="shared" si="19"/>
        <v>0</v>
      </c>
      <c r="L45" s="84">
        <f t="shared" si="20"/>
        <v>0</v>
      </c>
      <c r="M45" s="84">
        <f t="shared" si="21"/>
        <v>0</v>
      </c>
      <c r="N45" s="84">
        <f t="shared" si="0"/>
        <v>0</v>
      </c>
      <c r="O45" s="85">
        <f t="shared" si="1"/>
        <v>0</v>
      </c>
      <c r="P45" s="106">
        <v>40</v>
      </c>
      <c r="Q45" s="84">
        <f t="shared" si="40"/>
        <v>0</v>
      </c>
      <c r="R45" s="84">
        <f t="shared" si="22"/>
        <v>0</v>
      </c>
      <c r="S45" s="84">
        <f t="shared" si="23"/>
        <v>0</v>
      </c>
      <c r="T45" s="84">
        <f t="shared" si="2"/>
        <v>0</v>
      </c>
      <c r="U45" s="84">
        <f t="shared" si="16"/>
        <v>0</v>
      </c>
      <c r="V45" s="84">
        <f t="shared" si="3"/>
        <v>0</v>
      </c>
      <c r="W45" s="84">
        <v>0</v>
      </c>
      <c r="X45" s="84">
        <f t="shared" si="4"/>
        <v>0</v>
      </c>
      <c r="Y45" s="89">
        <f t="shared" si="5"/>
        <v>0</v>
      </c>
      <c r="AA45" s="122">
        <v>40</v>
      </c>
      <c r="AB45" s="84">
        <f t="shared" si="6"/>
        <v>0</v>
      </c>
      <c r="AC45" s="332">
        <f t="shared" si="39"/>
        <v>0</v>
      </c>
      <c r="AD45" s="152">
        <f t="shared" si="8"/>
        <v>0</v>
      </c>
      <c r="AE45" s="152">
        <f t="shared" si="9"/>
        <v>0</v>
      </c>
      <c r="AF45" s="221">
        <f t="shared" si="34"/>
        <v>0</v>
      </c>
      <c r="AG45" s="221">
        <f t="shared" si="35"/>
        <v>0</v>
      </c>
      <c r="AH45" s="221">
        <f t="shared" si="36"/>
        <v>0</v>
      </c>
      <c r="AI45" s="226">
        <f t="shared" si="37"/>
        <v>0</v>
      </c>
      <c r="AK45" s="122">
        <v>40</v>
      </c>
      <c r="AL45" s="84"/>
      <c r="AM45" s="84"/>
      <c r="AN45" s="84"/>
      <c r="AO45" s="84"/>
      <c r="AP45" s="84"/>
      <c r="AQ45" s="221"/>
      <c r="AR45" s="221"/>
      <c r="AS45" s="221"/>
      <c r="AT45" s="221"/>
      <c r="AU45" s="84"/>
      <c r="AV45" s="84"/>
      <c r="AW45" s="84"/>
      <c r="AX45" s="84"/>
      <c r="AY45" s="127"/>
    </row>
    <row r="46" spans="2:51">
      <c r="B46" s="91">
        <f t="shared" si="31"/>
        <v>65</v>
      </c>
      <c r="C46" s="181">
        <f t="shared" si="38"/>
        <v>66</v>
      </c>
      <c r="D46" s="165">
        <v>245</v>
      </c>
      <c r="E46" s="170">
        <f t="shared" si="29"/>
        <v>1.56</v>
      </c>
      <c r="F46" s="93">
        <f t="shared" si="41"/>
        <v>382.2</v>
      </c>
      <c r="G46" s="102">
        <f t="shared" si="42"/>
        <v>-29.640000000000043</v>
      </c>
      <c r="I46" s="106">
        <v>41</v>
      </c>
      <c r="J46" s="84">
        <f t="shared" si="18"/>
        <v>0</v>
      </c>
      <c r="K46" s="84">
        <f t="shared" si="19"/>
        <v>0</v>
      </c>
      <c r="L46" s="84">
        <f t="shared" si="20"/>
        <v>0</v>
      </c>
      <c r="M46" s="84">
        <f t="shared" si="21"/>
        <v>0</v>
      </c>
      <c r="N46" s="84">
        <f t="shared" si="0"/>
        <v>0</v>
      </c>
      <c r="O46" s="85">
        <f t="shared" si="1"/>
        <v>0</v>
      </c>
      <c r="P46" s="106">
        <v>41</v>
      </c>
      <c r="Q46" s="84">
        <f t="shared" si="40"/>
        <v>0</v>
      </c>
      <c r="R46" s="84">
        <f t="shared" si="22"/>
        <v>0</v>
      </c>
      <c r="S46" s="84">
        <f t="shared" si="23"/>
        <v>0</v>
      </c>
      <c r="T46" s="84">
        <f t="shared" si="2"/>
        <v>0</v>
      </c>
      <c r="U46" s="84">
        <f t="shared" si="16"/>
        <v>0</v>
      </c>
      <c r="V46" s="84">
        <f t="shared" si="3"/>
        <v>0</v>
      </c>
      <c r="W46" s="84">
        <v>0</v>
      </c>
      <c r="X46" s="84">
        <f t="shared" si="4"/>
        <v>0</v>
      </c>
      <c r="Y46" s="89">
        <f t="shared" si="5"/>
        <v>0</v>
      </c>
      <c r="AA46" s="122">
        <v>41</v>
      </c>
      <c r="AB46" s="84">
        <f t="shared" si="6"/>
        <v>0</v>
      </c>
      <c r="AC46" s="332">
        <f t="shared" si="39"/>
        <v>0</v>
      </c>
      <c r="AD46" s="152">
        <f t="shared" si="8"/>
        <v>0</v>
      </c>
      <c r="AE46" s="152">
        <f t="shared" si="9"/>
        <v>0</v>
      </c>
      <c r="AF46" s="221">
        <f t="shared" si="34"/>
        <v>0</v>
      </c>
      <c r="AG46" s="221">
        <f t="shared" si="35"/>
        <v>0</v>
      </c>
      <c r="AH46" s="221">
        <f t="shared" si="36"/>
        <v>0</v>
      </c>
      <c r="AI46" s="226">
        <f t="shared" si="37"/>
        <v>0</v>
      </c>
      <c r="AK46" s="122">
        <v>41</v>
      </c>
      <c r="AL46" s="84"/>
      <c r="AM46" s="84"/>
      <c r="AN46" s="84"/>
      <c r="AO46" s="84"/>
      <c r="AP46" s="84"/>
      <c r="AQ46" s="221"/>
      <c r="AR46" s="221"/>
      <c r="AS46" s="221"/>
      <c r="AT46" s="221"/>
      <c r="AU46" s="84"/>
      <c r="AV46" s="84"/>
      <c r="AW46" s="84"/>
      <c r="AX46" s="84"/>
      <c r="AY46" s="127"/>
    </row>
    <row r="47" spans="2:51">
      <c r="B47" s="91">
        <f t="shared" si="31"/>
        <v>66</v>
      </c>
      <c r="C47" s="181">
        <f t="shared" si="38"/>
        <v>70</v>
      </c>
      <c r="D47" s="165">
        <v>275</v>
      </c>
      <c r="E47" s="170">
        <f t="shared" si="29"/>
        <v>1.56</v>
      </c>
      <c r="F47" s="93">
        <f t="shared" si="41"/>
        <v>429</v>
      </c>
      <c r="G47" s="102">
        <f t="shared" si="42"/>
        <v>11.700000000000003</v>
      </c>
      <c r="I47" s="106">
        <v>42</v>
      </c>
      <c r="J47" s="84">
        <f t="shared" si="18"/>
        <v>0</v>
      </c>
      <c r="K47" s="84">
        <f t="shared" si="19"/>
        <v>0</v>
      </c>
      <c r="L47" s="84">
        <f t="shared" si="20"/>
        <v>0</v>
      </c>
      <c r="M47" s="84">
        <f t="shared" si="21"/>
        <v>0</v>
      </c>
      <c r="N47" s="84">
        <f t="shared" si="0"/>
        <v>0</v>
      </c>
      <c r="O47" s="85">
        <f t="shared" si="1"/>
        <v>0</v>
      </c>
      <c r="P47" s="106">
        <v>42</v>
      </c>
      <c r="Q47" s="84">
        <f t="shared" si="40"/>
        <v>0</v>
      </c>
      <c r="R47" s="84">
        <f t="shared" si="22"/>
        <v>0</v>
      </c>
      <c r="S47" s="84">
        <f t="shared" si="23"/>
        <v>0</v>
      </c>
      <c r="T47" s="84">
        <f t="shared" si="2"/>
        <v>0</v>
      </c>
      <c r="U47" s="84">
        <f t="shared" si="16"/>
        <v>0</v>
      </c>
      <c r="V47" s="84">
        <f t="shared" si="3"/>
        <v>0</v>
      </c>
      <c r="W47" s="84">
        <v>0</v>
      </c>
      <c r="X47" s="84">
        <f t="shared" si="4"/>
        <v>0</v>
      </c>
      <c r="Y47" s="89">
        <f t="shared" si="5"/>
        <v>0</v>
      </c>
      <c r="AA47" s="122">
        <v>42</v>
      </c>
      <c r="AB47" s="84">
        <f t="shared" si="6"/>
        <v>0</v>
      </c>
      <c r="AC47" s="332">
        <f t="shared" si="39"/>
        <v>0</v>
      </c>
      <c r="AD47" s="152">
        <f t="shared" si="8"/>
        <v>0</v>
      </c>
      <c r="AE47" s="152">
        <f t="shared" si="9"/>
        <v>0</v>
      </c>
      <c r="AF47" s="221">
        <f t="shared" si="34"/>
        <v>0</v>
      </c>
      <c r="AG47" s="221">
        <f t="shared" si="35"/>
        <v>0</v>
      </c>
      <c r="AH47" s="221">
        <f t="shared" si="36"/>
        <v>0</v>
      </c>
      <c r="AI47" s="226">
        <f t="shared" si="37"/>
        <v>0</v>
      </c>
      <c r="AK47" s="122">
        <v>42</v>
      </c>
      <c r="AL47" s="84"/>
      <c r="AM47" s="84"/>
      <c r="AN47" s="84"/>
      <c r="AO47" s="84"/>
      <c r="AP47" s="84"/>
      <c r="AQ47" s="221"/>
      <c r="AR47" s="221"/>
      <c r="AS47" s="221"/>
      <c r="AT47" s="221"/>
      <c r="AU47" s="84"/>
      <c r="AV47" s="84"/>
      <c r="AW47" s="84"/>
      <c r="AX47" s="84"/>
      <c r="AY47" s="127"/>
    </row>
    <row r="48" spans="2:51">
      <c r="B48" s="91">
        <f t="shared" si="31"/>
        <v>70</v>
      </c>
      <c r="C48" s="181">
        <f t="shared" si="38"/>
        <v>71</v>
      </c>
      <c r="D48" s="165">
        <v>258</v>
      </c>
      <c r="E48" s="170">
        <f t="shared" si="29"/>
        <v>1.56</v>
      </c>
      <c r="F48" s="93">
        <f t="shared" si="41"/>
        <v>402.48</v>
      </c>
      <c r="G48" s="102">
        <f t="shared" si="42"/>
        <v>-26.519999999999982</v>
      </c>
      <c r="I48" s="106">
        <v>43</v>
      </c>
      <c r="J48" s="84">
        <f t="shared" si="18"/>
        <v>0</v>
      </c>
      <c r="K48" s="84">
        <f t="shared" si="19"/>
        <v>0</v>
      </c>
      <c r="L48" s="84">
        <f t="shared" si="20"/>
        <v>0</v>
      </c>
      <c r="M48" s="84">
        <f t="shared" si="21"/>
        <v>0</v>
      </c>
      <c r="N48" s="84">
        <f t="shared" si="0"/>
        <v>0</v>
      </c>
      <c r="O48" s="85">
        <f t="shared" si="1"/>
        <v>0</v>
      </c>
      <c r="P48" s="106">
        <v>43</v>
      </c>
      <c r="Q48" s="84">
        <f t="shared" si="40"/>
        <v>0</v>
      </c>
      <c r="R48" s="84">
        <f t="shared" si="22"/>
        <v>0</v>
      </c>
      <c r="S48" s="84">
        <f t="shared" si="23"/>
        <v>0</v>
      </c>
      <c r="T48" s="84">
        <f t="shared" si="2"/>
        <v>0</v>
      </c>
      <c r="U48" s="84">
        <f t="shared" si="16"/>
        <v>0</v>
      </c>
      <c r="V48" s="84">
        <f t="shared" si="3"/>
        <v>0</v>
      </c>
      <c r="W48" s="84">
        <v>0</v>
      </c>
      <c r="X48" s="84">
        <f t="shared" si="4"/>
        <v>0</v>
      </c>
      <c r="Y48" s="89">
        <f t="shared" si="5"/>
        <v>0</v>
      </c>
      <c r="AA48" s="122">
        <v>43</v>
      </c>
      <c r="AB48" s="84">
        <f t="shared" si="6"/>
        <v>0</v>
      </c>
      <c r="AC48" s="332">
        <f t="shared" si="39"/>
        <v>0</v>
      </c>
      <c r="AD48" s="152">
        <f t="shared" si="8"/>
        <v>0</v>
      </c>
      <c r="AE48" s="152">
        <f t="shared" si="9"/>
        <v>0</v>
      </c>
      <c r="AF48" s="221">
        <f t="shared" si="34"/>
        <v>0</v>
      </c>
      <c r="AG48" s="221">
        <f t="shared" si="35"/>
        <v>0</v>
      </c>
      <c r="AH48" s="221">
        <f t="shared" si="36"/>
        <v>0</v>
      </c>
      <c r="AI48" s="226">
        <f t="shared" si="37"/>
        <v>0</v>
      </c>
      <c r="AK48" s="122">
        <v>43</v>
      </c>
      <c r="AL48" s="84"/>
      <c r="AM48" s="84"/>
      <c r="AN48" s="84"/>
      <c r="AO48" s="84"/>
      <c r="AP48" s="84"/>
      <c r="AQ48" s="221"/>
      <c r="AR48" s="221"/>
      <c r="AS48" s="221"/>
      <c r="AT48" s="221"/>
      <c r="AU48" s="84"/>
      <c r="AV48" s="84"/>
      <c r="AW48" s="84"/>
      <c r="AX48" s="84"/>
      <c r="AY48" s="127"/>
    </row>
    <row r="49" spans="2:51">
      <c r="B49" s="91">
        <f t="shared" si="31"/>
        <v>71</v>
      </c>
      <c r="C49" s="181">
        <f t="shared" si="38"/>
        <v>75</v>
      </c>
      <c r="D49" s="165">
        <v>286</v>
      </c>
      <c r="E49" s="170">
        <f t="shared" si="29"/>
        <v>1.56</v>
      </c>
      <c r="F49" s="93">
        <f t="shared" si="41"/>
        <v>446.16</v>
      </c>
      <c r="G49" s="102">
        <f t="shared" si="42"/>
        <v>10.920000000000002</v>
      </c>
      <c r="I49" s="106">
        <v>44</v>
      </c>
      <c r="J49" s="84">
        <f t="shared" si="18"/>
        <v>0</v>
      </c>
      <c r="K49" s="84">
        <f t="shared" si="19"/>
        <v>0</v>
      </c>
      <c r="L49" s="84">
        <f t="shared" si="20"/>
        <v>0</v>
      </c>
      <c r="M49" s="84">
        <f t="shared" si="21"/>
        <v>0</v>
      </c>
      <c r="N49" s="84">
        <f t="shared" si="0"/>
        <v>0</v>
      </c>
      <c r="O49" s="85">
        <f t="shared" si="1"/>
        <v>0</v>
      </c>
      <c r="P49" s="106">
        <v>44</v>
      </c>
      <c r="Q49" s="84">
        <f t="shared" si="40"/>
        <v>0</v>
      </c>
      <c r="R49" s="84">
        <f t="shared" si="22"/>
        <v>0</v>
      </c>
      <c r="S49" s="84">
        <f t="shared" si="23"/>
        <v>0</v>
      </c>
      <c r="T49" s="84">
        <f t="shared" si="2"/>
        <v>0</v>
      </c>
      <c r="U49" s="84">
        <f t="shared" si="16"/>
        <v>0</v>
      </c>
      <c r="V49" s="84">
        <f t="shared" si="3"/>
        <v>0</v>
      </c>
      <c r="W49" s="84">
        <v>0</v>
      </c>
      <c r="X49" s="84">
        <f t="shared" si="4"/>
        <v>0</v>
      </c>
      <c r="Y49" s="89">
        <f t="shared" si="5"/>
        <v>0</v>
      </c>
      <c r="AA49" s="122">
        <v>44</v>
      </c>
      <c r="AB49" s="84">
        <f t="shared" si="6"/>
        <v>0</v>
      </c>
      <c r="AC49" s="332">
        <f t="shared" si="39"/>
        <v>0</v>
      </c>
      <c r="AD49" s="152">
        <f t="shared" si="8"/>
        <v>0</v>
      </c>
      <c r="AE49" s="152">
        <f t="shared" si="9"/>
        <v>0</v>
      </c>
      <c r="AF49" s="221">
        <f t="shared" si="34"/>
        <v>0</v>
      </c>
      <c r="AG49" s="221">
        <f t="shared" si="35"/>
        <v>0</v>
      </c>
      <c r="AH49" s="221">
        <f t="shared" si="36"/>
        <v>0</v>
      </c>
      <c r="AI49" s="226">
        <f t="shared" si="37"/>
        <v>0</v>
      </c>
      <c r="AK49" s="122">
        <v>44</v>
      </c>
      <c r="AL49" s="84"/>
      <c r="AM49" s="84"/>
      <c r="AN49" s="84"/>
      <c r="AO49" s="84"/>
      <c r="AP49" s="84"/>
      <c r="AQ49" s="221"/>
      <c r="AR49" s="221"/>
      <c r="AS49" s="221"/>
      <c r="AT49" s="221"/>
      <c r="AU49" s="84"/>
      <c r="AV49" s="84"/>
      <c r="AW49" s="84"/>
      <c r="AX49" s="84"/>
      <c r="AY49" s="127"/>
    </row>
    <row r="50" spans="2:51">
      <c r="B50" s="91">
        <f t="shared" si="31"/>
        <v>75</v>
      </c>
      <c r="C50" s="181">
        <f t="shared" si="38"/>
        <v>76</v>
      </c>
      <c r="D50" s="165">
        <v>270</v>
      </c>
      <c r="E50" s="170">
        <f t="shared" si="29"/>
        <v>1.56</v>
      </c>
      <c r="F50" s="93">
        <f t="shared" si="41"/>
        <v>421.2</v>
      </c>
      <c r="G50" s="102">
        <f t="shared" si="42"/>
        <v>-24.960000000000036</v>
      </c>
      <c r="I50" s="106">
        <v>45</v>
      </c>
      <c r="J50" s="84">
        <f t="shared" si="18"/>
        <v>0</v>
      </c>
      <c r="K50" s="84">
        <f t="shared" si="19"/>
        <v>0</v>
      </c>
      <c r="L50" s="84">
        <f t="shared" si="20"/>
        <v>0</v>
      </c>
      <c r="M50" s="84">
        <f t="shared" si="21"/>
        <v>0</v>
      </c>
      <c r="N50" s="84">
        <f t="shared" si="0"/>
        <v>0</v>
      </c>
      <c r="O50" s="85">
        <f t="shared" si="1"/>
        <v>0</v>
      </c>
      <c r="P50" s="106">
        <v>45</v>
      </c>
      <c r="Q50" s="84">
        <f t="shared" si="40"/>
        <v>0</v>
      </c>
      <c r="R50" s="84">
        <f t="shared" si="22"/>
        <v>0</v>
      </c>
      <c r="S50" s="84">
        <f t="shared" si="23"/>
        <v>0</v>
      </c>
      <c r="T50" s="84">
        <f t="shared" si="2"/>
        <v>0</v>
      </c>
      <c r="U50" s="84">
        <f t="shared" si="16"/>
        <v>0</v>
      </c>
      <c r="V50" s="84">
        <f t="shared" si="3"/>
        <v>0</v>
      </c>
      <c r="W50" s="84">
        <v>0</v>
      </c>
      <c r="X50" s="84">
        <f t="shared" si="4"/>
        <v>0</v>
      </c>
      <c r="Y50" s="89">
        <f t="shared" si="5"/>
        <v>0</v>
      </c>
      <c r="AA50" s="122">
        <v>45</v>
      </c>
      <c r="AB50" s="84">
        <f t="shared" si="6"/>
        <v>0</v>
      </c>
      <c r="AC50" s="332">
        <f t="shared" si="39"/>
        <v>0</v>
      </c>
      <c r="AD50" s="152">
        <f t="shared" si="8"/>
        <v>0</v>
      </c>
      <c r="AE50" s="152">
        <f t="shared" si="9"/>
        <v>0</v>
      </c>
      <c r="AF50" s="221">
        <f t="shared" si="34"/>
        <v>0</v>
      </c>
      <c r="AG50" s="221">
        <f t="shared" si="35"/>
        <v>0</v>
      </c>
      <c r="AH50" s="221">
        <f t="shared" si="36"/>
        <v>0</v>
      </c>
      <c r="AI50" s="226">
        <f t="shared" si="37"/>
        <v>0</v>
      </c>
      <c r="AK50" s="122">
        <v>45</v>
      </c>
      <c r="AL50" s="84"/>
      <c r="AM50" s="84"/>
      <c r="AN50" s="84"/>
      <c r="AO50" s="84"/>
      <c r="AP50" s="84"/>
      <c r="AQ50" s="221"/>
      <c r="AR50" s="221"/>
      <c r="AS50" s="221"/>
      <c r="AT50" s="221"/>
      <c r="AU50" s="84"/>
      <c r="AV50" s="84"/>
      <c r="AW50" s="84"/>
      <c r="AX50" s="84"/>
      <c r="AY50" s="127"/>
    </row>
    <row r="51" spans="2:51">
      <c r="B51" s="91">
        <f t="shared" si="31"/>
        <v>76</v>
      </c>
      <c r="C51" s="181">
        <f t="shared" si="38"/>
        <v>80</v>
      </c>
      <c r="D51" s="165">
        <v>295</v>
      </c>
      <c r="E51" s="170">
        <f t="shared" si="29"/>
        <v>1.56</v>
      </c>
      <c r="F51" s="93">
        <f t="shared" si="41"/>
        <v>460.2</v>
      </c>
      <c r="G51" s="102">
        <f t="shared" si="42"/>
        <v>9.75</v>
      </c>
      <c r="I51" s="106">
        <v>46</v>
      </c>
      <c r="J51" s="84">
        <f t="shared" si="18"/>
        <v>0</v>
      </c>
      <c r="K51" s="84">
        <f t="shared" si="19"/>
        <v>0</v>
      </c>
      <c r="L51" s="84">
        <f t="shared" si="20"/>
        <v>0</v>
      </c>
      <c r="M51" s="84">
        <f t="shared" si="21"/>
        <v>0</v>
      </c>
      <c r="N51" s="84">
        <f t="shared" si="0"/>
        <v>0</v>
      </c>
      <c r="O51" s="85">
        <f t="shared" si="1"/>
        <v>0</v>
      </c>
      <c r="P51" s="106">
        <v>46</v>
      </c>
      <c r="Q51" s="84">
        <f t="shared" si="40"/>
        <v>0</v>
      </c>
      <c r="R51" s="84">
        <f t="shared" si="22"/>
        <v>0</v>
      </c>
      <c r="S51" s="84">
        <f t="shared" si="23"/>
        <v>0</v>
      </c>
      <c r="T51" s="84">
        <f t="shared" si="2"/>
        <v>0</v>
      </c>
      <c r="U51" s="84">
        <f t="shared" si="16"/>
        <v>0</v>
      </c>
      <c r="V51" s="84">
        <f t="shared" si="3"/>
        <v>0</v>
      </c>
      <c r="W51" s="84">
        <v>0</v>
      </c>
      <c r="X51" s="84">
        <f t="shared" si="4"/>
        <v>0</v>
      </c>
      <c r="Y51" s="89">
        <f t="shared" si="5"/>
        <v>0</v>
      </c>
      <c r="AA51" s="122">
        <v>46</v>
      </c>
      <c r="AB51" s="84">
        <f t="shared" si="6"/>
        <v>0</v>
      </c>
      <c r="AC51" s="332">
        <f t="shared" si="39"/>
        <v>0</v>
      </c>
      <c r="AD51" s="152">
        <f t="shared" si="8"/>
        <v>0</v>
      </c>
      <c r="AE51" s="152">
        <f t="shared" si="9"/>
        <v>0</v>
      </c>
      <c r="AF51" s="221">
        <f t="shared" si="34"/>
        <v>0</v>
      </c>
      <c r="AG51" s="221">
        <f t="shared" si="35"/>
        <v>0</v>
      </c>
      <c r="AH51" s="221">
        <f t="shared" si="36"/>
        <v>0</v>
      </c>
      <c r="AI51" s="226">
        <f t="shared" si="37"/>
        <v>0</v>
      </c>
      <c r="AK51" s="122">
        <v>46</v>
      </c>
      <c r="AL51" s="84"/>
      <c r="AM51" s="84"/>
      <c r="AN51" s="84"/>
      <c r="AO51" s="84"/>
      <c r="AP51" s="84"/>
      <c r="AQ51" s="221"/>
      <c r="AR51" s="221"/>
      <c r="AS51" s="221"/>
      <c r="AT51" s="221"/>
      <c r="AU51" s="84"/>
      <c r="AV51" s="84"/>
      <c r="AW51" s="84"/>
      <c r="AX51" s="84"/>
      <c r="AY51" s="127"/>
    </row>
    <row r="52" spans="2:51">
      <c r="B52" s="91">
        <f t="shared" si="31"/>
        <v>80</v>
      </c>
      <c r="C52" s="181">
        <f t="shared" si="38"/>
        <v>81</v>
      </c>
      <c r="D52" s="165">
        <v>280</v>
      </c>
      <c r="E52" s="170">
        <f t="shared" si="29"/>
        <v>1.56</v>
      </c>
      <c r="F52" s="93">
        <f t="shared" si="41"/>
        <v>436.8</v>
      </c>
      <c r="G52" s="102">
        <f t="shared" si="42"/>
        <v>-23.399999999999977</v>
      </c>
      <c r="I52" s="106">
        <v>47</v>
      </c>
      <c r="J52" s="84">
        <f t="shared" si="18"/>
        <v>0</v>
      </c>
      <c r="K52" s="84">
        <f t="shared" si="19"/>
        <v>0</v>
      </c>
      <c r="L52" s="84">
        <f t="shared" si="20"/>
        <v>0</v>
      </c>
      <c r="M52" s="84">
        <f t="shared" si="21"/>
        <v>0</v>
      </c>
      <c r="N52" s="84">
        <f t="shared" si="0"/>
        <v>0</v>
      </c>
      <c r="O52" s="85">
        <f t="shared" si="1"/>
        <v>0</v>
      </c>
      <c r="P52" s="106">
        <v>47</v>
      </c>
      <c r="Q52" s="84">
        <f t="shared" si="40"/>
        <v>0</v>
      </c>
      <c r="R52" s="84">
        <f t="shared" si="22"/>
        <v>0</v>
      </c>
      <c r="S52" s="84">
        <f t="shared" si="23"/>
        <v>0</v>
      </c>
      <c r="T52" s="84">
        <f t="shared" si="2"/>
        <v>0</v>
      </c>
      <c r="U52" s="84">
        <f t="shared" si="16"/>
        <v>0</v>
      </c>
      <c r="V52" s="84">
        <f t="shared" si="3"/>
        <v>0</v>
      </c>
      <c r="W52" s="84">
        <v>0</v>
      </c>
      <c r="X52" s="84">
        <f t="shared" si="4"/>
        <v>0</v>
      </c>
      <c r="Y52" s="89">
        <f t="shared" si="5"/>
        <v>0</v>
      </c>
      <c r="AA52" s="122">
        <v>47</v>
      </c>
      <c r="AB52" s="84">
        <f t="shared" si="6"/>
        <v>0</v>
      </c>
      <c r="AC52" s="332">
        <f t="shared" si="39"/>
        <v>0</v>
      </c>
      <c r="AD52" s="152">
        <f t="shared" si="8"/>
        <v>0</v>
      </c>
      <c r="AE52" s="152">
        <f t="shared" si="9"/>
        <v>0</v>
      </c>
      <c r="AF52" s="221">
        <f t="shared" si="34"/>
        <v>0</v>
      </c>
      <c r="AG52" s="221">
        <f t="shared" si="35"/>
        <v>0</v>
      </c>
      <c r="AH52" s="221">
        <f t="shared" si="36"/>
        <v>0</v>
      </c>
      <c r="AI52" s="226">
        <f t="shared" si="37"/>
        <v>0</v>
      </c>
      <c r="AK52" s="122">
        <v>47</v>
      </c>
      <c r="AL52" s="84"/>
      <c r="AM52" s="84"/>
      <c r="AN52" s="84"/>
      <c r="AO52" s="84"/>
      <c r="AP52" s="84"/>
      <c r="AQ52" s="221"/>
      <c r="AR52" s="221"/>
      <c r="AS52" s="221"/>
      <c r="AT52" s="221"/>
      <c r="AU52" s="84"/>
      <c r="AV52" s="84"/>
      <c r="AW52" s="84"/>
      <c r="AX52" s="84"/>
      <c r="AY52" s="127"/>
    </row>
    <row r="53" spans="2:51">
      <c r="B53" s="91">
        <f t="shared" si="31"/>
        <v>81</v>
      </c>
      <c r="C53" s="181">
        <f t="shared" si="38"/>
        <v>85</v>
      </c>
      <c r="D53" s="165">
        <v>302</v>
      </c>
      <c r="E53" s="170">
        <f t="shared" si="29"/>
        <v>1.56</v>
      </c>
      <c r="F53" s="93">
        <f t="shared" si="41"/>
        <v>471.12</v>
      </c>
      <c r="G53" s="102">
        <f t="shared" si="42"/>
        <v>8.5799999999999983</v>
      </c>
      <c r="I53" s="106">
        <v>48</v>
      </c>
      <c r="J53" s="84">
        <f t="shared" si="18"/>
        <v>0</v>
      </c>
      <c r="K53" s="84">
        <f t="shared" si="19"/>
        <v>0</v>
      </c>
      <c r="L53" s="84">
        <f t="shared" si="20"/>
        <v>0</v>
      </c>
      <c r="M53" s="84">
        <f t="shared" si="21"/>
        <v>0</v>
      </c>
      <c r="N53" s="84">
        <f t="shared" si="0"/>
        <v>0</v>
      </c>
      <c r="O53" s="85">
        <f t="shared" si="1"/>
        <v>0</v>
      </c>
      <c r="P53" s="106">
        <v>48</v>
      </c>
      <c r="Q53" s="84">
        <f t="shared" si="40"/>
        <v>0</v>
      </c>
      <c r="R53" s="84">
        <f t="shared" si="22"/>
        <v>0</v>
      </c>
      <c r="S53" s="84">
        <f t="shared" si="23"/>
        <v>0</v>
      </c>
      <c r="T53" s="84">
        <f t="shared" si="2"/>
        <v>0</v>
      </c>
      <c r="U53" s="84">
        <f t="shared" si="16"/>
        <v>0</v>
      </c>
      <c r="V53" s="84">
        <f t="shared" si="3"/>
        <v>0</v>
      </c>
      <c r="W53" s="84">
        <v>0</v>
      </c>
      <c r="X53" s="84">
        <f t="shared" si="4"/>
        <v>0</v>
      </c>
      <c r="Y53" s="89">
        <f t="shared" si="5"/>
        <v>0</v>
      </c>
      <c r="AA53" s="122">
        <v>48</v>
      </c>
      <c r="AB53" s="84">
        <f t="shared" si="6"/>
        <v>0</v>
      </c>
      <c r="AC53" s="332">
        <f t="shared" si="39"/>
        <v>0</v>
      </c>
      <c r="AD53" s="152">
        <f t="shared" si="8"/>
        <v>0</v>
      </c>
      <c r="AE53" s="152">
        <f t="shared" si="9"/>
        <v>0</v>
      </c>
      <c r="AF53" s="221">
        <f t="shared" si="34"/>
        <v>0</v>
      </c>
      <c r="AG53" s="221">
        <f t="shared" si="35"/>
        <v>0</v>
      </c>
      <c r="AH53" s="221">
        <f t="shared" si="36"/>
        <v>0</v>
      </c>
      <c r="AI53" s="226">
        <f t="shared" si="37"/>
        <v>0</v>
      </c>
      <c r="AK53" s="122">
        <v>48</v>
      </c>
      <c r="AL53" s="84"/>
      <c r="AM53" s="84"/>
      <c r="AN53" s="84"/>
      <c r="AO53" s="84"/>
      <c r="AP53" s="84"/>
      <c r="AQ53" s="221"/>
      <c r="AR53" s="221"/>
      <c r="AS53" s="221"/>
      <c r="AT53" s="221"/>
      <c r="AU53" s="84"/>
      <c r="AV53" s="84"/>
      <c r="AW53" s="84"/>
      <c r="AX53" s="84"/>
      <c r="AY53" s="127"/>
    </row>
    <row r="54" spans="2:51">
      <c r="B54" s="91">
        <f t="shared" si="31"/>
        <v>85</v>
      </c>
      <c r="C54" s="181">
        <f t="shared" si="38"/>
        <v>86</v>
      </c>
      <c r="D54" s="165">
        <v>289</v>
      </c>
      <c r="E54" s="170">
        <f t="shared" si="29"/>
        <v>1.56</v>
      </c>
      <c r="F54" s="93">
        <f t="shared" si="41"/>
        <v>450.84000000000003</v>
      </c>
      <c r="G54" s="102">
        <f t="shared" si="42"/>
        <v>-20.279999999999973</v>
      </c>
      <c r="I54" s="106">
        <v>49</v>
      </c>
      <c r="J54" s="84">
        <f t="shared" si="18"/>
        <v>0</v>
      </c>
      <c r="K54" s="84">
        <f t="shared" si="19"/>
        <v>0</v>
      </c>
      <c r="L54" s="84">
        <f t="shared" si="20"/>
        <v>0</v>
      </c>
      <c r="M54" s="84">
        <f t="shared" si="21"/>
        <v>0</v>
      </c>
      <c r="N54" s="84">
        <f t="shared" si="0"/>
        <v>0</v>
      </c>
      <c r="O54" s="85">
        <f t="shared" si="1"/>
        <v>0</v>
      </c>
      <c r="P54" s="106">
        <v>49</v>
      </c>
      <c r="Q54" s="84">
        <f t="shared" si="40"/>
        <v>0</v>
      </c>
      <c r="R54" s="84">
        <f t="shared" si="22"/>
        <v>0</v>
      </c>
      <c r="S54" s="84">
        <f t="shared" si="23"/>
        <v>0</v>
      </c>
      <c r="T54" s="84">
        <f t="shared" si="2"/>
        <v>0</v>
      </c>
      <c r="U54" s="84">
        <f t="shared" si="16"/>
        <v>0</v>
      </c>
      <c r="V54" s="84">
        <f t="shared" si="3"/>
        <v>0</v>
      </c>
      <c r="W54" s="84">
        <v>0</v>
      </c>
      <c r="X54" s="84">
        <f t="shared" si="4"/>
        <v>0</v>
      </c>
      <c r="Y54" s="89">
        <f t="shared" si="5"/>
        <v>0</v>
      </c>
      <c r="AA54" s="122">
        <v>49</v>
      </c>
      <c r="AB54" s="84">
        <f t="shared" si="6"/>
        <v>0</v>
      </c>
      <c r="AC54" s="332">
        <f t="shared" si="39"/>
        <v>0</v>
      </c>
      <c r="AD54" s="152">
        <f t="shared" si="8"/>
        <v>0</v>
      </c>
      <c r="AE54" s="152">
        <f t="shared" si="9"/>
        <v>0</v>
      </c>
      <c r="AF54" s="221">
        <f t="shared" si="34"/>
        <v>0</v>
      </c>
      <c r="AG54" s="221">
        <f t="shared" si="35"/>
        <v>0</v>
      </c>
      <c r="AH54" s="221">
        <f t="shared" si="36"/>
        <v>0</v>
      </c>
      <c r="AI54" s="226">
        <f t="shared" si="37"/>
        <v>0</v>
      </c>
      <c r="AK54" s="122">
        <v>49</v>
      </c>
      <c r="AL54" s="84"/>
      <c r="AM54" s="84"/>
      <c r="AN54" s="84"/>
      <c r="AO54" s="84"/>
      <c r="AP54" s="84"/>
      <c r="AQ54" s="221"/>
      <c r="AR54" s="221"/>
      <c r="AS54" s="221"/>
      <c r="AT54" s="221"/>
      <c r="AU54" s="84"/>
      <c r="AV54" s="84"/>
      <c r="AW54" s="84"/>
      <c r="AX54" s="84"/>
      <c r="AY54" s="127"/>
    </row>
    <row r="55" spans="2:51">
      <c r="B55" s="91">
        <f t="shared" si="31"/>
        <v>86</v>
      </c>
      <c r="C55" s="181">
        <f t="shared" si="38"/>
        <v>90</v>
      </c>
      <c r="D55" s="165">
        <v>308</v>
      </c>
      <c r="E55" s="170">
        <f t="shared" si="29"/>
        <v>1.56</v>
      </c>
      <c r="F55" s="93">
        <f t="shared" si="41"/>
        <v>480.48</v>
      </c>
      <c r="G55" s="102">
        <f t="shared" si="42"/>
        <v>7.4099999999999966</v>
      </c>
      <c r="I55" s="106">
        <v>50</v>
      </c>
      <c r="J55" s="84">
        <f t="shared" si="18"/>
        <v>0</v>
      </c>
      <c r="K55" s="84">
        <f t="shared" si="19"/>
        <v>0</v>
      </c>
      <c r="L55" s="84">
        <f t="shared" si="20"/>
        <v>0</v>
      </c>
      <c r="M55" s="84">
        <f t="shared" si="21"/>
        <v>0</v>
      </c>
      <c r="N55" s="84">
        <f t="shared" si="0"/>
        <v>0</v>
      </c>
      <c r="O55" s="85">
        <f t="shared" si="1"/>
        <v>0</v>
      </c>
      <c r="P55" s="106">
        <v>50</v>
      </c>
      <c r="Q55" s="84">
        <f t="shared" si="40"/>
        <v>0</v>
      </c>
      <c r="R55" s="84">
        <f t="shared" si="22"/>
        <v>0</v>
      </c>
      <c r="S55" s="84">
        <f t="shared" si="23"/>
        <v>0</v>
      </c>
      <c r="T55" s="84">
        <f t="shared" si="2"/>
        <v>0</v>
      </c>
      <c r="U55" s="84">
        <f t="shared" si="16"/>
        <v>0</v>
      </c>
      <c r="V55" s="84">
        <f t="shared" si="3"/>
        <v>0</v>
      </c>
      <c r="W55" s="84">
        <v>0</v>
      </c>
      <c r="X55" s="84">
        <f t="shared" si="4"/>
        <v>0</v>
      </c>
      <c r="Y55" s="89">
        <f t="shared" si="5"/>
        <v>0</v>
      </c>
      <c r="AA55" s="122">
        <v>50</v>
      </c>
      <c r="AB55" s="84">
        <f t="shared" si="6"/>
        <v>0</v>
      </c>
      <c r="AC55" s="332">
        <f t="shared" si="39"/>
        <v>0</v>
      </c>
      <c r="AD55" s="152">
        <f t="shared" si="8"/>
        <v>0</v>
      </c>
      <c r="AE55" s="152">
        <f t="shared" si="9"/>
        <v>0</v>
      </c>
      <c r="AF55" s="221">
        <f t="shared" si="34"/>
        <v>0</v>
      </c>
      <c r="AG55" s="221">
        <f t="shared" si="35"/>
        <v>0</v>
      </c>
      <c r="AH55" s="221">
        <f t="shared" si="36"/>
        <v>0</v>
      </c>
      <c r="AI55" s="226">
        <f t="shared" si="37"/>
        <v>0</v>
      </c>
      <c r="AK55" s="122">
        <v>50</v>
      </c>
      <c r="AL55" s="84"/>
      <c r="AM55" s="84"/>
      <c r="AN55" s="84"/>
      <c r="AO55" s="84"/>
      <c r="AP55" s="84"/>
      <c r="AQ55" s="221"/>
      <c r="AR55" s="221"/>
      <c r="AS55" s="221"/>
      <c r="AT55" s="221"/>
      <c r="AU55" s="84"/>
      <c r="AV55" s="84"/>
      <c r="AW55" s="84"/>
      <c r="AX55" s="84"/>
      <c r="AY55" s="127"/>
    </row>
    <row r="56" spans="2:51">
      <c r="B56" s="91">
        <f t="shared" si="31"/>
        <v>90</v>
      </c>
      <c r="C56" s="181">
        <f t="shared" si="38"/>
        <v>91</v>
      </c>
      <c r="D56" s="165">
        <v>296</v>
      </c>
      <c r="E56" s="170">
        <f t="shared" si="29"/>
        <v>1.56</v>
      </c>
      <c r="F56" s="93">
        <f t="shared" si="41"/>
        <v>461.76</v>
      </c>
      <c r="G56" s="102">
        <f t="shared" si="42"/>
        <v>-18.720000000000027</v>
      </c>
      <c r="I56" s="106">
        <v>51</v>
      </c>
      <c r="J56" s="84">
        <f t="shared" si="18"/>
        <v>0</v>
      </c>
      <c r="K56" s="84">
        <f t="shared" si="19"/>
        <v>0</v>
      </c>
      <c r="L56" s="84">
        <f t="shared" si="20"/>
        <v>0</v>
      </c>
      <c r="M56" s="84">
        <f t="shared" si="21"/>
        <v>0</v>
      </c>
      <c r="N56" s="84">
        <f t="shared" si="0"/>
        <v>0</v>
      </c>
      <c r="O56" s="85">
        <f t="shared" si="1"/>
        <v>0</v>
      </c>
      <c r="P56" s="106">
        <v>51</v>
      </c>
      <c r="Q56" s="84">
        <f t="shared" si="40"/>
        <v>0</v>
      </c>
      <c r="R56" s="84">
        <f t="shared" si="22"/>
        <v>0</v>
      </c>
      <c r="S56" s="84">
        <f t="shared" si="23"/>
        <v>0</v>
      </c>
      <c r="T56" s="84">
        <f t="shared" si="2"/>
        <v>0</v>
      </c>
      <c r="U56" s="84">
        <f t="shared" si="16"/>
        <v>0</v>
      </c>
      <c r="V56" s="84">
        <f t="shared" si="3"/>
        <v>0</v>
      </c>
      <c r="W56" s="84">
        <v>0</v>
      </c>
      <c r="X56" s="84">
        <f t="shared" si="4"/>
        <v>0</v>
      </c>
      <c r="Y56" s="89">
        <f t="shared" si="5"/>
        <v>0</v>
      </c>
      <c r="AA56" s="122">
        <v>51</v>
      </c>
      <c r="AB56" s="84">
        <f t="shared" si="6"/>
        <v>0</v>
      </c>
      <c r="AC56" s="332">
        <f t="shared" si="39"/>
        <v>0</v>
      </c>
      <c r="AD56" s="152">
        <f t="shared" si="8"/>
        <v>0</v>
      </c>
      <c r="AE56" s="152">
        <f t="shared" si="9"/>
        <v>0</v>
      </c>
      <c r="AF56" s="221">
        <f t="shared" si="34"/>
        <v>0</v>
      </c>
      <c r="AG56" s="221">
        <f t="shared" si="35"/>
        <v>0</v>
      </c>
      <c r="AH56" s="221">
        <f t="shared" si="36"/>
        <v>0</v>
      </c>
      <c r="AI56" s="226">
        <f t="shared" si="37"/>
        <v>0</v>
      </c>
      <c r="AK56" s="122">
        <v>51</v>
      </c>
      <c r="AL56" s="84"/>
      <c r="AM56" s="84"/>
      <c r="AN56" s="84"/>
      <c r="AO56" s="84"/>
      <c r="AP56" s="84"/>
      <c r="AQ56" s="221"/>
      <c r="AR56" s="221"/>
      <c r="AS56" s="221"/>
      <c r="AT56" s="221"/>
      <c r="AU56" s="84"/>
      <c r="AV56" s="84"/>
      <c r="AW56" s="84"/>
      <c r="AX56" s="84"/>
      <c r="AY56" s="127"/>
    </row>
    <row r="57" spans="2:51">
      <c r="B57" s="91"/>
      <c r="C57" s="181"/>
      <c r="D57" s="165"/>
      <c r="E57" s="170"/>
      <c r="F57" s="93"/>
      <c r="G57" s="102"/>
      <c r="I57" s="106">
        <v>52</v>
      </c>
      <c r="J57" s="84">
        <f t="shared" si="18"/>
        <v>0</v>
      </c>
      <c r="K57" s="84">
        <f t="shared" si="19"/>
        <v>0</v>
      </c>
      <c r="L57" s="84">
        <f t="shared" si="20"/>
        <v>0</v>
      </c>
      <c r="M57" s="84">
        <f t="shared" si="21"/>
        <v>0</v>
      </c>
      <c r="N57" s="84">
        <f t="shared" si="0"/>
        <v>0</v>
      </c>
      <c r="O57" s="85">
        <f t="shared" si="1"/>
        <v>0</v>
      </c>
      <c r="P57" s="106">
        <v>52</v>
      </c>
      <c r="Q57" s="84">
        <f t="shared" si="40"/>
        <v>0</v>
      </c>
      <c r="R57" s="84">
        <f t="shared" si="22"/>
        <v>0</v>
      </c>
      <c r="S57" s="84">
        <f t="shared" si="23"/>
        <v>0</v>
      </c>
      <c r="T57" s="84">
        <f t="shared" si="2"/>
        <v>0</v>
      </c>
      <c r="U57" s="84">
        <f t="shared" si="16"/>
        <v>0</v>
      </c>
      <c r="V57" s="84">
        <f t="shared" si="3"/>
        <v>0</v>
      </c>
      <c r="W57" s="84">
        <v>0</v>
      </c>
      <c r="X57" s="84">
        <f t="shared" si="4"/>
        <v>0</v>
      </c>
      <c r="Y57" s="89">
        <f t="shared" si="5"/>
        <v>0</v>
      </c>
      <c r="AA57" s="122">
        <v>52</v>
      </c>
      <c r="AB57" s="84">
        <f t="shared" si="6"/>
        <v>0</v>
      </c>
      <c r="AC57" s="332">
        <f t="shared" si="39"/>
        <v>0</v>
      </c>
      <c r="AD57" s="152">
        <f t="shared" si="8"/>
        <v>0</v>
      </c>
      <c r="AE57" s="152">
        <f t="shared" si="9"/>
        <v>0</v>
      </c>
      <c r="AF57" s="221">
        <f t="shared" si="34"/>
        <v>0</v>
      </c>
      <c r="AG57" s="221">
        <f t="shared" si="35"/>
        <v>0</v>
      </c>
      <c r="AH57" s="221">
        <f t="shared" si="36"/>
        <v>0</v>
      </c>
      <c r="AI57" s="226">
        <f t="shared" si="37"/>
        <v>0</v>
      </c>
      <c r="AK57" s="122">
        <v>52</v>
      </c>
      <c r="AL57" s="84"/>
      <c r="AM57" s="84"/>
      <c r="AN57" s="84"/>
      <c r="AO57" s="84"/>
      <c r="AP57" s="84"/>
      <c r="AQ57" s="221"/>
      <c r="AR57" s="221"/>
      <c r="AS57" s="221"/>
      <c r="AT57" s="221"/>
      <c r="AU57" s="84"/>
      <c r="AV57" s="84"/>
      <c r="AW57" s="84"/>
      <c r="AX57" s="84"/>
      <c r="AY57" s="127"/>
    </row>
    <row r="58" spans="2:51">
      <c r="B58" s="91"/>
      <c r="C58" s="181"/>
      <c r="D58" s="165"/>
      <c r="E58" s="170"/>
      <c r="F58" s="93"/>
      <c r="G58" s="102"/>
      <c r="I58" s="106">
        <v>53</v>
      </c>
      <c r="J58" s="84">
        <f t="shared" si="18"/>
        <v>0</v>
      </c>
      <c r="K58" s="84">
        <f t="shared" si="19"/>
        <v>0</v>
      </c>
      <c r="L58" s="84">
        <f t="shared" si="20"/>
        <v>0</v>
      </c>
      <c r="M58" s="84">
        <f t="shared" si="21"/>
        <v>0</v>
      </c>
      <c r="N58" s="84">
        <f t="shared" si="0"/>
        <v>0</v>
      </c>
      <c r="O58" s="85">
        <f t="shared" si="1"/>
        <v>0</v>
      </c>
      <c r="P58" s="106">
        <v>53</v>
      </c>
      <c r="Q58" s="84">
        <f t="shared" si="40"/>
        <v>0</v>
      </c>
      <c r="R58" s="84">
        <f t="shared" si="22"/>
        <v>0</v>
      </c>
      <c r="S58" s="84">
        <f t="shared" si="23"/>
        <v>0</v>
      </c>
      <c r="T58" s="84">
        <f t="shared" si="2"/>
        <v>0</v>
      </c>
      <c r="U58" s="84">
        <f t="shared" si="16"/>
        <v>0</v>
      </c>
      <c r="V58" s="84">
        <f t="shared" si="3"/>
        <v>0</v>
      </c>
      <c r="W58" s="84">
        <v>0</v>
      </c>
      <c r="X58" s="84">
        <f t="shared" si="4"/>
        <v>0</v>
      </c>
      <c r="Y58" s="89">
        <f t="shared" si="5"/>
        <v>0</v>
      </c>
      <c r="AA58" s="122">
        <v>53</v>
      </c>
      <c r="AB58" s="84">
        <f t="shared" si="6"/>
        <v>0</v>
      </c>
      <c r="AC58" s="332">
        <f t="shared" si="39"/>
        <v>0</v>
      </c>
      <c r="AD58" s="152">
        <f t="shared" si="8"/>
        <v>0</v>
      </c>
      <c r="AE58" s="152">
        <f t="shared" si="9"/>
        <v>0</v>
      </c>
      <c r="AF58" s="221">
        <f t="shared" si="34"/>
        <v>0</v>
      </c>
      <c r="AG58" s="221">
        <f t="shared" si="35"/>
        <v>0</v>
      </c>
      <c r="AH58" s="221">
        <f t="shared" si="36"/>
        <v>0</v>
      </c>
      <c r="AI58" s="226">
        <f t="shared" si="37"/>
        <v>0</v>
      </c>
      <c r="AK58" s="122">
        <v>53</v>
      </c>
      <c r="AL58" s="84"/>
      <c r="AM58" s="84"/>
      <c r="AN58" s="84"/>
      <c r="AO58" s="84"/>
      <c r="AP58" s="84"/>
      <c r="AQ58" s="221"/>
      <c r="AR58" s="221"/>
      <c r="AS58" s="221"/>
      <c r="AT58" s="221"/>
      <c r="AU58" s="84"/>
      <c r="AV58" s="84"/>
      <c r="AW58" s="84"/>
      <c r="AX58" s="84"/>
      <c r="AY58" s="127"/>
    </row>
    <row r="59" spans="2:51">
      <c r="B59" s="91"/>
      <c r="C59" s="181"/>
      <c r="D59" s="165"/>
      <c r="E59" s="170"/>
      <c r="F59" s="93"/>
      <c r="G59" s="102"/>
      <c r="I59" s="106">
        <v>54</v>
      </c>
      <c r="J59" s="84">
        <f t="shared" si="18"/>
        <v>0</v>
      </c>
      <c r="K59" s="84">
        <f t="shared" si="19"/>
        <v>0</v>
      </c>
      <c r="L59" s="84">
        <f t="shared" si="20"/>
        <v>0</v>
      </c>
      <c r="M59" s="84">
        <f t="shared" si="21"/>
        <v>0</v>
      </c>
      <c r="N59" s="84">
        <f t="shared" si="0"/>
        <v>0</v>
      </c>
      <c r="O59" s="85">
        <f t="shared" si="1"/>
        <v>0</v>
      </c>
      <c r="P59" s="106">
        <v>54</v>
      </c>
      <c r="Q59" s="84">
        <f t="shared" si="40"/>
        <v>0</v>
      </c>
      <c r="R59" s="84">
        <f t="shared" si="22"/>
        <v>0</v>
      </c>
      <c r="S59" s="84">
        <f t="shared" si="23"/>
        <v>0</v>
      </c>
      <c r="T59" s="84">
        <f t="shared" si="2"/>
        <v>0</v>
      </c>
      <c r="U59" s="84">
        <f t="shared" si="16"/>
        <v>0</v>
      </c>
      <c r="V59" s="84">
        <f t="shared" si="3"/>
        <v>0</v>
      </c>
      <c r="W59" s="84">
        <v>0</v>
      </c>
      <c r="X59" s="84">
        <f t="shared" si="4"/>
        <v>0</v>
      </c>
      <c r="Y59" s="89">
        <f t="shared" si="5"/>
        <v>0</v>
      </c>
      <c r="AA59" s="122">
        <v>54</v>
      </c>
      <c r="AB59" s="84">
        <f t="shared" si="6"/>
        <v>0</v>
      </c>
      <c r="AC59" s="332">
        <f t="shared" si="39"/>
        <v>0</v>
      </c>
      <c r="AD59" s="152">
        <f t="shared" si="8"/>
        <v>0</v>
      </c>
      <c r="AE59" s="152">
        <f t="shared" si="9"/>
        <v>0</v>
      </c>
      <c r="AF59" s="221">
        <f t="shared" si="34"/>
        <v>0</v>
      </c>
      <c r="AG59" s="221">
        <f t="shared" si="35"/>
        <v>0</v>
      </c>
      <c r="AH59" s="221">
        <f t="shared" si="36"/>
        <v>0</v>
      </c>
      <c r="AI59" s="226">
        <f t="shared" si="37"/>
        <v>0</v>
      </c>
      <c r="AK59" s="122">
        <v>54</v>
      </c>
      <c r="AL59" s="84"/>
      <c r="AM59" s="84"/>
      <c r="AN59" s="84"/>
      <c r="AO59" s="84"/>
      <c r="AP59" s="84"/>
      <c r="AQ59" s="221"/>
      <c r="AR59" s="221"/>
      <c r="AS59" s="221"/>
      <c r="AT59" s="221"/>
      <c r="AU59" s="84"/>
      <c r="AV59" s="84"/>
      <c r="AW59" s="84"/>
      <c r="AX59" s="84"/>
      <c r="AY59" s="127"/>
    </row>
    <row r="60" spans="2:51">
      <c r="B60" s="91"/>
      <c r="C60" s="181"/>
      <c r="D60" s="165"/>
      <c r="E60" s="170"/>
      <c r="F60" s="93"/>
      <c r="G60" s="102"/>
      <c r="I60" s="106">
        <v>55</v>
      </c>
      <c r="J60" s="84">
        <f t="shared" si="18"/>
        <v>0</v>
      </c>
      <c r="K60" s="84">
        <f t="shared" si="19"/>
        <v>0</v>
      </c>
      <c r="L60" s="84">
        <f t="shared" si="20"/>
        <v>0</v>
      </c>
      <c r="M60" s="84">
        <f t="shared" si="21"/>
        <v>0</v>
      </c>
      <c r="N60" s="84">
        <f t="shared" si="0"/>
        <v>0</v>
      </c>
      <c r="O60" s="85">
        <f t="shared" si="1"/>
        <v>0</v>
      </c>
      <c r="P60" s="106">
        <v>55</v>
      </c>
      <c r="Q60" s="84">
        <f t="shared" si="40"/>
        <v>0</v>
      </c>
      <c r="R60" s="84">
        <f t="shared" si="22"/>
        <v>0</v>
      </c>
      <c r="S60" s="84">
        <f t="shared" si="23"/>
        <v>0</v>
      </c>
      <c r="T60" s="84">
        <f t="shared" si="2"/>
        <v>0</v>
      </c>
      <c r="U60" s="84">
        <f t="shared" si="16"/>
        <v>0</v>
      </c>
      <c r="V60" s="84">
        <f t="shared" si="3"/>
        <v>0</v>
      </c>
      <c r="W60" s="84">
        <v>0</v>
      </c>
      <c r="X60" s="84">
        <f t="shared" si="4"/>
        <v>0</v>
      </c>
      <c r="Y60" s="89">
        <f t="shared" si="5"/>
        <v>0</v>
      </c>
      <c r="AA60" s="122">
        <v>55</v>
      </c>
      <c r="AB60" s="84">
        <f t="shared" si="6"/>
        <v>0</v>
      </c>
      <c r="AC60" s="332">
        <f t="shared" si="39"/>
        <v>0</v>
      </c>
      <c r="AD60" s="152">
        <f t="shared" si="8"/>
        <v>0</v>
      </c>
      <c r="AE60" s="152">
        <f t="shared" si="9"/>
        <v>0</v>
      </c>
      <c r="AF60" s="221">
        <f t="shared" si="34"/>
        <v>0</v>
      </c>
      <c r="AG60" s="221">
        <f t="shared" si="35"/>
        <v>0</v>
      </c>
      <c r="AH60" s="221">
        <f t="shared" si="36"/>
        <v>0</v>
      </c>
      <c r="AI60" s="226">
        <f t="shared" si="37"/>
        <v>0</v>
      </c>
      <c r="AK60" s="122">
        <v>55</v>
      </c>
      <c r="AL60" s="84"/>
      <c r="AM60" s="84"/>
      <c r="AN60" s="84"/>
      <c r="AO60" s="84"/>
      <c r="AP60" s="84"/>
      <c r="AQ60" s="221"/>
      <c r="AR60" s="221"/>
      <c r="AS60" s="221"/>
      <c r="AT60" s="221"/>
      <c r="AU60" s="84"/>
      <c r="AV60" s="84"/>
      <c r="AW60" s="84"/>
      <c r="AX60" s="84"/>
      <c r="AY60" s="127"/>
    </row>
    <row r="61" spans="2:51">
      <c r="B61" s="91"/>
      <c r="C61" s="181"/>
      <c r="D61" s="165"/>
      <c r="E61" s="170"/>
      <c r="F61" s="93"/>
      <c r="G61" s="102"/>
      <c r="I61" s="106">
        <v>56</v>
      </c>
      <c r="J61" s="84">
        <f t="shared" si="18"/>
        <v>0</v>
      </c>
      <c r="K61" s="84">
        <f t="shared" si="19"/>
        <v>0</v>
      </c>
      <c r="L61" s="84">
        <f t="shared" si="20"/>
        <v>0</v>
      </c>
      <c r="M61" s="84">
        <f t="shared" si="21"/>
        <v>0</v>
      </c>
      <c r="N61" s="84">
        <f t="shared" si="0"/>
        <v>0</v>
      </c>
      <c r="O61" s="85">
        <f t="shared" si="1"/>
        <v>0</v>
      </c>
      <c r="P61" s="106">
        <v>56</v>
      </c>
      <c r="Q61" s="84">
        <f t="shared" si="40"/>
        <v>0</v>
      </c>
      <c r="R61" s="84">
        <f t="shared" si="22"/>
        <v>0</v>
      </c>
      <c r="S61" s="84">
        <f t="shared" si="23"/>
        <v>0</v>
      </c>
      <c r="T61" s="84">
        <f t="shared" si="2"/>
        <v>0</v>
      </c>
      <c r="U61" s="84">
        <f t="shared" si="16"/>
        <v>0</v>
      </c>
      <c r="V61" s="84">
        <f t="shared" si="3"/>
        <v>0</v>
      </c>
      <c r="W61" s="84">
        <v>0</v>
      </c>
      <c r="X61" s="84">
        <f t="shared" si="4"/>
        <v>0</v>
      </c>
      <c r="Y61" s="89">
        <f t="shared" si="5"/>
        <v>0</v>
      </c>
      <c r="AA61" s="122">
        <v>56</v>
      </c>
      <c r="AB61" s="84">
        <f t="shared" si="6"/>
        <v>0</v>
      </c>
      <c r="AC61" s="332">
        <f t="shared" si="39"/>
        <v>0</v>
      </c>
      <c r="AD61" s="152">
        <f t="shared" si="8"/>
        <v>0</v>
      </c>
      <c r="AE61" s="152">
        <f t="shared" si="9"/>
        <v>0</v>
      </c>
      <c r="AF61" s="221">
        <f t="shared" si="34"/>
        <v>0</v>
      </c>
      <c r="AG61" s="221">
        <f t="shared" si="35"/>
        <v>0</v>
      </c>
      <c r="AH61" s="221">
        <f t="shared" si="36"/>
        <v>0</v>
      </c>
      <c r="AI61" s="226">
        <f t="shared" si="37"/>
        <v>0</v>
      </c>
      <c r="AK61" s="122">
        <v>56</v>
      </c>
      <c r="AL61" s="84"/>
      <c r="AM61" s="84"/>
      <c r="AN61" s="84"/>
      <c r="AO61" s="84"/>
      <c r="AP61" s="84"/>
      <c r="AQ61" s="221"/>
      <c r="AR61" s="221"/>
      <c r="AS61" s="221"/>
      <c r="AT61" s="221"/>
      <c r="AU61" s="84"/>
      <c r="AV61" s="84"/>
      <c r="AW61" s="84"/>
      <c r="AX61" s="84"/>
      <c r="AY61" s="127"/>
    </row>
    <row r="62" spans="2:51">
      <c r="B62" s="91"/>
      <c r="C62" s="181"/>
      <c r="D62" s="165"/>
      <c r="E62" s="170"/>
      <c r="F62" s="93"/>
      <c r="G62" s="102"/>
      <c r="I62" s="106">
        <v>57</v>
      </c>
      <c r="J62" s="84">
        <f t="shared" si="18"/>
        <v>0</v>
      </c>
      <c r="K62" s="84">
        <f t="shared" si="19"/>
        <v>0</v>
      </c>
      <c r="L62" s="84">
        <f t="shared" si="20"/>
        <v>0</v>
      </c>
      <c r="M62" s="84">
        <f t="shared" si="21"/>
        <v>0</v>
      </c>
      <c r="N62" s="84">
        <f t="shared" si="0"/>
        <v>0</v>
      </c>
      <c r="O62" s="85">
        <f t="shared" si="1"/>
        <v>0</v>
      </c>
      <c r="P62" s="106">
        <v>57</v>
      </c>
      <c r="Q62" s="84">
        <f t="shared" si="40"/>
        <v>0</v>
      </c>
      <c r="R62" s="84">
        <f t="shared" si="22"/>
        <v>0</v>
      </c>
      <c r="S62" s="84">
        <f t="shared" si="23"/>
        <v>0</v>
      </c>
      <c r="T62" s="84">
        <f t="shared" si="2"/>
        <v>0</v>
      </c>
      <c r="U62" s="84">
        <f t="shared" si="16"/>
        <v>0</v>
      </c>
      <c r="V62" s="84">
        <f t="shared" si="3"/>
        <v>0</v>
      </c>
      <c r="W62" s="84">
        <v>0</v>
      </c>
      <c r="X62" s="84">
        <f t="shared" si="4"/>
        <v>0</v>
      </c>
      <c r="Y62" s="89">
        <f t="shared" si="5"/>
        <v>0</v>
      </c>
      <c r="AA62" s="122">
        <v>57</v>
      </c>
      <c r="AB62" s="84">
        <f t="shared" si="6"/>
        <v>0</v>
      </c>
      <c r="AC62" s="332">
        <f t="shared" si="39"/>
        <v>0</v>
      </c>
      <c r="AD62" s="152">
        <f t="shared" si="8"/>
        <v>0</v>
      </c>
      <c r="AE62" s="152">
        <f t="shared" si="9"/>
        <v>0</v>
      </c>
      <c r="AF62" s="221">
        <f t="shared" si="34"/>
        <v>0</v>
      </c>
      <c r="AG62" s="221">
        <f t="shared" si="35"/>
        <v>0</v>
      </c>
      <c r="AH62" s="221">
        <f t="shared" si="36"/>
        <v>0</v>
      </c>
      <c r="AI62" s="226">
        <f t="shared" si="37"/>
        <v>0</v>
      </c>
      <c r="AK62" s="122">
        <v>57</v>
      </c>
      <c r="AL62" s="84"/>
      <c r="AM62" s="84"/>
      <c r="AN62" s="84"/>
      <c r="AO62" s="84"/>
      <c r="AP62" s="84"/>
      <c r="AQ62" s="221"/>
      <c r="AR62" s="221"/>
      <c r="AS62" s="221"/>
      <c r="AT62" s="221"/>
      <c r="AU62" s="84"/>
      <c r="AV62" s="84"/>
      <c r="AW62" s="84"/>
      <c r="AX62" s="84"/>
      <c r="AY62" s="127"/>
    </row>
    <row r="63" spans="2:51">
      <c r="B63" s="91"/>
      <c r="C63" s="181"/>
      <c r="D63" s="165"/>
      <c r="E63" s="170"/>
      <c r="F63" s="93"/>
      <c r="G63" s="102"/>
      <c r="I63" s="106">
        <v>58</v>
      </c>
      <c r="J63" s="84">
        <f t="shared" si="18"/>
        <v>0</v>
      </c>
      <c r="K63" s="84">
        <f t="shared" si="19"/>
        <v>0</v>
      </c>
      <c r="L63" s="84">
        <f t="shared" si="20"/>
        <v>0</v>
      </c>
      <c r="M63" s="84">
        <f t="shared" si="21"/>
        <v>0</v>
      </c>
      <c r="N63" s="84">
        <f t="shared" si="0"/>
        <v>0</v>
      </c>
      <c r="O63" s="85">
        <f t="shared" si="1"/>
        <v>0</v>
      </c>
      <c r="P63" s="106">
        <v>58</v>
      </c>
      <c r="Q63" s="84">
        <f t="shared" si="40"/>
        <v>0</v>
      </c>
      <c r="R63" s="84">
        <f t="shared" si="22"/>
        <v>0</v>
      </c>
      <c r="S63" s="84">
        <f t="shared" si="23"/>
        <v>0</v>
      </c>
      <c r="T63" s="84">
        <f t="shared" si="2"/>
        <v>0</v>
      </c>
      <c r="U63" s="84">
        <f t="shared" si="16"/>
        <v>0</v>
      </c>
      <c r="V63" s="84">
        <f t="shared" si="3"/>
        <v>0</v>
      </c>
      <c r="W63" s="84">
        <v>0</v>
      </c>
      <c r="X63" s="84">
        <f t="shared" si="4"/>
        <v>0</v>
      </c>
      <c r="Y63" s="89">
        <f t="shared" si="5"/>
        <v>0</v>
      </c>
      <c r="AA63" s="122">
        <v>58</v>
      </c>
      <c r="AB63" s="84">
        <f t="shared" si="6"/>
        <v>0</v>
      </c>
      <c r="AC63" s="332">
        <f t="shared" si="39"/>
        <v>0</v>
      </c>
      <c r="AD63" s="152">
        <f t="shared" si="8"/>
        <v>0</v>
      </c>
      <c r="AE63" s="152">
        <f t="shared" si="9"/>
        <v>0</v>
      </c>
      <c r="AF63" s="221">
        <f t="shared" si="34"/>
        <v>0</v>
      </c>
      <c r="AG63" s="221">
        <f t="shared" si="35"/>
        <v>0</v>
      </c>
      <c r="AH63" s="221">
        <f t="shared" si="36"/>
        <v>0</v>
      </c>
      <c r="AI63" s="226">
        <f t="shared" si="37"/>
        <v>0</v>
      </c>
      <c r="AK63" s="122">
        <v>58</v>
      </c>
      <c r="AL63" s="84"/>
      <c r="AM63" s="84"/>
      <c r="AN63" s="84"/>
      <c r="AO63" s="84"/>
      <c r="AP63" s="84"/>
      <c r="AQ63" s="221"/>
      <c r="AR63" s="221"/>
      <c r="AS63" s="221"/>
      <c r="AT63" s="221"/>
      <c r="AU63" s="84"/>
      <c r="AV63" s="84"/>
      <c r="AW63" s="84"/>
      <c r="AX63" s="84"/>
      <c r="AY63" s="127"/>
    </row>
    <row r="64" spans="2:51">
      <c r="B64" s="91"/>
      <c r="C64" s="181"/>
      <c r="D64" s="165"/>
      <c r="E64" s="170"/>
      <c r="F64" s="93"/>
      <c r="G64" s="102"/>
      <c r="I64" s="106">
        <v>59</v>
      </c>
      <c r="J64" s="84">
        <f t="shared" si="18"/>
        <v>0</v>
      </c>
      <c r="K64" s="84">
        <f t="shared" si="19"/>
        <v>0</v>
      </c>
      <c r="L64" s="84">
        <f t="shared" si="20"/>
        <v>0</v>
      </c>
      <c r="M64" s="84">
        <f t="shared" si="21"/>
        <v>0</v>
      </c>
      <c r="N64" s="84">
        <f t="shared" si="0"/>
        <v>0</v>
      </c>
      <c r="O64" s="85">
        <f t="shared" si="1"/>
        <v>0</v>
      </c>
      <c r="P64" s="106">
        <v>59</v>
      </c>
      <c r="Q64" s="84">
        <f t="shared" si="40"/>
        <v>0</v>
      </c>
      <c r="R64" s="84">
        <f t="shared" si="22"/>
        <v>0</v>
      </c>
      <c r="S64" s="84">
        <f t="shared" si="23"/>
        <v>0</v>
      </c>
      <c r="T64" s="84">
        <f t="shared" si="2"/>
        <v>0</v>
      </c>
      <c r="U64" s="84">
        <f t="shared" si="16"/>
        <v>0</v>
      </c>
      <c r="V64" s="84">
        <f t="shared" si="3"/>
        <v>0</v>
      </c>
      <c r="W64" s="84">
        <v>0</v>
      </c>
      <c r="X64" s="84">
        <f t="shared" si="4"/>
        <v>0</v>
      </c>
      <c r="Y64" s="89">
        <f t="shared" si="5"/>
        <v>0</v>
      </c>
      <c r="AA64" s="122">
        <v>59</v>
      </c>
      <c r="AB64" s="84">
        <f t="shared" si="6"/>
        <v>0</v>
      </c>
      <c r="AC64" s="332">
        <f t="shared" si="39"/>
        <v>0</v>
      </c>
      <c r="AD64" s="152">
        <f t="shared" si="8"/>
        <v>0</v>
      </c>
      <c r="AE64" s="152">
        <f t="shared" si="9"/>
        <v>0</v>
      </c>
      <c r="AF64" s="221">
        <f t="shared" si="34"/>
        <v>0</v>
      </c>
      <c r="AG64" s="221">
        <f t="shared" si="35"/>
        <v>0</v>
      </c>
      <c r="AH64" s="221">
        <f t="shared" si="36"/>
        <v>0</v>
      </c>
      <c r="AI64" s="226">
        <f t="shared" si="37"/>
        <v>0</v>
      </c>
      <c r="AK64" s="122">
        <v>59</v>
      </c>
      <c r="AL64" s="84"/>
      <c r="AM64" s="84"/>
      <c r="AN64" s="84"/>
      <c r="AO64" s="84"/>
      <c r="AP64" s="84"/>
      <c r="AQ64" s="221"/>
      <c r="AR64" s="221"/>
      <c r="AS64" s="221"/>
      <c r="AT64" s="221"/>
      <c r="AU64" s="84"/>
      <c r="AV64" s="84"/>
      <c r="AW64" s="84"/>
      <c r="AX64" s="84"/>
      <c r="AY64" s="127"/>
    </row>
    <row r="65" spans="2:51">
      <c r="B65" s="91"/>
      <c r="C65" s="181"/>
      <c r="D65" s="165"/>
      <c r="E65" s="170"/>
      <c r="F65" s="93"/>
      <c r="G65" s="102"/>
      <c r="I65" s="106">
        <v>60</v>
      </c>
      <c r="J65" s="84">
        <f t="shared" si="18"/>
        <v>0</v>
      </c>
      <c r="K65" s="84">
        <f t="shared" si="19"/>
        <v>0</v>
      </c>
      <c r="L65" s="84">
        <f t="shared" si="20"/>
        <v>0</v>
      </c>
      <c r="M65" s="84">
        <f t="shared" si="21"/>
        <v>0</v>
      </c>
      <c r="N65" s="84">
        <f t="shared" si="0"/>
        <v>0</v>
      </c>
      <c r="O65" s="85">
        <f t="shared" si="1"/>
        <v>0</v>
      </c>
      <c r="P65" s="106">
        <v>60</v>
      </c>
      <c r="Q65" s="84">
        <f t="shared" si="40"/>
        <v>0</v>
      </c>
      <c r="R65" s="84">
        <f t="shared" si="22"/>
        <v>0</v>
      </c>
      <c r="S65" s="84">
        <f t="shared" si="23"/>
        <v>0</v>
      </c>
      <c r="T65" s="84">
        <f t="shared" si="2"/>
        <v>0</v>
      </c>
      <c r="U65" s="84">
        <f t="shared" si="16"/>
        <v>0</v>
      </c>
      <c r="V65" s="84">
        <f t="shared" si="3"/>
        <v>0</v>
      </c>
      <c r="W65" s="84">
        <v>0</v>
      </c>
      <c r="X65" s="84">
        <f t="shared" si="4"/>
        <v>0</v>
      </c>
      <c r="Y65" s="89">
        <f t="shared" si="5"/>
        <v>0</v>
      </c>
      <c r="AA65" s="122">
        <v>60</v>
      </c>
      <c r="AB65" s="84">
        <f t="shared" si="6"/>
        <v>0</v>
      </c>
      <c r="AC65" s="332">
        <f t="shared" si="39"/>
        <v>0</v>
      </c>
      <c r="AD65" s="152">
        <f t="shared" si="8"/>
        <v>0</v>
      </c>
      <c r="AE65" s="152">
        <f t="shared" si="9"/>
        <v>0</v>
      </c>
      <c r="AF65" s="221">
        <f t="shared" si="34"/>
        <v>0</v>
      </c>
      <c r="AG65" s="221">
        <f t="shared" si="35"/>
        <v>0</v>
      </c>
      <c r="AH65" s="221">
        <f t="shared" si="36"/>
        <v>0</v>
      </c>
      <c r="AI65" s="226">
        <f t="shared" si="37"/>
        <v>0</v>
      </c>
      <c r="AK65" s="122">
        <v>60</v>
      </c>
      <c r="AL65" s="84"/>
      <c r="AM65" s="84"/>
      <c r="AN65" s="84"/>
      <c r="AO65" s="84"/>
      <c r="AP65" s="84"/>
      <c r="AQ65" s="221"/>
      <c r="AR65" s="221"/>
      <c r="AS65" s="221"/>
      <c r="AT65" s="221"/>
      <c r="AU65" s="84"/>
      <c r="AV65" s="84"/>
      <c r="AW65" s="84"/>
      <c r="AX65" s="84"/>
      <c r="AY65" s="127"/>
    </row>
    <row r="66" spans="2:51">
      <c r="B66" s="91"/>
      <c r="C66" s="181"/>
      <c r="D66" s="165"/>
      <c r="E66" s="170"/>
      <c r="F66" s="93"/>
      <c r="G66" s="102"/>
      <c r="I66" s="106">
        <v>61</v>
      </c>
      <c r="J66" s="84">
        <f t="shared" si="18"/>
        <v>0</v>
      </c>
      <c r="K66" s="84">
        <f t="shared" si="19"/>
        <v>0</v>
      </c>
      <c r="L66" s="84">
        <f t="shared" si="20"/>
        <v>0</v>
      </c>
      <c r="M66" s="84">
        <f t="shared" si="21"/>
        <v>0</v>
      </c>
      <c r="N66" s="84">
        <f t="shared" si="0"/>
        <v>0</v>
      </c>
      <c r="O66" s="85">
        <f t="shared" si="1"/>
        <v>0</v>
      </c>
      <c r="P66" s="106">
        <v>61</v>
      </c>
      <c r="Q66" s="84">
        <f t="shared" si="40"/>
        <v>0</v>
      </c>
      <c r="R66" s="84">
        <f t="shared" si="22"/>
        <v>0</v>
      </c>
      <c r="S66" s="84">
        <f t="shared" si="23"/>
        <v>0</v>
      </c>
      <c r="T66" s="84">
        <f t="shared" si="2"/>
        <v>0</v>
      </c>
      <c r="U66" s="84">
        <f t="shared" si="16"/>
        <v>0</v>
      </c>
      <c r="V66" s="84">
        <f t="shared" si="3"/>
        <v>0</v>
      </c>
      <c r="W66" s="84">
        <v>0</v>
      </c>
      <c r="X66" s="84">
        <f t="shared" si="4"/>
        <v>0</v>
      </c>
      <c r="Y66" s="89">
        <f t="shared" si="5"/>
        <v>0</v>
      </c>
      <c r="AA66" s="122">
        <v>61</v>
      </c>
      <c r="AB66" s="84">
        <f t="shared" si="6"/>
        <v>0</v>
      </c>
      <c r="AC66" s="332">
        <f t="shared" si="39"/>
        <v>0</v>
      </c>
      <c r="AD66" s="152">
        <f t="shared" si="8"/>
        <v>0</v>
      </c>
      <c r="AE66" s="152">
        <f t="shared" si="9"/>
        <v>0</v>
      </c>
      <c r="AF66" s="221">
        <f t="shared" si="34"/>
        <v>0</v>
      </c>
      <c r="AG66" s="221">
        <f t="shared" si="35"/>
        <v>0</v>
      </c>
      <c r="AH66" s="221">
        <f t="shared" si="36"/>
        <v>0</v>
      </c>
      <c r="AI66" s="226">
        <f t="shared" si="37"/>
        <v>0</v>
      </c>
      <c r="AK66" s="122">
        <v>61</v>
      </c>
      <c r="AL66" s="84"/>
      <c r="AM66" s="84"/>
      <c r="AN66" s="84"/>
      <c r="AO66" s="84"/>
      <c r="AP66" s="84"/>
      <c r="AQ66" s="221"/>
      <c r="AR66" s="221"/>
      <c r="AS66" s="221"/>
      <c r="AT66" s="221"/>
      <c r="AU66" s="84"/>
      <c r="AV66" s="84"/>
      <c r="AW66" s="84"/>
      <c r="AX66" s="84"/>
      <c r="AY66" s="127"/>
    </row>
    <row r="67" spans="2:51">
      <c r="B67" s="91"/>
      <c r="C67" s="181"/>
      <c r="D67" s="165"/>
      <c r="E67" s="170"/>
      <c r="F67" s="93"/>
      <c r="G67" s="102"/>
      <c r="I67" s="106">
        <v>62</v>
      </c>
      <c r="J67" s="84">
        <f t="shared" si="18"/>
        <v>0</v>
      </c>
      <c r="K67" s="84">
        <f t="shared" si="19"/>
        <v>0</v>
      </c>
      <c r="L67" s="84">
        <f t="shared" si="20"/>
        <v>0</v>
      </c>
      <c r="M67" s="84">
        <f t="shared" si="21"/>
        <v>0</v>
      </c>
      <c r="N67" s="84">
        <f t="shared" si="0"/>
        <v>0</v>
      </c>
      <c r="O67" s="85">
        <f t="shared" si="1"/>
        <v>0</v>
      </c>
      <c r="P67" s="106">
        <v>62</v>
      </c>
      <c r="Q67" s="84">
        <f t="shared" si="40"/>
        <v>0</v>
      </c>
      <c r="R67" s="84">
        <f t="shared" si="22"/>
        <v>0</v>
      </c>
      <c r="S67" s="84">
        <f t="shared" si="23"/>
        <v>0</v>
      </c>
      <c r="T67" s="84">
        <f t="shared" si="2"/>
        <v>0</v>
      </c>
      <c r="U67" s="84">
        <f t="shared" si="16"/>
        <v>0</v>
      </c>
      <c r="V67" s="84">
        <f t="shared" si="3"/>
        <v>0</v>
      </c>
      <c r="W67" s="84">
        <v>0</v>
      </c>
      <c r="X67" s="84">
        <f t="shared" si="4"/>
        <v>0</v>
      </c>
      <c r="Y67" s="89">
        <f t="shared" si="5"/>
        <v>0</v>
      </c>
      <c r="AA67" s="122">
        <v>62</v>
      </c>
      <c r="AB67" s="84">
        <f t="shared" si="6"/>
        <v>0</v>
      </c>
      <c r="AC67" s="332">
        <f t="shared" si="39"/>
        <v>0</v>
      </c>
      <c r="AD67" s="152">
        <f t="shared" si="8"/>
        <v>0</v>
      </c>
      <c r="AE67" s="152">
        <f t="shared" si="9"/>
        <v>0</v>
      </c>
      <c r="AF67" s="221">
        <f t="shared" si="34"/>
        <v>0</v>
      </c>
      <c r="AG67" s="221">
        <f t="shared" si="35"/>
        <v>0</v>
      </c>
      <c r="AH67" s="221">
        <f t="shared" si="36"/>
        <v>0</v>
      </c>
      <c r="AI67" s="226">
        <f t="shared" si="37"/>
        <v>0</v>
      </c>
      <c r="AK67" s="122">
        <v>62</v>
      </c>
      <c r="AL67" s="84"/>
      <c r="AM67" s="84"/>
      <c r="AN67" s="84"/>
      <c r="AO67" s="84"/>
      <c r="AP67" s="84"/>
      <c r="AQ67" s="221"/>
      <c r="AR67" s="221"/>
      <c r="AS67" s="221"/>
      <c r="AT67" s="221"/>
      <c r="AU67" s="84"/>
      <c r="AV67" s="84"/>
      <c r="AW67" s="84"/>
      <c r="AX67" s="84"/>
      <c r="AY67" s="127"/>
    </row>
    <row r="68" spans="2:51">
      <c r="B68" s="91"/>
      <c r="C68" s="181"/>
      <c r="D68" s="165"/>
      <c r="E68" s="170"/>
      <c r="F68" s="93"/>
      <c r="G68" s="102"/>
      <c r="I68" s="106">
        <v>63</v>
      </c>
      <c r="J68" s="84">
        <f t="shared" si="18"/>
        <v>0</v>
      </c>
      <c r="K68" s="84">
        <f t="shared" si="19"/>
        <v>0</v>
      </c>
      <c r="L68" s="84">
        <f t="shared" si="20"/>
        <v>0</v>
      </c>
      <c r="M68" s="84">
        <f t="shared" si="21"/>
        <v>0</v>
      </c>
      <c r="N68" s="84">
        <f t="shared" si="0"/>
        <v>0</v>
      </c>
      <c r="O68" s="85">
        <f t="shared" si="1"/>
        <v>0</v>
      </c>
      <c r="P68" s="106">
        <v>63</v>
      </c>
      <c r="Q68" s="84">
        <f t="shared" si="40"/>
        <v>0</v>
      </c>
      <c r="R68" s="84">
        <f t="shared" si="22"/>
        <v>0</v>
      </c>
      <c r="S68" s="84">
        <f t="shared" si="23"/>
        <v>0</v>
      </c>
      <c r="T68" s="84">
        <f t="shared" si="2"/>
        <v>0</v>
      </c>
      <c r="U68" s="84">
        <f t="shared" si="16"/>
        <v>0</v>
      </c>
      <c r="V68" s="84">
        <f t="shared" si="3"/>
        <v>0</v>
      </c>
      <c r="W68" s="84">
        <v>0</v>
      </c>
      <c r="X68" s="84">
        <f t="shared" si="4"/>
        <v>0</v>
      </c>
      <c r="Y68" s="89">
        <f t="shared" si="5"/>
        <v>0</v>
      </c>
      <c r="AA68" s="122">
        <v>63</v>
      </c>
      <c r="AB68" s="84">
        <f t="shared" si="6"/>
        <v>0</v>
      </c>
      <c r="AC68" s="332">
        <f t="shared" si="39"/>
        <v>0</v>
      </c>
      <c r="AD68" s="152">
        <f t="shared" si="8"/>
        <v>0</v>
      </c>
      <c r="AE68" s="152">
        <f t="shared" si="9"/>
        <v>0</v>
      </c>
      <c r="AF68" s="221">
        <f t="shared" si="34"/>
        <v>0</v>
      </c>
      <c r="AG68" s="221">
        <f t="shared" si="35"/>
        <v>0</v>
      </c>
      <c r="AH68" s="221">
        <f t="shared" si="36"/>
        <v>0</v>
      </c>
      <c r="AI68" s="226">
        <f t="shared" si="37"/>
        <v>0</v>
      </c>
      <c r="AK68" s="122">
        <v>63</v>
      </c>
      <c r="AL68" s="84"/>
      <c r="AM68" s="84"/>
      <c r="AN68" s="84"/>
      <c r="AO68" s="84"/>
      <c r="AP68" s="84"/>
      <c r="AQ68" s="221"/>
      <c r="AR68" s="221"/>
      <c r="AS68" s="221"/>
      <c r="AT68" s="221"/>
      <c r="AU68" s="84"/>
      <c r="AV68" s="84"/>
      <c r="AW68" s="84"/>
      <c r="AX68" s="84"/>
      <c r="AY68" s="127"/>
    </row>
    <row r="69" spans="2:51">
      <c r="B69" s="91"/>
      <c r="C69" s="181"/>
      <c r="D69" s="165"/>
      <c r="E69" s="170"/>
      <c r="F69" s="93"/>
      <c r="G69" s="102"/>
      <c r="I69" s="106">
        <v>64</v>
      </c>
      <c r="J69" s="84">
        <f t="shared" si="18"/>
        <v>0</v>
      </c>
      <c r="K69" s="84">
        <f t="shared" si="19"/>
        <v>0</v>
      </c>
      <c r="L69" s="84">
        <f t="shared" si="20"/>
        <v>0</v>
      </c>
      <c r="M69" s="84">
        <f t="shared" si="21"/>
        <v>0</v>
      </c>
      <c r="N69" s="84">
        <f t="shared" ref="N69:N132" si="43">IF(P70&lt;=$F$18,0,)</f>
        <v>0</v>
      </c>
      <c r="O69" s="85">
        <f t="shared" ref="O69:O132" si="44">((J69+K69)*0.475+L69+M69+N69)*44/12</f>
        <v>0</v>
      </c>
      <c r="P69" s="106">
        <v>64</v>
      </c>
      <c r="Q69" s="84">
        <f t="shared" si="40"/>
        <v>0</v>
      </c>
      <c r="R69" s="84">
        <f t="shared" si="22"/>
        <v>0</v>
      </c>
      <c r="S69" s="84">
        <f t="shared" si="23"/>
        <v>0</v>
      </c>
      <c r="T69" s="84">
        <f t="shared" ref="T69:T132" si="45">IF(S69=0,0,EXP(-1.0587+0.8836*LN(S69)+0.284))</f>
        <v>0</v>
      </c>
      <c r="U69" s="84">
        <f t="shared" si="16"/>
        <v>0</v>
      </c>
      <c r="V69" s="84">
        <f t="shared" ref="V69:V132" si="46">IF(P69&lt;=$F$18,IF(P69&lt;=30,P69*($F$16-$F$6)/30,$F$16-$F$6),)</f>
        <v>0</v>
      </c>
      <c r="W69" s="84">
        <v>0</v>
      </c>
      <c r="X69" s="84">
        <f t="shared" ref="X69:X132" si="47">((S69+T69)*0.475+U69+V69+W69)*44/12</f>
        <v>0</v>
      </c>
      <c r="Y69" s="89">
        <f t="shared" ref="Y69:Y132" si="48">IF(P69&lt;=$F$18,X69-O69,)</f>
        <v>0</v>
      </c>
      <c r="AA69" s="122">
        <v>64</v>
      </c>
      <c r="AB69" s="84">
        <f t="shared" ref="AB69:AB132" si="49">IF(AA69&lt;=$F$18,IFERROR(VLOOKUP($AA69,$B$82:$G$94,2,FALSE),0),)</f>
        <v>0</v>
      </c>
      <c r="AC69" s="332">
        <f t="shared" si="39"/>
        <v>0</v>
      </c>
      <c r="AD69" s="152">
        <f t="shared" ref="AD69:AD132" si="50">IF(AA69&lt;=$F$18,IFERROR(VLOOKUP($AA69,$B$82:$G$94,4,FALSE),0),)</f>
        <v>0</v>
      </c>
      <c r="AE69" s="152">
        <f t="shared" ref="AE69:AE132" si="51">IF(AA69&lt;=$F$18,IFERROR(VLOOKUP($AA69,$B$82:$G$94,5,FALSE),0),)</f>
        <v>0</v>
      </c>
      <c r="AF69" s="221">
        <f t="shared" si="34"/>
        <v>0</v>
      </c>
      <c r="AG69" s="221">
        <f t="shared" si="35"/>
        <v>0</v>
      </c>
      <c r="AH69" s="221">
        <f t="shared" si="36"/>
        <v>0</v>
      </c>
      <c r="AI69" s="226">
        <f t="shared" si="37"/>
        <v>0</v>
      </c>
      <c r="AK69" s="122">
        <v>64</v>
      </c>
      <c r="AL69" s="84"/>
      <c r="AM69" s="84"/>
      <c r="AN69" s="84"/>
      <c r="AO69" s="84"/>
      <c r="AP69" s="84"/>
      <c r="AQ69" s="221"/>
      <c r="AR69" s="221"/>
      <c r="AS69" s="221"/>
      <c r="AT69" s="221"/>
      <c r="AU69" s="84"/>
      <c r="AV69" s="84"/>
      <c r="AW69" s="84"/>
      <c r="AX69" s="84"/>
      <c r="AY69" s="127"/>
    </row>
    <row r="70" spans="2:51">
      <c r="B70" s="91"/>
      <c r="C70" s="181"/>
      <c r="D70" s="165"/>
      <c r="E70" s="170"/>
      <c r="F70" s="93"/>
      <c r="G70" s="102"/>
      <c r="I70" s="106">
        <v>65</v>
      </c>
      <c r="J70" s="84">
        <f t="shared" si="18"/>
        <v>0</v>
      </c>
      <c r="K70" s="84">
        <f t="shared" si="19"/>
        <v>0</v>
      </c>
      <c r="L70" s="84">
        <f t="shared" si="20"/>
        <v>0</v>
      </c>
      <c r="M70" s="84">
        <f t="shared" si="21"/>
        <v>0</v>
      </c>
      <c r="N70" s="84">
        <f t="shared" si="43"/>
        <v>0</v>
      </c>
      <c r="O70" s="85">
        <f t="shared" si="44"/>
        <v>0</v>
      </c>
      <c r="P70" s="106">
        <v>65</v>
      </c>
      <c r="Q70" s="84">
        <f t="shared" ref="Q70:Q101" si="52">IF(P70&lt;=$F$18,LOOKUP(P70-1,$B$25:$B$78,$G$25:$G$78),)</f>
        <v>0</v>
      </c>
      <c r="R70" s="84">
        <f t="shared" si="22"/>
        <v>0</v>
      </c>
      <c r="S70" s="84">
        <f t="shared" si="23"/>
        <v>0</v>
      </c>
      <c r="T70" s="84">
        <f t="shared" si="45"/>
        <v>0</v>
      </c>
      <c r="U70" s="84">
        <f t="shared" ref="U70:U133" si="53">IF(P70&lt;=$F$18,$F$5+($F$15-$F$5)*(1-EXP(-0.0175*P70)),)</f>
        <v>0</v>
      </c>
      <c r="V70" s="84">
        <f t="shared" si="46"/>
        <v>0</v>
      </c>
      <c r="W70" s="84">
        <v>0</v>
      </c>
      <c r="X70" s="84">
        <f t="shared" si="47"/>
        <v>0</v>
      </c>
      <c r="Y70" s="89">
        <f t="shared" si="48"/>
        <v>0</v>
      </c>
      <c r="AA70" s="122">
        <v>65</v>
      </c>
      <c r="AB70" s="84">
        <f t="shared" si="49"/>
        <v>0</v>
      </c>
      <c r="AC70" s="332">
        <f t="shared" si="39"/>
        <v>0</v>
      </c>
      <c r="AD70" s="152">
        <f t="shared" si="50"/>
        <v>0</v>
      </c>
      <c r="AE70" s="152">
        <f t="shared" si="51"/>
        <v>0</v>
      </c>
      <c r="AF70" s="221">
        <f t="shared" si="34"/>
        <v>0</v>
      </c>
      <c r="AG70" s="221">
        <f t="shared" si="35"/>
        <v>0</v>
      </c>
      <c r="AH70" s="221">
        <f t="shared" si="36"/>
        <v>0</v>
      </c>
      <c r="AI70" s="226">
        <f t="shared" si="37"/>
        <v>0</v>
      </c>
      <c r="AK70" s="122">
        <v>65</v>
      </c>
      <c r="AL70" s="84"/>
      <c r="AM70" s="84"/>
      <c r="AN70" s="84"/>
      <c r="AO70" s="84"/>
      <c r="AP70" s="84"/>
      <c r="AQ70" s="221"/>
      <c r="AR70" s="221"/>
      <c r="AS70" s="221"/>
      <c r="AT70" s="221"/>
      <c r="AU70" s="84"/>
      <c r="AV70" s="84"/>
      <c r="AW70" s="84"/>
      <c r="AX70" s="84"/>
      <c r="AY70" s="127"/>
    </row>
    <row r="71" spans="2:51">
      <c r="B71" s="91"/>
      <c r="C71" s="181"/>
      <c r="D71" s="165"/>
      <c r="E71" s="170"/>
      <c r="F71" s="93"/>
      <c r="G71" s="102"/>
      <c r="I71" s="106">
        <v>66</v>
      </c>
      <c r="J71" s="84">
        <f t="shared" ref="J71:J134" si="54">IF($I71&lt;=$F$10,$F$11*$F$13+J70,)</f>
        <v>0</v>
      </c>
      <c r="K71" s="84">
        <f t="shared" ref="K71:K134" si="55">IF(J71=0,0,EXP(-1.0587+0.8836*LN(J71)+0.284))</f>
        <v>0</v>
      </c>
      <c r="L71" s="84">
        <f t="shared" ref="L71:L134" si="56">IF(I71&lt;=$F$10,$F$5+($F$8-$F$5)*(1-EXP(-0.0175*I71)),)</f>
        <v>0</v>
      </c>
      <c r="M71" s="84">
        <f t="shared" ref="M71:M134" si="57">IF(I71&lt;=$F$10,IF(I71&lt;=30,I71*($F$9-$F$6)/30,$F$9-$F$6),)</f>
        <v>0</v>
      </c>
      <c r="N71" s="84">
        <f t="shared" si="43"/>
        <v>0</v>
      </c>
      <c r="O71" s="85">
        <f t="shared" si="44"/>
        <v>0</v>
      </c>
      <c r="P71" s="106">
        <v>66</v>
      </c>
      <c r="Q71" s="84">
        <f t="shared" si="52"/>
        <v>0</v>
      </c>
      <c r="R71" s="84">
        <f t="shared" ref="R71:R134" si="58">IF(P71&lt;=$F$18,Q71+R70,)</f>
        <v>0</v>
      </c>
      <c r="S71" s="84">
        <f t="shared" ref="S71:S134" si="59">$F$19*R71</f>
        <v>0</v>
      </c>
      <c r="T71" s="84">
        <f t="shared" si="45"/>
        <v>0</v>
      </c>
      <c r="U71" s="84">
        <f t="shared" si="53"/>
        <v>0</v>
      </c>
      <c r="V71" s="84">
        <f t="shared" si="46"/>
        <v>0</v>
      </c>
      <c r="W71" s="84">
        <v>0</v>
      </c>
      <c r="X71" s="84">
        <f t="shared" si="47"/>
        <v>0</v>
      </c>
      <c r="Y71" s="89">
        <f t="shared" si="48"/>
        <v>0</v>
      </c>
      <c r="AA71" s="122">
        <v>66</v>
      </c>
      <c r="AB71" s="84">
        <f t="shared" si="49"/>
        <v>0</v>
      </c>
      <c r="AC71" s="332">
        <f t="shared" si="39"/>
        <v>0</v>
      </c>
      <c r="AD71" s="152">
        <f t="shared" si="50"/>
        <v>0</v>
      </c>
      <c r="AE71" s="152">
        <f t="shared" si="51"/>
        <v>0</v>
      </c>
      <c r="AF71" s="221">
        <f t="shared" si="34"/>
        <v>0</v>
      </c>
      <c r="AG71" s="221">
        <f t="shared" si="35"/>
        <v>0</v>
      </c>
      <c r="AH71" s="221">
        <f t="shared" si="36"/>
        <v>0</v>
      </c>
      <c r="AI71" s="226">
        <f t="shared" si="37"/>
        <v>0</v>
      </c>
      <c r="AK71" s="122">
        <v>66</v>
      </c>
      <c r="AL71" s="84"/>
      <c r="AM71" s="84"/>
      <c r="AN71" s="84"/>
      <c r="AO71" s="84"/>
      <c r="AP71" s="84"/>
      <c r="AQ71" s="221"/>
      <c r="AR71" s="221"/>
      <c r="AS71" s="221"/>
      <c r="AT71" s="221"/>
      <c r="AU71" s="84"/>
      <c r="AV71" s="84"/>
      <c r="AW71" s="84"/>
      <c r="AX71" s="84"/>
      <c r="AY71" s="127"/>
    </row>
    <row r="72" spans="2:51">
      <c r="B72" s="91"/>
      <c r="C72" s="181"/>
      <c r="D72" s="165"/>
      <c r="E72" s="170"/>
      <c r="F72" s="93"/>
      <c r="G72" s="102"/>
      <c r="I72" s="106">
        <v>67</v>
      </c>
      <c r="J72" s="84">
        <f t="shared" si="54"/>
        <v>0</v>
      </c>
      <c r="K72" s="84">
        <f t="shared" si="55"/>
        <v>0</v>
      </c>
      <c r="L72" s="84">
        <f t="shared" si="56"/>
        <v>0</v>
      </c>
      <c r="M72" s="84">
        <f t="shared" si="57"/>
        <v>0</v>
      </c>
      <c r="N72" s="84">
        <f t="shared" si="43"/>
        <v>0</v>
      </c>
      <c r="O72" s="85">
        <f t="shared" si="44"/>
        <v>0</v>
      </c>
      <c r="P72" s="106">
        <v>67</v>
      </c>
      <c r="Q72" s="84">
        <f t="shared" si="52"/>
        <v>0</v>
      </c>
      <c r="R72" s="84">
        <f t="shared" si="58"/>
        <v>0</v>
      </c>
      <c r="S72" s="84">
        <f t="shared" si="59"/>
        <v>0</v>
      </c>
      <c r="T72" s="84">
        <f t="shared" si="45"/>
        <v>0</v>
      </c>
      <c r="U72" s="84">
        <f t="shared" si="53"/>
        <v>0</v>
      </c>
      <c r="V72" s="84">
        <f t="shared" si="46"/>
        <v>0</v>
      </c>
      <c r="W72" s="84">
        <v>0</v>
      </c>
      <c r="X72" s="84">
        <f t="shared" si="47"/>
        <v>0</v>
      </c>
      <c r="Y72" s="89">
        <f t="shared" si="48"/>
        <v>0</v>
      </c>
      <c r="AA72" s="122">
        <v>67</v>
      </c>
      <c r="AB72" s="84">
        <f t="shared" si="49"/>
        <v>0</v>
      </c>
      <c r="AC72" s="332">
        <f t="shared" si="39"/>
        <v>0</v>
      </c>
      <c r="AD72" s="152">
        <f t="shared" si="50"/>
        <v>0</v>
      </c>
      <c r="AE72" s="152">
        <f t="shared" si="51"/>
        <v>0</v>
      </c>
      <c r="AF72" s="221">
        <f t="shared" si="34"/>
        <v>0</v>
      </c>
      <c r="AG72" s="221">
        <f t="shared" si="35"/>
        <v>0</v>
      </c>
      <c r="AH72" s="221">
        <f t="shared" si="36"/>
        <v>0</v>
      </c>
      <c r="AI72" s="226">
        <f t="shared" si="37"/>
        <v>0</v>
      </c>
      <c r="AK72" s="122">
        <v>67</v>
      </c>
      <c r="AL72" s="84"/>
      <c r="AM72" s="84"/>
      <c r="AN72" s="84"/>
      <c r="AO72" s="84"/>
      <c r="AP72" s="84"/>
      <c r="AQ72" s="221"/>
      <c r="AR72" s="221"/>
      <c r="AS72" s="221"/>
      <c r="AT72" s="221"/>
      <c r="AU72" s="84"/>
      <c r="AV72" s="84"/>
      <c r="AW72" s="84"/>
      <c r="AX72" s="84"/>
      <c r="AY72" s="127"/>
    </row>
    <row r="73" spans="2:51">
      <c r="B73" s="91"/>
      <c r="C73" s="181"/>
      <c r="D73" s="165"/>
      <c r="E73" s="170"/>
      <c r="F73" s="93"/>
      <c r="G73" s="102"/>
      <c r="I73" s="106">
        <v>68</v>
      </c>
      <c r="J73" s="84">
        <f t="shared" si="54"/>
        <v>0</v>
      </c>
      <c r="K73" s="84">
        <f t="shared" si="55"/>
        <v>0</v>
      </c>
      <c r="L73" s="84">
        <f t="shared" si="56"/>
        <v>0</v>
      </c>
      <c r="M73" s="84">
        <f t="shared" si="57"/>
        <v>0</v>
      </c>
      <c r="N73" s="84">
        <f t="shared" si="43"/>
        <v>0</v>
      </c>
      <c r="O73" s="85">
        <f t="shared" si="44"/>
        <v>0</v>
      </c>
      <c r="P73" s="106">
        <v>68</v>
      </c>
      <c r="Q73" s="84">
        <f t="shared" si="52"/>
        <v>0</v>
      </c>
      <c r="R73" s="84">
        <f t="shared" si="58"/>
        <v>0</v>
      </c>
      <c r="S73" s="84">
        <f t="shared" si="59"/>
        <v>0</v>
      </c>
      <c r="T73" s="84">
        <f t="shared" si="45"/>
        <v>0</v>
      </c>
      <c r="U73" s="84">
        <f t="shared" si="53"/>
        <v>0</v>
      </c>
      <c r="V73" s="84">
        <f t="shared" si="46"/>
        <v>0</v>
      </c>
      <c r="W73" s="84">
        <v>0</v>
      </c>
      <c r="X73" s="84">
        <f t="shared" si="47"/>
        <v>0</v>
      </c>
      <c r="Y73" s="89">
        <f t="shared" si="48"/>
        <v>0</v>
      </c>
      <c r="AA73" s="122">
        <v>68</v>
      </c>
      <c r="AB73" s="84">
        <f t="shared" si="49"/>
        <v>0</v>
      </c>
      <c r="AC73" s="332">
        <f t="shared" si="39"/>
        <v>0</v>
      </c>
      <c r="AD73" s="152">
        <f t="shared" si="50"/>
        <v>0</v>
      </c>
      <c r="AE73" s="152">
        <f t="shared" si="51"/>
        <v>0</v>
      </c>
      <c r="AF73" s="221">
        <f t="shared" si="34"/>
        <v>0</v>
      </c>
      <c r="AG73" s="221">
        <f t="shared" si="35"/>
        <v>0</v>
      </c>
      <c r="AH73" s="221">
        <f t="shared" si="36"/>
        <v>0</v>
      </c>
      <c r="AI73" s="226">
        <f t="shared" si="37"/>
        <v>0</v>
      </c>
      <c r="AK73" s="122">
        <v>68</v>
      </c>
      <c r="AL73" s="84"/>
      <c r="AM73" s="84"/>
      <c r="AN73" s="84"/>
      <c r="AO73" s="84"/>
      <c r="AP73" s="84"/>
      <c r="AQ73" s="221"/>
      <c r="AR73" s="221"/>
      <c r="AS73" s="221"/>
      <c r="AT73" s="221"/>
      <c r="AU73" s="84"/>
      <c r="AV73" s="84"/>
      <c r="AW73" s="84"/>
      <c r="AX73" s="84"/>
      <c r="AY73" s="127"/>
    </row>
    <row r="74" spans="2:51">
      <c r="B74" s="91"/>
      <c r="C74" s="181"/>
      <c r="D74" s="165"/>
      <c r="E74" s="170"/>
      <c r="F74" s="93"/>
      <c r="G74" s="102"/>
      <c r="I74" s="106">
        <v>69</v>
      </c>
      <c r="J74" s="84">
        <f t="shared" si="54"/>
        <v>0</v>
      </c>
      <c r="K74" s="84">
        <f t="shared" si="55"/>
        <v>0</v>
      </c>
      <c r="L74" s="84">
        <f t="shared" si="56"/>
        <v>0</v>
      </c>
      <c r="M74" s="84">
        <f t="shared" si="57"/>
        <v>0</v>
      </c>
      <c r="N74" s="84">
        <f t="shared" si="43"/>
        <v>0</v>
      </c>
      <c r="O74" s="85">
        <f t="shared" si="44"/>
        <v>0</v>
      </c>
      <c r="P74" s="106">
        <v>69</v>
      </c>
      <c r="Q74" s="84">
        <f t="shared" si="52"/>
        <v>0</v>
      </c>
      <c r="R74" s="84">
        <f t="shared" si="58"/>
        <v>0</v>
      </c>
      <c r="S74" s="84">
        <f t="shared" si="59"/>
        <v>0</v>
      </c>
      <c r="T74" s="84">
        <f t="shared" si="45"/>
        <v>0</v>
      </c>
      <c r="U74" s="84">
        <f t="shared" si="53"/>
        <v>0</v>
      </c>
      <c r="V74" s="84">
        <f t="shared" si="46"/>
        <v>0</v>
      </c>
      <c r="W74" s="84">
        <v>0</v>
      </c>
      <c r="X74" s="84">
        <f t="shared" si="47"/>
        <v>0</v>
      </c>
      <c r="Y74" s="89">
        <f t="shared" si="48"/>
        <v>0</v>
      </c>
      <c r="AA74" s="122">
        <v>69</v>
      </c>
      <c r="AB74" s="84">
        <f t="shared" si="49"/>
        <v>0</v>
      </c>
      <c r="AC74" s="332">
        <f t="shared" si="39"/>
        <v>0</v>
      </c>
      <c r="AD74" s="152">
        <f t="shared" si="50"/>
        <v>0</v>
      </c>
      <c r="AE74" s="152">
        <f t="shared" si="51"/>
        <v>0</v>
      </c>
      <c r="AF74" s="221">
        <f t="shared" si="34"/>
        <v>0</v>
      </c>
      <c r="AG74" s="221">
        <f t="shared" si="35"/>
        <v>0</v>
      </c>
      <c r="AH74" s="221">
        <f t="shared" si="36"/>
        <v>0</v>
      </c>
      <c r="AI74" s="226">
        <f t="shared" si="37"/>
        <v>0</v>
      </c>
      <c r="AK74" s="122">
        <v>69</v>
      </c>
      <c r="AL74" s="84"/>
      <c r="AM74" s="84"/>
      <c r="AN74" s="84"/>
      <c r="AO74" s="84"/>
      <c r="AP74" s="84"/>
      <c r="AQ74" s="221"/>
      <c r="AR74" s="221"/>
      <c r="AS74" s="221"/>
      <c r="AT74" s="221"/>
      <c r="AU74" s="84"/>
      <c r="AV74" s="84"/>
      <c r="AW74" s="84"/>
      <c r="AX74" s="84"/>
      <c r="AY74" s="127"/>
    </row>
    <row r="75" spans="2:51">
      <c r="B75" s="91"/>
      <c r="C75" s="181"/>
      <c r="D75" s="165"/>
      <c r="E75" s="170"/>
      <c r="F75" s="93"/>
      <c r="G75" s="102"/>
      <c r="I75" s="106">
        <v>70</v>
      </c>
      <c r="J75" s="84">
        <f t="shared" si="54"/>
        <v>0</v>
      </c>
      <c r="K75" s="84">
        <f t="shared" si="55"/>
        <v>0</v>
      </c>
      <c r="L75" s="84">
        <f t="shared" si="56"/>
        <v>0</v>
      </c>
      <c r="M75" s="84">
        <f t="shared" si="57"/>
        <v>0</v>
      </c>
      <c r="N75" s="84">
        <f t="shared" si="43"/>
        <v>0</v>
      </c>
      <c r="O75" s="85">
        <f t="shared" si="44"/>
        <v>0</v>
      </c>
      <c r="P75" s="106">
        <v>70</v>
      </c>
      <c r="Q75" s="84">
        <f t="shared" si="52"/>
        <v>0</v>
      </c>
      <c r="R75" s="84">
        <f t="shared" si="58"/>
        <v>0</v>
      </c>
      <c r="S75" s="84">
        <f t="shared" si="59"/>
        <v>0</v>
      </c>
      <c r="T75" s="84">
        <f t="shared" si="45"/>
        <v>0</v>
      </c>
      <c r="U75" s="84">
        <f t="shared" si="53"/>
        <v>0</v>
      </c>
      <c r="V75" s="84">
        <f t="shared" si="46"/>
        <v>0</v>
      </c>
      <c r="W75" s="84">
        <v>0</v>
      </c>
      <c r="X75" s="84">
        <f t="shared" si="47"/>
        <v>0</v>
      </c>
      <c r="Y75" s="89">
        <f t="shared" si="48"/>
        <v>0</v>
      </c>
      <c r="AA75" s="122">
        <v>70</v>
      </c>
      <c r="AB75" s="84">
        <f t="shared" si="49"/>
        <v>0</v>
      </c>
      <c r="AC75" s="332">
        <f t="shared" si="39"/>
        <v>0</v>
      </c>
      <c r="AD75" s="152">
        <f t="shared" si="50"/>
        <v>0</v>
      </c>
      <c r="AE75" s="152">
        <f t="shared" si="51"/>
        <v>0</v>
      </c>
      <c r="AF75" s="221">
        <f t="shared" si="34"/>
        <v>0</v>
      </c>
      <c r="AG75" s="221">
        <f t="shared" si="35"/>
        <v>0</v>
      </c>
      <c r="AH75" s="221">
        <f t="shared" si="36"/>
        <v>0</v>
      </c>
      <c r="AI75" s="226">
        <f t="shared" si="37"/>
        <v>0</v>
      </c>
      <c r="AK75" s="122">
        <v>70</v>
      </c>
      <c r="AL75" s="84"/>
      <c r="AM75" s="84"/>
      <c r="AN75" s="84"/>
      <c r="AO75" s="84"/>
      <c r="AP75" s="84"/>
      <c r="AQ75" s="221"/>
      <c r="AR75" s="221"/>
      <c r="AS75" s="221"/>
      <c r="AT75" s="221"/>
      <c r="AU75" s="84"/>
      <c r="AV75" s="84"/>
      <c r="AW75" s="84"/>
      <c r="AX75" s="84"/>
      <c r="AY75" s="127"/>
    </row>
    <row r="76" spans="2:51">
      <c r="B76" s="91"/>
      <c r="C76" s="181"/>
      <c r="D76" s="165"/>
      <c r="E76" s="170"/>
      <c r="F76" s="93"/>
      <c r="G76" s="102"/>
      <c r="I76" s="106">
        <v>71</v>
      </c>
      <c r="J76" s="84">
        <f t="shared" si="54"/>
        <v>0</v>
      </c>
      <c r="K76" s="84">
        <f t="shared" si="55"/>
        <v>0</v>
      </c>
      <c r="L76" s="84">
        <f t="shared" si="56"/>
        <v>0</v>
      </c>
      <c r="M76" s="84">
        <f t="shared" si="57"/>
        <v>0</v>
      </c>
      <c r="N76" s="84">
        <f t="shared" si="43"/>
        <v>0</v>
      </c>
      <c r="O76" s="85">
        <f t="shared" si="44"/>
        <v>0</v>
      </c>
      <c r="P76" s="106">
        <v>71</v>
      </c>
      <c r="Q76" s="84">
        <f t="shared" si="52"/>
        <v>0</v>
      </c>
      <c r="R76" s="84">
        <f t="shared" si="58"/>
        <v>0</v>
      </c>
      <c r="S76" s="84">
        <f t="shared" si="59"/>
        <v>0</v>
      </c>
      <c r="T76" s="84">
        <f t="shared" si="45"/>
        <v>0</v>
      </c>
      <c r="U76" s="84">
        <f t="shared" si="53"/>
        <v>0</v>
      </c>
      <c r="V76" s="84">
        <f t="shared" si="46"/>
        <v>0</v>
      </c>
      <c r="W76" s="84">
        <v>0</v>
      </c>
      <c r="X76" s="84">
        <f t="shared" si="47"/>
        <v>0</v>
      </c>
      <c r="Y76" s="89">
        <f t="shared" si="48"/>
        <v>0</v>
      </c>
      <c r="AA76" s="122">
        <v>71</v>
      </c>
      <c r="AB76" s="84">
        <f t="shared" si="49"/>
        <v>0</v>
      </c>
      <c r="AC76" s="332">
        <f t="shared" si="39"/>
        <v>0</v>
      </c>
      <c r="AD76" s="152">
        <f t="shared" si="50"/>
        <v>0</v>
      </c>
      <c r="AE76" s="152">
        <f t="shared" si="51"/>
        <v>0</v>
      </c>
      <c r="AF76" s="221">
        <f t="shared" si="34"/>
        <v>0</v>
      </c>
      <c r="AG76" s="221">
        <f t="shared" si="35"/>
        <v>0</v>
      </c>
      <c r="AH76" s="221">
        <f t="shared" si="36"/>
        <v>0</v>
      </c>
      <c r="AI76" s="226">
        <f t="shared" si="37"/>
        <v>0</v>
      </c>
      <c r="AK76" s="122">
        <v>71</v>
      </c>
      <c r="AL76" s="84"/>
      <c r="AM76" s="84"/>
      <c r="AN76" s="84"/>
      <c r="AO76" s="84"/>
      <c r="AP76" s="84"/>
      <c r="AQ76" s="221"/>
      <c r="AR76" s="221"/>
      <c r="AS76" s="221"/>
      <c r="AT76" s="221"/>
      <c r="AU76" s="84"/>
      <c r="AV76" s="84"/>
      <c r="AW76" s="84"/>
      <c r="AX76" s="84"/>
      <c r="AY76" s="127"/>
    </row>
    <row r="77" spans="2:51">
      <c r="B77" s="91"/>
      <c r="C77" s="181"/>
      <c r="D77" s="165"/>
      <c r="E77" s="170"/>
      <c r="F77" s="93"/>
      <c r="G77" s="102"/>
      <c r="I77" s="106">
        <v>72</v>
      </c>
      <c r="J77" s="84">
        <f t="shared" si="54"/>
        <v>0</v>
      </c>
      <c r="K77" s="84">
        <f t="shared" si="55"/>
        <v>0</v>
      </c>
      <c r="L77" s="84">
        <f t="shared" si="56"/>
        <v>0</v>
      </c>
      <c r="M77" s="84">
        <f t="shared" si="57"/>
        <v>0</v>
      </c>
      <c r="N77" s="84">
        <f t="shared" si="43"/>
        <v>0</v>
      </c>
      <c r="O77" s="85">
        <f t="shared" si="44"/>
        <v>0</v>
      </c>
      <c r="P77" s="106">
        <v>72</v>
      </c>
      <c r="Q77" s="84">
        <f t="shared" si="52"/>
        <v>0</v>
      </c>
      <c r="R77" s="84">
        <f t="shared" si="58"/>
        <v>0</v>
      </c>
      <c r="S77" s="84">
        <f t="shared" si="59"/>
        <v>0</v>
      </c>
      <c r="T77" s="84">
        <f t="shared" si="45"/>
        <v>0</v>
      </c>
      <c r="U77" s="84">
        <f t="shared" si="53"/>
        <v>0</v>
      </c>
      <c r="V77" s="84">
        <f t="shared" si="46"/>
        <v>0</v>
      </c>
      <c r="W77" s="84">
        <v>0</v>
      </c>
      <c r="X77" s="84">
        <f t="shared" si="47"/>
        <v>0</v>
      </c>
      <c r="Y77" s="89">
        <f t="shared" si="48"/>
        <v>0</v>
      </c>
      <c r="AA77" s="122">
        <v>72</v>
      </c>
      <c r="AB77" s="84">
        <f t="shared" si="49"/>
        <v>0</v>
      </c>
      <c r="AC77" s="332">
        <f t="shared" si="39"/>
        <v>0</v>
      </c>
      <c r="AD77" s="152">
        <f t="shared" si="50"/>
        <v>0</v>
      </c>
      <c r="AE77" s="152">
        <f t="shared" si="51"/>
        <v>0</v>
      </c>
      <c r="AF77" s="221">
        <f t="shared" si="34"/>
        <v>0</v>
      </c>
      <c r="AG77" s="221">
        <f t="shared" si="35"/>
        <v>0</v>
      </c>
      <c r="AH77" s="221">
        <f t="shared" si="36"/>
        <v>0</v>
      </c>
      <c r="AI77" s="226">
        <f t="shared" si="37"/>
        <v>0</v>
      </c>
      <c r="AK77" s="122">
        <v>72</v>
      </c>
      <c r="AL77" s="84"/>
      <c r="AM77" s="84"/>
      <c r="AN77" s="84"/>
      <c r="AO77" s="84"/>
      <c r="AP77" s="84"/>
      <c r="AQ77" s="221"/>
      <c r="AR77" s="221"/>
      <c r="AS77" s="221"/>
      <c r="AT77" s="221"/>
      <c r="AU77" s="84"/>
      <c r="AV77" s="84"/>
      <c r="AW77" s="84"/>
      <c r="AX77" s="84"/>
      <c r="AY77" s="127"/>
    </row>
    <row r="78" spans="2:51">
      <c r="B78" s="94"/>
      <c r="C78" s="182"/>
      <c r="D78" s="183"/>
      <c r="E78" s="173"/>
      <c r="F78" s="95"/>
      <c r="G78" s="103"/>
      <c r="I78" s="106">
        <v>73</v>
      </c>
      <c r="J78" s="84">
        <f t="shared" si="54"/>
        <v>0</v>
      </c>
      <c r="K78" s="84">
        <f t="shared" si="55"/>
        <v>0</v>
      </c>
      <c r="L78" s="84">
        <f t="shared" si="56"/>
        <v>0</v>
      </c>
      <c r="M78" s="84">
        <f t="shared" si="57"/>
        <v>0</v>
      </c>
      <c r="N78" s="84">
        <f t="shared" si="43"/>
        <v>0</v>
      </c>
      <c r="O78" s="85">
        <f t="shared" si="44"/>
        <v>0</v>
      </c>
      <c r="P78" s="106">
        <v>73</v>
      </c>
      <c r="Q78" s="84">
        <f t="shared" si="52"/>
        <v>0</v>
      </c>
      <c r="R78" s="84">
        <f t="shared" si="58"/>
        <v>0</v>
      </c>
      <c r="S78" s="84">
        <f t="shared" si="59"/>
        <v>0</v>
      </c>
      <c r="T78" s="84">
        <f t="shared" si="45"/>
        <v>0</v>
      </c>
      <c r="U78" s="84">
        <f t="shared" si="53"/>
        <v>0</v>
      </c>
      <c r="V78" s="84">
        <f t="shared" si="46"/>
        <v>0</v>
      </c>
      <c r="W78" s="84">
        <v>0</v>
      </c>
      <c r="X78" s="84">
        <f t="shared" si="47"/>
        <v>0</v>
      </c>
      <c r="Y78" s="89">
        <f t="shared" si="48"/>
        <v>0</v>
      </c>
      <c r="AA78" s="122">
        <v>73</v>
      </c>
      <c r="AB78" s="84">
        <f t="shared" si="49"/>
        <v>0</v>
      </c>
      <c r="AC78" s="332">
        <f t="shared" si="39"/>
        <v>0</v>
      </c>
      <c r="AD78" s="152">
        <f t="shared" si="50"/>
        <v>0</v>
      </c>
      <c r="AE78" s="152">
        <f t="shared" si="51"/>
        <v>0</v>
      </c>
      <c r="AF78" s="221">
        <f t="shared" si="34"/>
        <v>0</v>
      </c>
      <c r="AG78" s="221">
        <f t="shared" si="35"/>
        <v>0</v>
      </c>
      <c r="AH78" s="221">
        <f t="shared" si="36"/>
        <v>0</v>
      </c>
      <c r="AI78" s="226">
        <f t="shared" si="37"/>
        <v>0</v>
      </c>
      <c r="AK78" s="122">
        <v>73</v>
      </c>
      <c r="AL78" s="84"/>
      <c r="AM78" s="84"/>
      <c r="AN78" s="84"/>
      <c r="AO78" s="84"/>
      <c r="AP78" s="84"/>
      <c r="AQ78" s="221"/>
      <c r="AR78" s="221"/>
      <c r="AS78" s="221"/>
      <c r="AT78" s="221"/>
      <c r="AU78" s="84"/>
      <c r="AV78" s="84"/>
      <c r="AW78" s="84"/>
      <c r="AX78" s="84"/>
      <c r="AY78" s="127"/>
    </row>
    <row r="79" spans="2:51">
      <c r="I79" s="106">
        <v>74</v>
      </c>
      <c r="J79" s="84">
        <f t="shared" si="54"/>
        <v>0</v>
      </c>
      <c r="K79" s="84">
        <f t="shared" si="55"/>
        <v>0</v>
      </c>
      <c r="L79" s="84">
        <f t="shared" si="56"/>
        <v>0</v>
      </c>
      <c r="M79" s="84">
        <f t="shared" si="57"/>
        <v>0</v>
      </c>
      <c r="N79" s="84">
        <f t="shared" si="43"/>
        <v>0</v>
      </c>
      <c r="O79" s="85">
        <f t="shared" si="44"/>
        <v>0</v>
      </c>
      <c r="P79" s="106">
        <v>74</v>
      </c>
      <c r="Q79" s="84">
        <f t="shared" si="52"/>
        <v>0</v>
      </c>
      <c r="R79" s="84">
        <f t="shared" si="58"/>
        <v>0</v>
      </c>
      <c r="S79" s="84">
        <f t="shared" si="59"/>
        <v>0</v>
      </c>
      <c r="T79" s="84">
        <f t="shared" si="45"/>
        <v>0</v>
      </c>
      <c r="U79" s="84">
        <f t="shared" si="53"/>
        <v>0</v>
      </c>
      <c r="V79" s="84">
        <f t="shared" si="46"/>
        <v>0</v>
      </c>
      <c r="W79" s="84">
        <v>0</v>
      </c>
      <c r="X79" s="84">
        <f t="shared" si="47"/>
        <v>0</v>
      </c>
      <c r="Y79" s="89">
        <f t="shared" si="48"/>
        <v>0</v>
      </c>
      <c r="AA79" s="122">
        <v>74</v>
      </c>
      <c r="AB79" s="84">
        <f t="shared" si="49"/>
        <v>0</v>
      </c>
      <c r="AC79" s="332">
        <f t="shared" si="39"/>
        <v>0</v>
      </c>
      <c r="AD79" s="152">
        <f t="shared" si="50"/>
        <v>0</v>
      </c>
      <c r="AE79" s="152">
        <f t="shared" si="51"/>
        <v>0</v>
      </c>
      <c r="AF79" s="221">
        <f t="shared" si="34"/>
        <v>0</v>
      </c>
      <c r="AG79" s="221">
        <f t="shared" si="35"/>
        <v>0</v>
      </c>
      <c r="AH79" s="221">
        <f t="shared" si="36"/>
        <v>0</v>
      </c>
      <c r="AI79" s="226">
        <f t="shared" si="37"/>
        <v>0</v>
      </c>
      <c r="AK79" s="122">
        <v>74</v>
      </c>
      <c r="AL79" s="84"/>
      <c r="AM79" s="84"/>
      <c r="AN79" s="84"/>
      <c r="AO79" s="84"/>
      <c r="AP79" s="84"/>
      <c r="AQ79" s="221"/>
      <c r="AR79" s="221"/>
      <c r="AS79" s="221"/>
      <c r="AT79" s="221"/>
      <c r="AU79" s="84"/>
      <c r="AV79" s="84"/>
      <c r="AW79" s="84"/>
      <c r="AX79" s="84"/>
      <c r="AY79" s="127"/>
    </row>
    <row r="80" spans="2:51">
      <c r="B80" s="447" t="s">
        <v>264</v>
      </c>
      <c r="C80" s="448"/>
      <c r="D80" s="448"/>
      <c r="E80" s="448"/>
      <c r="F80" s="448"/>
      <c r="G80" s="449"/>
      <c r="H80" s="69"/>
      <c r="I80" s="106">
        <v>75</v>
      </c>
      <c r="J80" s="84">
        <f t="shared" si="54"/>
        <v>0</v>
      </c>
      <c r="K80" s="84">
        <f t="shared" si="55"/>
        <v>0</v>
      </c>
      <c r="L80" s="84">
        <f t="shared" si="56"/>
        <v>0</v>
      </c>
      <c r="M80" s="84">
        <f t="shared" si="57"/>
        <v>0</v>
      </c>
      <c r="N80" s="84">
        <f t="shared" si="43"/>
        <v>0</v>
      </c>
      <c r="O80" s="85">
        <f t="shared" si="44"/>
        <v>0</v>
      </c>
      <c r="P80" s="106">
        <v>75</v>
      </c>
      <c r="Q80" s="84">
        <f t="shared" si="52"/>
        <v>0</v>
      </c>
      <c r="R80" s="84">
        <f t="shared" si="58"/>
        <v>0</v>
      </c>
      <c r="S80" s="84">
        <f t="shared" si="59"/>
        <v>0</v>
      </c>
      <c r="T80" s="84">
        <f t="shared" si="45"/>
        <v>0</v>
      </c>
      <c r="U80" s="84">
        <f t="shared" si="53"/>
        <v>0</v>
      </c>
      <c r="V80" s="84">
        <f t="shared" si="46"/>
        <v>0</v>
      </c>
      <c r="W80" s="84">
        <v>0</v>
      </c>
      <c r="X80" s="84">
        <f t="shared" si="47"/>
        <v>0</v>
      </c>
      <c r="Y80" s="89">
        <f t="shared" si="48"/>
        <v>0</v>
      </c>
      <c r="AA80" s="122">
        <v>75</v>
      </c>
      <c r="AB80" s="84">
        <f t="shared" si="49"/>
        <v>0</v>
      </c>
      <c r="AC80" s="332">
        <f t="shared" si="39"/>
        <v>0</v>
      </c>
      <c r="AD80" s="152">
        <f t="shared" si="50"/>
        <v>0</v>
      </c>
      <c r="AE80" s="152">
        <f t="shared" si="51"/>
        <v>0</v>
      </c>
      <c r="AF80" s="221">
        <f t="shared" si="34"/>
        <v>0</v>
      </c>
      <c r="AG80" s="221">
        <f t="shared" si="35"/>
        <v>0</v>
      </c>
      <c r="AH80" s="221">
        <f t="shared" si="36"/>
        <v>0</v>
      </c>
      <c r="AI80" s="226">
        <f t="shared" si="37"/>
        <v>0</v>
      </c>
      <c r="AK80" s="122">
        <v>75</v>
      </c>
      <c r="AL80" s="84"/>
      <c r="AM80" s="84"/>
      <c r="AN80" s="84"/>
      <c r="AO80" s="84"/>
      <c r="AP80" s="84"/>
      <c r="AQ80" s="221"/>
      <c r="AR80" s="221"/>
      <c r="AS80" s="221"/>
      <c r="AT80" s="221"/>
      <c r="AU80" s="84"/>
      <c r="AV80" s="84"/>
      <c r="AW80" s="84"/>
      <c r="AX80" s="84"/>
      <c r="AY80" s="127"/>
    </row>
    <row r="81" spans="2:51">
      <c r="B81" s="163" t="s">
        <v>76</v>
      </c>
      <c r="C81" s="158" t="s">
        <v>161</v>
      </c>
      <c r="D81" s="156" t="s">
        <v>78</v>
      </c>
      <c r="E81" s="156" t="s">
        <v>81</v>
      </c>
      <c r="F81" s="156" t="s">
        <v>80</v>
      </c>
      <c r="G81" s="157" t="s">
        <v>79</v>
      </c>
      <c r="H81" s="108"/>
      <c r="I81" s="106">
        <v>76</v>
      </c>
      <c r="J81" s="84">
        <f t="shared" si="54"/>
        <v>0</v>
      </c>
      <c r="K81" s="84">
        <f t="shared" si="55"/>
        <v>0</v>
      </c>
      <c r="L81" s="84">
        <f t="shared" si="56"/>
        <v>0</v>
      </c>
      <c r="M81" s="84">
        <f t="shared" si="57"/>
        <v>0</v>
      </c>
      <c r="N81" s="84">
        <f t="shared" si="43"/>
        <v>0</v>
      </c>
      <c r="O81" s="85">
        <f t="shared" si="44"/>
        <v>0</v>
      </c>
      <c r="P81" s="106">
        <v>76</v>
      </c>
      <c r="Q81" s="84">
        <f t="shared" si="52"/>
        <v>0</v>
      </c>
      <c r="R81" s="84">
        <f t="shared" si="58"/>
        <v>0</v>
      </c>
      <c r="S81" s="84">
        <f t="shared" si="59"/>
        <v>0</v>
      </c>
      <c r="T81" s="84">
        <f t="shared" si="45"/>
        <v>0</v>
      </c>
      <c r="U81" s="84">
        <f t="shared" si="53"/>
        <v>0</v>
      </c>
      <c r="V81" s="84">
        <f t="shared" si="46"/>
        <v>0</v>
      </c>
      <c r="W81" s="84">
        <v>0</v>
      </c>
      <c r="X81" s="84">
        <f t="shared" si="47"/>
        <v>0</v>
      </c>
      <c r="Y81" s="89">
        <f t="shared" si="48"/>
        <v>0</v>
      </c>
      <c r="AA81" s="122">
        <v>76</v>
      </c>
      <c r="AB81" s="84">
        <f t="shared" si="49"/>
        <v>0</v>
      </c>
      <c r="AC81" s="332">
        <f t="shared" si="39"/>
        <v>0</v>
      </c>
      <c r="AD81" s="152">
        <f t="shared" si="50"/>
        <v>0</v>
      </c>
      <c r="AE81" s="152">
        <f t="shared" si="51"/>
        <v>0</v>
      </c>
      <c r="AF81" s="221">
        <f t="shared" si="34"/>
        <v>0</v>
      </c>
      <c r="AG81" s="221">
        <f t="shared" si="35"/>
        <v>0</v>
      </c>
      <c r="AH81" s="221">
        <f t="shared" si="36"/>
        <v>0</v>
      </c>
      <c r="AI81" s="226">
        <f t="shared" si="37"/>
        <v>0</v>
      </c>
      <c r="AK81" s="122">
        <v>76</v>
      </c>
      <c r="AL81" s="84"/>
      <c r="AM81" s="84"/>
      <c r="AN81" s="84"/>
      <c r="AO81" s="84"/>
      <c r="AP81" s="84"/>
      <c r="AQ81" s="221"/>
      <c r="AR81" s="221"/>
      <c r="AS81" s="221"/>
      <c r="AT81" s="221"/>
      <c r="AU81" s="84"/>
      <c r="AV81" s="84"/>
      <c r="AW81" s="84"/>
      <c r="AX81" s="84"/>
      <c r="AY81" s="127"/>
    </row>
    <row r="82" spans="2:51">
      <c r="B82" s="196" t="str">
        <f>IF(C25&lt;=$F$18,C25,"-")</f>
        <v>-</v>
      </c>
      <c r="C82" s="174">
        <f>D25-D26</f>
        <v>12</v>
      </c>
      <c r="D82" s="175"/>
      <c r="E82" s="197">
        <f>IF(G82+D82&lt;&gt;1,(1-(G82+D82))*56%,0)</f>
        <v>0.56000000000000005</v>
      </c>
      <c r="F82" s="197">
        <f>IF(G82+D82&lt;&gt;1,(1-(G82+D82))*44%,0)</f>
        <v>0.44</v>
      </c>
      <c r="G82" s="176"/>
      <c r="H82" s="109">
        <f t="shared" ref="H82:H94" si="60">IF(C82=0,0,IF(SUM(D82:G82)&lt;&gt;1,"erreur",))</f>
        <v>0</v>
      </c>
      <c r="I82" s="106">
        <v>77</v>
      </c>
      <c r="J82" s="84">
        <f t="shared" si="54"/>
        <v>0</v>
      </c>
      <c r="K82" s="84">
        <f t="shared" si="55"/>
        <v>0</v>
      </c>
      <c r="L82" s="84">
        <f t="shared" si="56"/>
        <v>0</v>
      </c>
      <c r="M82" s="84">
        <f t="shared" si="57"/>
        <v>0</v>
      </c>
      <c r="N82" s="84">
        <f t="shared" si="43"/>
        <v>0</v>
      </c>
      <c r="O82" s="85">
        <f t="shared" si="44"/>
        <v>0</v>
      </c>
      <c r="P82" s="106">
        <v>77</v>
      </c>
      <c r="Q82" s="84">
        <f t="shared" si="52"/>
        <v>0</v>
      </c>
      <c r="R82" s="84">
        <f t="shared" si="58"/>
        <v>0</v>
      </c>
      <c r="S82" s="84">
        <f t="shared" si="59"/>
        <v>0</v>
      </c>
      <c r="T82" s="84">
        <f t="shared" si="45"/>
        <v>0</v>
      </c>
      <c r="U82" s="84">
        <f t="shared" si="53"/>
        <v>0</v>
      </c>
      <c r="V82" s="84">
        <f t="shared" si="46"/>
        <v>0</v>
      </c>
      <c r="W82" s="84">
        <v>0</v>
      </c>
      <c r="X82" s="84">
        <f t="shared" si="47"/>
        <v>0</v>
      </c>
      <c r="Y82" s="89">
        <f t="shared" si="48"/>
        <v>0</v>
      </c>
      <c r="AA82" s="122">
        <v>77</v>
      </c>
      <c r="AB82" s="84">
        <f t="shared" si="49"/>
        <v>0</v>
      </c>
      <c r="AC82" s="332">
        <f t="shared" si="39"/>
        <v>0</v>
      </c>
      <c r="AD82" s="152">
        <f t="shared" si="50"/>
        <v>0</v>
      </c>
      <c r="AE82" s="152">
        <f t="shared" si="51"/>
        <v>0</v>
      </c>
      <c r="AF82" s="221">
        <f t="shared" si="34"/>
        <v>0</v>
      </c>
      <c r="AG82" s="221">
        <f t="shared" si="35"/>
        <v>0</v>
      </c>
      <c r="AH82" s="221">
        <f t="shared" si="36"/>
        <v>0</v>
      </c>
      <c r="AI82" s="226">
        <f t="shared" si="37"/>
        <v>0</v>
      </c>
      <c r="AK82" s="122">
        <v>77</v>
      </c>
      <c r="AL82" s="84"/>
      <c r="AM82" s="84"/>
      <c r="AN82" s="84"/>
      <c r="AO82" s="84"/>
      <c r="AP82" s="84"/>
      <c r="AQ82" s="221"/>
      <c r="AR82" s="221"/>
      <c r="AS82" s="221"/>
      <c r="AT82" s="221"/>
      <c r="AU82" s="84"/>
      <c r="AV82" s="84"/>
      <c r="AW82" s="84"/>
      <c r="AX82" s="84"/>
      <c r="AY82" s="127"/>
    </row>
    <row r="83" spans="2:51">
      <c r="B83" s="198" t="str">
        <f>IF(C27&lt;=$F$18,C27,"-")</f>
        <v>-</v>
      </c>
      <c r="C83" s="177">
        <f>D27-D28</f>
        <v>13</v>
      </c>
      <c r="D83" s="178"/>
      <c r="E83" s="155">
        <f t="shared" ref="E83:E94" si="61">IF(G83+D83&lt;&gt;1,(1-(G83+D83))*56%,0)</f>
        <v>0.56000000000000005</v>
      </c>
      <c r="F83" s="155">
        <f t="shared" ref="F83:F94" si="62">IF(G83+D83&lt;&gt;1,(1-(G83+D83))*44%,0)</f>
        <v>0.44</v>
      </c>
      <c r="G83" s="179"/>
      <c r="H83" s="109">
        <f t="shared" si="60"/>
        <v>0</v>
      </c>
      <c r="I83" s="106">
        <v>78</v>
      </c>
      <c r="J83" s="84">
        <f t="shared" si="54"/>
        <v>0</v>
      </c>
      <c r="K83" s="84">
        <f t="shared" si="55"/>
        <v>0</v>
      </c>
      <c r="L83" s="84">
        <f t="shared" si="56"/>
        <v>0</v>
      </c>
      <c r="M83" s="84">
        <f t="shared" si="57"/>
        <v>0</v>
      </c>
      <c r="N83" s="84">
        <f t="shared" si="43"/>
        <v>0</v>
      </c>
      <c r="O83" s="85">
        <f t="shared" si="44"/>
        <v>0</v>
      </c>
      <c r="P83" s="106">
        <v>78</v>
      </c>
      <c r="Q83" s="84">
        <f t="shared" si="52"/>
        <v>0</v>
      </c>
      <c r="R83" s="84">
        <f t="shared" si="58"/>
        <v>0</v>
      </c>
      <c r="S83" s="84">
        <f t="shared" si="59"/>
        <v>0</v>
      </c>
      <c r="T83" s="84">
        <f t="shared" si="45"/>
        <v>0</v>
      </c>
      <c r="U83" s="84">
        <f t="shared" si="53"/>
        <v>0</v>
      </c>
      <c r="V83" s="84">
        <f t="shared" si="46"/>
        <v>0</v>
      </c>
      <c r="W83" s="84">
        <v>0</v>
      </c>
      <c r="X83" s="84">
        <f t="shared" si="47"/>
        <v>0</v>
      </c>
      <c r="Y83" s="89">
        <f t="shared" si="48"/>
        <v>0</v>
      </c>
      <c r="AA83" s="122">
        <v>78</v>
      </c>
      <c r="AB83" s="84">
        <f t="shared" si="49"/>
        <v>0</v>
      </c>
      <c r="AC83" s="332">
        <f t="shared" si="39"/>
        <v>0</v>
      </c>
      <c r="AD83" s="152">
        <f t="shared" si="50"/>
        <v>0</v>
      </c>
      <c r="AE83" s="152">
        <f t="shared" si="51"/>
        <v>0</v>
      </c>
      <c r="AF83" s="221">
        <f t="shared" si="34"/>
        <v>0</v>
      </c>
      <c r="AG83" s="221">
        <f t="shared" si="35"/>
        <v>0</v>
      </c>
      <c r="AH83" s="221">
        <f t="shared" si="36"/>
        <v>0</v>
      </c>
      <c r="AI83" s="226">
        <f t="shared" si="37"/>
        <v>0</v>
      </c>
      <c r="AK83" s="122">
        <v>78</v>
      </c>
      <c r="AL83" s="84"/>
      <c r="AM83" s="84"/>
      <c r="AN83" s="84"/>
      <c r="AO83" s="84"/>
      <c r="AP83" s="84"/>
      <c r="AQ83" s="221"/>
      <c r="AR83" s="221"/>
      <c r="AS83" s="221"/>
      <c r="AT83" s="221"/>
      <c r="AU83" s="84"/>
      <c r="AV83" s="84"/>
      <c r="AW83" s="84"/>
      <c r="AX83" s="84"/>
      <c r="AY83" s="127"/>
    </row>
    <row r="84" spans="2:51">
      <c r="B84" s="214" t="str">
        <f>IF(C29&lt;=$F$18,C29,"-")</f>
        <v>-</v>
      </c>
      <c r="C84" s="177">
        <f>D29-D30</f>
        <v>17</v>
      </c>
      <c r="D84" s="178"/>
      <c r="E84" s="155">
        <f t="shared" si="61"/>
        <v>0.56000000000000005</v>
      </c>
      <c r="F84" s="155">
        <f t="shared" si="62"/>
        <v>0.44</v>
      </c>
      <c r="G84" s="179"/>
      <c r="H84" s="109">
        <f t="shared" si="60"/>
        <v>0</v>
      </c>
      <c r="I84" s="106">
        <v>79</v>
      </c>
      <c r="J84" s="84">
        <f t="shared" si="54"/>
        <v>0</v>
      </c>
      <c r="K84" s="84">
        <f t="shared" si="55"/>
        <v>0</v>
      </c>
      <c r="L84" s="84">
        <f t="shared" si="56"/>
        <v>0</v>
      </c>
      <c r="M84" s="84">
        <f t="shared" si="57"/>
        <v>0</v>
      </c>
      <c r="N84" s="84">
        <f t="shared" si="43"/>
        <v>0</v>
      </c>
      <c r="O84" s="85">
        <f t="shared" si="44"/>
        <v>0</v>
      </c>
      <c r="P84" s="106">
        <v>79</v>
      </c>
      <c r="Q84" s="84">
        <f t="shared" si="52"/>
        <v>0</v>
      </c>
      <c r="R84" s="84">
        <f t="shared" si="58"/>
        <v>0</v>
      </c>
      <c r="S84" s="84">
        <f t="shared" si="59"/>
        <v>0</v>
      </c>
      <c r="T84" s="84">
        <f t="shared" si="45"/>
        <v>0</v>
      </c>
      <c r="U84" s="84">
        <f t="shared" si="53"/>
        <v>0</v>
      </c>
      <c r="V84" s="84">
        <f t="shared" si="46"/>
        <v>0</v>
      </c>
      <c r="W84" s="84">
        <v>0</v>
      </c>
      <c r="X84" s="84">
        <f t="shared" si="47"/>
        <v>0</v>
      </c>
      <c r="Y84" s="89">
        <f t="shared" si="48"/>
        <v>0</v>
      </c>
      <c r="AA84" s="122">
        <v>79</v>
      </c>
      <c r="AB84" s="84">
        <f t="shared" si="49"/>
        <v>0</v>
      </c>
      <c r="AC84" s="332">
        <f t="shared" si="39"/>
        <v>0</v>
      </c>
      <c r="AD84" s="152">
        <f t="shared" si="50"/>
        <v>0</v>
      </c>
      <c r="AE84" s="152">
        <f t="shared" si="51"/>
        <v>0</v>
      </c>
      <c r="AF84" s="221">
        <f t="shared" si="34"/>
        <v>0</v>
      </c>
      <c r="AG84" s="221">
        <f t="shared" si="35"/>
        <v>0</v>
      </c>
      <c r="AH84" s="221">
        <f t="shared" si="36"/>
        <v>0</v>
      </c>
      <c r="AI84" s="226">
        <f t="shared" si="37"/>
        <v>0</v>
      </c>
      <c r="AK84" s="122">
        <v>79</v>
      </c>
      <c r="AL84" s="84"/>
      <c r="AM84" s="84"/>
      <c r="AN84" s="84"/>
      <c r="AO84" s="84"/>
      <c r="AP84" s="84"/>
      <c r="AQ84" s="221"/>
      <c r="AR84" s="221"/>
      <c r="AS84" s="221"/>
      <c r="AT84" s="221"/>
      <c r="AU84" s="84"/>
      <c r="AV84" s="84"/>
      <c r="AW84" s="84"/>
      <c r="AX84" s="84"/>
      <c r="AY84" s="127"/>
    </row>
    <row r="85" spans="2:51">
      <c r="B85" s="198" t="str">
        <f>IF(C31&lt;=$F$18,C31,"-")</f>
        <v>-</v>
      </c>
      <c r="C85" s="177">
        <f>D31-D32</f>
        <v>19</v>
      </c>
      <c r="D85" s="178"/>
      <c r="E85" s="155">
        <f t="shared" si="61"/>
        <v>0.56000000000000005</v>
      </c>
      <c r="F85" s="155">
        <f t="shared" si="62"/>
        <v>0.44</v>
      </c>
      <c r="G85" s="179"/>
      <c r="H85" s="109">
        <f t="shared" si="60"/>
        <v>0</v>
      </c>
      <c r="I85" s="106">
        <v>80</v>
      </c>
      <c r="J85" s="84">
        <f t="shared" si="54"/>
        <v>0</v>
      </c>
      <c r="K85" s="84">
        <f t="shared" si="55"/>
        <v>0</v>
      </c>
      <c r="L85" s="84">
        <f t="shared" si="56"/>
        <v>0</v>
      </c>
      <c r="M85" s="84">
        <f t="shared" si="57"/>
        <v>0</v>
      </c>
      <c r="N85" s="84">
        <f t="shared" si="43"/>
        <v>0</v>
      </c>
      <c r="O85" s="85">
        <f t="shared" si="44"/>
        <v>0</v>
      </c>
      <c r="P85" s="106">
        <v>80</v>
      </c>
      <c r="Q85" s="84">
        <f t="shared" si="52"/>
        <v>0</v>
      </c>
      <c r="R85" s="84">
        <f t="shared" si="58"/>
        <v>0</v>
      </c>
      <c r="S85" s="84">
        <f t="shared" si="59"/>
        <v>0</v>
      </c>
      <c r="T85" s="84">
        <f t="shared" si="45"/>
        <v>0</v>
      </c>
      <c r="U85" s="84">
        <f t="shared" si="53"/>
        <v>0</v>
      </c>
      <c r="V85" s="84">
        <f t="shared" si="46"/>
        <v>0</v>
      </c>
      <c r="W85" s="84">
        <v>0</v>
      </c>
      <c r="X85" s="84">
        <f t="shared" si="47"/>
        <v>0</v>
      </c>
      <c r="Y85" s="89">
        <f t="shared" si="48"/>
        <v>0</v>
      </c>
      <c r="AA85" s="122">
        <v>80</v>
      </c>
      <c r="AB85" s="84">
        <f t="shared" si="49"/>
        <v>0</v>
      </c>
      <c r="AC85" s="332">
        <f t="shared" si="39"/>
        <v>0</v>
      </c>
      <c r="AD85" s="152">
        <f t="shared" si="50"/>
        <v>0</v>
      </c>
      <c r="AE85" s="152">
        <f t="shared" si="51"/>
        <v>0</v>
      </c>
      <c r="AF85" s="221">
        <f t="shared" si="34"/>
        <v>0</v>
      </c>
      <c r="AG85" s="221">
        <f t="shared" si="35"/>
        <v>0</v>
      </c>
      <c r="AH85" s="221">
        <f t="shared" si="36"/>
        <v>0</v>
      </c>
      <c r="AI85" s="226">
        <f t="shared" si="37"/>
        <v>0</v>
      </c>
      <c r="AK85" s="122">
        <v>80</v>
      </c>
      <c r="AL85" s="84"/>
      <c r="AM85" s="84"/>
      <c r="AN85" s="84"/>
      <c r="AO85" s="84"/>
      <c r="AP85" s="84"/>
      <c r="AQ85" s="221"/>
      <c r="AR85" s="221"/>
      <c r="AS85" s="221"/>
      <c r="AT85" s="221"/>
      <c r="AU85" s="84"/>
      <c r="AV85" s="84"/>
      <c r="AW85" s="84"/>
      <c r="AX85" s="84"/>
      <c r="AY85" s="127"/>
    </row>
    <row r="86" spans="2:51">
      <c r="B86" s="198" t="str">
        <f>IF(C33&lt;=$F$18,C33,"-")</f>
        <v>-</v>
      </c>
      <c r="C86" s="177">
        <f>D33-D34</f>
        <v>21</v>
      </c>
      <c r="D86" s="178">
        <v>0.4</v>
      </c>
      <c r="E86" s="155">
        <f t="shared" si="61"/>
        <v>0.33600000000000002</v>
      </c>
      <c r="F86" s="155">
        <f t="shared" si="62"/>
        <v>0.26400000000000001</v>
      </c>
      <c r="G86" s="179"/>
      <c r="H86" s="109">
        <f t="shared" si="60"/>
        <v>0</v>
      </c>
      <c r="I86" s="106">
        <v>81</v>
      </c>
      <c r="J86" s="84">
        <f t="shared" si="54"/>
        <v>0</v>
      </c>
      <c r="K86" s="84">
        <f t="shared" si="55"/>
        <v>0</v>
      </c>
      <c r="L86" s="84">
        <f t="shared" si="56"/>
        <v>0</v>
      </c>
      <c r="M86" s="84">
        <f t="shared" si="57"/>
        <v>0</v>
      </c>
      <c r="N86" s="84">
        <f t="shared" si="43"/>
        <v>0</v>
      </c>
      <c r="O86" s="85">
        <f t="shared" si="44"/>
        <v>0</v>
      </c>
      <c r="P86" s="106">
        <v>81</v>
      </c>
      <c r="Q86" s="84">
        <f t="shared" si="52"/>
        <v>0</v>
      </c>
      <c r="R86" s="84">
        <f t="shared" si="58"/>
        <v>0</v>
      </c>
      <c r="S86" s="84">
        <f t="shared" si="59"/>
        <v>0</v>
      </c>
      <c r="T86" s="84">
        <f t="shared" si="45"/>
        <v>0</v>
      </c>
      <c r="U86" s="84">
        <f t="shared" si="53"/>
        <v>0</v>
      </c>
      <c r="V86" s="84">
        <f t="shared" si="46"/>
        <v>0</v>
      </c>
      <c r="W86" s="84">
        <v>0</v>
      </c>
      <c r="X86" s="84">
        <f t="shared" si="47"/>
        <v>0</v>
      </c>
      <c r="Y86" s="89">
        <f t="shared" si="48"/>
        <v>0</v>
      </c>
      <c r="AA86" s="122">
        <v>81</v>
      </c>
      <c r="AB86" s="84">
        <f t="shared" si="49"/>
        <v>0</v>
      </c>
      <c r="AC86" s="332">
        <f t="shared" si="39"/>
        <v>0</v>
      </c>
      <c r="AD86" s="152">
        <f t="shared" si="50"/>
        <v>0</v>
      </c>
      <c r="AE86" s="152">
        <f t="shared" si="51"/>
        <v>0</v>
      </c>
      <c r="AF86" s="221">
        <f t="shared" si="34"/>
        <v>0</v>
      </c>
      <c r="AG86" s="221">
        <f t="shared" si="35"/>
        <v>0</v>
      </c>
      <c r="AH86" s="221">
        <f t="shared" si="36"/>
        <v>0</v>
      </c>
      <c r="AI86" s="226">
        <f t="shared" si="37"/>
        <v>0</v>
      </c>
      <c r="AK86" s="122">
        <v>81</v>
      </c>
      <c r="AL86" s="84"/>
      <c r="AM86" s="84"/>
      <c r="AN86" s="84"/>
      <c r="AO86" s="84"/>
      <c r="AP86" s="84"/>
      <c r="AQ86" s="221"/>
      <c r="AR86" s="221"/>
      <c r="AS86" s="221"/>
      <c r="AT86" s="221"/>
      <c r="AU86" s="84"/>
      <c r="AV86" s="84"/>
      <c r="AW86" s="84"/>
      <c r="AX86" s="84"/>
      <c r="AY86" s="127"/>
    </row>
    <row r="87" spans="2:51">
      <c r="B87" s="198" t="str">
        <f>IF(C35&lt;=$F$18,C35,"-")</f>
        <v>-</v>
      </c>
      <c r="C87" s="177">
        <f>D35-D36</f>
        <v>22</v>
      </c>
      <c r="D87" s="178">
        <v>0.7</v>
      </c>
      <c r="E87" s="155">
        <f t="shared" si="61"/>
        <v>0.16800000000000004</v>
      </c>
      <c r="F87" s="155">
        <f t="shared" si="62"/>
        <v>0.13200000000000003</v>
      </c>
      <c r="G87" s="179"/>
      <c r="H87" s="109">
        <f t="shared" si="60"/>
        <v>0</v>
      </c>
      <c r="I87" s="106">
        <v>82</v>
      </c>
      <c r="J87" s="84">
        <f t="shared" si="54"/>
        <v>0</v>
      </c>
      <c r="K87" s="84">
        <f t="shared" si="55"/>
        <v>0</v>
      </c>
      <c r="L87" s="84">
        <f t="shared" si="56"/>
        <v>0</v>
      </c>
      <c r="M87" s="84">
        <f t="shared" si="57"/>
        <v>0</v>
      </c>
      <c r="N87" s="84">
        <f t="shared" si="43"/>
        <v>0</v>
      </c>
      <c r="O87" s="85">
        <f t="shared" si="44"/>
        <v>0</v>
      </c>
      <c r="P87" s="106">
        <v>82</v>
      </c>
      <c r="Q87" s="84">
        <f t="shared" si="52"/>
        <v>0</v>
      </c>
      <c r="R87" s="84">
        <f t="shared" si="58"/>
        <v>0</v>
      </c>
      <c r="S87" s="84">
        <f t="shared" si="59"/>
        <v>0</v>
      </c>
      <c r="T87" s="84">
        <f t="shared" si="45"/>
        <v>0</v>
      </c>
      <c r="U87" s="84">
        <f t="shared" si="53"/>
        <v>0</v>
      </c>
      <c r="V87" s="84">
        <f t="shared" si="46"/>
        <v>0</v>
      </c>
      <c r="W87" s="84">
        <v>0</v>
      </c>
      <c r="X87" s="84">
        <f t="shared" si="47"/>
        <v>0</v>
      </c>
      <c r="Y87" s="89">
        <f t="shared" si="48"/>
        <v>0</v>
      </c>
      <c r="AA87" s="122">
        <v>82</v>
      </c>
      <c r="AB87" s="84">
        <f t="shared" si="49"/>
        <v>0</v>
      </c>
      <c r="AC87" s="332">
        <f t="shared" si="39"/>
        <v>0</v>
      </c>
      <c r="AD87" s="152">
        <f t="shared" si="50"/>
        <v>0</v>
      </c>
      <c r="AE87" s="152">
        <f t="shared" si="51"/>
        <v>0</v>
      </c>
      <c r="AF87" s="221">
        <f t="shared" si="34"/>
        <v>0</v>
      </c>
      <c r="AG87" s="221">
        <f t="shared" si="35"/>
        <v>0</v>
      </c>
      <c r="AH87" s="221">
        <f t="shared" si="36"/>
        <v>0</v>
      </c>
      <c r="AI87" s="226">
        <f t="shared" si="37"/>
        <v>0</v>
      </c>
      <c r="AK87" s="122">
        <v>82</v>
      </c>
      <c r="AL87" s="84"/>
      <c r="AM87" s="84"/>
      <c r="AN87" s="84"/>
      <c r="AO87" s="84"/>
      <c r="AP87" s="84"/>
      <c r="AQ87" s="221"/>
      <c r="AR87" s="221"/>
      <c r="AS87" s="221"/>
      <c r="AT87" s="221"/>
      <c r="AU87" s="84"/>
      <c r="AV87" s="84"/>
      <c r="AW87" s="84"/>
      <c r="AX87" s="84"/>
      <c r="AY87" s="127"/>
    </row>
    <row r="88" spans="2:51">
      <c r="B88" s="198" t="str">
        <f>IF(C37&lt;=$F$18,C37,"-")</f>
        <v>-</v>
      </c>
      <c r="C88" s="177">
        <f>D37-D38</f>
        <v>22</v>
      </c>
      <c r="D88" s="178">
        <v>0.7</v>
      </c>
      <c r="E88" s="155">
        <f t="shared" si="61"/>
        <v>0.16800000000000004</v>
      </c>
      <c r="F88" s="155">
        <f t="shared" si="62"/>
        <v>0.13200000000000003</v>
      </c>
      <c r="G88" s="179"/>
      <c r="H88" s="109">
        <f t="shared" si="60"/>
        <v>0</v>
      </c>
      <c r="I88" s="106">
        <v>83</v>
      </c>
      <c r="J88" s="84">
        <f t="shared" si="54"/>
        <v>0</v>
      </c>
      <c r="K88" s="84">
        <f t="shared" si="55"/>
        <v>0</v>
      </c>
      <c r="L88" s="84">
        <f t="shared" si="56"/>
        <v>0</v>
      </c>
      <c r="M88" s="84">
        <f t="shared" si="57"/>
        <v>0</v>
      </c>
      <c r="N88" s="84">
        <f t="shared" si="43"/>
        <v>0</v>
      </c>
      <c r="O88" s="85">
        <f t="shared" si="44"/>
        <v>0</v>
      </c>
      <c r="P88" s="106">
        <v>83</v>
      </c>
      <c r="Q88" s="84">
        <f t="shared" si="52"/>
        <v>0</v>
      </c>
      <c r="R88" s="84">
        <f t="shared" si="58"/>
        <v>0</v>
      </c>
      <c r="S88" s="84">
        <f t="shared" si="59"/>
        <v>0</v>
      </c>
      <c r="T88" s="84">
        <f t="shared" si="45"/>
        <v>0</v>
      </c>
      <c r="U88" s="84">
        <f t="shared" si="53"/>
        <v>0</v>
      </c>
      <c r="V88" s="84">
        <f t="shared" si="46"/>
        <v>0</v>
      </c>
      <c r="W88" s="84">
        <v>0</v>
      </c>
      <c r="X88" s="84">
        <f t="shared" si="47"/>
        <v>0</v>
      </c>
      <c r="Y88" s="89">
        <f t="shared" si="48"/>
        <v>0</v>
      </c>
      <c r="AA88" s="122">
        <v>83</v>
      </c>
      <c r="AB88" s="84">
        <f t="shared" si="49"/>
        <v>0</v>
      </c>
      <c r="AC88" s="332">
        <f t="shared" si="39"/>
        <v>0</v>
      </c>
      <c r="AD88" s="152">
        <f t="shared" si="50"/>
        <v>0</v>
      </c>
      <c r="AE88" s="152">
        <f t="shared" si="51"/>
        <v>0</v>
      </c>
      <c r="AF88" s="221">
        <f t="shared" si="34"/>
        <v>0</v>
      </c>
      <c r="AG88" s="221">
        <f t="shared" si="35"/>
        <v>0</v>
      </c>
      <c r="AH88" s="221">
        <f t="shared" si="36"/>
        <v>0</v>
      </c>
      <c r="AI88" s="226">
        <f t="shared" si="37"/>
        <v>0</v>
      </c>
      <c r="AK88" s="122">
        <v>83</v>
      </c>
      <c r="AL88" s="84"/>
      <c r="AM88" s="84"/>
      <c r="AN88" s="84"/>
      <c r="AO88" s="84"/>
      <c r="AP88" s="84"/>
      <c r="AQ88" s="221"/>
      <c r="AR88" s="221"/>
      <c r="AS88" s="221"/>
      <c r="AT88" s="221"/>
      <c r="AU88" s="84"/>
      <c r="AV88" s="84"/>
      <c r="AW88" s="84"/>
      <c r="AX88" s="84"/>
      <c r="AY88" s="127"/>
    </row>
    <row r="89" spans="2:51">
      <c r="B89" s="198" t="str">
        <f>IF(C39&lt;=$F$18,C39,"-")</f>
        <v>-</v>
      </c>
      <c r="C89" s="177">
        <f>D39-D40</f>
        <v>22</v>
      </c>
      <c r="D89" s="178">
        <v>0.7</v>
      </c>
      <c r="E89" s="155">
        <f t="shared" si="61"/>
        <v>0.16800000000000004</v>
      </c>
      <c r="F89" s="155">
        <f t="shared" si="62"/>
        <v>0.13200000000000003</v>
      </c>
      <c r="G89" s="179"/>
      <c r="H89" s="109">
        <f t="shared" si="60"/>
        <v>0</v>
      </c>
      <c r="I89" s="106">
        <v>84</v>
      </c>
      <c r="J89" s="84">
        <f t="shared" si="54"/>
        <v>0</v>
      </c>
      <c r="K89" s="84">
        <f t="shared" si="55"/>
        <v>0</v>
      </c>
      <c r="L89" s="84">
        <f t="shared" si="56"/>
        <v>0</v>
      </c>
      <c r="M89" s="84">
        <f t="shared" si="57"/>
        <v>0</v>
      </c>
      <c r="N89" s="84">
        <f t="shared" si="43"/>
        <v>0</v>
      </c>
      <c r="O89" s="85">
        <f t="shared" si="44"/>
        <v>0</v>
      </c>
      <c r="P89" s="106">
        <v>84</v>
      </c>
      <c r="Q89" s="84">
        <f t="shared" si="52"/>
        <v>0</v>
      </c>
      <c r="R89" s="84">
        <f t="shared" si="58"/>
        <v>0</v>
      </c>
      <c r="S89" s="84">
        <f t="shared" si="59"/>
        <v>0</v>
      </c>
      <c r="T89" s="84">
        <f t="shared" si="45"/>
        <v>0</v>
      </c>
      <c r="U89" s="84">
        <f t="shared" si="53"/>
        <v>0</v>
      </c>
      <c r="V89" s="84">
        <f t="shared" si="46"/>
        <v>0</v>
      </c>
      <c r="W89" s="84">
        <v>0</v>
      </c>
      <c r="X89" s="84">
        <f t="shared" si="47"/>
        <v>0</v>
      </c>
      <c r="Y89" s="89">
        <f t="shared" si="48"/>
        <v>0</v>
      </c>
      <c r="AA89" s="122">
        <v>84</v>
      </c>
      <c r="AB89" s="84">
        <f t="shared" si="49"/>
        <v>0</v>
      </c>
      <c r="AC89" s="332">
        <f t="shared" si="39"/>
        <v>0</v>
      </c>
      <c r="AD89" s="152">
        <f t="shared" si="50"/>
        <v>0</v>
      </c>
      <c r="AE89" s="152">
        <f t="shared" si="51"/>
        <v>0</v>
      </c>
      <c r="AF89" s="221">
        <f t="shared" si="34"/>
        <v>0</v>
      </c>
      <c r="AG89" s="221">
        <f t="shared" si="35"/>
        <v>0</v>
      </c>
      <c r="AH89" s="221">
        <f t="shared" si="36"/>
        <v>0</v>
      </c>
      <c r="AI89" s="226">
        <f t="shared" si="37"/>
        <v>0</v>
      </c>
      <c r="AK89" s="122">
        <v>84</v>
      </c>
      <c r="AL89" s="84"/>
      <c r="AM89" s="84"/>
      <c r="AN89" s="84"/>
      <c r="AO89" s="84"/>
      <c r="AP89" s="84"/>
      <c r="AQ89" s="221"/>
      <c r="AR89" s="221"/>
      <c r="AS89" s="221"/>
      <c r="AT89" s="221"/>
      <c r="AU89" s="84"/>
      <c r="AV89" s="84"/>
      <c r="AW89" s="84"/>
      <c r="AX89" s="84"/>
      <c r="AY89" s="127"/>
    </row>
    <row r="90" spans="2:51">
      <c r="B90" s="198" t="str">
        <f>IF(C41&lt;=$F$18,C41,"-")</f>
        <v>-</v>
      </c>
      <c r="C90" s="177">
        <f>D41-D42</f>
        <v>21</v>
      </c>
      <c r="D90" s="178">
        <v>0.7</v>
      </c>
      <c r="E90" s="155">
        <f t="shared" si="61"/>
        <v>0.16800000000000004</v>
      </c>
      <c r="F90" s="155">
        <f t="shared" si="62"/>
        <v>0.13200000000000003</v>
      </c>
      <c r="G90" s="179"/>
      <c r="H90" s="109">
        <f t="shared" si="60"/>
        <v>0</v>
      </c>
      <c r="I90" s="106">
        <v>85</v>
      </c>
      <c r="J90" s="84">
        <f t="shared" si="54"/>
        <v>0</v>
      </c>
      <c r="K90" s="84">
        <f t="shared" si="55"/>
        <v>0</v>
      </c>
      <c r="L90" s="84">
        <f t="shared" si="56"/>
        <v>0</v>
      </c>
      <c r="M90" s="84">
        <f t="shared" si="57"/>
        <v>0</v>
      </c>
      <c r="N90" s="84">
        <f t="shared" si="43"/>
        <v>0</v>
      </c>
      <c r="O90" s="85">
        <f t="shared" si="44"/>
        <v>0</v>
      </c>
      <c r="P90" s="106">
        <v>85</v>
      </c>
      <c r="Q90" s="84">
        <f t="shared" si="52"/>
        <v>0</v>
      </c>
      <c r="R90" s="84">
        <f t="shared" si="58"/>
        <v>0</v>
      </c>
      <c r="S90" s="84">
        <f t="shared" si="59"/>
        <v>0</v>
      </c>
      <c r="T90" s="84">
        <f t="shared" si="45"/>
        <v>0</v>
      </c>
      <c r="U90" s="84">
        <f t="shared" si="53"/>
        <v>0</v>
      </c>
      <c r="V90" s="84">
        <f t="shared" si="46"/>
        <v>0</v>
      </c>
      <c r="W90" s="84">
        <v>0</v>
      </c>
      <c r="X90" s="84">
        <f t="shared" si="47"/>
        <v>0</v>
      </c>
      <c r="Y90" s="89">
        <f t="shared" si="48"/>
        <v>0</v>
      </c>
      <c r="AA90" s="122">
        <v>85</v>
      </c>
      <c r="AB90" s="84">
        <f t="shared" si="49"/>
        <v>0</v>
      </c>
      <c r="AC90" s="332">
        <f t="shared" si="39"/>
        <v>0</v>
      </c>
      <c r="AD90" s="152">
        <f t="shared" si="50"/>
        <v>0</v>
      </c>
      <c r="AE90" s="152">
        <f t="shared" si="51"/>
        <v>0</v>
      </c>
      <c r="AF90" s="221">
        <f t="shared" si="34"/>
        <v>0</v>
      </c>
      <c r="AG90" s="221">
        <f t="shared" si="35"/>
        <v>0</v>
      </c>
      <c r="AH90" s="221">
        <f t="shared" si="36"/>
        <v>0</v>
      </c>
      <c r="AI90" s="226">
        <f t="shared" si="37"/>
        <v>0</v>
      </c>
      <c r="AK90" s="122">
        <v>85</v>
      </c>
      <c r="AL90" s="84"/>
      <c r="AM90" s="84"/>
      <c r="AN90" s="84"/>
      <c r="AO90" s="84"/>
      <c r="AP90" s="84"/>
      <c r="AQ90" s="221"/>
      <c r="AR90" s="221"/>
      <c r="AS90" s="221"/>
      <c r="AT90" s="221"/>
      <c r="AU90" s="84"/>
      <c r="AV90" s="84"/>
      <c r="AW90" s="84"/>
      <c r="AX90" s="84"/>
      <c r="AY90" s="127"/>
    </row>
    <row r="91" spans="2:51">
      <c r="B91" s="198" t="str">
        <f>IF(C43&lt;=$F$18,C43,"-")</f>
        <v>-</v>
      </c>
      <c r="C91" s="177">
        <f>D43-D44</f>
        <v>20</v>
      </c>
      <c r="D91" s="178">
        <v>0.7</v>
      </c>
      <c r="E91" s="155">
        <f t="shared" si="61"/>
        <v>0.16800000000000004</v>
      </c>
      <c r="F91" s="155">
        <f t="shared" si="62"/>
        <v>0.13200000000000003</v>
      </c>
      <c r="G91" s="179"/>
      <c r="H91" s="109">
        <f t="shared" si="60"/>
        <v>0</v>
      </c>
      <c r="I91" s="106">
        <v>86</v>
      </c>
      <c r="J91" s="84">
        <f t="shared" si="54"/>
        <v>0</v>
      </c>
      <c r="K91" s="84">
        <f t="shared" si="55"/>
        <v>0</v>
      </c>
      <c r="L91" s="84">
        <f t="shared" si="56"/>
        <v>0</v>
      </c>
      <c r="M91" s="84">
        <f t="shared" si="57"/>
        <v>0</v>
      </c>
      <c r="N91" s="84">
        <f t="shared" si="43"/>
        <v>0</v>
      </c>
      <c r="O91" s="85">
        <f t="shared" si="44"/>
        <v>0</v>
      </c>
      <c r="P91" s="106">
        <v>86</v>
      </c>
      <c r="Q91" s="84">
        <f t="shared" si="52"/>
        <v>0</v>
      </c>
      <c r="R91" s="84">
        <f t="shared" si="58"/>
        <v>0</v>
      </c>
      <c r="S91" s="84">
        <f t="shared" si="59"/>
        <v>0</v>
      </c>
      <c r="T91" s="84">
        <f t="shared" si="45"/>
        <v>0</v>
      </c>
      <c r="U91" s="84">
        <f t="shared" si="53"/>
        <v>0</v>
      </c>
      <c r="V91" s="84">
        <f t="shared" si="46"/>
        <v>0</v>
      </c>
      <c r="W91" s="84">
        <v>0</v>
      </c>
      <c r="X91" s="84">
        <f t="shared" si="47"/>
        <v>0</v>
      </c>
      <c r="Y91" s="89">
        <f t="shared" si="48"/>
        <v>0</v>
      </c>
      <c r="AA91" s="122">
        <v>86</v>
      </c>
      <c r="AB91" s="84">
        <f t="shared" si="49"/>
        <v>0</v>
      </c>
      <c r="AC91" s="332">
        <f t="shared" si="39"/>
        <v>0</v>
      </c>
      <c r="AD91" s="152">
        <f t="shared" si="50"/>
        <v>0</v>
      </c>
      <c r="AE91" s="152">
        <f t="shared" si="51"/>
        <v>0</v>
      </c>
      <c r="AF91" s="221">
        <f t="shared" ref="AF91:AF154" si="63">IF(OR(AA91&lt;=$F$18,AA91&lt;=30),EXP(-LN(2)/$D$104)*AF90+((1-EXP(-LN(2)/$D$104))/(LN(2)/$D$104))*$AB91*AC91*0.475*$F$19*44/12,)</f>
        <v>0</v>
      </c>
      <c r="AG91" s="221">
        <f t="shared" ref="AG91:AG154" si="64">IF(OR(AA91&lt;=$F$18,AA91&lt;=30),EXP(-LN(2)/$D$106)*AG90+((1-EXP(-LN(2)/$D$106))/(LN(2)/$D$106))*$AB91*AD91*0.475*$F$19*44/12,)</f>
        <v>0</v>
      </c>
      <c r="AH91" s="221">
        <f t="shared" ref="AH91:AH154" si="65">IF(OR(AA91&lt;=$F$18,AA91&lt;=30),EXP(-LN(2)/$D$105)*AH90+((1-EXP(-LN(2)/$D$105))/(LN(2)/$D$105))*$AB91*AE91*0.475*$F$19*44/12,)</f>
        <v>0</v>
      </c>
      <c r="AI91" s="226">
        <f t="shared" ref="AI91:AI154" si="66">IF(OR(AA91&lt;=$F$18,AA91&lt;=30),SUM(AF91:AH91),)</f>
        <v>0</v>
      </c>
      <c r="AK91" s="122">
        <v>86</v>
      </c>
      <c r="AL91" s="84"/>
      <c r="AM91" s="84"/>
      <c r="AN91" s="84"/>
      <c r="AO91" s="84"/>
      <c r="AP91" s="84"/>
      <c r="AQ91" s="221"/>
      <c r="AR91" s="221"/>
      <c r="AS91" s="221"/>
      <c r="AT91" s="221"/>
      <c r="AU91" s="84"/>
      <c r="AV91" s="84"/>
      <c r="AW91" s="84"/>
      <c r="AX91" s="84"/>
      <c r="AY91" s="127"/>
    </row>
    <row r="92" spans="2:51">
      <c r="B92" s="198" t="str">
        <f>IF(C45&lt;=$F$18,C45,"-")</f>
        <v>-</v>
      </c>
      <c r="C92" s="177">
        <f>D45-D46</f>
        <v>19</v>
      </c>
      <c r="D92" s="178">
        <v>0.7</v>
      </c>
      <c r="E92" s="155">
        <f t="shared" si="61"/>
        <v>0.16800000000000004</v>
      </c>
      <c r="F92" s="155">
        <f t="shared" si="62"/>
        <v>0.13200000000000003</v>
      </c>
      <c r="G92" s="179"/>
      <c r="H92" s="109">
        <f t="shared" si="60"/>
        <v>0</v>
      </c>
      <c r="I92" s="106">
        <v>87</v>
      </c>
      <c r="J92" s="84">
        <f t="shared" si="54"/>
        <v>0</v>
      </c>
      <c r="K92" s="84">
        <f t="shared" si="55"/>
        <v>0</v>
      </c>
      <c r="L92" s="84">
        <f t="shared" si="56"/>
        <v>0</v>
      </c>
      <c r="M92" s="84">
        <f t="shared" si="57"/>
        <v>0</v>
      </c>
      <c r="N92" s="84">
        <f t="shared" si="43"/>
        <v>0</v>
      </c>
      <c r="O92" s="85">
        <f t="shared" si="44"/>
        <v>0</v>
      </c>
      <c r="P92" s="106">
        <v>87</v>
      </c>
      <c r="Q92" s="84">
        <f t="shared" si="52"/>
        <v>0</v>
      </c>
      <c r="R92" s="84">
        <f t="shared" si="58"/>
        <v>0</v>
      </c>
      <c r="S92" s="84">
        <f t="shared" si="59"/>
        <v>0</v>
      </c>
      <c r="T92" s="84">
        <f t="shared" si="45"/>
        <v>0</v>
      </c>
      <c r="U92" s="84">
        <f t="shared" si="53"/>
        <v>0</v>
      </c>
      <c r="V92" s="84">
        <f t="shared" si="46"/>
        <v>0</v>
      </c>
      <c r="W92" s="84">
        <v>0</v>
      </c>
      <c r="X92" s="84">
        <f t="shared" si="47"/>
        <v>0</v>
      </c>
      <c r="Y92" s="89">
        <f t="shared" si="48"/>
        <v>0</v>
      </c>
      <c r="AA92" s="122">
        <v>87</v>
      </c>
      <c r="AB92" s="84">
        <f t="shared" si="49"/>
        <v>0</v>
      </c>
      <c r="AC92" s="332">
        <f t="shared" si="39"/>
        <v>0</v>
      </c>
      <c r="AD92" s="152">
        <f t="shared" si="50"/>
        <v>0</v>
      </c>
      <c r="AE92" s="152">
        <f t="shared" si="51"/>
        <v>0</v>
      </c>
      <c r="AF92" s="221">
        <f t="shared" si="63"/>
        <v>0</v>
      </c>
      <c r="AG92" s="221">
        <f t="shared" si="64"/>
        <v>0</v>
      </c>
      <c r="AH92" s="221">
        <f t="shared" si="65"/>
        <v>0</v>
      </c>
      <c r="AI92" s="226">
        <f t="shared" si="66"/>
        <v>0</v>
      </c>
      <c r="AK92" s="122">
        <v>87</v>
      </c>
      <c r="AL92" s="84"/>
      <c r="AM92" s="84"/>
      <c r="AN92" s="84"/>
      <c r="AO92" s="84"/>
      <c r="AP92" s="84"/>
      <c r="AQ92" s="221"/>
      <c r="AR92" s="221"/>
      <c r="AS92" s="221"/>
      <c r="AT92" s="221"/>
      <c r="AU92" s="84"/>
      <c r="AV92" s="84"/>
      <c r="AW92" s="84"/>
      <c r="AX92" s="84"/>
      <c r="AY92" s="127"/>
    </row>
    <row r="93" spans="2:51">
      <c r="B93" s="198" t="str">
        <f>IF(C47&lt;=$F$18,C47,"-")</f>
        <v>-</v>
      </c>
      <c r="C93" s="177">
        <f>D47-D48</f>
        <v>17</v>
      </c>
      <c r="D93" s="178">
        <v>0.7</v>
      </c>
      <c r="E93" s="155">
        <f t="shared" si="61"/>
        <v>0.16800000000000004</v>
      </c>
      <c r="F93" s="155">
        <f t="shared" si="62"/>
        <v>0.13200000000000003</v>
      </c>
      <c r="G93" s="179"/>
      <c r="H93" s="109">
        <f t="shared" si="60"/>
        <v>0</v>
      </c>
      <c r="I93" s="106">
        <v>88</v>
      </c>
      <c r="J93" s="84">
        <f t="shared" si="54"/>
        <v>0</v>
      </c>
      <c r="K93" s="84">
        <f t="shared" si="55"/>
        <v>0</v>
      </c>
      <c r="L93" s="84">
        <f t="shared" si="56"/>
        <v>0</v>
      </c>
      <c r="M93" s="84">
        <f t="shared" si="57"/>
        <v>0</v>
      </c>
      <c r="N93" s="84">
        <f t="shared" si="43"/>
        <v>0</v>
      </c>
      <c r="O93" s="85">
        <f t="shared" si="44"/>
        <v>0</v>
      </c>
      <c r="P93" s="106">
        <v>88</v>
      </c>
      <c r="Q93" s="84">
        <f t="shared" si="52"/>
        <v>0</v>
      </c>
      <c r="R93" s="84">
        <f t="shared" si="58"/>
        <v>0</v>
      </c>
      <c r="S93" s="84">
        <f t="shared" si="59"/>
        <v>0</v>
      </c>
      <c r="T93" s="84">
        <f t="shared" si="45"/>
        <v>0</v>
      </c>
      <c r="U93" s="84">
        <f t="shared" si="53"/>
        <v>0</v>
      </c>
      <c r="V93" s="84">
        <f t="shared" si="46"/>
        <v>0</v>
      </c>
      <c r="W93" s="84">
        <v>0</v>
      </c>
      <c r="X93" s="84">
        <f t="shared" si="47"/>
        <v>0</v>
      </c>
      <c r="Y93" s="89">
        <f t="shared" si="48"/>
        <v>0</v>
      </c>
      <c r="AA93" s="122">
        <v>88</v>
      </c>
      <c r="AB93" s="84">
        <f t="shared" si="49"/>
        <v>0</v>
      </c>
      <c r="AC93" s="332">
        <f t="shared" si="39"/>
        <v>0</v>
      </c>
      <c r="AD93" s="152">
        <f t="shared" si="50"/>
        <v>0</v>
      </c>
      <c r="AE93" s="152">
        <f t="shared" si="51"/>
        <v>0</v>
      </c>
      <c r="AF93" s="221">
        <f t="shared" si="63"/>
        <v>0</v>
      </c>
      <c r="AG93" s="221">
        <f t="shared" si="64"/>
        <v>0</v>
      </c>
      <c r="AH93" s="221">
        <f t="shared" si="65"/>
        <v>0</v>
      </c>
      <c r="AI93" s="226">
        <f t="shared" si="66"/>
        <v>0</v>
      </c>
      <c r="AK93" s="122">
        <v>88</v>
      </c>
      <c r="AL93" s="84"/>
      <c r="AM93" s="84"/>
      <c r="AN93" s="84"/>
      <c r="AO93" s="84"/>
      <c r="AP93" s="84"/>
      <c r="AQ93" s="221"/>
      <c r="AR93" s="221"/>
      <c r="AS93" s="221"/>
      <c r="AT93" s="221"/>
      <c r="AU93" s="84"/>
      <c r="AV93" s="84"/>
      <c r="AW93" s="84"/>
      <c r="AX93" s="84"/>
      <c r="AY93" s="127"/>
    </row>
    <row r="94" spans="2:51">
      <c r="B94" s="211">
        <f>F18</f>
        <v>0</v>
      </c>
      <c r="C94" s="208">
        <f>IFERROR(VLOOKUP(B94,C25:D78,2),)</f>
        <v>0</v>
      </c>
      <c r="D94" s="209">
        <v>0.95</v>
      </c>
      <c r="E94" s="210">
        <f t="shared" si="61"/>
        <v>2.8000000000000028E-2</v>
      </c>
      <c r="F94" s="210">
        <f t="shared" si="62"/>
        <v>2.200000000000002E-2</v>
      </c>
      <c r="G94" s="180"/>
      <c r="H94" s="109">
        <f t="shared" si="60"/>
        <v>0</v>
      </c>
      <c r="I94" s="106">
        <v>89</v>
      </c>
      <c r="J94" s="84">
        <f t="shared" si="54"/>
        <v>0</v>
      </c>
      <c r="K94" s="84">
        <f t="shared" si="55"/>
        <v>0</v>
      </c>
      <c r="L94" s="84">
        <f t="shared" si="56"/>
        <v>0</v>
      </c>
      <c r="M94" s="84">
        <f t="shared" si="57"/>
        <v>0</v>
      </c>
      <c r="N94" s="84">
        <f t="shared" si="43"/>
        <v>0</v>
      </c>
      <c r="O94" s="85">
        <f t="shared" si="44"/>
        <v>0</v>
      </c>
      <c r="P94" s="106">
        <v>89</v>
      </c>
      <c r="Q94" s="84">
        <f t="shared" si="52"/>
        <v>0</v>
      </c>
      <c r="R94" s="84">
        <f t="shared" si="58"/>
        <v>0</v>
      </c>
      <c r="S94" s="84">
        <f t="shared" si="59"/>
        <v>0</v>
      </c>
      <c r="T94" s="84">
        <f t="shared" si="45"/>
        <v>0</v>
      </c>
      <c r="U94" s="84">
        <f t="shared" si="53"/>
        <v>0</v>
      </c>
      <c r="V94" s="84">
        <f t="shared" si="46"/>
        <v>0</v>
      </c>
      <c r="W94" s="84">
        <v>0</v>
      </c>
      <c r="X94" s="84">
        <f t="shared" si="47"/>
        <v>0</v>
      </c>
      <c r="Y94" s="89">
        <f t="shared" si="48"/>
        <v>0</v>
      </c>
      <c r="AA94" s="122">
        <v>89</v>
      </c>
      <c r="AB94" s="84">
        <f t="shared" si="49"/>
        <v>0</v>
      </c>
      <c r="AC94" s="332">
        <f t="shared" si="39"/>
        <v>0</v>
      </c>
      <c r="AD94" s="152">
        <f t="shared" si="50"/>
        <v>0</v>
      </c>
      <c r="AE94" s="152">
        <f t="shared" si="51"/>
        <v>0</v>
      </c>
      <c r="AF94" s="221">
        <f t="shared" si="63"/>
        <v>0</v>
      </c>
      <c r="AG94" s="221">
        <f t="shared" si="64"/>
        <v>0</v>
      </c>
      <c r="AH94" s="221">
        <f t="shared" si="65"/>
        <v>0</v>
      </c>
      <c r="AI94" s="226">
        <f t="shared" si="66"/>
        <v>0</v>
      </c>
      <c r="AK94" s="122">
        <v>89</v>
      </c>
      <c r="AL94" s="84"/>
      <c r="AM94" s="84"/>
      <c r="AN94" s="84"/>
      <c r="AO94" s="84"/>
      <c r="AP94" s="84"/>
      <c r="AQ94" s="221"/>
      <c r="AR94" s="221"/>
      <c r="AS94" s="221"/>
      <c r="AT94" s="221"/>
      <c r="AU94" s="84"/>
      <c r="AV94" s="84"/>
      <c r="AW94" s="84"/>
      <c r="AX94" s="84"/>
      <c r="AY94" s="127"/>
    </row>
    <row r="95" spans="2:51">
      <c r="I95" s="106">
        <v>90</v>
      </c>
      <c r="J95" s="84">
        <f t="shared" si="54"/>
        <v>0</v>
      </c>
      <c r="K95" s="84">
        <f t="shared" si="55"/>
        <v>0</v>
      </c>
      <c r="L95" s="84">
        <f t="shared" si="56"/>
        <v>0</v>
      </c>
      <c r="M95" s="84">
        <f t="shared" si="57"/>
        <v>0</v>
      </c>
      <c r="N95" s="84">
        <f t="shared" si="43"/>
        <v>0</v>
      </c>
      <c r="O95" s="85">
        <f t="shared" si="44"/>
        <v>0</v>
      </c>
      <c r="P95" s="106">
        <v>90</v>
      </c>
      <c r="Q95" s="84">
        <f t="shared" si="52"/>
        <v>0</v>
      </c>
      <c r="R95" s="84">
        <f t="shared" si="58"/>
        <v>0</v>
      </c>
      <c r="S95" s="84">
        <f t="shared" si="59"/>
        <v>0</v>
      </c>
      <c r="T95" s="84">
        <f t="shared" si="45"/>
        <v>0</v>
      </c>
      <c r="U95" s="84">
        <f t="shared" si="53"/>
        <v>0</v>
      </c>
      <c r="V95" s="84">
        <f t="shared" si="46"/>
        <v>0</v>
      </c>
      <c r="W95" s="84">
        <v>0</v>
      </c>
      <c r="X95" s="84">
        <f t="shared" si="47"/>
        <v>0</v>
      </c>
      <c r="Y95" s="89">
        <f t="shared" si="48"/>
        <v>0</v>
      </c>
      <c r="AA95" s="122">
        <v>90</v>
      </c>
      <c r="AB95" s="84">
        <f t="shared" si="49"/>
        <v>0</v>
      </c>
      <c r="AC95" s="332">
        <f t="shared" ref="AC95:AC158" si="67">IF(AA95&lt;=$F$18,IFERROR(VLOOKUP($AA95,$B$82:$G$94,3,FALSE),0),)*50%</f>
        <v>0</v>
      </c>
      <c r="AD95" s="152">
        <f t="shared" si="50"/>
        <v>0</v>
      </c>
      <c r="AE95" s="152">
        <f t="shared" si="51"/>
        <v>0</v>
      </c>
      <c r="AF95" s="221">
        <f t="shared" si="63"/>
        <v>0</v>
      </c>
      <c r="AG95" s="221">
        <f t="shared" si="64"/>
        <v>0</v>
      </c>
      <c r="AH95" s="221">
        <f t="shared" si="65"/>
        <v>0</v>
      </c>
      <c r="AI95" s="226">
        <f t="shared" si="66"/>
        <v>0</v>
      </c>
      <c r="AK95" s="122">
        <v>90</v>
      </c>
      <c r="AL95" s="84"/>
      <c r="AM95" s="84"/>
      <c r="AN95" s="84"/>
      <c r="AO95" s="84"/>
      <c r="AP95" s="84"/>
      <c r="AQ95" s="221"/>
      <c r="AR95" s="221"/>
      <c r="AS95" s="221"/>
      <c r="AT95" s="221"/>
      <c r="AU95" s="84"/>
      <c r="AV95" s="84"/>
      <c r="AW95" s="84"/>
      <c r="AX95" s="84"/>
      <c r="AY95" s="127"/>
    </row>
    <row r="96" spans="2:51">
      <c r="C96" s="118" t="s">
        <v>159</v>
      </c>
      <c r="D96" t="s">
        <v>142</v>
      </c>
      <c r="E96" s="6"/>
      <c r="I96" s="106">
        <v>91</v>
      </c>
      <c r="J96" s="84">
        <f t="shared" si="54"/>
        <v>0</v>
      </c>
      <c r="K96" s="84">
        <f t="shared" si="55"/>
        <v>0</v>
      </c>
      <c r="L96" s="84">
        <f t="shared" si="56"/>
        <v>0</v>
      </c>
      <c r="M96" s="84">
        <f t="shared" si="57"/>
        <v>0</v>
      </c>
      <c r="N96" s="84">
        <f t="shared" si="43"/>
        <v>0</v>
      </c>
      <c r="O96" s="85">
        <f t="shared" si="44"/>
        <v>0</v>
      </c>
      <c r="P96" s="106">
        <v>91</v>
      </c>
      <c r="Q96" s="84">
        <f t="shared" si="52"/>
        <v>0</v>
      </c>
      <c r="R96" s="84">
        <f t="shared" si="58"/>
        <v>0</v>
      </c>
      <c r="S96" s="84">
        <f t="shared" si="59"/>
        <v>0</v>
      </c>
      <c r="T96" s="84">
        <f t="shared" si="45"/>
        <v>0</v>
      </c>
      <c r="U96" s="84">
        <f t="shared" si="53"/>
        <v>0</v>
      </c>
      <c r="V96" s="84">
        <f t="shared" si="46"/>
        <v>0</v>
      </c>
      <c r="W96" s="84">
        <v>0</v>
      </c>
      <c r="X96" s="84">
        <f t="shared" si="47"/>
        <v>0</v>
      </c>
      <c r="Y96" s="89">
        <f t="shared" si="48"/>
        <v>0</v>
      </c>
      <c r="AA96" s="122">
        <v>91</v>
      </c>
      <c r="AB96" s="84">
        <f t="shared" si="49"/>
        <v>0</v>
      </c>
      <c r="AC96" s="332">
        <f t="shared" si="67"/>
        <v>0</v>
      </c>
      <c r="AD96" s="152">
        <f t="shared" si="50"/>
        <v>0</v>
      </c>
      <c r="AE96" s="152">
        <f t="shared" si="51"/>
        <v>0</v>
      </c>
      <c r="AF96" s="221">
        <f t="shared" si="63"/>
        <v>0</v>
      </c>
      <c r="AG96" s="221">
        <f t="shared" si="64"/>
        <v>0</v>
      </c>
      <c r="AH96" s="221">
        <f t="shared" si="65"/>
        <v>0</v>
      </c>
      <c r="AI96" s="226">
        <f t="shared" si="66"/>
        <v>0</v>
      </c>
      <c r="AK96" s="122">
        <v>91</v>
      </c>
      <c r="AL96" s="84"/>
      <c r="AM96" s="84"/>
      <c r="AN96" s="84"/>
      <c r="AO96" s="84"/>
      <c r="AP96" s="84"/>
      <c r="AQ96" s="221"/>
      <c r="AR96" s="221"/>
      <c r="AS96" s="221"/>
      <c r="AT96" s="221"/>
      <c r="AU96" s="84"/>
      <c r="AV96" s="84"/>
      <c r="AW96" s="84"/>
      <c r="AX96" s="84"/>
      <c r="AY96" s="127"/>
    </row>
    <row r="97" spans="2:51">
      <c r="B97" s="2" t="s">
        <v>0</v>
      </c>
      <c r="C97">
        <v>32</v>
      </c>
      <c r="D97">
        <v>0</v>
      </c>
      <c r="E97" s="6"/>
      <c r="I97" s="106">
        <v>92</v>
      </c>
      <c r="J97" s="84">
        <f t="shared" si="54"/>
        <v>0</v>
      </c>
      <c r="K97" s="84">
        <f t="shared" si="55"/>
        <v>0</v>
      </c>
      <c r="L97" s="84">
        <f t="shared" si="56"/>
        <v>0</v>
      </c>
      <c r="M97" s="84">
        <f t="shared" si="57"/>
        <v>0</v>
      </c>
      <c r="N97" s="84">
        <f t="shared" si="43"/>
        <v>0</v>
      </c>
      <c r="O97" s="85">
        <f t="shared" si="44"/>
        <v>0</v>
      </c>
      <c r="P97" s="106">
        <v>92</v>
      </c>
      <c r="Q97" s="84">
        <f t="shared" si="52"/>
        <v>0</v>
      </c>
      <c r="R97" s="84">
        <f t="shared" si="58"/>
        <v>0</v>
      </c>
      <c r="S97" s="84">
        <f t="shared" si="59"/>
        <v>0</v>
      </c>
      <c r="T97" s="84">
        <f t="shared" si="45"/>
        <v>0</v>
      </c>
      <c r="U97" s="84">
        <f t="shared" si="53"/>
        <v>0</v>
      </c>
      <c r="V97" s="84">
        <f t="shared" si="46"/>
        <v>0</v>
      </c>
      <c r="W97" s="84">
        <v>0</v>
      </c>
      <c r="X97" s="84">
        <f t="shared" si="47"/>
        <v>0</v>
      </c>
      <c r="Y97" s="89">
        <f t="shared" si="48"/>
        <v>0</v>
      </c>
      <c r="AA97" s="122">
        <v>92</v>
      </c>
      <c r="AB97" s="84">
        <f t="shared" si="49"/>
        <v>0</v>
      </c>
      <c r="AC97" s="332">
        <f t="shared" si="67"/>
        <v>0</v>
      </c>
      <c r="AD97" s="152">
        <f t="shared" si="50"/>
        <v>0</v>
      </c>
      <c r="AE97" s="152">
        <f t="shared" si="51"/>
        <v>0</v>
      </c>
      <c r="AF97" s="221">
        <f t="shared" si="63"/>
        <v>0</v>
      </c>
      <c r="AG97" s="221">
        <f t="shared" si="64"/>
        <v>0</v>
      </c>
      <c r="AH97" s="221">
        <f t="shared" si="65"/>
        <v>0</v>
      </c>
      <c r="AI97" s="226">
        <f t="shared" si="66"/>
        <v>0</v>
      </c>
      <c r="AK97" s="122">
        <v>92</v>
      </c>
      <c r="AL97" s="84"/>
      <c r="AM97" s="84"/>
      <c r="AN97" s="84"/>
      <c r="AO97" s="84"/>
      <c r="AP97" s="84"/>
      <c r="AQ97" s="221"/>
      <c r="AR97" s="221"/>
      <c r="AS97" s="221"/>
      <c r="AT97" s="221"/>
      <c r="AU97" s="84"/>
      <c r="AV97" s="84"/>
      <c r="AW97" s="84"/>
      <c r="AX97" s="84"/>
      <c r="AY97" s="127"/>
    </row>
    <row r="98" spans="2:51">
      <c r="B98" s="2" t="s">
        <v>1</v>
      </c>
      <c r="C98">
        <v>45</v>
      </c>
      <c r="D98">
        <v>0</v>
      </c>
      <c r="E98" s="6"/>
      <c r="I98" s="106">
        <v>93</v>
      </c>
      <c r="J98" s="84">
        <f t="shared" si="54"/>
        <v>0</v>
      </c>
      <c r="K98" s="84">
        <f t="shared" si="55"/>
        <v>0</v>
      </c>
      <c r="L98" s="84">
        <f t="shared" si="56"/>
        <v>0</v>
      </c>
      <c r="M98" s="84">
        <f t="shared" si="57"/>
        <v>0</v>
      </c>
      <c r="N98" s="84">
        <f t="shared" si="43"/>
        <v>0</v>
      </c>
      <c r="O98" s="85">
        <f t="shared" si="44"/>
        <v>0</v>
      </c>
      <c r="P98" s="106">
        <v>93</v>
      </c>
      <c r="Q98" s="84">
        <f t="shared" si="52"/>
        <v>0</v>
      </c>
      <c r="R98" s="84">
        <f t="shared" si="58"/>
        <v>0</v>
      </c>
      <c r="S98" s="84">
        <f t="shared" si="59"/>
        <v>0</v>
      </c>
      <c r="T98" s="84">
        <f t="shared" si="45"/>
        <v>0</v>
      </c>
      <c r="U98" s="84">
        <f t="shared" si="53"/>
        <v>0</v>
      </c>
      <c r="V98" s="84">
        <f t="shared" si="46"/>
        <v>0</v>
      </c>
      <c r="W98" s="84">
        <v>0</v>
      </c>
      <c r="X98" s="84">
        <f t="shared" si="47"/>
        <v>0</v>
      </c>
      <c r="Y98" s="89">
        <f t="shared" si="48"/>
        <v>0</v>
      </c>
      <c r="AA98" s="122">
        <v>93</v>
      </c>
      <c r="AB98" s="84">
        <f t="shared" si="49"/>
        <v>0</v>
      </c>
      <c r="AC98" s="332">
        <f t="shared" si="67"/>
        <v>0</v>
      </c>
      <c r="AD98" s="152">
        <f t="shared" si="50"/>
        <v>0</v>
      </c>
      <c r="AE98" s="152">
        <f t="shared" si="51"/>
        <v>0</v>
      </c>
      <c r="AF98" s="221">
        <f t="shared" si="63"/>
        <v>0</v>
      </c>
      <c r="AG98" s="221">
        <f t="shared" si="64"/>
        <v>0</v>
      </c>
      <c r="AH98" s="221">
        <f t="shared" si="65"/>
        <v>0</v>
      </c>
      <c r="AI98" s="226">
        <f t="shared" si="66"/>
        <v>0</v>
      </c>
      <c r="AK98" s="122">
        <v>93</v>
      </c>
      <c r="AL98" s="84"/>
      <c r="AM98" s="84"/>
      <c r="AN98" s="84"/>
      <c r="AO98" s="84"/>
      <c r="AP98" s="84"/>
      <c r="AQ98" s="221"/>
      <c r="AR98" s="221"/>
      <c r="AS98" s="221"/>
      <c r="AT98" s="221"/>
      <c r="AU98" s="84"/>
      <c r="AV98" s="84"/>
      <c r="AW98" s="84"/>
      <c r="AX98" s="84"/>
      <c r="AY98" s="127"/>
    </row>
    <row r="99" spans="2:51">
      <c r="B99" s="2" t="s">
        <v>2</v>
      </c>
      <c r="C99">
        <v>70</v>
      </c>
      <c r="D99">
        <v>0</v>
      </c>
      <c r="E99" s="6"/>
      <c r="I99" s="106">
        <v>94</v>
      </c>
      <c r="J99" s="84">
        <f t="shared" si="54"/>
        <v>0</v>
      </c>
      <c r="K99" s="84">
        <f t="shared" si="55"/>
        <v>0</v>
      </c>
      <c r="L99" s="84">
        <f t="shared" si="56"/>
        <v>0</v>
      </c>
      <c r="M99" s="84">
        <f t="shared" si="57"/>
        <v>0</v>
      </c>
      <c r="N99" s="84">
        <f t="shared" si="43"/>
        <v>0</v>
      </c>
      <c r="O99" s="85">
        <f t="shared" si="44"/>
        <v>0</v>
      </c>
      <c r="P99" s="106">
        <v>94</v>
      </c>
      <c r="Q99" s="84">
        <f t="shared" si="52"/>
        <v>0</v>
      </c>
      <c r="R99" s="84">
        <f t="shared" si="58"/>
        <v>0</v>
      </c>
      <c r="S99" s="84">
        <f t="shared" si="59"/>
        <v>0</v>
      </c>
      <c r="T99" s="84">
        <f t="shared" si="45"/>
        <v>0</v>
      </c>
      <c r="U99" s="84">
        <f t="shared" si="53"/>
        <v>0</v>
      </c>
      <c r="V99" s="84">
        <f t="shared" si="46"/>
        <v>0</v>
      </c>
      <c r="W99" s="84">
        <v>0</v>
      </c>
      <c r="X99" s="84">
        <f t="shared" si="47"/>
        <v>0</v>
      </c>
      <c r="Y99" s="89">
        <f t="shared" si="48"/>
        <v>0</v>
      </c>
      <c r="AA99" s="122">
        <v>94</v>
      </c>
      <c r="AB99" s="84">
        <f t="shared" si="49"/>
        <v>0</v>
      </c>
      <c r="AC99" s="332">
        <f t="shared" si="67"/>
        <v>0</v>
      </c>
      <c r="AD99" s="152">
        <f t="shared" si="50"/>
        <v>0</v>
      </c>
      <c r="AE99" s="152">
        <f t="shared" si="51"/>
        <v>0</v>
      </c>
      <c r="AF99" s="221">
        <f t="shared" si="63"/>
        <v>0</v>
      </c>
      <c r="AG99" s="221">
        <f t="shared" si="64"/>
        <v>0</v>
      </c>
      <c r="AH99" s="221">
        <f t="shared" si="65"/>
        <v>0</v>
      </c>
      <c r="AI99" s="226">
        <f t="shared" si="66"/>
        <v>0</v>
      </c>
      <c r="AK99" s="122">
        <v>94</v>
      </c>
      <c r="AL99" s="84"/>
      <c r="AM99" s="84"/>
      <c r="AN99" s="84"/>
      <c r="AO99" s="84"/>
      <c r="AP99" s="84"/>
      <c r="AQ99" s="221"/>
      <c r="AR99" s="221"/>
      <c r="AS99" s="221"/>
      <c r="AT99" s="221"/>
      <c r="AU99" s="84"/>
      <c r="AV99" s="84"/>
      <c r="AW99" s="84"/>
      <c r="AX99" s="84"/>
      <c r="AY99" s="127"/>
    </row>
    <row r="100" spans="2:51">
      <c r="B100" s="2" t="s">
        <v>140</v>
      </c>
      <c r="C100">
        <v>70</v>
      </c>
      <c r="D100">
        <v>0</v>
      </c>
      <c r="E100" s="6"/>
      <c r="I100" s="106">
        <v>95</v>
      </c>
      <c r="J100" s="84">
        <f t="shared" si="54"/>
        <v>0</v>
      </c>
      <c r="K100" s="84">
        <f t="shared" si="55"/>
        <v>0</v>
      </c>
      <c r="L100" s="84">
        <f t="shared" si="56"/>
        <v>0</v>
      </c>
      <c r="M100" s="84">
        <f t="shared" si="57"/>
        <v>0</v>
      </c>
      <c r="N100" s="84">
        <f t="shared" si="43"/>
        <v>0</v>
      </c>
      <c r="O100" s="85">
        <f t="shared" si="44"/>
        <v>0</v>
      </c>
      <c r="P100" s="106">
        <v>95</v>
      </c>
      <c r="Q100" s="84">
        <f t="shared" si="52"/>
        <v>0</v>
      </c>
      <c r="R100" s="84">
        <f t="shared" si="58"/>
        <v>0</v>
      </c>
      <c r="S100" s="84">
        <f t="shared" si="59"/>
        <v>0</v>
      </c>
      <c r="T100" s="84">
        <f t="shared" si="45"/>
        <v>0</v>
      </c>
      <c r="U100" s="84">
        <f t="shared" si="53"/>
        <v>0</v>
      </c>
      <c r="V100" s="84">
        <f t="shared" si="46"/>
        <v>0</v>
      </c>
      <c r="W100" s="84">
        <v>0</v>
      </c>
      <c r="X100" s="84">
        <f t="shared" si="47"/>
        <v>0</v>
      </c>
      <c r="Y100" s="89">
        <f t="shared" si="48"/>
        <v>0</v>
      </c>
      <c r="AA100" s="122">
        <v>95</v>
      </c>
      <c r="AB100" s="84">
        <f t="shared" si="49"/>
        <v>0</v>
      </c>
      <c r="AC100" s="332">
        <f t="shared" si="67"/>
        <v>0</v>
      </c>
      <c r="AD100" s="152">
        <f t="shared" si="50"/>
        <v>0</v>
      </c>
      <c r="AE100" s="152">
        <f t="shared" si="51"/>
        <v>0</v>
      </c>
      <c r="AF100" s="221">
        <f t="shared" si="63"/>
        <v>0</v>
      </c>
      <c r="AG100" s="221">
        <f t="shared" si="64"/>
        <v>0</v>
      </c>
      <c r="AH100" s="221">
        <f t="shared" si="65"/>
        <v>0</v>
      </c>
      <c r="AI100" s="226">
        <f t="shared" si="66"/>
        <v>0</v>
      </c>
      <c r="AK100" s="122">
        <v>95</v>
      </c>
      <c r="AL100" s="84"/>
      <c r="AM100" s="84"/>
      <c r="AN100" s="84"/>
      <c r="AO100" s="84"/>
      <c r="AP100" s="84"/>
      <c r="AQ100" s="221"/>
      <c r="AR100" s="221"/>
      <c r="AS100" s="221"/>
      <c r="AT100" s="221"/>
      <c r="AU100" s="84"/>
      <c r="AV100" s="84"/>
      <c r="AW100" s="84"/>
      <c r="AX100" s="84"/>
      <c r="AY100" s="127"/>
    </row>
    <row r="101" spans="2:51">
      <c r="C101" s="73"/>
      <c r="E101" s="6"/>
      <c r="I101" s="106">
        <v>96</v>
      </c>
      <c r="J101" s="84">
        <f t="shared" si="54"/>
        <v>0</v>
      </c>
      <c r="K101" s="84">
        <f t="shared" si="55"/>
        <v>0</v>
      </c>
      <c r="L101" s="84">
        <f t="shared" si="56"/>
        <v>0</v>
      </c>
      <c r="M101" s="84">
        <f t="shared" si="57"/>
        <v>0</v>
      </c>
      <c r="N101" s="84">
        <f t="shared" si="43"/>
        <v>0</v>
      </c>
      <c r="O101" s="85">
        <f t="shared" si="44"/>
        <v>0</v>
      </c>
      <c r="P101" s="106">
        <v>96</v>
      </c>
      <c r="Q101" s="84">
        <f t="shared" si="52"/>
        <v>0</v>
      </c>
      <c r="R101" s="84">
        <f t="shared" si="58"/>
        <v>0</v>
      </c>
      <c r="S101" s="84">
        <f t="shared" si="59"/>
        <v>0</v>
      </c>
      <c r="T101" s="84">
        <f t="shared" si="45"/>
        <v>0</v>
      </c>
      <c r="U101" s="84">
        <f t="shared" si="53"/>
        <v>0</v>
      </c>
      <c r="V101" s="84">
        <f t="shared" si="46"/>
        <v>0</v>
      </c>
      <c r="W101" s="84">
        <v>0</v>
      </c>
      <c r="X101" s="84">
        <f t="shared" si="47"/>
        <v>0</v>
      </c>
      <c r="Y101" s="89">
        <f t="shared" si="48"/>
        <v>0</v>
      </c>
      <c r="AA101" s="122">
        <v>96</v>
      </c>
      <c r="AB101" s="84">
        <f t="shared" si="49"/>
        <v>0</v>
      </c>
      <c r="AC101" s="332">
        <f t="shared" si="67"/>
        <v>0</v>
      </c>
      <c r="AD101" s="152">
        <f t="shared" si="50"/>
        <v>0</v>
      </c>
      <c r="AE101" s="152">
        <f t="shared" si="51"/>
        <v>0</v>
      </c>
      <c r="AF101" s="221">
        <f t="shared" si="63"/>
        <v>0</v>
      </c>
      <c r="AG101" s="221">
        <f t="shared" si="64"/>
        <v>0</v>
      </c>
      <c r="AH101" s="221">
        <f t="shared" si="65"/>
        <v>0</v>
      </c>
      <c r="AI101" s="226">
        <f t="shared" si="66"/>
        <v>0</v>
      </c>
      <c r="AK101" s="122">
        <v>96</v>
      </c>
      <c r="AL101" s="84"/>
      <c r="AM101" s="84"/>
      <c r="AN101" s="84"/>
      <c r="AO101" s="84"/>
      <c r="AP101" s="84"/>
      <c r="AQ101" s="221"/>
      <c r="AR101" s="221"/>
      <c r="AS101" s="221"/>
      <c r="AT101" s="221"/>
      <c r="AU101" s="84"/>
      <c r="AV101" s="84"/>
      <c r="AW101" s="84"/>
      <c r="AX101" s="84"/>
      <c r="AY101" s="127"/>
    </row>
    <row r="102" spans="2:51">
      <c r="C102" s="73"/>
      <c r="E102" s="6"/>
      <c r="I102" s="106">
        <v>97</v>
      </c>
      <c r="J102" s="84">
        <f t="shared" si="54"/>
        <v>0</v>
      </c>
      <c r="K102" s="84">
        <f t="shared" si="55"/>
        <v>0</v>
      </c>
      <c r="L102" s="84">
        <f t="shared" si="56"/>
        <v>0</v>
      </c>
      <c r="M102" s="84">
        <f t="shared" si="57"/>
        <v>0</v>
      </c>
      <c r="N102" s="84">
        <f t="shared" si="43"/>
        <v>0</v>
      </c>
      <c r="O102" s="85">
        <f t="shared" si="44"/>
        <v>0</v>
      </c>
      <c r="P102" s="106">
        <v>97</v>
      </c>
      <c r="Q102" s="84">
        <f t="shared" ref="Q102:Q133" si="68">IF(P102&lt;=$F$18,LOOKUP(P102-1,$B$25:$B$78,$G$25:$G$78),)</f>
        <v>0</v>
      </c>
      <c r="R102" s="84">
        <f t="shared" si="58"/>
        <v>0</v>
      </c>
      <c r="S102" s="84">
        <f t="shared" si="59"/>
        <v>0</v>
      </c>
      <c r="T102" s="84">
        <f t="shared" si="45"/>
        <v>0</v>
      </c>
      <c r="U102" s="84">
        <f t="shared" si="53"/>
        <v>0</v>
      </c>
      <c r="V102" s="84">
        <f t="shared" si="46"/>
        <v>0</v>
      </c>
      <c r="W102" s="84">
        <v>0</v>
      </c>
      <c r="X102" s="84">
        <f t="shared" si="47"/>
        <v>0</v>
      </c>
      <c r="Y102" s="89">
        <f t="shared" si="48"/>
        <v>0</v>
      </c>
      <c r="AA102" s="122">
        <v>97</v>
      </c>
      <c r="AB102" s="84">
        <f t="shared" si="49"/>
        <v>0</v>
      </c>
      <c r="AC102" s="332">
        <f t="shared" si="67"/>
        <v>0</v>
      </c>
      <c r="AD102" s="152">
        <f t="shared" si="50"/>
        <v>0</v>
      </c>
      <c r="AE102" s="152">
        <f t="shared" si="51"/>
        <v>0</v>
      </c>
      <c r="AF102" s="221">
        <f t="shared" si="63"/>
        <v>0</v>
      </c>
      <c r="AG102" s="221">
        <f t="shared" si="64"/>
        <v>0</v>
      </c>
      <c r="AH102" s="221">
        <f t="shared" si="65"/>
        <v>0</v>
      </c>
      <c r="AI102" s="226">
        <f t="shared" si="66"/>
        <v>0</v>
      </c>
      <c r="AK102" s="122">
        <v>97</v>
      </c>
      <c r="AL102" s="84"/>
      <c r="AM102" s="84"/>
      <c r="AN102" s="84"/>
      <c r="AO102" s="84"/>
      <c r="AP102" s="84"/>
      <c r="AQ102" s="221"/>
      <c r="AR102" s="221"/>
      <c r="AS102" s="221"/>
      <c r="AT102" s="221"/>
      <c r="AU102" s="84"/>
      <c r="AV102" s="84"/>
      <c r="AW102" s="84"/>
      <c r="AX102" s="84"/>
      <c r="AY102" s="127"/>
    </row>
    <row r="103" spans="2:51" ht="16">
      <c r="C103" s="71" t="s">
        <v>162</v>
      </c>
      <c r="D103" s="162" t="s">
        <v>163</v>
      </c>
      <c r="F103" s="217" t="s">
        <v>237</v>
      </c>
      <c r="I103" s="106">
        <v>98</v>
      </c>
      <c r="J103" s="84">
        <f t="shared" si="54"/>
        <v>0</v>
      </c>
      <c r="K103" s="84">
        <f t="shared" si="55"/>
        <v>0</v>
      </c>
      <c r="L103" s="84">
        <f t="shared" si="56"/>
        <v>0</v>
      </c>
      <c r="M103" s="84">
        <f t="shared" si="57"/>
        <v>0</v>
      </c>
      <c r="N103" s="84">
        <f t="shared" si="43"/>
        <v>0</v>
      </c>
      <c r="O103" s="85">
        <f t="shared" si="44"/>
        <v>0</v>
      </c>
      <c r="P103" s="106">
        <v>98</v>
      </c>
      <c r="Q103" s="84">
        <f t="shared" si="68"/>
        <v>0</v>
      </c>
      <c r="R103" s="84">
        <f t="shared" si="58"/>
        <v>0</v>
      </c>
      <c r="S103" s="84">
        <f t="shared" si="59"/>
        <v>0</v>
      </c>
      <c r="T103" s="84">
        <f t="shared" si="45"/>
        <v>0</v>
      </c>
      <c r="U103" s="84">
        <f t="shared" si="53"/>
        <v>0</v>
      </c>
      <c r="V103" s="84">
        <f t="shared" si="46"/>
        <v>0</v>
      </c>
      <c r="W103" s="84">
        <v>0</v>
      </c>
      <c r="X103" s="84">
        <f t="shared" si="47"/>
        <v>0</v>
      </c>
      <c r="Y103" s="89">
        <f t="shared" si="48"/>
        <v>0</v>
      </c>
      <c r="AA103" s="122">
        <v>98</v>
      </c>
      <c r="AB103" s="84">
        <f t="shared" si="49"/>
        <v>0</v>
      </c>
      <c r="AC103" s="332">
        <f t="shared" si="67"/>
        <v>0</v>
      </c>
      <c r="AD103" s="152">
        <f t="shared" si="50"/>
        <v>0</v>
      </c>
      <c r="AE103" s="152">
        <f t="shared" si="51"/>
        <v>0</v>
      </c>
      <c r="AF103" s="221">
        <f t="shared" si="63"/>
        <v>0</v>
      </c>
      <c r="AG103" s="221">
        <f t="shared" si="64"/>
        <v>0</v>
      </c>
      <c r="AH103" s="221">
        <f t="shared" si="65"/>
        <v>0</v>
      </c>
      <c r="AI103" s="226">
        <f t="shared" si="66"/>
        <v>0</v>
      </c>
      <c r="AK103" s="122">
        <v>98</v>
      </c>
      <c r="AL103" s="84"/>
      <c r="AM103" s="84"/>
      <c r="AN103" s="84"/>
      <c r="AO103" s="84"/>
      <c r="AP103" s="84"/>
      <c r="AQ103" s="221"/>
      <c r="AR103" s="221"/>
      <c r="AS103" s="221"/>
      <c r="AT103" s="221"/>
      <c r="AU103" s="84"/>
      <c r="AV103" s="84"/>
      <c r="AW103" s="84"/>
      <c r="AX103" s="84"/>
      <c r="AY103" s="127"/>
    </row>
    <row r="104" spans="2:51">
      <c r="B104" t="s">
        <v>78</v>
      </c>
      <c r="C104">
        <v>1.52</v>
      </c>
      <c r="D104">
        <v>35</v>
      </c>
      <c r="F104" s="216" t="s">
        <v>233</v>
      </c>
      <c r="G104" s="70">
        <v>0.25</v>
      </c>
      <c r="I104" s="106">
        <v>99</v>
      </c>
      <c r="J104" s="84">
        <f t="shared" si="54"/>
        <v>0</v>
      </c>
      <c r="K104" s="84">
        <f t="shared" si="55"/>
        <v>0</v>
      </c>
      <c r="L104" s="84">
        <f t="shared" si="56"/>
        <v>0</v>
      </c>
      <c r="M104" s="84">
        <f t="shared" si="57"/>
        <v>0</v>
      </c>
      <c r="N104" s="84">
        <f t="shared" si="43"/>
        <v>0</v>
      </c>
      <c r="O104" s="85">
        <f t="shared" si="44"/>
        <v>0</v>
      </c>
      <c r="P104" s="106">
        <v>99</v>
      </c>
      <c r="Q104" s="84">
        <f t="shared" si="68"/>
        <v>0</v>
      </c>
      <c r="R104" s="84">
        <f t="shared" si="58"/>
        <v>0</v>
      </c>
      <c r="S104" s="84">
        <f t="shared" si="59"/>
        <v>0</v>
      </c>
      <c r="T104" s="84">
        <f t="shared" si="45"/>
        <v>0</v>
      </c>
      <c r="U104" s="84">
        <f t="shared" si="53"/>
        <v>0</v>
      </c>
      <c r="V104" s="84">
        <f t="shared" si="46"/>
        <v>0</v>
      </c>
      <c r="W104" s="84">
        <v>0</v>
      </c>
      <c r="X104" s="84">
        <f t="shared" si="47"/>
        <v>0</v>
      </c>
      <c r="Y104" s="89">
        <f t="shared" si="48"/>
        <v>0</v>
      </c>
      <c r="AA104" s="122">
        <v>99</v>
      </c>
      <c r="AB104" s="84">
        <f t="shared" si="49"/>
        <v>0</v>
      </c>
      <c r="AC104" s="332">
        <f t="shared" si="67"/>
        <v>0</v>
      </c>
      <c r="AD104" s="152">
        <f t="shared" si="50"/>
        <v>0</v>
      </c>
      <c r="AE104" s="152">
        <f t="shared" si="51"/>
        <v>0</v>
      </c>
      <c r="AF104" s="221">
        <f t="shared" si="63"/>
        <v>0</v>
      </c>
      <c r="AG104" s="221">
        <f t="shared" si="64"/>
        <v>0</v>
      </c>
      <c r="AH104" s="221">
        <f t="shared" si="65"/>
        <v>0</v>
      </c>
      <c r="AI104" s="226">
        <f t="shared" si="66"/>
        <v>0</v>
      </c>
      <c r="AK104" s="122">
        <v>99</v>
      </c>
      <c r="AL104" s="84"/>
      <c r="AM104" s="84"/>
      <c r="AN104" s="84"/>
      <c r="AO104" s="84"/>
      <c r="AP104" s="84"/>
      <c r="AQ104" s="221"/>
      <c r="AR104" s="221"/>
      <c r="AS104" s="221"/>
      <c r="AT104" s="221"/>
      <c r="AU104" s="84"/>
      <c r="AV104" s="84"/>
      <c r="AW104" s="84"/>
      <c r="AX104" s="84"/>
      <c r="AY104" s="127"/>
    </row>
    <row r="105" spans="2:51">
      <c r="B105" t="s">
        <v>80</v>
      </c>
      <c r="C105">
        <v>0</v>
      </c>
      <c r="D105">
        <v>2</v>
      </c>
      <c r="F105" s="216" t="s">
        <v>235</v>
      </c>
      <c r="G105" s="70">
        <v>1.03</v>
      </c>
      <c r="I105" s="106">
        <v>100</v>
      </c>
      <c r="J105" s="84">
        <f t="shared" si="54"/>
        <v>0</v>
      </c>
      <c r="K105" s="84">
        <f t="shared" si="55"/>
        <v>0</v>
      </c>
      <c r="L105" s="84">
        <f t="shared" si="56"/>
        <v>0</v>
      </c>
      <c r="M105" s="84">
        <f t="shared" si="57"/>
        <v>0</v>
      </c>
      <c r="N105" s="84">
        <f t="shared" si="43"/>
        <v>0</v>
      </c>
      <c r="O105" s="85">
        <f t="shared" si="44"/>
        <v>0</v>
      </c>
      <c r="P105" s="106">
        <v>100</v>
      </c>
      <c r="Q105" s="84">
        <f t="shared" si="68"/>
        <v>0</v>
      </c>
      <c r="R105" s="84">
        <f t="shared" si="58"/>
        <v>0</v>
      </c>
      <c r="S105" s="84">
        <f t="shared" si="59"/>
        <v>0</v>
      </c>
      <c r="T105" s="84">
        <f t="shared" si="45"/>
        <v>0</v>
      </c>
      <c r="U105" s="84">
        <f t="shared" si="53"/>
        <v>0</v>
      </c>
      <c r="V105" s="84">
        <f t="shared" si="46"/>
        <v>0</v>
      </c>
      <c r="W105" s="84">
        <v>0</v>
      </c>
      <c r="X105" s="84">
        <f t="shared" si="47"/>
        <v>0</v>
      </c>
      <c r="Y105" s="89">
        <f t="shared" si="48"/>
        <v>0</v>
      </c>
      <c r="AA105" s="122">
        <v>100</v>
      </c>
      <c r="AB105" s="84">
        <f t="shared" si="49"/>
        <v>0</v>
      </c>
      <c r="AC105" s="332">
        <f t="shared" si="67"/>
        <v>0</v>
      </c>
      <c r="AD105" s="152">
        <f t="shared" si="50"/>
        <v>0</v>
      </c>
      <c r="AE105" s="152">
        <f t="shared" si="51"/>
        <v>0</v>
      </c>
      <c r="AF105" s="221">
        <f t="shared" si="63"/>
        <v>0</v>
      </c>
      <c r="AG105" s="221">
        <f t="shared" si="64"/>
        <v>0</v>
      </c>
      <c r="AH105" s="221">
        <f t="shared" si="65"/>
        <v>0</v>
      </c>
      <c r="AI105" s="226">
        <f t="shared" si="66"/>
        <v>0</v>
      </c>
      <c r="AK105" s="122">
        <v>100</v>
      </c>
      <c r="AL105" s="84"/>
      <c r="AM105" s="84"/>
      <c r="AN105" s="84"/>
      <c r="AO105" s="84"/>
      <c r="AP105" s="84"/>
      <c r="AQ105" s="221"/>
      <c r="AR105" s="221"/>
      <c r="AS105" s="221"/>
      <c r="AT105" s="221"/>
      <c r="AU105" s="84"/>
      <c r="AV105" s="84"/>
      <c r="AW105" s="84"/>
      <c r="AX105" s="84"/>
      <c r="AY105" s="127"/>
    </row>
    <row r="106" spans="2:51" ht="30">
      <c r="B106" t="s">
        <v>81</v>
      </c>
      <c r="C106">
        <v>0.77</v>
      </c>
      <c r="D106">
        <v>25</v>
      </c>
      <c r="F106" s="216" t="s">
        <v>236</v>
      </c>
      <c r="G106" s="70">
        <v>0.59</v>
      </c>
      <c r="I106" s="106">
        <v>101</v>
      </c>
      <c r="J106" s="84">
        <f t="shared" si="54"/>
        <v>0</v>
      </c>
      <c r="K106" s="84">
        <f t="shared" si="55"/>
        <v>0</v>
      </c>
      <c r="L106" s="84">
        <f t="shared" si="56"/>
        <v>0</v>
      </c>
      <c r="M106" s="84">
        <f t="shared" si="57"/>
        <v>0</v>
      </c>
      <c r="N106" s="84">
        <f t="shared" si="43"/>
        <v>0</v>
      </c>
      <c r="O106" s="85">
        <f t="shared" si="44"/>
        <v>0</v>
      </c>
      <c r="P106" s="106">
        <v>101</v>
      </c>
      <c r="Q106" s="84">
        <f t="shared" si="68"/>
        <v>0</v>
      </c>
      <c r="R106" s="84">
        <f t="shared" si="58"/>
        <v>0</v>
      </c>
      <c r="S106" s="84">
        <f t="shared" si="59"/>
        <v>0</v>
      </c>
      <c r="T106" s="84">
        <f t="shared" si="45"/>
        <v>0</v>
      </c>
      <c r="U106" s="84">
        <f t="shared" si="53"/>
        <v>0</v>
      </c>
      <c r="V106" s="84">
        <f t="shared" si="46"/>
        <v>0</v>
      </c>
      <c r="W106" s="84">
        <v>0</v>
      </c>
      <c r="X106" s="84">
        <f t="shared" si="47"/>
        <v>0</v>
      </c>
      <c r="Y106" s="89">
        <f t="shared" si="48"/>
        <v>0</v>
      </c>
      <c r="AA106" s="122">
        <v>101</v>
      </c>
      <c r="AB106" s="84">
        <f t="shared" si="49"/>
        <v>0</v>
      </c>
      <c r="AC106" s="332">
        <f t="shared" si="67"/>
        <v>0</v>
      </c>
      <c r="AD106" s="152">
        <f t="shared" si="50"/>
        <v>0</v>
      </c>
      <c r="AE106" s="152">
        <f t="shared" si="51"/>
        <v>0</v>
      </c>
      <c r="AF106" s="221">
        <f t="shared" si="63"/>
        <v>0</v>
      </c>
      <c r="AG106" s="221">
        <f t="shared" si="64"/>
        <v>0</v>
      </c>
      <c r="AH106" s="221">
        <f t="shared" si="65"/>
        <v>0</v>
      </c>
      <c r="AI106" s="226">
        <f t="shared" si="66"/>
        <v>0</v>
      </c>
      <c r="AK106" s="122">
        <v>101</v>
      </c>
      <c r="AL106" s="84"/>
      <c r="AM106" s="84"/>
      <c r="AN106" s="84"/>
      <c r="AO106" s="84"/>
      <c r="AP106" s="84"/>
      <c r="AQ106" s="221"/>
      <c r="AR106" s="221"/>
      <c r="AS106" s="221"/>
      <c r="AT106" s="221"/>
      <c r="AU106" s="84"/>
      <c r="AV106" s="84"/>
      <c r="AW106" s="84"/>
      <c r="AX106" s="84"/>
      <c r="AY106" s="127"/>
    </row>
    <row r="107" spans="2:51">
      <c r="B107" t="s">
        <v>82</v>
      </c>
      <c r="C107">
        <f>44%*C105+56%*C106</f>
        <v>0.43120000000000003</v>
      </c>
      <c r="D107">
        <f>44%*D105+56%*D106</f>
        <v>14.880000000000003</v>
      </c>
      <c r="F107" s="216" t="s">
        <v>234</v>
      </c>
      <c r="G107" s="70">
        <v>0.43</v>
      </c>
      <c r="I107" s="106">
        <v>102</v>
      </c>
      <c r="J107" s="84">
        <f t="shared" si="54"/>
        <v>0</v>
      </c>
      <c r="K107" s="84">
        <f t="shared" si="55"/>
        <v>0</v>
      </c>
      <c r="L107" s="84">
        <f t="shared" si="56"/>
        <v>0</v>
      </c>
      <c r="M107" s="84">
        <f t="shared" si="57"/>
        <v>0</v>
      </c>
      <c r="N107" s="84">
        <f t="shared" si="43"/>
        <v>0</v>
      </c>
      <c r="O107" s="85">
        <f t="shared" si="44"/>
        <v>0</v>
      </c>
      <c r="P107" s="106">
        <v>102</v>
      </c>
      <c r="Q107" s="84">
        <f t="shared" si="68"/>
        <v>0</v>
      </c>
      <c r="R107" s="84">
        <f t="shared" si="58"/>
        <v>0</v>
      </c>
      <c r="S107" s="84">
        <f t="shared" si="59"/>
        <v>0</v>
      </c>
      <c r="T107" s="84">
        <f t="shared" si="45"/>
        <v>0</v>
      </c>
      <c r="U107" s="84">
        <f t="shared" si="53"/>
        <v>0</v>
      </c>
      <c r="V107" s="84">
        <f t="shared" si="46"/>
        <v>0</v>
      </c>
      <c r="W107" s="84">
        <v>0</v>
      </c>
      <c r="X107" s="84">
        <f t="shared" si="47"/>
        <v>0</v>
      </c>
      <c r="Y107" s="89">
        <f t="shared" si="48"/>
        <v>0</v>
      </c>
      <c r="AA107" s="122">
        <v>102</v>
      </c>
      <c r="AB107" s="84">
        <f t="shared" si="49"/>
        <v>0</v>
      </c>
      <c r="AC107" s="332">
        <f t="shared" si="67"/>
        <v>0</v>
      </c>
      <c r="AD107" s="152">
        <f t="shared" si="50"/>
        <v>0</v>
      </c>
      <c r="AE107" s="152">
        <f t="shared" si="51"/>
        <v>0</v>
      </c>
      <c r="AF107" s="221">
        <f t="shared" si="63"/>
        <v>0</v>
      </c>
      <c r="AG107" s="221">
        <f t="shared" si="64"/>
        <v>0</v>
      </c>
      <c r="AH107" s="221">
        <f t="shared" si="65"/>
        <v>0</v>
      </c>
      <c r="AI107" s="226">
        <f t="shared" si="66"/>
        <v>0</v>
      </c>
      <c r="AK107" s="122">
        <v>102</v>
      </c>
      <c r="AL107" s="84"/>
      <c r="AM107" s="84"/>
      <c r="AN107" s="84"/>
      <c r="AO107" s="84"/>
      <c r="AP107" s="84"/>
      <c r="AQ107" s="221"/>
      <c r="AR107" s="221"/>
      <c r="AS107" s="221"/>
      <c r="AT107" s="221"/>
      <c r="AU107" s="84"/>
      <c r="AV107" s="84"/>
      <c r="AW107" s="84"/>
      <c r="AX107" s="84"/>
      <c r="AY107" s="127"/>
    </row>
    <row r="108" spans="2:51">
      <c r="B108" t="s">
        <v>79</v>
      </c>
      <c r="C108">
        <v>0.25</v>
      </c>
      <c r="D108">
        <v>0</v>
      </c>
      <c r="F108" s="218" t="s">
        <v>238</v>
      </c>
      <c r="G108" s="219" t="e">
        <f>VLOOKUP(VLOOKUP(F17,C131:E195,3,FALSE),F104:G107,2,FALSE)</f>
        <v>#N/A</v>
      </c>
      <c r="I108" s="106">
        <v>103</v>
      </c>
      <c r="J108" s="84">
        <f t="shared" si="54"/>
        <v>0</v>
      </c>
      <c r="K108" s="84">
        <f t="shared" si="55"/>
        <v>0</v>
      </c>
      <c r="L108" s="84">
        <f t="shared" si="56"/>
        <v>0</v>
      </c>
      <c r="M108" s="84">
        <f t="shared" si="57"/>
        <v>0</v>
      </c>
      <c r="N108" s="84">
        <f t="shared" si="43"/>
        <v>0</v>
      </c>
      <c r="O108" s="85">
        <f t="shared" si="44"/>
        <v>0</v>
      </c>
      <c r="P108" s="106">
        <v>103</v>
      </c>
      <c r="Q108" s="84">
        <f t="shared" si="68"/>
        <v>0</v>
      </c>
      <c r="R108" s="84">
        <f t="shared" si="58"/>
        <v>0</v>
      </c>
      <c r="S108" s="84">
        <f t="shared" si="59"/>
        <v>0</v>
      </c>
      <c r="T108" s="84">
        <f t="shared" si="45"/>
        <v>0</v>
      </c>
      <c r="U108" s="84">
        <f t="shared" si="53"/>
        <v>0</v>
      </c>
      <c r="V108" s="84">
        <f t="shared" si="46"/>
        <v>0</v>
      </c>
      <c r="W108" s="84">
        <v>0</v>
      </c>
      <c r="X108" s="84">
        <f t="shared" si="47"/>
        <v>0</v>
      </c>
      <c r="Y108" s="89">
        <f t="shared" si="48"/>
        <v>0</v>
      </c>
      <c r="AA108" s="122">
        <v>103</v>
      </c>
      <c r="AB108" s="84">
        <f t="shared" si="49"/>
        <v>0</v>
      </c>
      <c r="AC108" s="332">
        <f t="shared" si="67"/>
        <v>0</v>
      </c>
      <c r="AD108" s="152">
        <f t="shared" si="50"/>
        <v>0</v>
      </c>
      <c r="AE108" s="152">
        <f t="shared" si="51"/>
        <v>0</v>
      </c>
      <c r="AF108" s="221">
        <f t="shared" si="63"/>
        <v>0</v>
      </c>
      <c r="AG108" s="221">
        <f t="shared" si="64"/>
        <v>0</v>
      </c>
      <c r="AH108" s="221">
        <f t="shared" si="65"/>
        <v>0</v>
      </c>
      <c r="AI108" s="226">
        <f t="shared" si="66"/>
        <v>0</v>
      </c>
      <c r="AK108" s="122">
        <v>103</v>
      </c>
      <c r="AL108" s="84"/>
      <c r="AM108" s="84"/>
      <c r="AN108" s="84"/>
      <c r="AO108" s="84"/>
      <c r="AP108" s="84"/>
      <c r="AQ108" s="221"/>
      <c r="AR108" s="221"/>
      <c r="AS108" s="221"/>
      <c r="AT108" s="221"/>
      <c r="AU108" s="84"/>
      <c r="AV108" s="84"/>
      <c r="AW108" s="84"/>
      <c r="AX108" s="84"/>
      <c r="AY108" s="127"/>
    </row>
    <row r="109" spans="2:51">
      <c r="I109" s="106">
        <v>104</v>
      </c>
      <c r="J109" s="84">
        <f t="shared" si="54"/>
        <v>0</v>
      </c>
      <c r="K109" s="84">
        <f t="shared" si="55"/>
        <v>0</v>
      </c>
      <c r="L109" s="84">
        <f t="shared" si="56"/>
        <v>0</v>
      </c>
      <c r="M109" s="84">
        <f t="shared" si="57"/>
        <v>0</v>
      </c>
      <c r="N109" s="84">
        <f t="shared" si="43"/>
        <v>0</v>
      </c>
      <c r="O109" s="85">
        <f t="shared" si="44"/>
        <v>0</v>
      </c>
      <c r="P109" s="106">
        <v>104</v>
      </c>
      <c r="Q109" s="84">
        <f t="shared" si="68"/>
        <v>0</v>
      </c>
      <c r="R109" s="84">
        <f t="shared" si="58"/>
        <v>0</v>
      </c>
      <c r="S109" s="84">
        <f t="shared" si="59"/>
        <v>0</v>
      </c>
      <c r="T109" s="84">
        <f t="shared" si="45"/>
        <v>0</v>
      </c>
      <c r="U109" s="84">
        <f t="shared" si="53"/>
        <v>0</v>
      </c>
      <c r="V109" s="84">
        <f t="shared" si="46"/>
        <v>0</v>
      </c>
      <c r="W109" s="84">
        <v>0</v>
      </c>
      <c r="X109" s="84">
        <f t="shared" si="47"/>
        <v>0</v>
      </c>
      <c r="Y109" s="89">
        <f t="shared" si="48"/>
        <v>0</v>
      </c>
      <c r="AA109" s="122">
        <v>104</v>
      </c>
      <c r="AB109" s="84">
        <f t="shared" si="49"/>
        <v>0</v>
      </c>
      <c r="AC109" s="332">
        <f t="shared" si="67"/>
        <v>0</v>
      </c>
      <c r="AD109" s="152">
        <f t="shared" si="50"/>
        <v>0</v>
      </c>
      <c r="AE109" s="152">
        <f t="shared" si="51"/>
        <v>0</v>
      </c>
      <c r="AF109" s="221">
        <f t="shared" si="63"/>
        <v>0</v>
      </c>
      <c r="AG109" s="221">
        <f t="shared" si="64"/>
        <v>0</v>
      </c>
      <c r="AH109" s="221">
        <f t="shared" si="65"/>
        <v>0</v>
      </c>
      <c r="AI109" s="226">
        <f t="shared" si="66"/>
        <v>0</v>
      </c>
      <c r="AK109" s="122">
        <v>104</v>
      </c>
      <c r="AL109" s="84"/>
      <c r="AM109" s="84"/>
      <c r="AN109" s="84"/>
      <c r="AO109" s="84"/>
      <c r="AP109" s="84"/>
      <c r="AQ109" s="221"/>
      <c r="AR109" s="221"/>
      <c r="AS109" s="221"/>
      <c r="AT109" s="221"/>
      <c r="AU109" s="84"/>
      <c r="AV109" s="84"/>
      <c r="AW109" s="84"/>
      <c r="AX109" s="84"/>
      <c r="AY109" s="127"/>
    </row>
    <row r="110" spans="2:51">
      <c r="I110" s="106">
        <v>105</v>
      </c>
      <c r="J110" s="84">
        <f t="shared" si="54"/>
        <v>0</v>
      </c>
      <c r="K110" s="84">
        <f t="shared" si="55"/>
        <v>0</v>
      </c>
      <c r="L110" s="84">
        <f t="shared" si="56"/>
        <v>0</v>
      </c>
      <c r="M110" s="84">
        <f t="shared" si="57"/>
        <v>0</v>
      </c>
      <c r="N110" s="84">
        <f t="shared" si="43"/>
        <v>0</v>
      </c>
      <c r="O110" s="85">
        <f t="shared" si="44"/>
        <v>0</v>
      </c>
      <c r="P110" s="106">
        <v>105</v>
      </c>
      <c r="Q110" s="84">
        <f t="shared" si="68"/>
        <v>0</v>
      </c>
      <c r="R110" s="84">
        <f t="shared" si="58"/>
        <v>0</v>
      </c>
      <c r="S110" s="84">
        <f t="shared" si="59"/>
        <v>0</v>
      </c>
      <c r="T110" s="84">
        <f t="shared" si="45"/>
        <v>0</v>
      </c>
      <c r="U110" s="84">
        <f t="shared" si="53"/>
        <v>0</v>
      </c>
      <c r="V110" s="84">
        <f t="shared" si="46"/>
        <v>0</v>
      </c>
      <c r="W110" s="84">
        <v>0</v>
      </c>
      <c r="X110" s="84">
        <f t="shared" si="47"/>
        <v>0</v>
      </c>
      <c r="Y110" s="89">
        <f t="shared" si="48"/>
        <v>0</v>
      </c>
      <c r="AA110" s="122">
        <v>105</v>
      </c>
      <c r="AB110" s="84">
        <f t="shared" si="49"/>
        <v>0</v>
      </c>
      <c r="AC110" s="332">
        <f t="shared" si="67"/>
        <v>0</v>
      </c>
      <c r="AD110" s="152">
        <f t="shared" si="50"/>
        <v>0</v>
      </c>
      <c r="AE110" s="152">
        <f t="shared" si="51"/>
        <v>0</v>
      </c>
      <c r="AF110" s="221">
        <f t="shared" si="63"/>
        <v>0</v>
      </c>
      <c r="AG110" s="221">
        <f t="shared" si="64"/>
        <v>0</v>
      </c>
      <c r="AH110" s="221">
        <f t="shared" si="65"/>
        <v>0</v>
      </c>
      <c r="AI110" s="226">
        <f t="shared" si="66"/>
        <v>0</v>
      </c>
      <c r="AK110" s="122">
        <v>105</v>
      </c>
      <c r="AL110" s="84"/>
      <c r="AM110" s="84"/>
      <c r="AN110" s="84"/>
      <c r="AO110" s="84"/>
      <c r="AP110" s="84"/>
      <c r="AQ110" s="221"/>
      <c r="AR110" s="221"/>
      <c r="AS110" s="221"/>
      <c r="AT110" s="221"/>
      <c r="AU110" s="84"/>
      <c r="AV110" s="84"/>
      <c r="AW110" s="84"/>
      <c r="AX110" s="84"/>
      <c r="AY110" s="127"/>
    </row>
    <row r="111" spans="2:51">
      <c r="C111" s="162" t="s">
        <v>174</v>
      </c>
      <c r="D111" s="162"/>
      <c r="E111" s="162"/>
      <c r="I111" s="106">
        <v>106</v>
      </c>
      <c r="J111" s="84">
        <f t="shared" si="54"/>
        <v>0</v>
      </c>
      <c r="K111" s="84">
        <f t="shared" si="55"/>
        <v>0</v>
      </c>
      <c r="L111" s="84">
        <f t="shared" si="56"/>
        <v>0</v>
      </c>
      <c r="M111" s="84">
        <f t="shared" si="57"/>
        <v>0</v>
      </c>
      <c r="N111" s="84">
        <f t="shared" si="43"/>
        <v>0</v>
      </c>
      <c r="O111" s="85">
        <f t="shared" si="44"/>
        <v>0</v>
      </c>
      <c r="P111" s="106">
        <v>106</v>
      </c>
      <c r="Q111" s="84">
        <f t="shared" si="68"/>
        <v>0</v>
      </c>
      <c r="R111" s="84">
        <f t="shared" si="58"/>
        <v>0</v>
      </c>
      <c r="S111" s="84">
        <f t="shared" si="59"/>
        <v>0</v>
      </c>
      <c r="T111" s="84">
        <f t="shared" si="45"/>
        <v>0</v>
      </c>
      <c r="U111" s="84">
        <f t="shared" si="53"/>
        <v>0</v>
      </c>
      <c r="V111" s="84">
        <f t="shared" si="46"/>
        <v>0</v>
      </c>
      <c r="W111" s="84">
        <v>0</v>
      </c>
      <c r="X111" s="84">
        <f t="shared" si="47"/>
        <v>0</v>
      </c>
      <c r="Y111" s="89">
        <f t="shared" si="48"/>
        <v>0</v>
      </c>
      <c r="AA111" s="122">
        <v>106</v>
      </c>
      <c r="AB111" s="84">
        <f t="shared" si="49"/>
        <v>0</v>
      </c>
      <c r="AC111" s="332">
        <f t="shared" si="67"/>
        <v>0</v>
      </c>
      <c r="AD111" s="152">
        <f t="shared" si="50"/>
        <v>0</v>
      </c>
      <c r="AE111" s="152">
        <f t="shared" si="51"/>
        <v>0</v>
      </c>
      <c r="AF111" s="221">
        <f t="shared" si="63"/>
        <v>0</v>
      </c>
      <c r="AG111" s="221">
        <f t="shared" si="64"/>
        <v>0</v>
      </c>
      <c r="AH111" s="221">
        <f t="shared" si="65"/>
        <v>0</v>
      </c>
      <c r="AI111" s="226">
        <f t="shared" si="66"/>
        <v>0</v>
      </c>
      <c r="AK111" s="122">
        <v>106</v>
      </c>
      <c r="AL111" s="84"/>
      <c r="AM111" s="84"/>
      <c r="AN111" s="84"/>
      <c r="AO111" s="84"/>
      <c r="AP111" s="84"/>
      <c r="AQ111" s="221"/>
      <c r="AR111" s="221"/>
      <c r="AS111" s="221"/>
      <c r="AT111" s="221"/>
      <c r="AU111" s="84"/>
      <c r="AV111" s="84"/>
      <c r="AW111" s="84"/>
      <c r="AX111" s="84"/>
      <c r="AY111" s="127"/>
    </row>
    <row r="112" spans="2:51">
      <c r="C112" s="125" t="s">
        <v>150</v>
      </c>
      <c r="D112" s="125" t="s">
        <v>72</v>
      </c>
      <c r="E112" s="125" t="s">
        <v>171</v>
      </c>
      <c r="I112" s="106">
        <v>107</v>
      </c>
      <c r="J112" s="84">
        <f t="shared" si="54"/>
        <v>0</v>
      </c>
      <c r="K112" s="84">
        <f t="shared" si="55"/>
        <v>0</v>
      </c>
      <c r="L112" s="84">
        <f t="shared" si="56"/>
        <v>0</v>
      </c>
      <c r="M112" s="84">
        <f t="shared" si="57"/>
        <v>0</v>
      </c>
      <c r="N112" s="84">
        <f t="shared" si="43"/>
        <v>0</v>
      </c>
      <c r="O112" s="85">
        <f t="shared" si="44"/>
        <v>0</v>
      </c>
      <c r="P112" s="106">
        <v>107</v>
      </c>
      <c r="Q112" s="84">
        <f t="shared" si="68"/>
        <v>0</v>
      </c>
      <c r="R112" s="84">
        <f t="shared" si="58"/>
        <v>0</v>
      </c>
      <c r="S112" s="84">
        <f t="shared" si="59"/>
        <v>0</v>
      </c>
      <c r="T112" s="84">
        <f t="shared" si="45"/>
        <v>0</v>
      </c>
      <c r="U112" s="84">
        <f t="shared" si="53"/>
        <v>0</v>
      </c>
      <c r="V112" s="84">
        <f t="shared" si="46"/>
        <v>0</v>
      </c>
      <c r="W112" s="84">
        <v>0</v>
      </c>
      <c r="X112" s="84">
        <f t="shared" si="47"/>
        <v>0</v>
      </c>
      <c r="Y112" s="89">
        <f t="shared" si="48"/>
        <v>0</v>
      </c>
      <c r="AA112" s="122">
        <v>107</v>
      </c>
      <c r="AB112" s="84">
        <f t="shared" si="49"/>
        <v>0</v>
      </c>
      <c r="AC112" s="332">
        <f t="shared" si="67"/>
        <v>0</v>
      </c>
      <c r="AD112" s="152">
        <f t="shared" si="50"/>
        <v>0</v>
      </c>
      <c r="AE112" s="152">
        <f t="shared" si="51"/>
        <v>0</v>
      </c>
      <c r="AF112" s="221">
        <f t="shared" si="63"/>
        <v>0</v>
      </c>
      <c r="AG112" s="221">
        <f t="shared" si="64"/>
        <v>0</v>
      </c>
      <c r="AH112" s="221">
        <f t="shared" si="65"/>
        <v>0</v>
      </c>
      <c r="AI112" s="226">
        <f t="shared" si="66"/>
        <v>0</v>
      </c>
      <c r="AK112" s="122">
        <v>107</v>
      </c>
      <c r="AL112" s="84"/>
      <c r="AM112" s="84"/>
      <c r="AN112" s="84"/>
      <c r="AO112" s="84"/>
      <c r="AP112" s="84"/>
      <c r="AQ112" s="221"/>
      <c r="AR112" s="221"/>
      <c r="AS112" s="221"/>
      <c r="AT112" s="221"/>
      <c r="AU112" s="84"/>
      <c r="AV112" s="84"/>
      <c r="AW112" s="84"/>
      <c r="AX112" s="84"/>
      <c r="AY112" s="127"/>
    </row>
    <row r="113" spans="2:51">
      <c r="B113" s="118" t="s">
        <v>172</v>
      </c>
      <c r="C113" s="130" t="e">
        <f>1/$F$18*SUM(X6:X205)</f>
        <v>#DIV/0!</v>
      </c>
      <c r="D113" s="130" t="e">
        <f>1/$F$10*SUM(O6:O205)</f>
        <v>#DIV/0!</v>
      </c>
      <c r="E113" s="129" t="e">
        <f>C113-D113</f>
        <v>#DIV/0!</v>
      </c>
      <c r="I113" s="106">
        <v>108</v>
      </c>
      <c r="J113" s="84">
        <f t="shared" si="54"/>
        <v>0</v>
      </c>
      <c r="K113" s="84">
        <f t="shared" si="55"/>
        <v>0</v>
      </c>
      <c r="L113" s="84">
        <f t="shared" si="56"/>
        <v>0</v>
      </c>
      <c r="M113" s="84">
        <f t="shared" si="57"/>
        <v>0</v>
      </c>
      <c r="N113" s="84">
        <f t="shared" si="43"/>
        <v>0</v>
      </c>
      <c r="O113" s="85">
        <f t="shared" si="44"/>
        <v>0</v>
      </c>
      <c r="P113" s="106">
        <v>108</v>
      </c>
      <c r="Q113" s="84">
        <f t="shared" si="68"/>
        <v>0</v>
      </c>
      <c r="R113" s="84">
        <f t="shared" si="58"/>
        <v>0</v>
      </c>
      <c r="S113" s="84">
        <f t="shared" si="59"/>
        <v>0</v>
      </c>
      <c r="T113" s="84">
        <f t="shared" si="45"/>
        <v>0</v>
      </c>
      <c r="U113" s="84">
        <f t="shared" si="53"/>
        <v>0</v>
      </c>
      <c r="V113" s="84">
        <f t="shared" si="46"/>
        <v>0</v>
      </c>
      <c r="W113" s="84">
        <v>0</v>
      </c>
      <c r="X113" s="84">
        <f t="shared" si="47"/>
        <v>0</v>
      </c>
      <c r="Y113" s="89">
        <f t="shared" si="48"/>
        <v>0</v>
      </c>
      <c r="AA113" s="122">
        <v>108</v>
      </c>
      <c r="AB113" s="84">
        <f t="shared" si="49"/>
        <v>0</v>
      </c>
      <c r="AC113" s="332">
        <f t="shared" si="67"/>
        <v>0</v>
      </c>
      <c r="AD113" s="152">
        <f t="shared" si="50"/>
        <v>0</v>
      </c>
      <c r="AE113" s="152">
        <f t="shared" si="51"/>
        <v>0</v>
      </c>
      <c r="AF113" s="221">
        <f t="shared" si="63"/>
        <v>0</v>
      </c>
      <c r="AG113" s="221">
        <f t="shared" si="64"/>
        <v>0</v>
      </c>
      <c r="AH113" s="221">
        <f t="shared" si="65"/>
        <v>0</v>
      </c>
      <c r="AI113" s="226">
        <f t="shared" si="66"/>
        <v>0</v>
      </c>
      <c r="AK113" s="122">
        <v>108</v>
      </c>
      <c r="AL113" s="84"/>
      <c r="AM113" s="84"/>
      <c r="AN113" s="84"/>
      <c r="AO113" s="84"/>
      <c r="AP113" s="84"/>
      <c r="AQ113" s="221"/>
      <c r="AR113" s="221"/>
      <c r="AS113" s="221"/>
      <c r="AT113" s="221"/>
      <c r="AU113" s="84"/>
      <c r="AV113" s="84"/>
      <c r="AW113" s="84"/>
      <c r="AX113" s="84"/>
      <c r="AY113" s="127"/>
    </row>
    <row r="114" spans="2:51">
      <c r="B114" s="118" t="s">
        <v>173</v>
      </c>
      <c r="C114" s="130">
        <f>X35</f>
        <v>0</v>
      </c>
      <c r="D114" s="130">
        <f>O35</f>
        <v>0</v>
      </c>
      <c r="E114" s="129">
        <f>VLOOKUP(30,I5:Y205,17,FALSE)</f>
        <v>0</v>
      </c>
      <c r="I114" s="106">
        <v>109</v>
      </c>
      <c r="J114" s="84">
        <f t="shared" si="54"/>
        <v>0</v>
      </c>
      <c r="K114" s="84">
        <f t="shared" si="55"/>
        <v>0</v>
      </c>
      <c r="L114" s="84">
        <f t="shared" si="56"/>
        <v>0</v>
      </c>
      <c r="M114" s="84">
        <f t="shared" si="57"/>
        <v>0</v>
      </c>
      <c r="N114" s="84">
        <f t="shared" si="43"/>
        <v>0</v>
      </c>
      <c r="O114" s="85">
        <f t="shared" si="44"/>
        <v>0</v>
      </c>
      <c r="P114" s="106">
        <v>109</v>
      </c>
      <c r="Q114" s="84">
        <f t="shared" si="68"/>
        <v>0</v>
      </c>
      <c r="R114" s="84">
        <f t="shared" si="58"/>
        <v>0</v>
      </c>
      <c r="S114" s="84">
        <f t="shared" si="59"/>
        <v>0</v>
      </c>
      <c r="T114" s="84">
        <f t="shared" si="45"/>
        <v>0</v>
      </c>
      <c r="U114" s="84">
        <f t="shared" si="53"/>
        <v>0</v>
      </c>
      <c r="V114" s="84">
        <f t="shared" si="46"/>
        <v>0</v>
      </c>
      <c r="W114" s="84">
        <v>0</v>
      </c>
      <c r="X114" s="84">
        <f t="shared" si="47"/>
        <v>0</v>
      </c>
      <c r="Y114" s="89">
        <f t="shared" si="48"/>
        <v>0</v>
      </c>
      <c r="AA114" s="122">
        <v>109</v>
      </c>
      <c r="AB114" s="84">
        <f t="shared" si="49"/>
        <v>0</v>
      </c>
      <c r="AC114" s="332">
        <f t="shared" si="67"/>
        <v>0</v>
      </c>
      <c r="AD114" s="152">
        <f t="shared" si="50"/>
        <v>0</v>
      </c>
      <c r="AE114" s="152">
        <f t="shared" si="51"/>
        <v>0</v>
      </c>
      <c r="AF114" s="221">
        <f t="shared" si="63"/>
        <v>0</v>
      </c>
      <c r="AG114" s="221">
        <f t="shared" si="64"/>
        <v>0</v>
      </c>
      <c r="AH114" s="221">
        <f t="shared" si="65"/>
        <v>0</v>
      </c>
      <c r="AI114" s="226">
        <f t="shared" si="66"/>
        <v>0</v>
      </c>
      <c r="AK114" s="122">
        <v>109</v>
      </c>
      <c r="AL114" s="84"/>
      <c r="AM114" s="84"/>
      <c r="AN114" s="84"/>
      <c r="AO114" s="84"/>
      <c r="AP114" s="84"/>
      <c r="AQ114" s="221"/>
      <c r="AR114" s="221"/>
      <c r="AS114" s="221"/>
      <c r="AT114" s="221"/>
      <c r="AU114" s="84"/>
      <c r="AV114" s="84"/>
      <c r="AW114" s="84"/>
      <c r="AX114" s="84"/>
      <c r="AY114" s="127"/>
    </row>
    <row r="115" spans="2:51">
      <c r="C115" s="131"/>
      <c r="D115" s="131"/>
      <c r="E115" s="131"/>
      <c r="I115" s="106">
        <v>110</v>
      </c>
      <c r="J115" s="84">
        <f t="shared" si="54"/>
        <v>0</v>
      </c>
      <c r="K115" s="84">
        <f t="shared" si="55"/>
        <v>0</v>
      </c>
      <c r="L115" s="84">
        <f t="shared" si="56"/>
        <v>0</v>
      </c>
      <c r="M115" s="84">
        <f t="shared" si="57"/>
        <v>0</v>
      </c>
      <c r="N115" s="84">
        <f t="shared" si="43"/>
        <v>0</v>
      </c>
      <c r="O115" s="85">
        <f t="shared" si="44"/>
        <v>0</v>
      </c>
      <c r="P115" s="106">
        <v>110</v>
      </c>
      <c r="Q115" s="84">
        <f t="shared" si="68"/>
        <v>0</v>
      </c>
      <c r="R115" s="84">
        <f t="shared" si="58"/>
        <v>0</v>
      </c>
      <c r="S115" s="84">
        <f t="shared" si="59"/>
        <v>0</v>
      </c>
      <c r="T115" s="84">
        <f t="shared" si="45"/>
        <v>0</v>
      </c>
      <c r="U115" s="84">
        <f t="shared" si="53"/>
        <v>0</v>
      </c>
      <c r="V115" s="84">
        <f t="shared" si="46"/>
        <v>0</v>
      </c>
      <c r="W115" s="84">
        <v>0</v>
      </c>
      <c r="X115" s="84">
        <f t="shared" si="47"/>
        <v>0</v>
      </c>
      <c r="Y115" s="89">
        <f t="shared" si="48"/>
        <v>0</v>
      </c>
      <c r="AA115" s="122">
        <v>110</v>
      </c>
      <c r="AB115" s="84">
        <f t="shared" si="49"/>
        <v>0</v>
      </c>
      <c r="AC115" s="332">
        <f t="shared" si="67"/>
        <v>0</v>
      </c>
      <c r="AD115" s="152">
        <f t="shared" si="50"/>
        <v>0</v>
      </c>
      <c r="AE115" s="152">
        <f t="shared" si="51"/>
        <v>0</v>
      </c>
      <c r="AF115" s="221">
        <f t="shared" si="63"/>
        <v>0</v>
      </c>
      <c r="AG115" s="221">
        <f t="shared" si="64"/>
        <v>0</v>
      </c>
      <c r="AH115" s="221">
        <f t="shared" si="65"/>
        <v>0</v>
      </c>
      <c r="AI115" s="226">
        <f t="shared" si="66"/>
        <v>0</v>
      </c>
      <c r="AK115" s="122">
        <v>110</v>
      </c>
      <c r="AL115" s="84"/>
      <c r="AM115" s="84"/>
      <c r="AN115" s="84"/>
      <c r="AO115" s="84"/>
      <c r="AP115" s="84"/>
      <c r="AQ115" s="221"/>
      <c r="AR115" s="221"/>
      <c r="AS115" s="221"/>
      <c r="AT115" s="221"/>
      <c r="AU115" s="84"/>
      <c r="AV115" s="84"/>
      <c r="AW115" s="84"/>
      <c r="AX115" s="84"/>
      <c r="AY115" s="127"/>
    </row>
    <row r="116" spans="2:51">
      <c r="C116" s="161" t="s">
        <v>130</v>
      </c>
      <c r="D116" s="161"/>
      <c r="E116" s="161"/>
      <c r="I116" s="106">
        <v>111</v>
      </c>
      <c r="J116" s="84">
        <f t="shared" si="54"/>
        <v>0</v>
      </c>
      <c r="K116" s="84">
        <f t="shared" si="55"/>
        <v>0</v>
      </c>
      <c r="L116" s="84">
        <f t="shared" si="56"/>
        <v>0</v>
      </c>
      <c r="M116" s="84">
        <f t="shared" si="57"/>
        <v>0</v>
      </c>
      <c r="N116" s="84">
        <f t="shared" si="43"/>
        <v>0</v>
      </c>
      <c r="O116" s="85">
        <f t="shared" si="44"/>
        <v>0</v>
      </c>
      <c r="P116" s="106">
        <v>111</v>
      </c>
      <c r="Q116" s="84">
        <f t="shared" si="68"/>
        <v>0</v>
      </c>
      <c r="R116" s="84">
        <f t="shared" si="58"/>
        <v>0</v>
      </c>
      <c r="S116" s="84">
        <f t="shared" si="59"/>
        <v>0</v>
      </c>
      <c r="T116" s="84">
        <f t="shared" si="45"/>
        <v>0</v>
      </c>
      <c r="U116" s="84">
        <f t="shared" si="53"/>
        <v>0</v>
      </c>
      <c r="V116" s="84">
        <f t="shared" si="46"/>
        <v>0</v>
      </c>
      <c r="W116" s="84">
        <v>0</v>
      </c>
      <c r="X116" s="84">
        <f t="shared" si="47"/>
        <v>0</v>
      </c>
      <c r="Y116" s="89">
        <f t="shared" si="48"/>
        <v>0</v>
      </c>
      <c r="AA116" s="122">
        <v>111</v>
      </c>
      <c r="AB116" s="84">
        <f t="shared" si="49"/>
        <v>0</v>
      </c>
      <c r="AC116" s="332">
        <f t="shared" si="67"/>
        <v>0</v>
      </c>
      <c r="AD116" s="152">
        <f t="shared" si="50"/>
        <v>0</v>
      </c>
      <c r="AE116" s="152">
        <f t="shared" si="51"/>
        <v>0</v>
      </c>
      <c r="AF116" s="221">
        <f t="shared" si="63"/>
        <v>0</v>
      </c>
      <c r="AG116" s="221">
        <f t="shared" si="64"/>
        <v>0</v>
      </c>
      <c r="AH116" s="221">
        <f t="shared" si="65"/>
        <v>0</v>
      </c>
      <c r="AI116" s="226">
        <f t="shared" si="66"/>
        <v>0</v>
      </c>
      <c r="AK116" s="122">
        <v>111</v>
      </c>
      <c r="AL116" s="84"/>
      <c r="AM116" s="84"/>
      <c r="AN116" s="84"/>
      <c r="AO116" s="84"/>
      <c r="AP116" s="84"/>
      <c r="AQ116" s="221"/>
      <c r="AR116" s="221"/>
      <c r="AS116" s="221"/>
      <c r="AT116" s="221"/>
      <c r="AU116" s="84"/>
      <c r="AV116" s="84"/>
      <c r="AW116" s="84"/>
      <c r="AX116" s="84"/>
      <c r="AY116" s="127"/>
    </row>
    <row r="117" spans="2:51">
      <c r="C117" s="161" t="s">
        <v>150</v>
      </c>
      <c r="D117" s="161" t="s">
        <v>72</v>
      </c>
      <c r="E117" s="132" t="s">
        <v>171</v>
      </c>
      <c r="I117" s="106">
        <v>112</v>
      </c>
      <c r="J117" s="84">
        <f t="shared" si="54"/>
        <v>0</v>
      </c>
      <c r="K117" s="84">
        <f t="shared" si="55"/>
        <v>0</v>
      </c>
      <c r="L117" s="84">
        <f t="shared" si="56"/>
        <v>0</v>
      </c>
      <c r="M117" s="84">
        <f t="shared" si="57"/>
        <v>0</v>
      </c>
      <c r="N117" s="84">
        <f t="shared" si="43"/>
        <v>0</v>
      </c>
      <c r="O117" s="85">
        <f t="shared" si="44"/>
        <v>0</v>
      </c>
      <c r="P117" s="106">
        <v>112</v>
      </c>
      <c r="Q117" s="84">
        <f t="shared" si="68"/>
        <v>0</v>
      </c>
      <c r="R117" s="84">
        <f t="shared" si="58"/>
        <v>0</v>
      </c>
      <c r="S117" s="84">
        <f t="shared" si="59"/>
        <v>0</v>
      </c>
      <c r="T117" s="84">
        <f t="shared" si="45"/>
        <v>0</v>
      </c>
      <c r="U117" s="84">
        <f t="shared" si="53"/>
        <v>0</v>
      </c>
      <c r="V117" s="84">
        <f t="shared" si="46"/>
        <v>0</v>
      </c>
      <c r="W117" s="84">
        <v>0</v>
      </c>
      <c r="X117" s="84">
        <f t="shared" si="47"/>
        <v>0</v>
      </c>
      <c r="Y117" s="89">
        <f t="shared" si="48"/>
        <v>0</v>
      </c>
      <c r="AA117" s="122">
        <v>112</v>
      </c>
      <c r="AB117" s="84">
        <f t="shared" si="49"/>
        <v>0</v>
      </c>
      <c r="AC117" s="332">
        <f t="shared" si="67"/>
        <v>0</v>
      </c>
      <c r="AD117" s="152">
        <f t="shared" si="50"/>
        <v>0</v>
      </c>
      <c r="AE117" s="152">
        <f t="shared" si="51"/>
        <v>0</v>
      </c>
      <c r="AF117" s="221">
        <f t="shared" si="63"/>
        <v>0</v>
      </c>
      <c r="AG117" s="221">
        <f t="shared" si="64"/>
        <v>0</v>
      </c>
      <c r="AH117" s="221">
        <f t="shared" si="65"/>
        <v>0</v>
      </c>
      <c r="AI117" s="226">
        <f t="shared" si="66"/>
        <v>0</v>
      </c>
      <c r="AK117" s="122">
        <v>112</v>
      </c>
      <c r="AL117" s="84"/>
      <c r="AM117" s="84"/>
      <c r="AN117" s="84"/>
      <c r="AO117" s="84"/>
      <c r="AP117" s="84"/>
      <c r="AQ117" s="221"/>
      <c r="AR117" s="221"/>
      <c r="AS117" s="221"/>
      <c r="AT117" s="221"/>
      <c r="AU117" s="84"/>
      <c r="AV117" s="84"/>
      <c r="AW117" s="84"/>
      <c r="AX117" s="84"/>
      <c r="AY117" s="127"/>
    </row>
    <row r="118" spans="2:51">
      <c r="B118" s="118" t="s">
        <v>266</v>
      </c>
      <c r="C118" s="330">
        <f>1/30*SUM(AI6:AI35)</f>
        <v>0</v>
      </c>
      <c r="D118" s="130">
        <v>0</v>
      </c>
      <c r="E118" s="129">
        <f>C118-D118</f>
        <v>0</v>
      </c>
      <c r="I118" s="106">
        <v>113</v>
      </c>
      <c r="J118" s="84">
        <f t="shared" si="54"/>
        <v>0</v>
      </c>
      <c r="K118" s="84">
        <f t="shared" si="55"/>
        <v>0</v>
      </c>
      <c r="L118" s="84">
        <f t="shared" si="56"/>
        <v>0</v>
      </c>
      <c r="M118" s="84">
        <f t="shared" si="57"/>
        <v>0</v>
      </c>
      <c r="N118" s="84">
        <f t="shared" si="43"/>
        <v>0</v>
      </c>
      <c r="O118" s="85">
        <f t="shared" si="44"/>
        <v>0</v>
      </c>
      <c r="P118" s="106">
        <v>113</v>
      </c>
      <c r="Q118" s="84">
        <f t="shared" si="68"/>
        <v>0</v>
      </c>
      <c r="R118" s="84">
        <f t="shared" si="58"/>
        <v>0</v>
      </c>
      <c r="S118" s="84">
        <f t="shared" si="59"/>
        <v>0</v>
      </c>
      <c r="T118" s="84">
        <f t="shared" si="45"/>
        <v>0</v>
      </c>
      <c r="U118" s="84">
        <f t="shared" si="53"/>
        <v>0</v>
      </c>
      <c r="V118" s="84">
        <f t="shared" si="46"/>
        <v>0</v>
      </c>
      <c r="W118" s="84">
        <v>0</v>
      </c>
      <c r="X118" s="84">
        <f t="shared" si="47"/>
        <v>0</v>
      </c>
      <c r="Y118" s="89">
        <f t="shared" si="48"/>
        <v>0</v>
      </c>
      <c r="AA118" s="122">
        <v>113</v>
      </c>
      <c r="AB118" s="84">
        <f t="shared" si="49"/>
        <v>0</v>
      </c>
      <c r="AC118" s="332">
        <f t="shared" si="67"/>
        <v>0</v>
      </c>
      <c r="AD118" s="152">
        <f t="shared" si="50"/>
        <v>0</v>
      </c>
      <c r="AE118" s="152">
        <f t="shared" si="51"/>
        <v>0</v>
      </c>
      <c r="AF118" s="221">
        <f t="shared" si="63"/>
        <v>0</v>
      </c>
      <c r="AG118" s="221">
        <f t="shared" si="64"/>
        <v>0</v>
      </c>
      <c r="AH118" s="221">
        <f t="shared" si="65"/>
        <v>0</v>
      </c>
      <c r="AI118" s="226">
        <f t="shared" si="66"/>
        <v>0</v>
      </c>
      <c r="AK118" s="122">
        <v>113</v>
      </c>
      <c r="AL118" s="84"/>
      <c r="AM118" s="84"/>
      <c r="AN118" s="84"/>
      <c r="AO118" s="84"/>
      <c r="AP118" s="84"/>
      <c r="AQ118" s="221"/>
      <c r="AR118" s="221"/>
      <c r="AS118" s="221"/>
      <c r="AT118" s="221"/>
      <c r="AU118" s="84"/>
      <c r="AV118" s="84"/>
      <c r="AW118" s="84"/>
      <c r="AX118" s="84"/>
      <c r="AY118" s="127"/>
    </row>
    <row r="119" spans="2:51">
      <c r="B119" s="118"/>
      <c r="C119" s="133"/>
      <c r="D119" s="130"/>
      <c r="E119" s="129"/>
      <c r="I119" s="106">
        <v>114</v>
      </c>
      <c r="J119" s="84">
        <f t="shared" si="54"/>
        <v>0</v>
      </c>
      <c r="K119" s="84">
        <f t="shared" si="55"/>
        <v>0</v>
      </c>
      <c r="L119" s="84">
        <f t="shared" si="56"/>
        <v>0</v>
      </c>
      <c r="M119" s="84">
        <f t="shared" si="57"/>
        <v>0</v>
      </c>
      <c r="N119" s="84">
        <f t="shared" si="43"/>
        <v>0</v>
      </c>
      <c r="O119" s="85">
        <f t="shared" si="44"/>
        <v>0</v>
      </c>
      <c r="P119" s="106">
        <v>114</v>
      </c>
      <c r="Q119" s="84">
        <f t="shared" si="68"/>
        <v>0</v>
      </c>
      <c r="R119" s="84">
        <f t="shared" si="58"/>
        <v>0</v>
      </c>
      <c r="S119" s="84">
        <f t="shared" si="59"/>
        <v>0</v>
      </c>
      <c r="T119" s="84">
        <f t="shared" si="45"/>
        <v>0</v>
      </c>
      <c r="U119" s="84">
        <f t="shared" si="53"/>
        <v>0</v>
      </c>
      <c r="V119" s="84">
        <f t="shared" si="46"/>
        <v>0</v>
      </c>
      <c r="W119" s="84">
        <v>0</v>
      </c>
      <c r="X119" s="84">
        <f t="shared" si="47"/>
        <v>0</v>
      </c>
      <c r="Y119" s="89">
        <f t="shared" si="48"/>
        <v>0</v>
      </c>
      <c r="AA119" s="122">
        <v>114</v>
      </c>
      <c r="AB119" s="84">
        <f t="shared" si="49"/>
        <v>0</v>
      </c>
      <c r="AC119" s="332">
        <f t="shared" si="67"/>
        <v>0</v>
      </c>
      <c r="AD119" s="152">
        <f t="shared" si="50"/>
        <v>0</v>
      </c>
      <c r="AE119" s="152">
        <f t="shared" si="51"/>
        <v>0</v>
      </c>
      <c r="AF119" s="221">
        <f t="shared" si="63"/>
        <v>0</v>
      </c>
      <c r="AG119" s="221">
        <f t="shared" si="64"/>
        <v>0</v>
      </c>
      <c r="AH119" s="221">
        <f t="shared" si="65"/>
        <v>0</v>
      </c>
      <c r="AI119" s="226">
        <f t="shared" si="66"/>
        <v>0</v>
      </c>
      <c r="AK119" s="122">
        <v>114</v>
      </c>
      <c r="AL119" s="84"/>
      <c r="AM119" s="84"/>
      <c r="AN119" s="84"/>
      <c r="AO119" s="84"/>
      <c r="AP119" s="84"/>
      <c r="AQ119" s="221"/>
      <c r="AR119" s="221"/>
      <c r="AS119" s="221"/>
      <c r="AT119" s="221"/>
      <c r="AU119" s="84"/>
      <c r="AV119" s="84"/>
      <c r="AW119" s="84"/>
      <c r="AX119" s="84"/>
      <c r="AY119" s="127"/>
    </row>
    <row r="120" spans="2:51">
      <c r="C120" s="131"/>
      <c r="D120" s="131"/>
      <c r="E120" s="134"/>
      <c r="I120" s="106">
        <v>115</v>
      </c>
      <c r="J120" s="84">
        <f t="shared" si="54"/>
        <v>0</v>
      </c>
      <c r="K120" s="84">
        <f t="shared" si="55"/>
        <v>0</v>
      </c>
      <c r="L120" s="84">
        <f t="shared" si="56"/>
        <v>0</v>
      </c>
      <c r="M120" s="84">
        <f t="shared" si="57"/>
        <v>0</v>
      </c>
      <c r="N120" s="84">
        <f t="shared" si="43"/>
        <v>0</v>
      </c>
      <c r="O120" s="85">
        <f t="shared" si="44"/>
        <v>0</v>
      </c>
      <c r="P120" s="106">
        <v>115</v>
      </c>
      <c r="Q120" s="84">
        <f t="shared" si="68"/>
        <v>0</v>
      </c>
      <c r="R120" s="84">
        <f t="shared" si="58"/>
        <v>0</v>
      </c>
      <c r="S120" s="84">
        <f t="shared" si="59"/>
        <v>0</v>
      </c>
      <c r="T120" s="84">
        <f t="shared" si="45"/>
        <v>0</v>
      </c>
      <c r="U120" s="84">
        <f t="shared" si="53"/>
        <v>0</v>
      </c>
      <c r="V120" s="84">
        <f t="shared" si="46"/>
        <v>0</v>
      </c>
      <c r="W120" s="84">
        <v>0</v>
      </c>
      <c r="X120" s="84">
        <f t="shared" si="47"/>
        <v>0</v>
      </c>
      <c r="Y120" s="89">
        <f t="shared" si="48"/>
        <v>0</v>
      </c>
      <c r="AA120" s="122">
        <v>115</v>
      </c>
      <c r="AB120" s="84">
        <f t="shared" si="49"/>
        <v>0</v>
      </c>
      <c r="AC120" s="332">
        <f t="shared" si="67"/>
        <v>0</v>
      </c>
      <c r="AD120" s="152">
        <f t="shared" si="50"/>
        <v>0</v>
      </c>
      <c r="AE120" s="152">
        <f t="shared" si="51"/>
        <v>0</v>
      </c>
      <c r="AF120" s="221">
        <f t="shared" si="63"/>
        <v>0</v>
      </c>
      <c r="AG120" s="221">
        <f t="shared" si="64"/>
        <v>0</v>
      </c>
      <c r="AH120" s="221">
        <f t="shared" si="65"/>
        <v>0</v>
      </c>
      <c r="AI120" s="226">
        <f t="shared" si="66"/>
        <v>0</v>
      </c>
      <c r="AK120" s="122">
        <v>115</v>
      </c>
      <c r="AL120" s="84"/>
      <c r="AM120" s="84"/>
      <c r="AN120" s="84"/>
      <c r="AO120" s="84"/>
      <c r="AP120" s="84"/>
      <c r="AQ120" s="221"/>
      <c r="AR120" s="221"/>
      <c r="AS120" s="221"/>
      <c r="AT120" s="221"/>
      <c r="AU120" s="84"/>
      <c r="AV120" s="84"/>
      <c r="AW120" s="84"/>
      <c r="AX120" s="84"/>
      <c r="AY120" s="127"/>
    </row>
    <row r="121" spans="2:51">
      <c r="C121" s="161" t="s">
        <v>165</v>
      </c>
      <c r="D121" s="161"/>
      <c r="E121" s="161"/>
      <c r="I121" s="106">
        <v>116</v>
      </c>
      <c r="J121" s="84">
        <f t="shared" si="54"/>
        <v>0</v>
      </c>
      <c r="K121" s="84">
        <f t="shared" si="55"/>
        <v>0</v>
      </c>
      <c r="L121" s="84">
        <f t="shared" si="56"/>
        <v>0</v>
      </c>
      <c r="M121" s="84">
        <f t="shared" si="57"/>
        <v>0</v>
      </c>
      <c r="N121" s="84">
        <f t="shared" si="43"/>
        <v>0</v>
      </c>
      <c r="O121" s="85">
        <f t="shared" si="44"/>
        <v>0</v>
      </c>
      <c r="P121" s="106">
        <v>116</v>
      </c>
      <c r="Q121" s="84">
        <f t="shared" si="68"/>
        <v>0</v>
      </c>
      <c r="R121" s="84">
        <f t="shared" si="58"/>
        <v>0</v>
      </c>
      <c r="S121" s="84">
        <f t="shared" si="59"/>
        <v>0</v>
      </c>
      <c r="T121" s="84">
        <f t="shared" si="45"/>
        <v>0</v>
      </c>
      <c r="U121" s="84">
        <f t="shared" si="53"/>
        <v>0</v>
      </c>
      <c r="V121" s="84">
        <f t="shared" si="46"/>
        <v>0</v>
      </c>
      <c r="W121" s="84">
        <v>0</v>
      </c>
      <c r="X121" s="84">
        <f t="shared" si="47"/>
        <v>0</v>
      </c>
      <c r="Y121" s="89">
        <f t="shared" si="48"/>
        <v>0</v>
      </c>
      <c r="AA121" s="122">
        <v>116</v>
      </c>
      <c r="AB121" s="84">
        <f t="shared" si="49"/>
        <v>0</v>
      </c>
      <c r="AC121" s="332">
        <f t="shared" si="67"/>
        <v>0</v>
      </c>
      <c r="AD121" s="152">
        <f t="shared" si="50"/>
        <v>0</v>
      </c>
      <c r="AE121" s="152">
        <f t="shared" si="51"/>
        <v>0</v>
      </c>
      <c r="AF121" s="221">
        <f t="shared" si="63"/>
        <v>0</v>
      </c>
      <c r="AG121" s="221">
        <f t="shared" si="64"/>
        <v>0</v>
      </c>
      <c r="AH121" s="221">
        <f t="shared" si="65"/>
        <v>0</v>
      </c>
      <c r="AI121" s="226">
        <f t="shared" si="66"/>
        <v>0</v>
      </c>
      <c r="AK121" s="122">
        <v>116</v>
      </c>
      <c r="AL121" s="84"/>
      <c r="AM121" s="84"/>
      <c r="AN121" s="84"/>
      <c r="AO121" s="84"/>
      <c r="AP121" s="84"/>
      <c r="AQ121" s="221"/>
      <c r="AR121" s="221"/>
      <c r="AS121" s="221"/>
      <c r="AT121" s="221"/>
      <c r="AU121" s="84"/>
      <c r="AV121" s="84"/>
      <c r="AW121" s="84"/>
      <c r="AX121" s="84"/>
      <c r="AY121" s="127"/>
    </row>
    <row r="122" spans="2:51">
      <c r="C122" s="161" t="s">
        <v>150</v>
      </c>
      <c r="D122" s="161" t="s">
        <v>72</v>
      </c>
      <c r="E122" s="132" t="s">
        <v>171</v>
      </c>
      <c r="I122" s="106">
        <v>117</v>
      </c>
      <c r="J122" s="84">
        <f t="shared" si="54"/>
        <v>0</v>
      </c>
      <c r="K122" s="84">
        <f t="shared" si="55"/>
        <v>0</v>
      </c>
      <c r="L122" s="84">
        <f t="shared" si="56"/>
        <v>0</v>
      </c>
      <c r="M122" s="84">
        <f t="shared" si="57"/>
        <v>0</v>
      </c>
      <c r="N122" s="84">
        <f t="shared" si="43"/>
        <v>0</v>
      </c>
      <c r="O122" s="85">
        <f t="shared" si="44"/>
        <v>0</v>
      </c>
      <c r="P122" s="106">
        <v>117</v>
      </c>
      <c r="Q122" s="84">
        <f t="shared" si="68"/>
        <v>0</v>
      </c>
      <c r="R122" s="84">
        <f t="shared" si="58"/>
        <v>0</v>
      </c>
      <c r="S122" s="84">
        <f t="shared" si="59"/>
        <v>0</v>
      </c>
      <c r="T122" s="84">
        <f t="shared" si="45"/>
        <v>0</v>
      </c>
      <c r="U122" s="84">
        <f t="shared" si="53"/>
        <v>0</v>
      </c>
      <c r="V122" s="84">
        <f t="shared" si="46"/>
        <v>0</v>
      </c>
      <c r="W122" s="84">
        <v>0</v>
      </c>
      <c r="X122" s="84">
        <f t="shared" si="47"/>
        <v>0</v>
      </c>
      <c r="Y122" s="89">
        <f t="shared" si="48"/>
        <v>0</v>
      </c>
      <c r="AA122" s="122">
        <v>117</v>
      </c>
      <c r="AB122" s="84">
        <f t="shared" si="49"/>
        <v>0</v>
      </c>
      <c r="AC122" s="332">
        <f t="shared" si="67"/>
        <v>0</v>
      </c>
      <c r="AD122" s="152">
        <f t="shared" si="50"/>
        <v>0</v>
      </c>
      <c r="AE122" s="152">
        <f t="shared" si="51"/>
        <v>0</v>
      </c>
      <c r="AF122" s="221">
        <f t="shared" si="63"/>
        <v>0</v>
      </c>
      <c r="AG122" s="221">
        <f t="shared" si="64"/>
        <v>0</v>
      </c>
      <c r="AH122" s="221">
        <f t="shared" si="65"/>
        <v>0</v>
      </c>
      <c r="AI122" s="226">
        <f t="shared" si="66"/>
        <v>0</v>
      </c>
      <c r="AK122" s="122">
        <v>117</v>
      </c>
      <c r="AL122" s="84"/>
      <c r="AM122" s="84"/>
      <c r="AN122" s="84"/>
      <c r="AO122" s="84"/>
      <c r="AP122" s="84"/>
      <c r="AQ122" s="221"/>
      <c r="AR122" s="221"/>
      <c r="AS122" s="221"/>
      <c r="AT122" s="221"/>
      <c r="AU122" s="84"/>
      <c r="AV122" s="84"/>
      <c r="AW122" s="84"/>
      <c r="AX122" s="84"/>
      <c r="AY122" s="127"/>
    </row>
    <row r="123" spans="2:51">
      <c r="B123" s="118" t="s">
        <v>173</v>
      </c>
      <c r="C123" s="133">
        <f>AY35</f>
        <v>0</v>
      </c>
      <c r="D123" s="331">
        <f>IF(AND(D8=B100,F12=C194),J34*50%*G107,0)</f>
        <v>0</v>
      </c>
      <c r="E123" s="129">
        <f>C123-D123</f>
        <v>0</v>
      </c>
      <c r="I123" s="106">
        <v>118</v>
      </c>
      <c r="J123" s="84">
        <f t="shared" si="54"/>
        <v>0</v>
      </c>
      <c r="K123" s="84">
        <f t="shared" si="55"/>
        <v>0</v>
      </c>
      <c r="L123" s="84">
        <f t="shared" si="56"/>
        <v>0</v>
      </c>
      <c r="M123" s="84">
        <f t="shared" si="57"/>
        <v>0</v>
      </c>
      <c r="N123" s="84">
        <f t="shared" si="43"/>
        <v>0</v>
      </c>
      <c r="O123" s="85">
        <f t="shared" si="44"/>
        <v>0</v>
      </c>
      <c r="P123" s="106">
        <v>118</v>
      </c>
      <c r="Q123" s="84">
        <f t="shared" si="68"/>
        <v>0</v>
      </c>
      <c r="R123" s="84">
        <f t="shared" si="58"/>
        <v>0</v>
      </c>
      <c r="S123" s="84">
        <f t="shared" si="59"/>
        <v>0</v>
      </c>
      <c r="T123" s="84">
        <f t="shared" si="45"/>
        <v>0</v>
      </c>
      <c r="U123" s="84">
        <f t="shared" si="53"/>
        <v>0</v>
      </c>
      <c r="V123" s="84">
        <f t="shared" si="46"/>
        <v>0</v>
      </c>
      <c r="W123" s="84">
        <v>0</v>
      </c>
      <c r="X123" s="84">
        <f t="shared" si="47"/>
        <v>0</v>
      </c>
      <c r="Y123" s="89">
        <f t="shared" si="48"/>
        <v>0</v>
      </c>
      <c r="AA123" s="122">
        <v>118</v>
      </c>
      <c r="AB123" s="84">
        <f t="shared" si="49"/>
        <v>0</v>
      </c>
      <c r="AC123" s="332">
        <f t="shared" si="67"/>
        <v>0</v>
      </c>
      <c r="AD123" s="152">
        <f t="shared" si="50"/>
        <v>0</v>
      </c>
      <c r="AE123" s="152">
        <f t="shared" si="51"/>
        <v>0</v>
      </c>
      <c r="AF123" s="221">
        <f t="shared" si="63"/>
        <v>0</v>
      </c>
      <c r="AG123" s="221">
        <f t="shared" si="64"/>
        <v>0</v>
      </c>
      <c r="AH123" s="221">
        <f t="shared" si="65"/>
        <v>0</v>
      </c>
      <c r="AI123" s="226">
        <f t="shared" si="66"/>
        <v>0</v>
      </c>
      <c r="AK123" s="122">
        <v>118</v>
      </c>
      <c r="AL123" s="84"/>
      <c r="AM123" s="84"/>
      <c r="AN123" s="84"/>
      <c r="AO123" s="84"/>
      <c r="AP123" s="84"/>
      <c r="AQ123" s="221"/>
      <c r="AR123" s="221"/>
      <c r="AS123" s="221"/>
      <c r="AT123" s="221"/>
      <c r="AU123" s="84"/>
      <c r="AV123" s="84"/>
      <c r="AW123" s="84"/>
      <c r="AX123" s="84"/>
      <c r="AY123" s="127"/>
    </row>
    <row r="124" spans="2:51">
      <c r="I124" s="106">
        <v>119</v>
      </c>
      <c r="J124" s="84">
        <f t="shared" si="54"/>
        <v>0</v>
      </c>
      <c r="K124" s="84">
        <f t="shared" si="55"/>
        <v>0</v>
      </c>
      <c r="L124" s="84">
        <f t="shared" si="56"/>
        <v>0</v>
      </c>
      <c r="M124" s="84">
        <f t="shared" si="57"/>
        <v>0</v>
      </c>
      <c r="N124" s="84">
        <f t="shared" si="43"/>
        <v>0</v>
      </c>
      <c r="O124" s="85">
        <f t="shared" si="44"/>
        <v>0</v>
      </c>
      <c r="P124" s="106">
        <v>119</v>
      </c>
      <c r="Q124" s="84">
        <f t="shared" si="68"/>
        <v>0</v>
      </c>
      <c r="R124" s="84">
        <f t="shared" si="58"/>
        <v>0</v>
      </c>
      <c r="S124" s="84">
        <f t="shared" si="59"/>
        <v>0</v>
      </c>
      <c r="T124" s="84">
        <f t="shared" si="45"/>
        <v>0</v>
      </c>
      <c r="U124" s="84">
        <f t="shared" si="53"/>
        <v>0</v>
      </c>
      <c r="V124" s="84">
        <f t="shared" si="46"/>
        <v>0</v>
      </c>
      <c r="W124" s="84">
        <v>0</v>
      </c>
      <c r="X124" s="84">
        <f t="shared" si="47"/>
        <v>0</v>
      </c>
      <c r="Y124" s="89">
        <f t="shared" si="48"/>
        <v>0</v>
      </c>
      <c r="AA124" s="122">
        <v>119</v>
      </c>
      <c r="AB124" s="84">
        <f t="shared" si="49"/>
        <v>0</v>
      </c>
      <c r="AC124" s="332">
        <f t="shared" si="67"/>
        <v>0</v>
      </c>
      <c r="AD124" s="152">
        <f t="shared" si="50"/>
        <v>0</v>
      </c>
      <c r="AE124" s="152">
        <f t="shared" si="51"/>
        <v>0</v>
      </c>
      <c r="AF124" s="221">
        <f t="shared" si="63"/>
        <v>0</v>
      </c>
      <c r="AG124" s="221">
        <f t="shared" si="64"/>
        <v>0</v>
      </c>
      <c r="AH124" s="221">
        <f t="shared" si="65"/>
        <v>0</v>
      </c>
      <c r="AI124" s="226">
        <f t="shared" si="66"/>
        <v>0</v>
      </c>
      <c r="AK124" s="122">
        <v>119</v>
      </c>
      <c r="AL124" s="84"/>
      <c r="AM124" s="84"/>
      <c r="AN124" s="84"/>
      <c r="AO124" s="84"/>
      <c r="AP124" s="84"/>
      <c r="AQ124" s="221"/>
      <c r="AR124" s="221"/>
      <c r="AS124" s="221"/>
      <c r="AT124" s="221"/>
      <c r="AU124" s="84"/>
      <c r="AV124" s="84"/>
      <c r="AW124" s="84"/>
      <c r="AX124" s="84"/>
      <c r="AY124" s="127"/>
    </row>
    <row r="125" spans="2:51">
      <c r="C125" s="131"/>
      <c r="D125" s="131"/>
      <c r="E125" s="134"/>
      <c r="I125" s="106">
        <v>120</v>
      </c>
      <c r="J125" s="84">
        <f t="shared" si="54"/>
        <v>0</v>
      </c>
      <c r="K125" s="84">
        <f t="shared" si="55"/>
        <v>0</v>
      </c>
      <c r="L125" s="84">
        <f t="shared" si="56"/>
        <v>0</v>
      </c>
      <c r="M125" s="84">
        <f t="shared" si="57"/>
        <v>0</v>
      </c>
      <c r="N125" s="84">
        <f t="shared" si="43"/>
        <v>0</v>
      </c>
      <c r="O125" s="85">
        <f t="shared" si="44"/>
        <v>0</v>
      </c>
      <c r="P125" s="106">
        <v>120</v>
      </c>
      <c r="Q125" s="84">
        <f t="shared" si="68"/>
        <v>0</v>
      </c>
      <c r="R125" s="84">
        <f t="shared" si="58"/>
        <v>0</v>
      </c>
      <c r="S125" s="84">
        <f t="shared" si="59"/>
        <v>0</v>
      </c>
      <c r="T125" s="84">
        <f t="shared" si="45"/>
        <v>0</v>
      </c>
      <c r="U125" s="84">
        <f t="shared" si="53"/>
        <v>0</v>
      </c>
      <c r="V125" s="84">
        <f t="shared" si="46"/>
        <v>0</v>
      </c>
      <c r="W125" s="84">
        <v>0</v>
      </c>
      <c r="X125" s="84">
        <f t="shared" si="47"/>
        <v>0</v>
      </c>
      <c r="Y125" s="89">
        <f t="shared" si="48"/>
        <v>0</v>
      </c>
      <c r="AA125" s="122">
        <v>120</v>
      </c>
      <c r="AB125" s="84">
        <f t="shared" si="49"/>
        <v>0</v>
      </c>
      <c r="AC125" s="332">
        <f t="shared" si="67"/>
        <v>0</v>
      </c>
      <c r="AD125" s="152">
        <f t="shared" si="50"/>
        <v>0</v>
      </c>
      <c r="AE125" s="152">
        <f t="shared" si="51"/>
        <v>0</v>
      </c>
      <c r="AF125" s="221">
        <f t="shared" si="63"/>
        <v>0</v>
      </c>
      <c r="AG125" s="221">
        <f t="shared" si="64"/>
        <v>0</v>
      </c>
      <c r="AH125" s="221">
        <f t="shared" si="65"/>
        <v>0</v>
      </c>
      <c r="AI125" s="226">
        <f t="shared" si="66"/>
        <v>0</v>
      </c>
      <c r="AK125" s="122">
        <v>120</v>
      </c>
      <c r="AL125" s="84"/>
      <c r="AM125" s="84"/>
      <c r="AN125" s="84"/>
      <c r="AO125" s="84"/>
      <c r="AP125" s="84"/>
      <c r="AQ125" s="221"/>
      <c r="AR125" s="221"/>
      <c r="AS125" s="221"/>
      <c r="AT125" s="221"/>
      <c r="AU125" s="84"/>
      <c r="AV125" s="84"/>
      <c r="AW125" s="84"/>
      <c r="AX125" s="84"/>
      <c r="AY125" s="127"/>
    </row>
    <row r="126" spans="2:51">
      <c r="C126" s="135" t="s">
        <v>134</v>
      </c>
      <c r="D126" s="135" t="s">
        <v>135</v>
      </c>
      <c r="E126" s="135" t="s">
        <v>165</v>
      </c>
      <c r="F126" s="162" t="s">
        <v>175</v>
      </c>
      <c r="I126" s="106">
        <v>121</v>
      </c>
      <c r="J126" s="84">
        <f t="shared" si="54"/>
        <v>0</v>
      </c>
      <c r="K126" s="84">
        <f t="shared" si="55"/>
        <v>0</v>
      </c>
      <c r="L126" s="84">
        <f t="shared" si="56"/>
        <v>0</v>
      </c>
      <c r="M126" s="84">
        <f t="shared" si="57"/>
        <v>0</v>
      </c>
      <c r="N126" s="84">
        <f t="shared" si="43"/>
        <v>0</v>
      </c>
      <c r="O126" s="85">
        <f t="shared" si="44"/>
        <v>0</v>
      </c>
      <c r="P126" s="106">
        <v>121</v>
      </c>
      <c r="Q126" s="84">
        <f t="shared" si="68"/>
        <v>0</v>
      </c>
      <c r="R126" s="84">
        <f t="shared" si="58"/>
        <v>0</v>
      </c>
      <c r="S126" s="84">
        <f t="shared" si="59"/>
        <v>0</v>
      </c>
      <c r="T126" s="84">
        <f t="shared" si="45"/>
        <v>0</v>
      </c>
      <c r="U126" s="84">
        <f t="shared" si="53"/>
        <v>0</v>
      </c>
      <c r="V126" s="84">
        <f t="shared" si="46"/>
        <v>0</v>
      </c>
      <c r="W126" s="84">
        <v>0</v>
      </c>
      <c r="X126" s="84">
        <f t="shared" si="47"/>
        <v>0</v>
      </c>
      <c r="Y126" s="89">
        <f t="shared" si="48"/>
        <v>0</v>
      </c>
      <c r="AA126" s="122">
        <v>121</v>
      </c>
      <c r="AB126" s="84">
        <f t="shared" si="49"/>
        <v>0</v>
      </c>
      <c r="AC126" s="332">
        <f t="shared" si="67"/>
        <v>0</v>
      </c>
      <c r="AD126" s="152">
        <f t="shared" si="50"/>
        <v>0</v>
      </c>
      <c r="AE126" s="152">
        <f t="shared" si="51"/>
        <v>0</v>
      </c>
      <c r="AF126" s="221">
        <f t="shared" si="63"/>
        <v>0</v>
      </c>
      <c r="AG126" s="221">
        <f t="shared" si="64"/>
        <v>0</v>
      </c>
      <c r="AH126" s="221">
        <f t="shared" si="65"/>
        <v>0</v>
      </c>
      <c r="AI126" s="226">
        <f t="shared" si="66"/>
        <v>0</v>
      </c>
      <c r="AK126" s="122">
        <v>121</v>
      </c>
      <c r="AL126" s="84"/>
      <c r="AM126" s="84"/>
      <c r="AN126" s="84"/>
      <c r="AO126" s="84"/>
      <c r="AP126" s="84"/>
      <c r="AQ126" s="221"/>
      <c r="AR126" s="221"/>
      <c r="AS126" s="221"/>
      <c r="AT126" s="221"/>
      <c r="AU126" s="84"/>
      <c r="AV126" s="84"/>
      <c r="AW126" s="84"/>
      <c r="AX126" s="84"/>
      <c r="AY126" s="127"/>
    </row>
    <row r="127" spans="2:51">
      <c r="C127" s="133" t="e">
        <f>IF(F18&gt;30,MIN(E113:E114),E113)</f>
        <v>#DIV/0!</v>
      </c>
      <c r="D127" s="133">
        <f>MIN(E118:E119)</f>
        <v>0</v>
      </c>
      <c r="E127" s="136">
        <f>E123</f>
        <v>0</v>
      </c>
      <c r="F127" s="137" t="e">
        <f>SUM(C127:E127)</f>
        <v>#DIV/0!</v>
      </c>
      <c r="I127" s="106">
        <v>122</v>
      </c>
      <c r="J127" s="84">
        <f t="shared" si="54"/>
        <v>0</v>
      </c>
      <c r="K127" s="84">
        <f t="shared" si="55"/>
        <v>0</v>
      </c>
      <c r="L127" s="84">
        <f t="shared" si="56"/>
        <v>0</v>
      </c>
      <c r="M127" s="84">
        <f t="shared" si="57"/>
        <v>0</v>
      </c>
      <c r="N127" s="84">
        <f t="shared" si="43"/>
        <v>0</v>
      </c>
      <c r="O127" s="85">
        <f t="shared" si="44"/>
        <v>0</v>
      </c>
      <c r="P127" s="106">
        <v>122</v>
      </c>
      <c r="Q127" s="84">
        <f t="shared" si="68"/>
        <v>0</v>
      </c>
      <c r="R127" s="84">
        <f t="shared" si="58"/>
        <v>0</v>
      </c>
      <c r="S127" s="84">
        <f t="shared" si="59"/>
        <v>0</v>
      </c>
      <c r="T127" s="84">
        <f t="shared" si="45"/>
        <v>0</v>
      </c>
      <c r="U127" s="84">
        <f t="shared" si="53"/>
        <v>0</v>
      </c>
      <c r="V127" s="84">
        <f t="shared" si="46"/>
        <v>0</v>
      </c>
      <c r="W127" s="84">
        <v>0</v>
      </c>
      <c r="X127" s="84">
        <f t="shared" si="47"/>
        <v>0</v>
      </c>
      <c r="Y127" s="89">
        <f t="shared" si="48"/>
        <v>0</v>
      </c>
      <c r="AA127" s="122">
        <v>122</v>
      </c>
      <c r="AB127" s="84">
        <f t="shared" si="49"/>
        <v>0</v>
      </c>
      <c r="AC127" s="332">
        <f t="shared" si="67"/>
        <v>0</v>
      </c>
      <c r="AD127" s="152">
        <f t="shared" si="50"/>
        <v>0</v>
      </c>
      <c r="AE127" s="152">
        <f t="shared" si="51"/>
        <v>0</v>
      </c>
      <c r="AF127" s="221">
        <f t="shared" si="63"/>
        <v>0</v>
      </c>
      <c r="AG127" s="221">
        <f t="shared" si="64"/>
        <v>0</v>
      </c>
      <c r="AH127" s="221">
        <f t="shared" si="65"/>
        <v>0</v>
      </c>
      <c r="AI127" s="226">
        <f t="shared" si="66"/>
        <v>0</v>
      </c>
      <c r="AK127" s="122">
        <v>122</v>
      </c>
      <c r="AL127" s="84"/>
      <c r="AM127" s="84"/>
      <c r="AN127" s="84"/>
      <c r="AO127" s="84"/>
      <c r="AP127" s="84"/>
      <c r="AQ127" s="221"/>
      <c r="AR127" s="221"/>
      <c r="AS127" s="221"/>
      <c r="AT127" s="221"/>
      <c r="AU127" s="84"/>
      <c r="AV127" s="84"/>
      <c r="AW127" s="84"/>
      <c r="AX127" s="84"/>
      <c r="AY127" s="127"/>
    </row>
    <row r="128" spans="2:51">
      <c r="E128" s="70"/>
      <c r="I128" s="106">
        <v>123</v>
      </c>
      <c r="J128" s="84">
        <f t="shared" si="54"/>
        <v>0</v>
      </c>
      <c r="K128" s="84">
        <f t="shared" si="55"/>
        <v>0</v>
      </c>
      <c r="L128" s="84">
        <f t="shared" si="56"/>
        <v>0</v>
      </c>
      <c r="M128" s="84">
        <f t="shared" si="57"/>
        <v>0</v>
      </c>
      <c r="N128" s="84">
        <f t="shared" si="43"/>
        <v>0</v>
      </c>
      <c r="O128" s="85">
        <f t="shared" si="44"/>
        <v>0</v>
      </c>
      <c r="P128" s="106">
        <v>123</v>
      </c>
      <c r="Q128" s="84">
        <f t="shared" si="68"/>
        <v>0</v>
      </c>
      <c r="R128" s="84">
        <f t="shared" si="58"/>
        <v>0</v>
      </c>
      <c r="S128" s="84">
        <f t="shared" si="59"/>
        <v>0</v>
      </c>
      <c r="T128" s="84">
        <f t="shared" si="45"/>
        <v>0</v>
      </c>
      <c r="U128" s="84">
        <f t="shared" si="53"/>
        <v>0</v>
      </c>
      <c r="V128" s="84">
        <f t="shared" si="46"/>
        <v>0</v>
      </c>
      <c r="W128" s="84">
        <v>0</v>
      </c>
      <c r="X128" s="84">
        <f t="shared" si="47"/>
        <v>0</v>
      </c>
      <c r="Y128" s="89">
        <f t="shared" si="48"/>
        <v>0</v>
      </c>
      <c r="AA128" s="122">
        <v>123</v>
      </c>
      <c r="AB128" s="84">
        <f t="shared" si="49"/>
        <v>0</v>
      </c>
      <c r="AC128" s="332">
        <f t="shared" si="67"/>
        <v>0</v>
      </c>
      <c r="AD128" s="152">
        <f t="shared" si="50"/>
        <v>0</v>
      </c>
      <c r="AE128" s="152">
        <f t="shared" si="51"/>
        <v>0</v>
      </c>
      <c r="AF128" s="221">
        <f t="shared" si="63"/>
        <v>0</v>
      </c>
      <c r="AG128" s="221">
        <f t="shared" si="64"/>
        <v>0</v>
      </c>
      <c r="AH128" s="221">
        <f t="shared" si="65"/>
        <v>0</v>
      </c>
      <c r="AI128" s="226">
        <f t="shared" si="66"/>
        <v>0</v>
      </c>
      <c r="AK128" s="122">
        <v>123</v>
      </c>
      <c r="AL128" s="84"/>
      <c r="AM128" s="84"/>
      <c r="AN128" s="84"/>
      <c r="AO128" s="84"/>
      <c r="AP128" s="84"/>
      <c r="AQ128" s="221"/>
      <c r="AR128" s="221"/>
      <c r="AS128" s="221"/>
      <c r="AT128" s="221"/>
      <c r="AU128" s="84"/>
      <c r="AV128" s="84"/>
      <c r="AW128" s="84"/>
      <c r="AX128" s="84"/>
      <c r="AY128" s="127"/>
    </row>
    <row r="129" spans="3:51">
      <c r="E129" s="70"/>
      <c r="I129" s="106">
        <v>124</v>
      </c>
      <c r="J129" s="84">
        <f t="shared" si="54"/>
        <v>0</v>
      </c>
      <c r="K129" s="84">
        <f t="shared" si="55"/>
        <v>0</v>
      </c>
      <c r="L129" s="84">
        <f t="shared" si="56"/>
        <v>0</v>
      </c>
      <c r="M129" s="84">
        <f t="shared" si="57"/>
        <v>0</v>
      </c>
      <c r="N129" s="84">
        <f t="shared" si="43"/>
        <v>0</v>
      </c>
      <c r="O129" s="85">
        <f t="shared" si="44"/>
        <v>0</v>
      </c>
      <c r="P129" s="106">
        <v>124</v>
      </c>
      <c r="Q129" s="84">
        <f t="shared" si="68"/>
        <v>0</v>
      </c>
      <c r="R129" s="84">
        <f t="shared" si="58"/>
        <v>0</v>
      </c>
      <c r="S129" s="84">
        <f t="shared" si="59"/>
        <v>0</v>
      </c>
      <c r="T129" s="84">
        <f t="shared" si="45"/>
        <v>0</v>
      </c>
      <c r="U129" s="84">
        <f t="shared" si="53"/>
        <v>0</v>
      </c>
      <c r="V129" s="84">
        <f t="shared" si="46"/>
        <v>0</v>
      </c>
      <c r="W129" s="84">
        <v>0</v>
      </c>
      <c r="X129" s="84">
        <f t="shared" si="47"/>
        <v>0</v>
      </c>
      <c r="Y129" s="89">
        <f t="shared" si="48"/>
        <v>0</v>
      </c>
      <c r="AA129" s="122">
        <v>124</v>
      </c>
      <c r="AB129" s="84">
        <f t="shared" si="49"/>
        <v>0</v>
      </c>
      <c r="AC129" s="332">
        <f t="shared" si="67"/>
        <v>0</v>
      </c>
      <c r="AD129" s="152">
        <f t="shared" si="50"/>
        <v>0</v>
      </c>
      <c r="AE129" s="152">
        <f t="shared" si="51"/>
        <v>0</v>
      </c>
      <c r="AF129" s="221">
        <f t="shared" si="63"/>
        <v>0</v>
      </c>
      <c r="AG129" s="221">
        <f t="shared" si="64"/>
        <v>0</v>
      </c>
      <c r="AH129" s="221">
        <f t="shared" si="65"/>
        <v>0</v>
      </c>
      <c r="AI129" s="226">
        <f t="shared" si="66"/>
        <v>0</v>
      </c>
      <c r="AK129" s="122">
        <v>124</v>
      </c>
      <c r="AL129" s="84"/>
      <c r="AM129" s="84"/>
      <c r="AN129" s="84"/>
      <c r="AO129" s="84"/>
      <c r="AP129" s="84"/>
      <c r="AQ129" s="221"/>
      <c r="AR129" s="221"/>
      <c r="AS129" s="221"/>
      <c r="AT129" s="221"/>
      <c r="AU129" s="84"/>
      <c r="AV129" s="84"/>
      <c r="AW129" s="84"/>
      <c r="AX129" s="84"/>
      <c r="AY129" s="127"/>
    </row>
    <row r="130" spans="3:51" ht="30">
      <c r="C130" s="3" t="s">
        <v>5</v>
      </c>
      <c r="D130" s="3" t="s">
        <v>6</v>
      </c>
      <c r="E130" s="215" t="s">
        <v>232</v>
      </c>
      <c r="I130" s="106">
        <v>125</v>
      </c>
      <c r="J130" s="84">
        <f t="shared" si="54"/>
        <v>0</v>
      </c>
      <c r="K130" s="84">
        <f t="shared" si="55"/>
        <v>0</v>
      </c>
      <c r="L130" s="84">
        <f t="shared" si="56"/>
        <v>0</v>
      </c>
      <c r="M130" s="84">
        <f t="shared" si="57"/>
        <v>0</v>
      </c>
      <c r="N130" s="84">
        <f t="shared" si="43"/>
        <v>0</v>
      </c>
      <c r="O130" s="85">
        <f t="shared" si="44"/>
        <v>0</v>
      </c>
      <c r="P130" s="106">
        <v>125</v>
      </c>
      <c r="Q130" s="84">
        <f t="shared" si="68"/>
        <v>0</v>
      </c>
      <c r="R130" s="84">
        <f t="shared" si="58"/>
        <v>0</v>
      </c>
      <c r="S130" s="84">
        <f t="shared" si="59"/>
        <v>0</v>
      </c>
      <c r="T130" s="84">
        <f t="shared" si="45"/>
        <v>0</v>
      </c>
      <c r="U130" s="84">
        <f t="shared" si="53"/>
        <v>0</v>
      </c>
      <c r="V130" s="84">
        <f t="shared" si="46"/>
        <v>0</v>
      </c>
      <c r="W130" s="84">
        <v>0</v>
      </c>
      <c r="X130" s="84">
        <f t="shared" si="47"/>
        <v>0</v>
      </c>
      <c r="Y130" s="89">
        <f t="shared" si="48"/>
        <v>0</v>
      </c>
      <c r="AA130" s="122">
        <v>125</v>
      </c>
      <c r="AB130" s="84">
        <f t="shared" si="49"/>
        <v>0</v>
      </c>
      <c r="AC130" s="332">
        <f t="shared" si="67"/>
        <v>0</v>
      </c>
      <c r="AD130" s="152">
        <f t="shared" si="50"/>
        <v>0</v>
      </c>
      <c r="AE130" s="152">
        <f t="shared" si="51"/>
        <v>0</v>
      </c>
      <c r="AF130" s="221">
        <f t="shared" si="63"/>
        <v>0</v>
      </c>
      <c r="AG130" s="221">
        <f t="shared" si="64"/>
        <v>0</v>
      </c>
      <c r="AH130" s="221">
        <f t="shared" si="65"/>
        <v>0</v>
      </c>
      <c r="AI130" s="226">
        <f t="shared" si="66"/>
        <v>0</v>
      </c>
      <c r="AK130" s="122">
        <v>125</v>
      </c>
      <c r="AL130" s="84"/>
      <c r="AM130" s="84"/>
      <c r="AN130" s="84"/>
      <c r="AO130" s="84"/>
      <c r="AP130" s="84"/>
      <c r="AQ130" s="221"/>
      <c r="AR130" s="221"/>
      <c r="AS130" s="221"/>
      <c r="AT130" s="221"/>
      <c r="AU130" s="84"/>
      <c r="AV130" s="84"/>
      <c r="AW130" s="84"/>
      <c r="AX130" s="84"/>
      <c r="AY130" s="127"/>
    </row>
    <row r="131" spans="3:51">
      <c r="C131" s="192" t="s">
        <v>7</v>
      </c>
      <c r="D131" s="4">
        <v>0.62</v>
      </c>
      <c r="E131" s="215" t="s">
        <v>233</v>
      </c>
      <c r="I131" s="106">
        <v>126</v>
      </c>
      <c r="J131" s="84">
        <f t="shared" si="54"/>
        <v>0</v>
      </c>
      <c r="K131" s="84">
        <f t="shared" si="55"/>
        <v>0</v>
      </c>
      <c r="L131" s="84">
        <f t="shared" si="56"/>
        <v>0</v>
      </c>
      <c r="M131" s="84">
        <f t="shared" si="57"/>
        <v>0</v>
      </c>
      <c r="N131" s="84">
        <f t="shared" si="43"/>
        <v>0</v>
      </c>
      <c r="O131" s="85">
        <f t="shared" si="44"/>
        <v>0</v>
      </c>
      <c r="P131" s="106">
        <v>126</v>
      </c>
      <c r="Q131" s="84">
        <f t="shared" si="68"/>
        <v>0</v>
      </c>
      <c r="R131" s="84">
        <f t="shared" si="58"/>
        <v>0</v>
      </c>
      <c r="S131" s="84">
        <f t="shared" si="59"/>
        <v>0</v>
      </c>
      <c r="T131" s="84">
        <f t="shared" si="45"/>
        <v>0</v>
      </c>
      <c r="U131" s="84">
        <f t="shared" si="53"/>
        <v>0</v>
      </c>
      <c r="V131" s="84">
        <f t="shared" si="46"/>
        <v>0</v>
      </c>
      <c r="W131" s="84">
        <v>0</v>
      </c>
      <c r="X131" s="84">
        <f t="shared" si="47"/>
        <v>0</v>
      </c>
      <c r="Y131" s="89">
        <f t="shared" si="48"/>
        <v>0</v>
      </c>
      <c r="AA131" s="122">
        <v>126</v>
      </c>
      <c r="AB131" s="84">
        <f t="shared" si="49"/>
        <v>0</v>
      </c>
      <c r="AC131" s="332">
        <f t="shared" si="67"/>
        <v>0</v>
      </c>
      <c r="AD131" s="152">
        <f t="shared" si="50"/>
        <v>0</v>
      </c>
      <c r="AE131" s="152">
        <f t="shared" si="51"/>
        <v>0</v>
      </c>
      <c r="AF131" s="221">
        <f t="shared" si="63"/>
        <v>0</v>
      </c>
      <c r="AG131" s="221">
        <f t="shared" si="64"/>
        <v>0</v>
      </c>
      <c r="AH131" s="221">
        <f t="shared" si="65"/>
        <v>0</v>
      </c>
      <c r="AI131" s="226">
        <f t="shared" si="66"/>
        <v>0</v>
      </c>
      <c r="AK131" s="122">
        <v>126</v>
      </c>
      <c r="AL131" s="84"/>
      <c r="AM131" s="84"/>
      <c r="AN131" s="84"/>
      <c r="AO131" s="84"/>
      <c r="AP131" s="84"/>
      <c r="AQ131" s="221"/>
      <c r="AR131" s="221"/>
      <c r="AS131" s="221"/>
      <c r="AT131" s="221"/>
      <c r="AU131" s="84"/>
      <c r="AV131" s="84"/>
      <c r="AW131" s="84"/>
      <c r="AX131" s="84"/>
      <c r="AY131" s="127"/>
    </row>
    <row r="132" spans="3:51">
      <c r="C132" s="192" t="s">
        <v>4</v>
      </c>
      <c r="D132" s="4">
        <v>0.64</v>
      </c>
      <c r="E132" s="215" t="s">
        <v>233</v>
      </c>
      <c r="I132" s="106">
        <v>127</v>
      </c>
      <c r="J132" s="84">
        <f t="shared" si="54"/>
        <v>0</v>
      </c>
      <c r="K132" s="84">
        <f t="shared" si="55"/>
        <v>0</v>
      </c>
      <c r="L132" s="84">
        <f t="shared" si="56"/>
        <v>0</v>
      </c>
      <c r="M132" s="84">
        <f t="shared" si="57"/>
        <v>0</v>
      </c>
      <c r="N132" s="84">
        <f t="shared" si="43"/>
        <v>0</v>
      </c>
      <c r="O132" s="85">
        <f t="shared" si="44"/>
        <v>0</v>
      </c>
      <c r="P132" s="106">
        <v>127</v>
      </c>
      <c r="Q132" s="84">
        <f t="shared" si="68"/>
        <v>0</v>
      </c>
      <c r="R132" s="84">
        <f t="shared" si="58"/>
        <v>0</v>
      </c>
      <c r="S132" s="84">
        <f t="shared" si="59"/>
        <v>0</v>
      </c>
      <c r="T132" s="84">
        <f t="shared" si="45"/>
        <v>0</v>
      </c>
      <c r="U132" s="84">
        <f t="shared" si="53"/>
        <v>0</v>
      </c>
      <c r="V132" s="84">
        <f t="shared" si="46"/>
        <v>0</v>
      </c>
      <c r="W132" s="84">
        <v>0</v>
      </c>
      <c r="X132" s="84">
        <f t="shared" si="47"/>
        <v>0</v>
      </c>
      <c r="Y132" s="89">
        <f t="shared" si="48"/>
        <v>0</v>
      </c>
      <c r="AA132" s="122">
        <v>127</v>
      </c>
      <c r="AB132" s="84">
        <f t="shared" si="49"/>
        <v>0</v>
      </c>
      <c r="AC132" s="332">
        <f t="shared" si="67"/>
        <v>0</v>
      </c>
      <c r="AD132" s="152">
        <f t="shared" si="50"/>
        <v>0</v>
      </c>
      <c r="AE132" s="152">
        <f t="shared" si="51"/>
        <v>0</v>
      </c>
      <c r="AF132" s="221">
        <f t="shared" si="63"/>
        <v>0</v>
      </c>
      <c r="AG132" s="221">
        <f t="shared" si="64"/>
        <v>0</v>
      </c>
      <c r="AH132" s="221">
        <f t="shared" si="65"/>
        <v>0</v>
      </c>
      <c r="AI132" s="226">
        <f t="shared" si="66"/>
        <v>0</v>
      </c>
      <c r="AK132" s="122">
        <v>127</v>
      </c>
      <c r="AL132" s="84"/>
      <c r="AM132" s="84"/>
      <c r="AN132" s="84"/>
      <c r="AO132" s="84"/>
      <c r="AP132" s="84"/>
      <c r="AQ132" s="221"/>
      <c r="AR132" s="221"/>
      <c r="AS132" s="221"/>
      <c r="AT132" s="221"/>
      <c r="AU132" s="84"/>
      <c r="AV132" s="84"/>
      <c r="AW132" s="84"/>
      <c r="AX132" s="84"/>
      <c r="AY132" s="127"/>
    </row>
    <row r="133" spans="3:51">
      <c r="C133" s="192" t="s">
        <v>8</v>
      </c>
      <c r="D133" s="4">
        <v>0.42</v>
      </c>
      <c r="E133" s="215" t="s">
        <v>233</v>
      </c>
      <c r="I133" s="106">
        <v>128</v>
      </c>
      <c r="J133" s="84">
        <f t="shared" si="54"/>
        <v>0</v>
      </c>
      <c r="K133" s="84">
        <f t="shared" si="55"/>
        <v>0</v>
      </c>
      <c r="L133" s="84">
        <f t="shared" si="56"/>
        <v>0</v>
      </c>
      <c r="M133" s="84">
        <f t="shared" si="57"/>
        <v>0</v>
      </c>
      <c r="N133" s="84">
        <f t="shared" ref="N133:N196" si="69">IF(P134&lt;=$F$18,0,)</f>
        <v>0</v>
      </c>
      <c r="O133" s="85">
        <f t="shared" ref="O133:O196" si="70">((J133+K133)*0.475+L133+M133+N133)*44/12</f>
        <v>0</v>
      </c>
      <c r="P133" s="106">
        <v>128</v>
      </c>
      <c r="Q133" s="84">
        <f t="shared" si="68"/>
        <v>0</v>
      </c>
      <c r="R133" s="84">
        <f t="shared" si="58"/>
        <v>0</v>
      </c>
      <c r="S133" s="84">
        <f t="shared" si="59"/>
        <v>0</v>
      </c>
      <c r="T133" s="84">
        <f t="shared" ref="T133:T196" si="71">IF(S133=0,0,EXP(-1.0587+0.8836*LN(S133)+0.284))</f>
        <v>0</v>
      </c>
      <c r="U133" s="84">
        <f t="shared" si="53"/>
        <v>0</v>
      </c>
      <c r="V133" s="84">
        <f t="shared" ref="V133:V196" si="72">IF(P133&lt;=$F$18,IF(P133&lt;=30,P133*($F$16-$F$6)/30,$F$16-$F$6),)</f>
        <v>0</v>
      </c>
      <c r="W133" s="84">
        <v>0</v>
      </c>
      <c r="X133" s="84">
        <f t="shared" ref="X133:X196" si="73">((S133+T133)*0.475+U133+V133+W133)*44/12</f>
        <v>0</v>
      </c>
      <c r="Y133" s="89">
        <f t="shared" ref="Y133:Y196" si="74">IF(P133&lt;=$F$18,X133-O133,)</f>
        <v>0</v>
      </c>
      <c r="AA133" s="122">
        <v>128</v>
      </c>
      <c r="AB133" s="84">
        <f t="shared" ref="AB133:AB196" si="75">IF(AA133&lt;=$F$18,IFERROR(VLOOKUP($AA133,$B$82:$G$94,2,FALSE),0),)</f>
        <v>0</v>
      </c>
      <c r="AC133" s="332">
        <f t="shared" si="67"/>
        <v>0</v>
      </c>
      <c r="AD133" s="152">
        <f t="shared" ref="AD133:AD196" si="76">IF(AA133&lt;=$F$18,IFERROR(VLOOKUP($AA133,$B$82:$G$94,4,FALSE),0),)</f>
        <v>0</v>
      </c>
      <c r="AE133" s="152">
        <f t="shared" ref="AE133:AE196" si="77">IF(AA133&lt;=$F$18,IFERROR(VLOOKUP($AA133,$B$82:$G$94,5,FALSE),0),)</f>
        <v>0</v>
      </c>
      <c r="AF133" s="221">
        <f t="shared" si="63"/>
        <v>0</v>
      </c>
      <c r="AG133" s="221">
        <f t="shared" si="64"/>
        <v>0</v>
      </c>
      <c r="AH133" s="221">
        <f t="shared" si="65"/>
        <v>0</v>
      </c>
      <c r="AI133" s="226">
        <f t="shared" si="66"/>
        <v>0</v>
      </c>
      <c r="AK133" s="122">
        <v>128</v>
      </c>
      <c r="AL133" s="84"/>
      <c r="AM133" s="84"/>
      <c r="AN133" s="84"/>
      <c r="AO133" s="84"/>
      <c r="AP133" s="84"/>
      <c r="AQ133" s="221"/>
      <c r="AR133" s="221"/>
      <c r="AS133" s="221"/>
      <c r="AT133" s="221"/>
      <c r="AU133" s="84"/>
      <c r="AV133" s="84"/>
      <c r="AW133" s="84"/>
      <c r="AX133" s="84"/>
      <c r="AY133" s="127"/>
    </row>
    <row r="134" spans="3:51">
      <c r="C134" s="192" t="s">
        <v>9</v>
      </c>
      <c r="D134" s="4">
        <v>0.42</v>
      </c>
      <c r="E134" s="215" t="s">
        <v>233</v>
      </c>
      <c r="I134" s="106">
        <v>129</v>
      </c>
      <c r="J134" s="84">
        <f t="shared" si="54"/>
        <v>0</v>
      </c>
      <c r="K134" s="84">
        <f t="shared" si="55"/>
        <v>0</v>
      </c>
      <c r="L134" s="84">
        <f t="shared" si="56"/>
        <v>0</v>
      </c>
      <c r="M134" s="84">
        <f t="shared" si="57"/>
        <v>0</v>
      </c>
      <c r="N134" s="84">
        <f t="shared" si="69"/>
        <v>0</v>
      </c>
      <c r="O134" s="85">
        <f t="shared" si="70"/>
        <v>0</v>
      </c>
      <c r="P134" s="106">
        <v>129</v>
      </c>
      <c r="Q134" s="84">
        <f t="shared" ref="Q134:Q165" si="78">IF(P134&lt;=$F$18,LOOKUP(P134-1,$B$25:$B$78,$G$25:$G$78),)</f>
        <v>0</v>
      </c>
      <c r="R134" s="84">
        <f t="shared" si="58"/>
        <v>0</v>
      </c>
      <c r="S134" s="84">
        <f t="shared" si="59"/>
        <v>0</v>
      </c>
      <c r="T134" s="84">
        <f t="shared" si="71"/>
        <v>0</v>
      </c>
      <c r="U134" s="84">
        <f t="shared" ref="U134:U197" si="79">IF(P134&lt;=$F$18,$F$5+($F$15-$F$5)*(1-EXP(-0.0175*P134)),)</f>
        <v>0</v>
      </c>
      <c r="V134" s="84">
        <f t="shared" si="72"/>
        <v>0</v>
      </c>
      <c r="W134" s="84">
        <v>0</v>
      </c>
      <c r="X134" s="84">
        <f t="shared" si="73"/>
        <v>0</v>
      </c>
      <c r="Y134" s="89">
        <f t="shared" si="74"/>
        <v>0</v>
      </c>
      <c r="AA134" s="122">
        <v>129</v>
      </c>
      <c r="AB134" s="84">
        <f t="shared" si="75"/>
        <v>0</v>
      </c>
      <c r="AC134" s="332">
        <f t="shared" si="67"/>
        <v>0</v>
      </c>
      <c r="AD134" s="152">
        <f t="shared" si="76"/>
        <v>0</v>
      </c>
      <c r="AE134" s="152">
        <f t="shared" si="77"/>
        <v>0</v>
      </c>
      <c r="AF134" s="221">
        <f t="shared" si="63"/>
        <v>0</v>
      </c>
      <c r="AG134" s="221">
        <f t="shared" si="64"/>
        <v>0</v>
      </c>
      <c r="AH134" s="221">
        <f t="shared" si="65"/>
        <v>0</v>
      </c>
      <c r="AI134" s="226">
        <f t="shared" si="66"/>
        <v>0</v>
      </c>
      <c r="AK134" s="122">
        <v>129</v>
      </c>
      <c r="AL134" s="84"/>
      <c r="AM134" s="84"/>
      <c r="AN134" s="84"/>
      <c r="AO134" s="84"/>
      <c r="AP134" s="84"/>
      <c r="AQ134" s="221"/>
      <c r="AR134" s="221"/>
      <c r="AS134" s="221"/>
      <c r="AT134" s="221"/>
      <c r="AU134" s="84"/>
      <c r="AV134" s="84"/>
      <c r="AW134" s="84"/>
      <c r="AX134" s="84"/>
      <c r="AY134" s="127"/>
    </row>
    <row r="135" spans="3:51">
      <c r="C135" s="192" t="s">
        <v>10</v>
      </c>
      <c r="D135" s="4">
        <v>0.52</v>
      </c>
      <c r="E135" s="215" t="s">
        <v>233</v>
      </c>
      <c r="I135" s="106">
        <v>130</v>
      </c>
      <c r="J135" s="84">
        <f t="shared" ref="J135:J198" si="80">IF($I135&lt;=$F$10,$F$11*$F$13+J134,)</f>
        <v>0</v>
      </c>
      <c r="K135" s="84">
        <f t="shared" ref="K135:K198" si="81">IF(J135=0,0,EXP(-1.0587+0.8836*LN(J135)+0.284))</f>
        <v>0</v>
      </c>
      <c r="L135" s="84">
        <f t="shared" ref="L135:L198" si="82">IF(I135&lt;=$F$10,$F$5+($F$8-$F$5)*(1-EXP(-0.0175*I135)),)</f>
        <v>0</v>
      </c>
      <c r="M135" s="84">
        <f t="shared" ref="M135:M198" si="83">IF(I135&lt;=$F$10,IF(I135&lt;=30,I135*($F$9-$F$6)/30,$F$9-$F$6),)</f>
        <v>0</v>
      </c>
      <c r="N135" s="84">
        <f t="shared" si="69"/>
        <v>0</v>
      </c>
      <c r="O135" s="85">
        <f t="shared" si="70"/>
        <v>0</v>
      </c>
      <c r="P135" s="106">
        <v>130</v>
      </c>
      <c r="Q135" s="84">
        <f t="shared" si="78"/>
        <v>0</v>
      </c>
      <c r="R135" s="84">
        <f t="shared" ref="R135:R198" si="84">IF(P135&lt;=$F$18,Q135+R134,)</f>
        <v>0</v>
      </c>
      <c r="S135" s="84">
        <f t="shared" ref="S135:S198" si="85">$F$19*R135</f>
        <v>0</v>
      </c>
      <c r="T135" s="84">
        <f t="shared" si="71"/>
        <v>0</v>
      </c>
      <c r="U135" s="84">
        <f t="shared" si="79"/>
        <v>0</v>
      </c>
      <c r="V135" s="84">
        <f t="shared" si="72"/>
        <v>0</v>
      </c>
      <c r="W135" s="84">
        <v>0</v>
      </c>
      <c r="X135" s="84">
        <f t="shared" si="73"/>
        <v>0</v>
      </c>
      <c r="Y135" s="89">
        <f t="shared" si="74"/>
        <v>0</v>
      </c>
      <c r="AA135" s="122">
        <v>130</v>
      </c>
      <c r="AB135" s="84">
        <f t="shared" si="75"/>
        <v>0</v>
      </c>
      <c r="AC135" s="332">
        <f t="shared" si="67"/>
        <v>0</v>
      </c>
      <c r="AD135" s="152">
        <f t="shared" si="76"/>
        <v>0</v>
      </c>
      <c r="AE135" s="152">
        <f t="shared" si="77"/>
        <v>0</v>
      </c>
      <c r="AF135" s="221">
        <f t="shared" si="63"/>
        <v>0</v>
      </c>
      <c r="AG135" s="221">
        <f t="shared" si="64"/>
        <v>0</v>
      </c>
      <c r="AH135" s="221">
        <f t="shared" si="65"/>
        <v>0</v>
      </c>
      <c r="AI135" s="226">
        <f t="shared" si="66"/>
        <v>0</v>
      </c>
      <c r="AK135" s="122">
        <v>130</v>
      </c>
      <c r="AL135" s="84"/>
      <c r="AM135" s="84"/>
      <c r="AN135" s="84"/>
      <c r="AO135" s="84"/>
      <c r="AP135" s="84"/>
      <c r="AQ135" s="221"/>
      <c r="AR135" s="221"/>
      <c r="AS135" s="221"/>
      <c r="AT135" s="221"/>
      <c r="AU135" s="84"/>
      <c r="AV135" s="84"/>
      <c r="AW135" s="84"/>
      <c r="AX135" s="84"/>
      <c r="AY135" s="127"/>
    </row>
    <row r="136" spans="3:51">
      <c r="C136" s="192" t="s">
        <v>11</v>
      </c>
      <c r="D136" s="4">
        <v>0.36</v>
      </c>
      <c r="E136" s="215" t="s">
        <v>234</v>
      </c>
      <c r="I136" s="106">
        <v>131</v>
      </c>
      <c r="J136" s="84">
        <f t="shared" si="80"/>
        <v>0</v>
      </c>
      <c r="K136" s="84">
        <f t="shared" si="81"/>
        <v>0</v>
      </c>
      <c r="L136" s="84">
        <f t="shared" si="82"/>
        <v>0</v>
      </c>
      <c r="M136" s="84">
        <f t="shared" si="83"/>
        <v>0</v>
      </c>
      <c r="N136" s="84">
        <f t="shared" si="69"/>
        <v>0</v>
      </c>
      <c r="O136" s="85">
        <f t="shared" si="70"/>
        <v>0</v>
      </c>
      <c r="P136" s="106">
        <v>131</v>
      </c>
      <c r="Q136" s="84">
        <f t="shared" si="78"/>
        <v>0</v>
      </c>
      <c r="R136" s="84">
        <f t="shared" si="84"/>
        <v>0</v>
      </c>
      <c r="S136" s="84">
        <f t="shared" si="85"/>
        <v>0</v>
      </c>
      <c r="T136" s="84">
        <f t="shared" si="71"/>
        <v>0</v>
      </c>
      <c r="U136" s="84">
        <f t="shared" si="79"/>
        <v>0</v>
      </c>
      <c r="V136" s="84">
        <f t="shared" si="72"/>
        <v>0</v>
      </c>
      <c r="W136" s="84">
        <v>0</v>
      </c>
      <c r="X136" s="84">
        <f t="shared" si="73"/>
        <v>0</v>
      </c>
      <c r="Y136" s="89">
        <f t="shared" si="74"/>
        <v>0</v>
      </c>
      <c r="AA136" s="122">
        <v>131</v>
      </c>
      <c r="AB136" s="84">
        <f t="shared" si="75"/>
        <v>0</v>
      </c>
      <c r="AC136" s="332">
        <f t="shared" si="67"/>
        <v>0</v>
      </c>
      <c r="AD136" s="152">
        <f t="shared" si="76"/>
        <v>0</v>
      </c>
      <c r="AE136" s="152">
        <f t="shared" si="77"/>
        <v>0</v>
      </c>
      <c r="AF136" s="221">
        <f t="shared" si="63"/>
        <v>0</v>
      </c>
      <c r="AG136" s="221">
        <f t="shared" si="64"/>
        <v>0</v>
      </c>
      <c r="AH136" s="221">
        <f t="shared" si="65"/>
        <v>0</v>
      </c>
      <c r="AI136" s="226">
        <f t="shared" si="66"/>
        <v>0</v>
      </c>
      <c r="AK136" s="122">
        <v>131</v>
      </c>
      <c r="AL136" s="84"/>
      <c r="AM136" s="84"/>
      <c r="AN136" s="84"/>
      <c r="AO136" s="84"/>
      <c r="AP136" s="84"/>
      <c r="AQ136" s="221"/>
      <c r="AR136" s="221"/>
      <c r="AS136" s="221"/>
      <c r="AT136" s="221"/>
      <c r="AU136" s="84"/>
      <c r="AV136" s="84"/>
      <c r="AW136" s="84"/>
      <c r="AX136" s="84"/>
      <c r="AY136" s="127"/>
    </row>
    <row r="137" spans="3:51">
      <c r="C137" s="192" t="s">
        <v>12</v>
      </c>
      <c r="D137" s="4">
        <v>0.61</v>
      </c>
      <c r="E137" s="215" t="s">
        <v>233</v>
      </c>
      <c r="I137" s="106">
        <v>132</v>
      </c>
      <c r="J137" s="84">
        <f t="shared" si="80"/>
        <v>0</v>
      </c>
      <c r="K137" s="84">
        <f t="shared" si="81"/>
        <v>0</v>
      </c>
      <c r="L137" s="84">
        <f t="shared" si="82"/>
        <v>0</v>
      </c>
      <c r="M137" s="84">
        <f t="shared" si="83"/>
        <v>0</v>
      </c>
      <c r="N137" s="84">
        <f t="shared" si="69"/>
        <v>0</v>
      </c>
      <c r="O137" s="85">
        <f t="shared" si="70"/>
        <v>0</v>
      </c>
      <c r="P137" s="106">
        <v>132</v>
      </c>
      <c r="Q137" s="84">
        <f t="shared" si="78"/>
        <v>0</v>
      </c>
      <c r="R137" s="84">
        <f t="shared" si="84"/>
        <v>0</v>
      </c>
      <c r="S137" s="84">
        <f t="shared" si="85"/>
        <v>0</v>
      </c>
      <c r="T137" s="84">
        <f t="shared" si="71"/>
        <v>0</v>
      </c>
      <c r="U137" s="84">
        <f t="shared" si="79"/>
        <v>0</v>
      </c>
      <c r="V137" s="84">
        <f t="shared" si="72"/>
        <v>0</v>
      </c>
      <c r="W137" s="84">
        <v>0</v>
      </c>
      <c r="X137" s="84">
        <f t="shared" si="73"/>
        <v>0</v>
      </c>
      <c r="Y137" s="89">
        <f t="shared" si="74"/>
        <v>0</v>
      </c>
      <c r="AA137" s="122">
        <v>132</v>
      </c>
      <c r="AB137" s="84">
        <f t="shared" si="75"/>
        <v>0</v>
      </c>
      <c r="AC137" s="332">
        <f t="shared" si="67"/>
        <v>0</v>
      </c>
      <c r="AD137" s="152">
        <f t="shared" si="76"/>
        <v>0</v>
      </c>
      <c r="AE137" s="152">
        <f t="shared" si="77"/>
        <v>0</v>
      </c>
      <c r="AF137" s="221">
        <f t="shared" si="63"/>
        <v>0</v>
      </c>
      <c r="AG137" s="221">
        <f t="shared" si="64"/>
        <v>0</v>
      </c>
      <c r="AH137" s="221">
        <f t="shared" si="65"/>
        <v>0</v>
      </c>
      <c r="AI137" s="226">
        <f t="shared" si="66"/>
        <v>0</v>
      </c>
      <c r="AK137" s="122">
        <v>132</v>
      </c>
      <c r="AL137" s="84"/>
      <c r="AM137" s="84"/>
      <c r="AN137" s="84"/>
      <c r="AO137" s="84"/>
      <c r="AP137" s="84"/>
      <c r="AQ137" s="221"/>
      <c r="AR137" s="221"/>
      <c r="AS137" s="221"/>
      <c r="AT137" s="221"/>
      <c r="AU137" s="84"/>
      <c r="AV137" s="84"/>
      <c r="AW137" s="84"/>
      <c r="AX137" s="84"/>
      <c r="AY137" s="127"/>
    </row>
    <row r="138" spans="3:51">
      <c r="C138" s="192" t="s">
        <v>13</v>
      </c>
      <c r="D138" s="4">
        <v>0.66</v>
      </c>
      <c r="E138" s="215" t="s">
        <v>233</v>
      </c>
      <c r="I138" s="106">
        <v>133</v>
      </c>
      <c r="J138" s="84">
        <f t="shared" si="80"/>
        <v>0</v>
      </c>
      <c r="K138" s="84">
        <f t="shared" si="81"/>
        <v>0</v>
      </c>
      <c r="L138" s="84">
        <f t="shared" si="82"/>
        <v>0</v>
      </c>
      <c r="M138" s="84">
        <f t="shared" si="83"/>
        <v>0</v>
      </c>
      <c r="N138" s="84">
        <f t="shared" si="69"/>
        <v>0</v>
      </c>
      <c r="O138" s="85">
        <f t="shared" si="70"/>
        <v>0</v>
      </c>
      <c r="P138" s="106">
        <v>133</v>
      </c>
      <c r="Q138" s="84">
        <f t="shared" si="78"/>
        <v>0</v>
      </c>
      <c r="R138" s="84">
        <f t="shared" si="84"/>
        <v>0</v>
      </c>
      <c r="S138" s="84">
        <f t="shared" si="85"/>
        <v>0</v>
      </c>
      <c r="T138" s="84">
        <f t="shared" si="71"/>
        <v>0</v>
      </c>
      <c r="U138" s="84">
        <f t="shared" si="79"/>
        <v>0</v>
      </c>
      <c r="V138" s="84">
        <f t="shared" si="72"/>
        <v>0</v>
      </c>
      <c r="W138" s="84">
        <v>0</v>
      </c>
      <c r="X138" s="84">
        <f t="shared" si="73"/>
        <v>0</v>
      </c>
      <c r="Y138" s="89">
        <f t="shared" si="74"/>
        <v>0</v>
      </c>
      <c r="AA138" s="122">
        <v>133</v>
      </c>
      <c r="AB138" s="84">
        <f t="shared" si="75"/>
        <v>0</v>
      </c>
      <c r="AC138" s="332">
        <f t="shared" si="67"/>
        <v>0</v>
      </c>
      <c r="AD138" s="152">
        <f t="shared" si="76"/>
        <v>0</v>
      </c>
      <c r="AE138" s="152">
        <f t="shared" si="77"/>
        <v>0</v>
      </c>
      <c r="AF138" s="221">
        <f t="shared" si="63"/>
        <v>0</v>
      </c>
      <c r="AG138" s="221">
        <f t="shared" si="64"/>
        <v>0</v>
      </c>
      <c r="AH138" s="221">
        <f t="shared" si="65"/>
        <v>0</v>
      </c>
      <c r="AI138" s="226">
        <f t="shared" si="66"/>
        <v>0</v>
      </c>
      <c r="AK138" s="122">
        <v>133</v>
      </c>
      <c r="AL138" s="84"/>
      <c r="AM138" s="84"/>
      <c r="AN138" s="84"/>
      <c r="AO138" s="84"/>
      <c r="AP138" s="84"/>
      <c r="AQ138" s="221"/>
      <c r="AR138" s="221"/>
      <c r="AS138" s="221"/>
      <c r="AT138" s="221"/>
      <c r="AU138" s="84"/>
      <c r="AV138" s="84"/>
      <c r="AW138" s="84"/>
      <c r="AX138" s="84"/>
      <c r="AY138" s="127"/>
    </row>
    <row r="139" spans="3:51">
      <c r="C139" s="193" t="s">
        <v>14</v>
      </c>
      <c r="D139" s="160">
        <v>0.47</v>
      </c>
      <c r="E139" s="215" t="s">
        <v>233</v>
      </c>
      <c r="I139" s="106">
        <v>134</v>
      </c>
      <c r="J139" s="84">
        <f t="shared" si="80"/>
        <v>0</v>
      </c>
      <c r="K139" s="84">
        <f t="shared" si="81"/>
        <v>0</v>
      </c>
      <c r="L139" s="84">
        <f t="shared" si="82"/>
        <v>0</v>
      </c>
      <c r="M139" s="84">
        <f t="shared" si="83"/>
        <v>0</v>
      </c>
      <c r="N139" s="84">
        <f t="shared" si="69"/>
        <v>0</v>
      </c>
      <c r="O139" s="85">
        <f t="shared" si="70"/>
        <v>0</v>
      </c>
      <c r="P139" s="106">
        <v>134</v>
      </c>
      <c r="Q139" s="84">
        <f t="shared" si="78"/>
        <v>0</v>
      </c>
      <c r="R139" s="84">
        <f t="shared" si="84"/>
        <v>0</v>
      </c>
      <c r="S139" s="84">
        <f t="shared" si="85"/>
        <v>0</v>
      </c>
      <c r="T139" s="84">
        <f t="shared" si="71"/>
        <v>0</v>
      </c>
      <c r="U139" s="84">
        <f t="shared" si="79"/>
        <v>0</v>
      </c>
      <c r="V139" s="84">
        <f t="shared" si="72"/>
        <v>0</v>
      </c>
      <c r="W139" s="84">
        <v>0</v>
      </c>
      <c r="X139" s="84">
        <f t="shared" si="73"/>
        <v>0</v>
      </c>
      <c r="Y139" s="89">
        <f t="shared" si="74"/>
        <v>0</v>
      </c>
      <c r="AA139" s="122">
        <v>134</v>
      </c>
      <c r="AB139" s="84">
        <f t="shared" si="75"/>
        <v>0</v>
      </c>
      <c r="AC139" s="332">
        <f t="shared" si="67"/>
        <v>0</v>
      </c>
      <c r="AD139" s="152">
        <f t="shared" si="76"/>
        <v>0</v>
      </c>
      <c r="AE139" s="152">
        <f t="shared" si="77"/>
        <v>0</v>
      </c>
      <c r="AF139" s="221">
        <f t="shared" si="63"/>
        <v>0</v>
      </c>
      <c r="AG139" s="221">
        <f t="shared" si="64"/>
        <v>0</v>
      </c>
      <c r="AH139" s="221">
        <f t="shared" si="65"/>
        <v>0</v>
      </c>
      <c r="AI139" s="226">
        <f t="shared" si="66"/>
        <v>0</v>
      </c>
      <c r="AK139" s="122">
        <v>134</v>
      </c>
      <c r="AL139" s="84"/>
      <c r="AM139" s="84"/>
      <c r="AN139" s="84"/>
      <c r="AO139" s="84"/>
      <c r="AP139" s="84"/>
      <c r="AQ139" s="221"/>
      <c r="AR139" s="221"/>
      <c r="AS139" s="221"/>
      <c r="AT139" s="221"/>
      <c r="AU139" s="84"/>
      <c r="AV139" s="84"/>
      <c r="AW139" s="84"/>
      <c r="AX139" s="84"/>
      <c r="AY139" s="127"/>
    </row>
    <row r="140" spans="3:51">
      <c r="C140" s="192" t="s">
        <v>15</v>
      </c>
      <c r="D140" s="4">
        <v>0.67</v>
      </c>
      <c r="E140" s="215" t="s">
        <v>233</v>
      </c>
      <c r="I140" s="106">
        <v>135</v>
      </c>
      <c r="J140" s="84">
        <f t="shared" si="80"/>
        <v>0</v>
      </c>
      <c r="K140" s="84">
        <f t="shared" si="81"/>
        <v>0</v>
      </c>
      <c r="L140" s="84">
        <f t="shared" si="82"/>
        <v>0</v>
      </c>
      <c r="M140" s="84">
        <f t="shared" si="83"/>
        <v>0</v>
      </c>
      <c r="N140" s="84">
        <f t="shared" si="69"/>
        <v>0</v>
      </c>
      <c r="O140" s="85">
        <f t="shared" si="70"/>
        <v>0</v>
      </c>
      <c r="P140" s="106">
        <v>135</v>
      </c>
      <c r="Q140" s="84">
        <f t="shared" si="78"/>
        <v>0</v>
      </c>
      <c r="R140" s="84">
        <f t="shared" si="84"/>
        <v>0</v>
      </c>
      <c r="S140" s="84">
        <f t="shared" si="85"/>
        <v>0</v>
      </c>
      <c r="T140" s="84">
        <f t="shared" si="71"/>
        <v>0</v>
      </c>
      <c r="U140" s="84">
        <f t="shared" si="79"/>
        <v>0</v>
      </c>
      <c r="V140" s="84">
        <f t="shared" si="72"/>
        <v>0</v>
      </c>
      <c r="W140" s="84">
        <v>0</v>
      </c>
      <c r="X140" s="84">
        <f t="shared" si="73"/>
        <v>0</v>
      </c>
      <c r="Y140" s="89">
        <f t="shared" si="74"/>
        <v>0</v>
      </c>
      <c r="AA140" s="122">
        <v>135</v>
      </c>
      <c r="AB140" s="84">
        <f t="shared" si="75"/>
        <v>0</v>
      </c>
      <c r="AC140" s="332">
        <f t="shared" si="67"/>
        <v>0</v>
      </c>
      <c r="AD140" s="152">
        <f t="shared" si="76"/>
        <v>0</v>
      </c>
      <c r="AE140" s="152">
        <f t="shared" si="77"/>
        <v>0</v>
      </c>
      <c r="AF140" s="221">
        <f t="shared" si="63"/>
        <v>0</v>
      </c>
      <c r="AG140" s="221">
        <f t="shared" si="64"/>
        <v>0</v>
      </c>
      <c r="AH140" s="221">
        <f t="shared" si="65"/>
        <v>0</v>
      </c>
      <c r="AI140" s="226">
        <f t="shared" si="66"/>
        <v>0</v>
      </c>
      <c r="AK140" s="122">
        <v>135</v>
      </c>
      <c r="AL140" s="84"/>
      <c r="AM140" s="84"/>
      <c r="AN140" s="84"/>
      <c r="AO140" s="84"/>
      <c r="AP140" s="84"/>
      <c r="AQ140" s="221"/>
      <c r="AR140" s="221"/>
      <c r="AS140" s="221"/>
      <c r="AT140" s="221"/>
      <c r="AU140" s="84"/>
      <c r="AV140" s="84"/>
      <c r="AW140" s="84"/>
      <c r="AX140" s="84"/>
      <c r="AY140" s="127"/>
    </row>
    <row r="141" spans="3:51">
      <c r="C141" s="192" t="s">
        <v>16</v>
      </c>
      <c r="D141" s="4">
        <v>0.7</v>
      </c>
      <c r="E141" s="215" t="s">
        <v>233</v>
      </c>
      <c r="I141" s="106">
        <v>136</v>
      </c>
      <c r="J141" s="84">
        <f t="shared" si="80"/>
        <v>0</v>
      </c>
      <c r="K141" s="84">
        <f t="shared" si="81"/>
        <v>0</v>
      </c>
      <c r="L141" s="84">
        <f t="shared" si="82"/>
        <v>0</v>
      </c>
      <c r="M141" s="84">
        <f t="shared" si="83"/>
        <v>0</v>
      </c>
      <c r="N141" s="84">
        <f t="shared" si="69"/>
        <v>0</v>
      </c>
      <c r="O141" s="85">
        <f t="shared" si="70"/>
        <v>0</v>
      </c>
      <c r="P141" s="106">
        <v>136</v>
      </c>
      <c r="Q141" s="84">
        <f t="shared" si="78"/>
        <v>0</v>
      </c>
      <c r="R141" s="84">
        <f t="shared" si="84"/>
        <v>0</v>
      </c>
      <c r="S141" s="84">
        <f t="shared" si="85"/>
        <v>0</v>
      </c>
      <c r="T141" s="84">
        <f t="shared" si="71"/>
        <v>0</v>
      </c>
      <c r="U141" s="84">
        <f t="shared" si="79"/>
        <v>0</v>
      </c>
      <c r="V141" s="84">
        <f t="shared" si="72"/>
        <v>0</v>
      </c>
      <c r="W141" s="84">
        <v>0</v>
      </c>
      <c r="X141" s="84">
        <f t="shared" si="73"/>
        <v>0</v>
      </c>
      <c r="Y141" s="89">
        <f t="shared" si="74"/>
        <v>0</v>
      </c>
      <c r="AA141" s="122">
        <v>136</v>
      </c>
      <c r="AB141" s="84">
        <f t="shared" si="75"/>
        <v>0</v>
      </c>
      <c r="AC141" s="332">
        <f t="shared" si="67"/>
        <v>0</v>
      </c>
      <c r="AD141" s="152">
        <f t="shared" si="76"/>
        <v>0</v>
      </c>
      <c r="AE141" s="152">
        <f t="shared" si="77"/>
        <v>0</v>
      </c>
      <c r="AF141" s="221">
        <f t="shared" si="63"/>
        <v>0</v>
      </c>
      <c r="AG141" s="221">
        <f t="shared" si="64"/>
        <v>0</v>
      </c>
      <c r="AH141" s="221">
        <f t="shared" si="65"/>
        <v>0</v>
      </c>
      <c r="AI141" s="226">
        <f t="shared" si="66"/>
        <v>0</v>
      </c>
      <c r="AK141" s="122">
        <v>136</v>
      </c>
      <c r="AL141" s="84"/>
      <c r="AM141" s="84"/>
      <c r="AN141" s="84"/>
      <c r="AO141" s="84"/>
      <c r="AP141" s="84"/>
      <c r="AQ141" s="221"/>
      <c r="AR141" s="221"/>
      <c r="AS141" s="221"/>
      <c r="AT141" s="221"/>
      <c r="AU141" s="84"/>
      <c r="AV141" s="84"/>
      <c r="AW141" s="84"/>
      <c r="AX141" s="84"/>
      <c r="AY141" s="127"/>
    </row>
    <row r="142" spans="3:51">
      <c r="C142" s="192" t="s">
        <v>17</v>
      </c>
      <c r="D142" s="4">
        <v>0.54</v>
      </c>
      <c r="E142" s="215" t="s">
        <v>233</v>
      </c>
      <c r="I142" s="106">
        <v>137</v>
      </c>
      <c r="J142" s="84">
        <f t="shared" si="80"/>
        <v>0</v>
      </c>
      <c r="K142" s="84">
        <f t="shared" si="81"/>
        <v>0</v>
      </c>
      <c r="L142" s="84">
        <f t="shared" si="82"/>
        <v>0</v>
      </c>
      <c r="M142" s="84">
        <f t="shared" si="83"/>
        <v>0</v>
      </c>
      <c r="N142" s="84">
        <f t="shared" si="69"/>
        <v>0</v>
      </c>
      <c r="O142" s="85">
        <f t="shared" si="70"/>
        <v>0</v>
      </c>
      <c r="P142" s="106">
        <v>137</v>
      </c>
      <c r="Q142" s="84">
        <f t="shared" si="78"/>
        <v>0</v>
      </c>
      <c r="R142" s="84">
        <f t="shared" si="84"/>
        <v>0</v>
      </c>
      <c r="S142" s="84">
        <f t="shared" si="85"/>
        <v>0</v>
      </c>
      <c r="T142" s="84">
        <f t="shared" si="71"/>
        <v>0</v>
      </c>
      <c r="U142" s="84">
        <f t="shared" si="79"/>
        <v>0</v>
      </c>
      <c r="V142" s="84">
        <f t="shared" si="72"/>
        <v>0</v>
      </c>
      <c r="W142" s="84">
        <v>0</v>
      </c>
      <c r="X142" s="84">
        <f t="shared" si="73"/>
        <v>0</v>
      </c>
      <c r="Y142" s="89">
        <f t="shared" si="74"/>
        <v>0</v>
      </c>
      <c r="AA142" s="122">
        <v>137</v>
      </c>
      <c r="AB142" s="84">
        <f t="shared" si="75"/>
        <v>0</v>
      </c>
      <c r="AC142" s="332">
        <f t="shared" si="67"/>
        <v>0</v>
      </c>
      <c r="AD142" s="152">
        <f t="shared" si="76"/>
        <v>0</v>
      </c>
      <c r="AE142" s="152">
        <f t="shared" si="77"/>
        <v>0</v>
      </c>
      <c r="AF142" s="221">
        <f t="shared" si="63"/>
        <v>0</v>
      </c>
      <c r="AG142" s="221">
        <f t="shared" si="64"/>
        <v>0</v>
      </c>
      <c r="AH142" s="221">
        <f t="shared" si="65"/>
        <v>0</v>
      </c>
      <c r="AI142" s="226">
        <f t="shared" si="66"/>
        <v>0</v>
      </c>
      <c r="AK142" s="122">
        <v>137</v>
      </c>
      <c r="AL142" s="84"/>
      <c r="AM142" s="84"/>
      <c r="AN142" s="84"/>
      <c r="AO142" s="84"/>
      <c r="AP142" s="84"/>
      <c r="AQ142" s="221"/>
      <c r="AR142" s="221"/>
      <c r="AS142" s="221"/>
      <c r="AT142" s="221"/>
      <c r="AU142" s="84"/>
      <c r="AV142" s="84"/>
      <c r="AW142" s="84"/>
      <c r="AX142" s="84"/>
      <c r="AY142" s="127"/>
    </row>
    <row r="143" spans="3:51">
      <c r="C143" s="192" t="s">
        <v>18</v>
      </c>
      <c r="D143" s="4">
        <v>0.65</v>
      </c>
      <c r="E143" s="215" t="s">
        <v>233</v>
      </c>
      <c r="I143" s="106">
        <v>138</v>
      </c>
      <c r="J143" s="84">
        <f t="shared" si="80"/>
        <v>0</v>
      </c>
      <c r="K143" s="84">
        <f t="shared" si="81"/>
        <v>0</v>
      </c>
      <c r="L143" s="84">
        <f t="shared" si="82"/>
        <v>0</v>
      </c>
      <c r="M143" s="84">
        <f t="shared" si="83"/>
        <v>0</v>
      </c>
      <c r="N143" s="84">
        <f t="shared" si="69"/>
        <v>0</v>
      </c>
      <c r="O143" s="85">
        <f t="shared" si="70"/>
        <v>0</v>
      </c>
      <c r="P143" s="106">
        <v>138</v>
      </c>
      <c r="Q143" s="84">
        <f t="shared" si="78"/>
        <v>0</v>
      </c>
      <c r="R143" s="84">
        <f t="shared" si="84"/>
        <v>0</v>
      </c>
      <c r="S143" s="84">
        <f t="shared" si="85"/>
        <v>0</v>
      </c>
      <c r="T143" s="84">
        <f t="shared" si="71"/>
        <v>0</v>
      </c>
      <c r="U143" s="84">
        <f t="shared" si="79"/>
        <v>0</v>
      </c>
      <c r="V143" s="84">
        <f t="shared" si="72"/>
        <v>0</v>
      </c>
      <c r="W143" s="84">
        <v>0</v>
      </c>
      <c r="X143" s="84">
        <f t="shared" si="73"/>
        <v>0</v>
      </c>
      <c r="Y143" s="89">
        <f t="shared" si="74"/>
        <v>0</v>
      </c>
      <c r="AA143" s="122">
        <v>138</v>
      </c>
      <c r="AB143" s="84">
        <f t="shared" si="75"/>
        <v>0</v>
      </c>
      <c r="AC143" s="332">
        <f t="shared" si="67"/>
        <v>0</v>
      </c>
      <c r="AD143" s="152">
        <f t="shared" si="76"/>
        <v>0</v>
      </c>
      <c r="AE143" s="152">
        <f t="shared" si="77"/>
        <v>0</v>
      </c>
      <c r="AF143" s="221">
        <f t="shared" si="63"/>
        <v>0</v>
      </c>
      <c r="AG143" s="221">
        <f t="shared" si="64"/>
        <v>0</v>
      </c>
      <c r="AH143" s="221">
        <f t="shared" si="65"/>
        <v>0</v>
      </c>
      <c r="AI143" s="226">
        <f t="shared" si="66"/>
        <v>0</v>
      </c>
      <c r="AK143" s="122">
        <v>138</v>
      </c>
      <c r="AL143" s="84"/>
      <c r="AM143" s="84"/>
      <c r="AN143" s="84"/>
      <c r="AO143" s="84"/>
      <c r="AP143" s="84"/>
      <c r="AQ143" s="221"/>
      <c r="AR143" s="221"/>
      <c r="AS143" s="221"/>
      <c r="AT143" s="221"/>
      <c r="AU143" s="84"/>
      <c r="AV143" s="84"/>
      <c r="AW143" s="84"/>
      <c r="AX143" s="84"/>
      <c r="AY143" s="127"/>
    </row>
    <row r="144" spans="3:51">
      <c r="C144" s="192" t="s">
        <v>19</v>
      </c>
      <c r="D144" s="4">
        <v>0.56000000000000005</v>
      </c>
      <c r="E144" s="215" t="s">
        <v>233</v>
      </c>
      <c r="I144" s="106">
        <v>139</v>
      </c>
      <c r="J144" s="84">
        <f t="shared" si="80"/>
        <v>0</v>
      </c>
      <c r="K144" s="84">
        <f t="shared" si="81"/>
        <v>0</v>
      </c>
      <c r="L144" s="84">
        <f t="shared" si="82"/>
        <v>0</v>
      </c>
      <c r="M144" s="84">
        <f t="shared" si="83"/>
        <v>0</v>
      </c>
      <c r="N144" s="84">
        <f t="shared" si="69"/>
        <v>0</v>
      </c>
      <c r="O144" s="85">
        <f t="shared" si="70"/>
        <v>0</v>
      </c>
      <c r="P144" s="106">
        <v>139</v>
      </c>
      <c r="Q144" s="84">
        <f t="shared" si="78"/>
        <v>0</v>
      </c>
      <c r="R144" s="84">
        <f t="shared" si="84"/>
        <v>0</v>
      </c>
      <c r="S144" s="84">
        <f t="shared" si="85"/>
        <v>0</v>
      </c>
      <c r="T144" s="84">
        <f t="shared" si="71"/>
        <v>0</v>
      </c>
      <c r="U144" s="84">
        <f t="shared" si="79"/>
        <v>0</v>
      </c>
      <c r="V144" s="84">
        <f t="shared" si="72"/>
        <v>0</v>
      </c>
      <c r="W144" s="84">
        <v>0</v>
      </c>
      <c r="X144" s="84">
        <f t="shared" si="73"/>
        <v>0</v>
      </c>
      <c r="Y144" s="89">
        <f t="shared" si="74"/>
        <v>0</v>
      </c>
      <c r="AA144" s="122">
        <v>139</v>
      </c>
      <c r="AB144" s="84">
        <f t="shared" si="75"/>
        <v>0</v>
      </c>
      <c r="AC144" s="332">
        <f t="shared" si="67"/>
        <v>0</v>
      </c>
      <c r="AD144" s="152">
        <f t="shared" si="76"/>
        <v>0</v>
      </c>
      <c r="AE144" s="152">
        <f t="shared" si="77"/>
        <v>0</v>
      </c>
      <c r="AF144" s="221">
        <f t="shared" si="63"/>
        <v>0</v>
      </c>
      <c r="AG144" s="221">
        <f t="shared" si="64"/>
        <v>0</v>
      </c>
      <c r="AH144" s="221">
        <f t="shared" si="65"/>
        <v>0</v>
      </c>
      <c r="AI144" s="226">
        <f t="shared" si="66"/>
        <v>0</v>
      </c>
      <c r="AK144" s="122">
        <v>139</v>
      </c>
      <c r="AL144" s="84"/>
      <c r="AM144" s="84"/>
      <c r="AN144" s="84"/>
      <c r="AO144" s="84"/>
      <c r="AP144" s="84"/>
      <c r="AQ144" s="221"/>
      <c r="AR144" s="221"/>
      <c r="AS144" s="221"/>
      <c r="AT144" s="221"/>
      <c r="AU144" s="84"/>
      <c r="AV144" s="84"/>
      <c r="AW144" s="84"/>
      <c r="AX144" s="84"/>
      <c r="AY144" s="127"/>
    </row>
    <row r="145" spans="3:51">
      <c r="C145" s="192" t="s">
        <v>20</v>
      </c>
      <c r="D145" s="4">
        <v>0.57999999999999996</v>
      </c>
      <c r="E145" s="215" t="s">
        <v>233</v>
      </c>
      <c r="I145" s="106">
        <v>140</v>
      </c>
      <c r="J145" s="84">
        <f t="shared" si="80"/>
        <v>0</v>
      </c>
      <c r="K145" s="84">
        <f t="shared" si="81"/>
        <v>0</v>
      </c>
      <c r="L145" s="84">
        <f t="shared" si="82"/>
        <v>0</v>
      </c>
      <c r="M145" s="84">
        <f t="shared" si="83"/>
        <v>0</v>
      </c>
      <c r="N145" s="84">
        <f t="shared" si="69"/>
        <v>0</v>
      </c>
      <c r="O145" s="85">
        <f t="shared" si="70"/>
        <v>0</v>
      </c>
      <c r="P145" s="106">
        <v>140</v>
      </c>
      <c r="Q145" s="84">
        <f t="shared" si="78"/>
        <v>0</v>
      </c>
      <c r="R145" s="84">
        <f t="shared" si="84"/>
        <v>0</v>
      </c>
      <c r="S145" s="84">
        <f t="shared" si="85"/>
        <v>0</v>
      </c>
      <c r="T145" s="84">
        <f t="shared" si="71"/>
        <v>0</v>
      </c>
      <c r="U145" s="84">
        <f t="shared" si="79"/>
        <v>0</v>
      </c>
      <c r="V145" s="84">
        <f t="shared" si="72"/>
        <v>0</v>
      </c>
      <c r="W145" s="84">
        <v>0</v>
      </c>
      <c r="X145" s="84">
        <f t="shared" si="73"/>
        <v>0</v>
      </c>
      <c r="Y145" s="89">
        <f t="shared" si="74"/>
        <v>0</v>
      </c>
      <c r="AA145" s="122">
        <v>140</v>
      </c>
      <c r="AB145" s="84">
        <f t="shared" si="75"/>
        <v>0</v>
      </c>
      <c r="AC145" s="332">
        <f t="shared" si="67"/>
        <v>0</v>
      </c>
      <c r="AD145" s="152">
        <f t="shared" si="76"/>
        <v>0</v>
      </c>
      <c r="AE145" s="152">
        <f t="shared" si="77"/>
        <v>0</v>
      </c>
      <c r="AF145" s="221">
        <f t="shared" si="63"/>
        <v>0</v>
      </c>
      <c r="AG145" s="221">
        <f t="shared" si="64"/>
        <v>0</v>
      </c>
      <c r="AH145" s="221">
        <f t="shared" si="65"/>
        <v>0</v>
      </c>
      <c r="AI145" s="226">
        <f t="shared" si="66"/>
        <v>0</v>
      </c>
      <c r="AK145" s="122">
        <v>140</v>
      </c>
      <c r="AL145" s="84"/>
      <c r="AM145" s="84"/>
      <c r="AN145" s="84"/>
      <c r="AO145" s="84"/>
      <c r="AP145" s="84"/>
      <c r="AQ145" s="221"/>
      <c r="AR145" s="221"/>
      <c r="AS145" s="221"/>
      <c r="AT145" s="221"/>
      <c r="AU145" s="84"/>
      <c r="AV145" s="84"/>
      <c r="AW145" s="84"/>
      <c r="AX145" s="84"/>
      <c r="AY145" s="127"/>
    </row>
    <row r="146" spans="3:51">
      <c r="C146" s="192" t="s">
        <v>21</v>
      </c>
      <c r="D146" s="4">
        <v>0.64</v>
      </c>
      <c r="E146" s="215" t="s">
        <v>233</v>
      </c>
      <c r="I146" s="106">
        <v>141</v>
      </c>
      <c r="J146" s="84">
        <f t="shared" si="80"/>
        <v>0</v>
      </c>
      <c r="K146" s="84">
        <f t="shared" si="81"/>
        <v>0</v>
      </c>
      <c r="L146" s="84">
        <f t="shared" si="82"/>
        <v>0</v>
      </c>
      <c r="M146" s="84">
        <f t="shared" si="83"/>
        <v>0</v>
      </c>
      <c r="N146" s="84">
        <f t="shared" si="69"/>
        <v>0</v>
      </c>
      <c r="O146" s="85">
        <f t="shared" si="70"/>
        <v>0</v>
      </c>
      <c r="P146" s="106">
        <v>141</v>
      </c>
      <c r="Q146" s="84">
        <f t="shared" si="78"/>
        <v>0</v>
      </c>
      <c r="R146" s="84">
        <f t="shared" si="84"/>
        <v>0</v>
      </c>
      <c r="S146" s="84">
        <f t="shared" si="85"/>
        <v>0</v>
      </c>
      <c r="T146" s="84">
        <f t="shared" si="71"/>
        <v>0</v>
      </c>
      <c r="U146" s="84">
        <f t="shared" si="79"/>
        <v>0</v>
      </c>
      <c r="V146" s="84">
        <f t="shared" si="72"/>
        <v>0</v>
      </c>
      <c r="W146" s="84">
        <v>0</v>
      </c>
      <c r="X146" s="84">
        <f t="shared" si="73"/>
        <v>0</v>
      </c>
      <c r="Y146" s="89">
        <f t="shared" si="74"/>
        <v>0</v>
      </c>
      <c r="AA146" s="122">
        <v>141</v>
      </c>
      <c r="AB146" s="84">
        <f t="shared" si="75"/>
        <v>0</v>
      </c>
      <c r="AC146" s="332">
        <f t="shared" si="67"/>
        <v>0</v>
      </c>
      <c r="AD146" s="152">
        <f t="shared" si="76"/>
        <v>0</v>
      </c>
      <c r="AE146" s="152">
        <f t="shared" si="77"/>
        <v>0</v>
      </c>
      <c r="AF146" s="221">
        <f t="shared" si="63"/>
        <v>0</v>
      </c>
      <c r="AG146" s="221">
        <f t="shared" si="64"/>
        <v>0</v>
      </c>
      <c r="AH146" s="221">
        <f t="shared" si="65"/>
        <v>0</v>
      </c>
      <c r="AI146" s="226">
        <f t="shared" si="66"/>
        <v>0</v>
      </c>
      <c r="AK146" s="122">
        <v>141</v>
      </c>
      <c r="AL146" s="84"/>
      <c r="AM146" s="84"/>
      <c r="AN146" s="84"/>
      <c r="AO146" s="84"/>
      <c r="AP146" s="84"/>
      <c r="AQ146" s="221"/>
      <c r="AR146" s="221"/>
      <c r="AS146" s="221"/>
      <c r="AT146" s="221"/>
      <c r="AU146" s="84"/>
      <c r="AV146" s="84"/>
      <c r="AW146" s="84"/>
      <c r="AX146" s="84"/>
      <c r="AY146" s="127"/>
    </row>
    <row r="147" spans="3:51">
      <c r="C147" s="192" t="s">
        <v>22</v>
      </c>
      <c r="D147" s="4">
        <v>0.73</v>
      </c>
      <c r="E147" s="215" t="s">
        <v>233</v>
      </c>
      <c r="I147" s="106">
        <v>142</v>
      </c>
      <c r="J147" s="84">
        <f t="shared" si="80"/>
        <v>0</v>
      </c>
      <c r="K147" s="84">
        <f t="shared" si="81"/>
        <v>0</v>
      </c>
      <c r="L147" s="84">
        <f t="shared" si="82"/>
        <v>0</v>
      </c>
      <c r="M147" s="84">
        <f t="shared" si="83"/>
        <v>0</v>
      </c>
      <c r="N147" s="84">
        <f t="shared" si="69"/>
        <v>0</v>
      </c>
      <c r="O147" s="85">
        <f t="shared" si="70"/>
        <v>0</v>
      </c>
      <c r="P147" s="106">
        <v>142</v>
      </c>
      <c r="Q147" s="84">
        <f t="shared" si="78"/>
        <v>0</v>
      </c>
      <c r="R147" s="84">
        <f t="shared" si="84"/>
        <v>0</v>
      </c>
      <c r="S147" s="84">
        <f t="shared" si="85"/>
        <v>0</v>
      </c>
      <c r="T147" s="84">
        <f t="shared" si="71"/>
        <v>0</v>
      </c>
      <c r="U147" s="84">
        <f t="shared" si="79"/>
        <v>0</v>
      </c>
      <c r="V147" s="84">
        <f t="shared" si="72"/>
        <v>0</v>
      </c>
      <c r="W147" s="84">
        <v>0</v>
      </c>
      <c r="X147" s="84">
        <f t="shared" si="73"/>
        <v>0</v>
      </c>
      <c r="Y147" s="89">
        <f t="shared" si="74"/>
        <v>0</v>
      </c>
      <c r="AA147" s="122">
        <v>142</v>
      </c>
      <c r="AB147" s="84">
        <f t="shared" si="75"/>
        <v>0</v>
      </c>
      <c r="AC147" s="332">
        <f t="shared" si="67"/>
        <v>0</v>
      </c>
      <c r="AD147" s="152">
        <f t="shared" si="76"/>
        <v>0</v>
      </c>
      <c r="AE147" s="152">
        <f t="shared" si="77"/>
        <v>0</v>
      </c>
      <c r="AF147" s="221">
        <f t="shared" si="63"/>
        <v>0</v>
      </c>
      <c r="AG147" s="221">
        <f t="shared" si="64"/>
        <v>0</v>
      </c>
      <c r="AH147" s="221">
        <f t="shared" si="65"/>
        <v>0</v>
      </c>
      <c r="AI147" s="226">
        <f t="shared" si="66"/>
        <v>0</v>
      </c>
      <c r="AK147" s="122">
        <v>142</v>
      </c>
      <c r="AL147" s="84"/>
      <c r="AM147" s="84"/>
      <c r="AN147" s="84"/>
      <c r="AO147" s="84"/>
      <c r="AP147" s="84"/>
      <c r="AQ147" s="221"/>
      <c r="AR147" s="221"/>
      <c r="AS147" s="221"/>
      <c r="AT147" s="221"/>
      <c r="AU147" s="84"/>
      <c r="AV147" s="84"/>
      <c r="AW147" s="84"/>
      <c r="AX147" s="84"/>
      <c r="AY147" s="127"/>
    </row>
    <row r="148" spans="3:51">
      <c r="C148" s="192" t="s">
        <v>23</v>
      </c>
      <c r="D148" s="4">
        <v>0.56000000000000005</v>
      </c>
      <c r="E148" s="215" t="s">
        <v>233</v>
      </c>
      <c r="I148" s="106">
        <v>143</v>
      </c>
      <c r="J148" s="84">
        <f t="shared" si="80"/>
        <v>0</v>
      </c>
      <c r="K148" s="84">
        <f t="shared" si="81"/>
        <v>0</v>
      </c>
      <c r="L148" s="84">
        <f t="shared" si="82"/>
        <v>0</v>
      </c>
      <c r="M148" s="84">
        <f t="shared" si="83"/>
        <v>0</v>
      </c>
      <c r="N148" s="84">
        <f t="shared" si="69"/>
        <v>0</v>
      </c>
      <c r="O148" s="85">
        <f t="shared" si="70"/>
        <v>0</v>
      </c>
      <c r="P148" s="106">
        <v>143</v>
      </c>
      <c r="Q148" s="84">
        <f t="shared" si="78"/>
        <v>0</v>
      </c>
      <c r="R148" s="84">
        <f t="shared" si="84"/>
        <v>0</v>
      </c>
      <c r="S148" s="84">
        <f t="shared" si="85"/>
        <v>0</v>
      </c>
      <c r="T148" s="84">
        <f t="shared" si="71"/>
        <v>0</v>
      </c>
      <c r="U148" s="84">
        <f t="shared" si="79"/>
        <v>0</v>
      </c>
      <c r="V148" s="84">
        <f t="shared" si="72"/>
        <v>0</v>
      </c>
      <c r="W148" s="84">
        <v>0</v>
      </c>
      <c r="X148" s="84">
        <f t="shared" si="73"/>
        <v>0</v>
      </c>
      <c r="Y148" s="89">
        <f t="shared" si="74"/>
        <v>0</v>
      </c>
      <c r="AA148" s="122">
        <v>143</v>
      </c>
      <c r="AB148" s="84">
        <f t="shared" si="75"/>
        <v>0</v>
      </c>
      <c r="AC148" s="332">
        <f t="shared" si="67"/>
        <v>0</v>
      </c>
      <c r="AD148" s="152">
        <f t="shared" si="76"/>
        <v>0</v>
      </c>
      <c r="AE148" s="152">
        <f t="shared" si="77"/>
        <v>0</v>
      </c>
      <c r="AF148" s="221">
        <f t="shared" si="63"/>
        <v>0</v>
      </c>
      <c r="AG148" s="221">
        <f t="shared" si="64"/>
        <v>0</v>
      </c>
      <c r="AH148" s="221">
        <f t="shared" si="65"/>
        <v>0</v>
      </c>
      <c r="AI148" s="226">
        <f t="shared" si="66"/>
        <v>0</v>
      </c>
      <c r="AK148" s="122">
        <v>143</v>
      </c>
      <c r="AL148" s="84"/>
      <c r="AM148" s="84"/>
      <c r="AN148" s="84"/>
      <c r="AO148" s="84"/>
      <c r="AP148" s="84"/>
      <c r="AQ148" s="221"/>
      <c r="AR148" s="221"/>
      <c r="AS148" s="221"/>
      <c r="AT148" s="221"/>
      <c r="AU148" s="84"/>
      <c r="AV148" s="84"/>
      <c r="AW148" s="84"/>
      <c r="AX148" s="84"/>
      <c r="AY148" s="127"/>
    </row>
    <row r="149" spans="3:51">
      <c r="C149" s="192" t="s">
        <v>24</v>
      </c>
      <c r="D149" s="4">
        <v>0.74</v>
      </c>
      <c r="E149" s="215" t="s">
        <v>233</v>
      </c>
      <c r="I149" s="106">
        <v>144</v>
      </c>
      <c r="J149" s="84">
        <f t="shared" si="80"/>
        <v>0</v>
      </c>
      <c r="K149" s="84">
        <f t="shared" si="81"/>
        <v>0</v>
      </c>
      <c r="L149" s="84">
        <f t="shared" si="82"/>
        <v>0</v>
      </c>
      <c r="M149" s="84">
        <f t="shared" si="83"/>
        <v>0</v>
      </c>
      <c r="N149" s="84">
        <f t="shared" si="69"/>
        <v>0</v>
      </c>
      <c r="O149" s="85">
        <f t="shared" si="70"/>
        <v>0</v>
      </c>
      <c r="P149" s="106">
        <v>144</v>
      </c>
      <c r="Q149" s="84">
        <f t="shared" si="78"/>
        <v>0</v>
      </c>
      <c r="R149" s="84">
        <f t="shared" si="84"/>
        <v>0</v>
      </c>
      <c r="S149" s="84">
        <f t="shared" si="85"/>
        <v>0</v>
      </c>
      <c r="T149" s="84">
        <f t="shared" si="71"/>
        <v>0</v>
      </c>
      <c r="U149" s="84">
        <f t="shared" si="79"/>
        <v>0</v>
      </c>
      <c r="V149" s="84">
        <f t="shared" si="72"/>
        <v>0</v>
      </c>
      <c r="W149" s="84">
        <v>0</v>
      </c>
      <c r="X149" s="84">
        <f t="shared" si="73"/>
        <v>0</v>
      </c>
      <c r="Y149" s="89">
        <f t="shared" si="74"/>
        <v>0</v>
      </c>
      <c r="AA149" s="122">
        <v>144</v>
      </c>
      <c r="AB149" s="84">
        <f t="shared" si="75"/>
        <v>0</v>
      </c>
      <c r="AC149" s="332">
        <f t="shared" si="67"/>
        <v>0</v>
      </c>
      <c r="AD149" s="152">
        <f t="shared" si="76"/>
        <v>0</v>
      </c>
      <c r="AE149" s="152">
        <f t="shared" si="77"/>
        <v>0</v>
      </c>
      <c r="AF149" s="221">
        <f t="shared" si="63"/>
        <v>0</v>
      </c>
      <c r="AG149" s="221">
        <f t="shared" si="64"/>
        <v>0</v>
      </c>
      <c r="AH149" s="221">
        <f t="shared" si="65"/>
        <v>0</v>
      </c>
      <c r="AI149" s="226">
        <f t="shared" si="66"/>
        <v>0</v>
      </c>
      <c r="AK149" s="122">
        <v>144</v>
      </c>
      <c r="AL149" s="84"/>
      <c r="AM149" s="84"/>
      <c r="AN149" s="84"/>
      <c r="AO149" s="84"/>
      <c r="AP149" s="84"/>
      <c r="AQ149" s="221"/>
      <c r="AR149" s="221"/>
      <c r="AS149" s="221"/>
      <c r="AT149" s="221"/>
      <c r="AU149" s="84"/>
      <c r="AV149" s="84"/>
      <c r="AW149" s="84"/>
      <c r="AX149" s="84"/>
      <c r="AY149" s="127"/>
    </row>
    <row r="150" spans="3:51">
      <c r="C150" s="192" t="s">
        <v>25</v>
      </c>
      <c r="D150" s="4">
        <v>0.4</v>
      </c>
      <c r="E150" s="215" t="s">
        <v>234</v>
      </c>
      <c r="I150" s="106">
        <v>145</v>
      </c>
      <c r="J150" s="84">
        <f t="shared" si="80"/>
        <v>0</v>
      </c>
      <c r="K150" s="84">
        <f t="shared" si="81"/>
        <v>0</v>
      </c>
      <c r="L150" s="84">
        <f t="shared" si="82"/>
        <v>0</v>
      </c>
      <c r="M150" s="84">
        <f t="shared" si="83"/>
        <v>0</v>
      </c>
      <c r="N150" s="84">
        <f t="shared" si="69"/>
        <v>0</v>
      </c>
      <c r="O150" s="85">
        <f t="shared" si="70"/>
        <v>0</v>
      </c>
      <c r="P150" s="106">
        <v>145</v>
      </c>
      <c r="Q150" s="84">
        <f t="shared" si="78"/>
        <v>0</v>
      </c>
      <c r="R150" s="84">
        <f t="shared" si="84"/>
        <v>0</v>
      </c>
      <c r="S150" s="84">
        <f t="shared" si="85"/>
        <v>0</v>
      </c>
      <c r="T150" s="84">
        <f t="shared" si="71"/>
        <v>0</v>
      </c>
      <c r="U150" s="84">
        <f t="shared" si="79"/>
        <v>0</v>
      </c>
      <c r="V150" s="84">
        <f t="shared" si="72"/>
        <v>0</v>
      </c>
      <c r="W150" s="84">
        <v>0</v>
      </c>
      <c r="X150" s="84">
        <f t="shared" si="73"/>
        <v>0</v>
      </c>
      <c r="Y150" s="89">
        <f t="shared" si="74"/>
        <v>0</v>
      </c>
      <c r="AA150" s="122">
        <v>145</v>
      </c>
      <c r="AB150" s="84">
        <f t="shared" si="75"/>
        <v>0</v>
      </c>
      <c r="AC150" s="332">
        <f t="shared" si="67"/>
        <v>0</v>
      </c>
      <c r="AD150" s="152">
        <f t="shared" si="76"/>
        <v>0</v>
      </c>
      <c r="AE150" s="152">
        <f t="shared" si="77"/>
        <v>0</v>
      </c>
      <c r="AF150" s="221">
        <f t="shared" si="63"/>
        <v>0</v>
      </c>
      <c r="AG150" s="221">
        <f t="shared" si="64"/>
        <v>0</v>
      </c>
      <c r="AH150" s="221">
        <f t="shared" si="65"/>
        <v>0</v>
      </c>
      <c r="AI150" s="226">
        <f t="shared" si="66"/>
        <v>0</v>
      </c>
      <c r="AK150" s="122">
        <v>145</v>
      </c>
      <c r="AL150" s="84"/>
      <c r="AM150" s="84"/>
      <c r="AN150" s="84"/>
      <c r="AO150" s="84"/>
      <c r="AP150" s="84"/>
      <c r="AQ150" s="221"/>
      <c r="AR150" s="221"/>
      <c r="AS150" s="221"/>
      <c r="AT150" s="221"/>
      <c r="AU150" s="84"/>
      <c r="AV150" s="84"/>
      <c r="AW150" s="84"/>
      <c r="AX150" s="84"/>
      <c r="AY150" s="127"/>
    </row>
    <row r="151" spans="3:51">
      <c r="C151" s="192" t="s">
        <v>26</v>
      </c>
      <c r="D151" s="4">
        <v>0.6</v>
      </c>
      <c r="E151" s="215" t="s">
        <v>233</v>
      </c>
      <c r="I151" s="106">
        <v>146</v>
      </c>
      <c r="J151" s="84">
        <f t="shared" si="80"/>
        <v>0</v>
      </c>
      <c r="K151" s="84">
        <f t="shared" si="81"/>
        <v>0</v>
      </c>
      <c r="L151" s="84">
        <f t="shared" si="82"/>
        <v>0</v>
      </c>
      <c r="M151" s="84">
        <f t="shared" si="83"/>
        <v>0</v>
      </c>
      <c r="N151" s="84">
        <f t="shared" si="69"/>
        <v>0</v>
      </c>
      <c r="O151" s="85">
        <f t="shared" si="70"/>
        <v>0</v>
      </c>
      <c r="P151" s="106">
        <v>146</v>
      </c>
      <c r="Q151" s="84">
        <f t="shared" si="78"/>
        <v>0</v>
      </c>
      <c r="R151" s="84">
        <f t="shared" si="84"/>
        <v>0</v>
      </c>
      <c r="S151" s="84">
        <f t="shared" si="85"/>
        <v>0</v>
      </c>
      <c r="T151" s="84">
        <f t="shared" si="71"/>
        <v>0</v>
      </c>
      <c r="U151" s="84">
        <f t="shared" si="79"/>
        <v>0</v>
      </c>
      <c r="V151" s="84">
        <f t="shared" si="72"/>
        <v>0</v>
      </c>
      <c r="W151" s="84">
        <v>0</v>
      </c>
      <c r="X151" s="84">
        <f t="shared" si="73"/>
        <v>0</v>
      </c>
      <c r="Y151" s="89">
        <f t="shared" si="74"/>
        <v>0</v>
      </c>
      <c r="AA151" s="122">
        <v>146</v>
      </c>
      <c r="AB151" s="84">
        <f t="shared" si="75"/>
        <v>0</v>
      </c>
      <c r="AC151" s="332">
        <f t="shared" si="67"/>
        <v>0</v>
      </c>
      <c r="AD151" s="152">
        <f t="shared" si="76"/>
        <v>0</v>
      </c>
      <c r="AE151" s="152">
        <f t="shared" si="77"/>
        <v>0</v>
      </c>
      <c r="AF151" s="221">
        <f t="shared" si="63"/>
        <v>0</v>
      </c>
      <c r="AG151" s="221">
        <f t="shared" si="64"/>
        <v>0</v>
      </c>
      <c r="AH151" s="221">
        <f t="shared" si="65"/>
        <v>0</v>
      </c>
      <c r="AI151" s="226">
        <f t="shared" si="66"/>
        <v>0</v>
      </c>
      <c r="AK151" s="122">
        <v>146</v>
      </c>
      <c r="AL151" s="84"/>
      <c r="AM151" s="84"/>
      <c r="AN151" s="84"/>
      <c r="AO151" s="84"/>
      <c r="AP151" s="84"/>
      <c r="AQ151" s="221"/>
      <c r="AR151" s="221"/>
      <c r="AS151" s="221"/>
      <c r="AT151" s="221"/>
      <c r="AU151" s="84"/>
      <c r="AV151" s="84"/>
      <c r="AW151" s="84"/>
      <c r="AX151" s="84"/>
      <c r="AY151" s="127"/>
    </row>
    <row r="152" spans="3:51">
      <c r="C152" s="192" t="s">
        <v>27</v>
      </c>
      <c r="D152" s="4">
        <v>0.43</v>
      </c>
      <c r="E152" s="215" t="s">
        <v>234</v>
      </c>
      <c r="I152" s="106">
        <v>147</v>
      </c>
      <c r="J152" s="84">
        <f t="shared" si="80"/>
        <v>0</v>
      </c>
      <c r="K152" s="84">
        <f t="shared" si="81"/>
        <v>0</v>
      </c>
      <c r="L152" s="84">
        <f t="shared" si="82"/>
        <v>0</v>
      </c>
      <c r="M152" s="84">
        <f t="shared" si="83"/>
        <v>0</v>
      </c>
      <c r="N152" s="84">
        <f t="shared" si="69"/>
        <v>0</v>
      </c>
      <c r="O152" s="85">
        <f t="shared" si="70"/>
        <v>0</v>
      </c>
      <c r="P152" s="106">
        <v>147</v>
      </c>
      <c r="Q152" s="84">
        <f t="shared" si="78"/>
        <v>0</v>
      </c>
      <c r="R152" s="84">
        <f t="shared" si="84"/>
        <v>0</v>
      </c>
      <c r="S152" s="84">
        <f t="shared" si="85"/>
        <v>0</v>
      </c>
      <c r="T152" s="84">
        <f t="shared" si="71"/>
        <v>0</v>
      </c>
      <c r="U152" s="84">
        <f t="shared" si="79"/>
        <v>0</v>
      </c>
      <c r="V152" s="84">
        <f t="shared" si="72"/>
        <v>0</v>
      </c>
      <c r="W152" s="84">
        <v>0</v>
      </c>
      <c r="X152" s="84">
        <f t="shared" si="73"/>
        <v>0</v>
      </c>
      <c r="Y152" s="89">
        <f t="shared" si="74"/>
        <v>0</v>
      </c>
      <c r="AA152" s="122">
        <v>147</v>
      </c>
      <c r="AB152" s="84">
        <f t="shared" si="75"/>
        <v>0</v>
      </c>
      <c r="AC152" s="332">
        <f t="shared" si="67"/>
        <v>0</v>
      </c>
      <c r="AD152" s="152">
        <f t="shared" si="76"/>
        <v>0</v>
      </c>
      <c r="AE152" s="152">
        <f t="shared" si="77"/>
        <v>0</v>
      </c>
      <c r="AF152" s="221">
        <f t="shared" si="63"/>
        <v>0</v>
      </c>
      <c r="AG152" s="221">
        <f t="shared" si="64"/>
        <v>0</v>
      </c>
      <c r="AH152" s="221">
        <f t="shared" si="65"/>
        <v>0</v>
      </c>
      <c r="AI152" s="226">
        <f t="shared" si="66"/>
        <v>0</v>
      </c>
      <c r="AK152" s="122">
        <v>147</v>
      </c>
      <c r="AL152" s="84"/>
      <c r="AM152" s="84"/>
      <c r="AN152" s="84"/>
      <c r="AO152" s="84"/>
      <c r="AP152" s="84"/>
      <c r="AQ152" s="221"/>
      <c r="AR152" s="221"/>
      <c r="AS152" s="221"/>
      <c r="AT152" s="221"/>
      <c r="AU152" s="84"/>
      <c r="AV152" s="84"/>
      <c r="AW152" s="84"/>
      <c r="AX152" s="84"/>
      <c r="AY152" s="127"/>
    </row>
    <row r="153" spans="3:51">
      <c r="C153" s="192" t="s">
        <v>28</v>
      </c>
      <c r="D153" s="4">
        <v>0.37</v>
      </c>
      <c r="E153" s="215" t="s">
        <v>234</v>
      </c>
      <c r="I153" s="106">
        <v>148</v>
      </c>
      <c r="J153" s="84">
        <f t="shared" si="80"/>
        <v>0</v>
      </c>
      <c r="K153" s="84">
        <f t="shared" si="81"/>
        <v>0</v>
      </c>
      <c r="L153" s="84">
        <f t="shared" si="82"/>
        <v>0</v>
      </c>
      <c r="M153" s="84">
        <f t="shared" si="83"/>
        <v>0</v>
      </c>
      <c r="N153" s="84">
        <f t="shared" si="69"/>
        <v>0</v>
      </c>
      <c r="O153" s="85">
        <f t="shared" si="70"/>
        <v>0</v>
      </c>
      <c r="P153" s="106">
        <v>148</v>
      </c>
      <c r="Q153" s="84">
        <f t="shared" si="78"/>
        <v>0</v>
      </c>
      <c r="R153" s="84">
        <f t="shared" si="84"/>
        <v>0</v>
      </c>
      <c r="S153" s="84">
        <f t="shared" si="85"/>
        <v>0</v>
      </c>
      <c r="T153" s="84">
        <f t="shared" si="71"/>
        <v>0</v>
      </c>
      <c r="U153" s="84">
        <f t="shared" si="79"/>
        <v>0</v>
      </c>
      <c r="V153" s="84">
        <f t="shared" si="72"/>
        <v>0</v>
      </c>
      <c r="W153" s="84">
        <v>0</v>
      </c>
      <c r="X153" s="84">
        <f t="shared" si="73"/>
        <v>0</v>
      </c>
      <c r="Y153" s="89">
        <f t="shared" si="74"/>
        <v>0</v>
      </c>
      <c r="AA153" s="122">
        <v>148</v>
      </c>
      <c r="AB153" s="84">
        <f t="shared" si="75"/>
        <v>0</v>
      </c>
      <c r="AC153" s="332">
        <f t="shared" si="67"/>
        <v>0</v>
      </c>
      <c r="AD153" s="152">
        <f t="shared" si="76"/>
        <v>0</v>
      </c>
      <c r="AE153" s="152">
        <f t="shared" si="77"/>
        <v>0</v>
      </c>
      <c r="AF153" s="221">
        <f t="shared" si="63"/>
        <v>0</v>
      </c>
      <c r="AG153" s="221">
        <f t="shared" si="64"/>
        <v>0</v>
      </c>
      <c r="AH153" s="221">
        <f t="shared" si="65"/>
        <v>0</v>
      </c>
      <c r="AI153" s="226">
        <f t="shared" si="66"/>
        <v>0</v>
      </c>
      <c r="AK153" s="122">
        <v>148</v>
      </c>
      <c r="AL153" s="84"/>
      <c r="AM153" s="84"/>
      <c r="AN153" s="84"/>
      <c r="AO153" s="84"/>
      <c r="AP153" s="84"/>
      <c r="AQ153" s="221"/>
      <c r="AR153" s="221"/>
      <c r="AS153" s="221"/>
      <c r="AT153" s="221"/>
      <c r="AU153" s="84"/>
      <c r="AV153" s="84"/>
      <c r="AW153" s="84"/>
      <c r="AX153" s="84"/>
      <c r="AY153" s="127"/>
    </row>
    <row r="154" spans="3:51">
      <c r="C154" s="192" t="s">
        <v>29</v>
      </c>
      <c r="D154" s="4">
        <v>0.36</v>
      </c>
      <c r="E154" s="215" t="s">
        <v>234</v>
      </c>
      <c r="I154" s="106">
        <v>149</v>
      </c>
      <c r="J154" s="84">
        <f t="shared" si="80"/>
        <v>0</v>
      </c>
      <c r="K154" s="84">
        <f t="shared" si="81"/>
        <v>0</v>
      </c>
      <c r="L154" s="84">
        <f t="shared" si="82"/>
        <v>0</v>
      </c>
      <c r="M154" s="84">
        <f t="shared" si="83"/>
        <v>0</v>
      </c>
      <c r="N154" s="84">
        <f t="shared" si="69"/>
        <v>0</v>
      </c>
      <c r="O154" s="85">
        <f t="shared" si="70"/>
        <v>0</v>
      </c>
      <c r="P154" s="106">
        <v>149</v>
      </c>
      <c r="Q154" s="84">
        <f t="shared" si="78"/>
        <v>0</v>
      </c>
      <c r="R154" s="84">
        <f t="shared" si="84"/>
        <v>0</v>
      </c>
      <c r="S154" s="84">
        <f t="shared" si="85"/>
        <v>0</v>
      </c>
      <c r="T154" s="84">
        <f t="shared" si="71"/>
        <v>0</v>
      </c>
      <c r="U154" s="84">
        <f t="shared" si="79"/>
        <v>0</v>
      </c>
      <c r="V154" s="84">
        <f t="shared" si="72"/>
        <v>0</v>
      </c>
      <c r="W154" s="84">
        <v>0</v>
      </c>
      <c r="X154" s="84">
        <f t="shared" si="73"/>
        <v>0</v>
      </c>
      <c r="Y154" s="89">
        <f t="shared" si="74"/>
        <v>0</v>
      </c>
      <c r="AA154" s="122">
        <v>149</v>
      </c>
      <c r="AB154" s="84">
        <f t="shared" si="75"/>
        <v>0</v>
      </c>
      <c r="AC154" s="332">
        <f t="shared" si="67"/>
        <v>0</v>
      </c>
      <c r="AD154" s="152">
        <f t="shared" si="76"/>
        <v>0</v>
      </c>
      <c r="AE154" s="152">
        <f t="shared" si="77"/>
        <v>0</v>
      </c>
      <c r="AF154" s="221">
        <f t="shared" si="63"/>
        <v>0</v>
      </c>
      <c r="AG154" s="221">
        <f t="shared" si="64"/>
        <v>0</v>
      </c>
      <c r="AH154" s="221">
        <f t="shared" si="65"/>
        <v>0</v>
      </c>
      <c r="AI154" s="226">
        <f t="shared" si="66"/>
        <v>0</v>
      </c>
      <c r="AK154" s="122">
        <v>149</v>
      </c>
      <c r="AL154" s="84"/>
      <c r="AM154" s="84"/>
      <c r="AN154" s="84"/>
      <c r="AO154" s="84"/>
      <c r="AP154" s="84"/>
      <c r="AQ154" s="221"/>
      <c r="AR154" s="221"/>
      <c r="AS154" s="221"/>
      <c r="AT154" s="221"/>
      <c r="AU154" s="84"/>
      <c r="AV154" s="84"/>
      <c r="AW154" s="84"/>
      <c r="AX154" s="84"/>
      <c r="AY154" s="127"/>
    </row>
    <row r="155" spans="3:51">
      <c r="C155" s="192" t="s">
        <v>30</v>
      </c>
      <c r="D155" s="4">
        <v>0.51</v>
      </c>
      <c r="E155" s="215" t="s">
        <v>233</v>
      </c>
      <c r="I155" s="106">
        <v>150</v>
      </c>
      <c r="J155" s="84">
        <f t="shared" si="80"/>
        <v>0</v>
      </c>
      <c r="K155" s="84">
        <f t="shared" si="81"/>
        <v>0</v>
      </c>
      <c r="L155" s="84">
        <f t="shared" si="82"/>
        <v>0</v>
      </c>
      <c r="M155" s="84">
        <f t="shared" si="83"/>
        <v>0</v>
      </c>
      <c r="N155" s="84">
        <f t="shared" si="69"/>
        <v>0</v>
      </c>
      <c r="O155" s="85">
        <f t="shared" si="70"/>
        <v>0</v>
      </c>
      <c r="P155" s="106">
        <v>150</v>
      </c>
      <c r="Q155" s="84">
        <f t="shared" si="78"/>
        <v>0</v>
      </c>
      <c r="R155" s="84">
        <f t="shared" si="84"/>
        <v>0</v>
      </c>
      <c r="S155" s="84">
        <f t="shared" si="85"/>
        <v>0</v>
      </c>
      <c r="T155" s="84">
        <f t="shared" si="71"/>
        <v>0</v>
      </c>
      <c r="U155" s="84">
        <f t="shared" si="79"/>
        <v>0</v>
      </c>
      <c r="V155" s="84">
        <f t="shared" si="72"/>
        <v>0</v>
      </c>
      <c r="W155" s="84">
        <v>0</v>
      </c>
      <c r="X155" s="84">
        <f t="shared" si="73"/>
        <v>0</v>
      </c>
      <c r="Y155" s="89">
        <f t="shared" si="74"/>
        <v>0</v>
      </c>
      <c r="AA155" s="122">
        <v>150</v>
      </c>
      <c r="AB155" s="84">
        <f t="shared" si="75"/>
        <v>0</v>
      </c>
      <c r="AC155" s="332">
        <f t="shared" si="67"/>
        <v>0</v>
      </c>
      <c r="AD155" s="152">
        <f t="shared" si="76"/>
        <v>0</v>
      </c>
      <c r="AE155" s="152">
        <f t="shared" si="77"/>
        <v>0</v>
      </c>
      <c r="AF155" s="221">
        <f t="shared" ref="AF155:AF205" si="86">IF(OR(AA155&lt;=$F$18,AA155&lt;=30),EXP(-LN(2)/$D$104)*AF154+((1-EXP(-LN(2)/$D$104))/(LN(2)/$D$104))*$AB155*AC155*0.475*$F$19*44/12,)</f>
        <v>0</v>
      </c>
      <c r="AG155" s="221">
        <f t="shared" ref="AG155:AG205" si="87">IF(OR(AA155&lt;=$F$18,AA155&lt;=30),EXP(-LN(2)/$D$106)*AG154+((1-EXP(-LN(2)/$D$106))/(LN(2)/$D$106))*$AB155*AD155*0.475*$F$19*44/12,)</f>
        <v>0</v>
      </c>
      <c r="AH155" s="221">
        <f t="shared" ref="AH155:AH205" si="88">IF(OR(AA155&lt;=$F$18,AA155&lt;=30),EXP(-LN(2)/$D$105)*AH154+((1-EXP(-LN(2)/$D$105))/(LN(2)/$D$105))*$AB155*AE155*0.475*$F$19*44/12,)</f>
        <v>0</v>
      </c>
      <c r="AI155" s="226">
        <f t="shared" ref="AI155:AI205" si="89">IF(OR(AA155&lt;=$F$18,AA155&lt;=30),SUM(AF155:AH155),)</f>
        <v>0</v>
      </c>
      <c r="AK155" s="122">
        <v>150</v>
      </c>
      <c r="AL155" s="84"/>
      <c r="AM155" s="84"/>
      <c r="AN155" s="84"/>
      <c r="AO155" s="84"/>
      <c r="AP155" s="84"/>
      <c r="AQ155" s="221"/>
      <c r="AR155" s="221"/>
      <c r="AS155" s="221"/>
      <c r="AT155" s="221"/>
      <c r="AU155" s="84"/>
      <c r="AV155" s="84"/>
      <c r="AW155" s="84"/>
      <c r="AX155" s="84"/>
      <c r="AY155" s="127"/>
    </row>
    <row r="156" spans="3:51">
      <c r="C156" s="192" t="s">
        <v>31</v>
      </c>
      <c r="D156" s="4">
        <v>0.56000000000000005</v>
      </c>
      <c r="E156" s="215" t="s">
        <v>233</v>
      </c>
      <c r="I156" s="106">
        <v>151</v>
      </c>
      <c r="J156" s="84">
        <f t="shared" si="80"/>
        <v>0</v>
      </c>
      <c r="K156" s="84">
        <f t="shared" si="81"/>
        <v>0</v>
      </c>
      <c r="L156" s="84">
        <f t="shared" si="82"/>
        <v>0</v>
      </c>
      <c r="M156" s="84">
        <f t="shared" si="83"/>
        <v>0</v>
      </c>
      <c r="N156" s="84">
        <f t="shared" si="69"/>
        <v>0</v>
      </c>
      <c r="O156" s="85">
        <f t="shared" si="70"/>
        <v>0</v>
      </c>
      <c r="P156" s="106">
        <v>151</v>
      </c>
      <c r="Q156" s="84">
        <f t="shared" si="78"/>
        <v>0</v>
      </c>
      <c r="R156" s="84">
        <f t="shared" si="84"/>
        <v>0</v>
      </c>
      <c r="S156" s="84">
        <f t="shared" si="85"/>
        <v>0</v>
      </c>
      <c r="T156" s="84">
        <f t="shared" si="71"/>
        <v>0</v>
      </c>
      <c r="U156" s="84">
        <f t="shared" si="79"/>
        <v>0</v>
      </c>
      <c r="V156" s="84">
        <f t="shared" si="72"/>
        <v>0</v>
      </c>
      <c r="W156" s="84">
        <v>0</v>
      </c>
      <c r="X156" s="84">
        <f t="shared" si="73"/>
        <v>0</v>
      </c>
      <c r="Y156" s="89">
        <f t="shared" si="74"/>
        <v>0</v>
      </c>
      <c r="AA156" s="122">
        <v>151</v>
      </c>
      <c r="AB156" s="84">
        <f t="shared" si="75"/>
        <v>0</v>
      </c>
      <c r="AC156" s="332">
        <f t="shared" si="67"/>
        <v>0</v>
      </c>
      <c r="AD156" s="152">
        <f t="shared" si="76"/>
        <v>0</v>
      </c>
      <c r="AE156" s="152">
        <f t="shared" si="77"/>
        <v>0</v>
      </c>
      <c r="AF156" s="221">
        <f t="shared" si="86"/>
        <v>0</v>
      </c>
      <c r="AG156" s="221">
        <f t="shared" si="87"/>
        <v>0</v>
      </c>
      <c r="AH156" s="221">
        <f t="shared" si="88"/>
        <v>0</v>
      </c>
      <c r="AI156" s="226">
        <f t="shared" si="89"/>
        <v>0</v>
      </c>
      <c r="AK156" s="122">
        <v>151</v>
      </c>
      <c r="AL156" s="84"/>
      <c r="AM156" s="84"/>
      <c r="AN156" s="84"/>
      <c r="AO156" s="84"/>
      <c r="AP156" s="84"/>
      <c r="AQ156" s="221"/>
      <c r="AR156" s="221"/>
      <c r="AS156" s="221"/>
      <c r="AT156" s="221"/>
      <c r="AU156" s="84"/>
      <c r="AV156" s="84"/>
      <c r="AW156" s="84"/>
      <c r="AX156" s="84"/>
      <c r="AY156" s="127"/>
    </row>
    <row r="157" spans="3:51">
      <c r="C157" s="192" t="s">
        <v>32</v>
      </c>
      <c r="D157" s="4">
        <v>0.56000000000000005</v>
      </c>
      <c r="E157" s="215" t="s">
        <v>233</v>
      </c>
      <c r="I157" s="106">
        <v>152</v>
      </c>
      <c r="J157" s="84">
        <f t="shared" si="80"/>
        <v>0</v>
      </c>
      <c r="K157" s="84">
        <f t="shared" si="81"/>
        <v>0</v>
      </c>
      <c r="L157" s="84">
        <f t="shared" si="82"/>
        <v>0</v>
      </c>
      <c r="M157" s="84">
        <f t="shared" si="83"/>
        <v>0</v>
      </c>
      <c r="N157" s="84">
        <f t="shared" si="69"/>
        <v>0</v>
      </c>
      <c r="O157" s="85">
        <f t="shared" si="70"/>
        <v>0</v>
      </c>
      <c r="P157" s="106">
        <v>152</v>
      </c>
      <c r="Q157" s="84">
        <f t="shared" si="78"/>
        <v>0</v>
      </c>
      <c r="R157" s="84">
        <f t="shared" si="84"/>
        <v>0</v>
      </c>
      <c r="S157" s="84">
        <f t="shared" si="85"/>
        <v>0</v>
      </c>
      <c r="T157" s="84">
        <f t="shared" si="71"/>
        <v>0</v>
      </c>
      <c r="U157" s="84">
        <f t="shared" si="79"/>
        <v>0</v>
      </c>
      <c r="V157" s="84">
        <f t="shared" si="72"/>
        <v>0</v>
      </c>
      <c r="W157" s="84">
        <v>0</v>
      </c>
      <c r="X157" s="84">
        <f t="shared" si="73"/>
        <v>0</v>
      </c>
      <c r="Y157" s="89">
        <f t="shared" si="74"/>
        <v>0</v>
      </c>
      <c r="AA157" s="122">
        <v>152</v>
      </c>
      <c r="AB157" s="84">
        <f t="shared" si="75"/>
        <v>0</v>
      </c>
      <c r="AC157" s="332">
        <f t="shared" si="67"/>
        <v>0</v>
      </c>
      <c r="AD157" s="152">
        <f t="shared" si="76"/>
        <v>0</v>
      </c>
      <c r="AE157" s="152">
        <f t="shared" si="77"/>
        <v>0</v>
      </c>
      <c r="AF157" s="221">
        <f t="shared" si="86"/>
        <v>0</v>
      </c>
      <c r="AG157" s="221">
        <f t="shared" si="87"/>
        <v>0</v>
      </c>
      <c r="AH157" s="221">
        <f t="shared" si="88"/>
        <v>0</v>
      </c>
      <c r="AI157" s="226">
        <f t="shared" si="89"/>
        <v>0</v>
      </c>
      <c r="AK157" s="122">
        <v>152</v>
      </c>
      <c r="AL157" s="84"/>
      <c r="AM157" s="84"/>
      <c r="AN157" s="84"/>
      <c r="AO157" s="84"/>
      <c r="AP157" s="84"/>
      <c r="AQ157" s="221"/>
      <c r="AR157" s="221"/>
      <c r="AS157" s="221"/>
      <c r="AT157" s="221"/>
      <c r="AU157" s="84"/>
      <c r="AV157" s="84"/>
      <c r="AW157" s="84"/>
      <c r="AX157" s="84"/>
      <c r="AY157" s="127"/>
    </row>
    <row r="158" spans="3:51">
      <c r="C158" s="192" t="s">
        <v>33</v>
      </c>
      <c r="D158" s="4">
        <v>0.48</v>
      </c>
      <c r="E158" s="215" t="s">
        <v>233</v>
      </c>
      <c r="I158" s="106">
        <v>153</v>
      </c>
      <c r="J158" s="84">
        <f t="shared" si="80"/>
        <v>0</v>
      </c>
      <c r="K158" s="84">
        <f t="shared" si="81"/>
        <v>0</v>
      </c>
      <c r="L158" s="84">
        <f t="shared" si="82"/>
        <v>0</v>
      </c>
      <c r="M158" s="84">
        <f t="shared" si="83"/>
        <v>0</v>
      </c>
      <c r="N158" s="84">
        <f t="shared" si="69"/>
        <v>0</v>
      </c>
      <c r="O158" s="85">
        <f t="shared" si="70"/>
        <v>0</v>
      </c>
      <c r="P158" s="106">
        <v>153</v>
      </c>
      <c r="Q158" s="84">
        <f t="shared" si="78"/>
        <v>0</v>
      </c>
      <c r="R158" s="84">
        <f t="shared" si="84"/>
        <v>0</v>
      </c>
      <c r="S158" s="84">
        <f t="shared" si="85"/>
        <v>0</v>
      </c>
      <c r="T158" s="84">
        <f t="shared" si="71"/>
        <v>0</v>
      </c>
      <c r="U158" s="84">
        <f t="shared" si="79"/>
        <v>0</v>
      </c>
      <c r="V158" s="84">
        <f t="shared" si="72"/>
        <v>0</v>
      </c>
      <c r="W158" s="84">
        <v>0</v>
      </c>
      <c r="X158" s="84">
        <f t="shared" si="73"/>
        <v>0</v>
      </c>
      <c r="Y158" s="89">
        <f t="shared" si="74"/>
        <v>0</v>
      </c>
      <c r="AA158" s="122">
        <v>153</v>
      </c>
      <c r="AB158" s="84">
        <f t="shared" si="75"/>
        <v>0</v>
      </c>
      <c r="AC158" s="332">
        <f t="shared" si="67"/>
        <v>0</v>
      </c>
      <c r="AD158" s="152">
        <f t="shared" si="76"/>
        <v>0</v>
      </c>
      <c r="AE158" s="152">
        <f t="shared" si="77"/>
        <v>0</v>
      </c>
      <c r="AF158" s="221">
        <f t="shared" si="86"/>
        <v>0</v>
      </c>
      <c r="AG158" s="221">
        <f t="shared" si="87"/>
        <v>0</v>
      </c>
      <c r="AH158" s="221">
        <f t="shared" si="88"/>
        <v>0</v>
      </c>
      <c r="AI158" s="226">
        <f t="shared" si="89"/>
        <v>0</v>
      </c>
      <c r="AK158" s="122">
        <v>153</v>
      </c>
      <c r="AL158" s="84"/>
      <c r="AM158" s="84"/>
      <c r="AN158" s="84"/>
      <c r="AO158" s="84"/>
      <c r="AP158" s="84"/>
      <c r="AQ158" s="221"/>
      <c r="AR158" s="221"/>
      <c r="AS158" s="221"/>
      <c r="AT158" s="221"/>
      <c r="AU158" s="84"/>
      <c r="AV158" s="84"/>
      <c r="AW158" s="84"/>
      <c r="AX158" s="84"/>
      <c r="AY158" s="127"/>
    </row>
    <row r="159" spans="3:51">
      <c r="C159" s="192" t="s">
        <v>34</v>
      </c>
      <c r="D159" s="4">
        <v>0.55000000000000004</v>
      </c>
      <c r="E159" s="215" t="s">
        <v>233</v>
      </c>
      <c r="I159" s="106">
        <v>154</v>
      </c>
      <c r="J159" s="84">
        <f t="shared" si="80"/>
        <v>0</v>
      </c>
      <c r="K159" s="84">
        <f t="shared" si="81"/>
        <v>0</v>
      </c>
      <c r="L159" s="84">
        <f t="shared" si="82"/>
        <v>0</v>
      </c>
      <c r="M159" s="84">
        <f t="shared" si="83"/>
        <v>0</v>
      </c>
      <c r="N159" s="84">
        <f t="shared" si="69"/>
        <v>0</v>
      </c>
      <c r="O159" s="85">
        <f t="shared" si="70"/>
        <v>0</v>
      </c>
      <c r="P159" s="106">
        <v>154</v>
      </c>
      <c r="Q159" s="84">
        <f t="shared" si="78"/>
        <v>0</v>
      </c>
      <c r="R159" s="84">
        <f t="shared" si="84"/>
        <v>0</v>
      </c>
      <c r="S159" s="84">
        <f t="shared" si="85"/>
        <v>0</v>
      </c>
      <c r="T159" s="84">
        <f t="shared" si="71"/>
        <v>0</v>
      </c>
      <c r="U159" s="84">
        <f t="shared" si="79"/>
        <v>0</v>
      </c>
      <c r="V159" s="84">
        <f t="shared" si="72"/>
        <v>0</v>
      </c>
      <c r="W159" s="84">
        <v>0</v>
      </c>
      <c r="X159" s="84">
        <f t="shared" si="73"/>
        <v>0</v>
      </c>
      <c r="Y159" s="89">
        <f t="shared" si="74"/>
        <v>0</v>
      </c>
      <c r="AA159" s="122">
        <v>154</v>
      </c>
      <c r="AB159" s="84">
        <f t="shared" si="75"/>
        <v>0</v>
      </c>
      <c r="AC159" s="332">
        <f t="shared" ref="AC159:AC205" si="90">IF(AA159&lt;=$F$18,IFERROR(VLOOKUP($AA159,$B$82:$G$94,3,FALSE),0),)*50%</f>
        <v>0</v>
      </c>
      <c r="AD159" s="152">
        <f t="shared" si="76"/>
        <v>0</v>
      </c>
      <c r="AE159" s="152">
        <f t="shared" si="77"/>
        <v>0</v>
      </c>
      <c r="AF159" s="221">
        <f t="shared" si="86"/>
        <v>0</v>
      </c>
      <c r="AG159" s="221">
        <f t="shared" si="87"/>
        <v>0</v>
      </c>
      <c r="AH159" s="221">
        <f t="shared" si="88"/>
        <v>0</v>
      </c>
      <c r="AI159" s="226">
        <f t="shared" si="89"/>
        <v>0</v>
      </c>
      <c r="AK159" s="122">
        <v>154</v>
      </c>
      <c r="AL159" s="84"/>
      <c r="AM159" s="84"/>
      <c r="AN159" s="84"/>
      <c r="AO159" s="84"/>
      <c r="AP159" s="84"/>
      <c r="AQ159" s="221"/>
      <c r="AR159" s="221"/>
      <c r="AS159" s="221"/>
      <c r="AT159" s="221"/>
      <c r="AU159" s="84"/>
      <c r="AV159" s="84"/>
      <c r="AW159" s="84"/>
      <c r="AX159" s="84"/>
      <c r="AY159" s="127"/>
    </row>
    <row r="160" spans="3:51">
      <c r="C160" s="192" t="s">
        <v>35</v>
      </c>
      <c r="D160" s="4">
        <v>0.56000000000000005</v>
      </c>
      <c r="E160" s="215" t="s">
        <v>233</v>
      </c>
      <c r="I160" s="106">
        <v>155</v>
      </c>
      <c r="J160" s="84">
        <f t="shared" si="80"/>
        <v>0</v>
      </c>
      <c r="K160" s="84">
        <f t="shared" si="81"/>
        <v>0</v>
      </c>
      <c r="L160" s="84">
        <f t="shared" si="82"/>
        <v>0</v>
      </c>
      <c r="M160" s="84">
        <f t="shared" si="83"/>
        <v>0</v>
      </c>
      <c r="N160" s="84">
        <f t="shared" si="69"/>
        <v>0</v>
      </c>
      <c r="O160" s="85">
        <f t="shared" si="70"/>
        <v>0</v>
      </c>
      <c r="P160" s="106">
        <v>155</v>
      </c>
      <c r="Q160" s="84">
        <f t="shared" si="78"/>
        <v>0</v>
      </c>
      <c r="R160" s="84">
        <f t="shared" si="84"/>
        <v>0</v>
      </c>
      <c r="S160" s="84">
        <f t="shared" si="85"/>
        <v>0</v>
      </c>
      <c r="T160" s="84">
        <f t="shared" si="71"/>
        <v>0</v>
      </c>
      <c r="U160" s="84">
        <f t="shared" si="79"/>
        <v>0</v>
      </c>
      <c r="V160" s="84">
        <f t="shared" si="72"/>
        <v>0</v>
      </c>
      <c r="W160" s="84">
        <v>0</v>
      </c>
      <c r="X160" s="84">
        <f t="shared" si="73"/>
        <v>0</v>
      </c>
      <c r="Y160" s="89">
        <f t="shared" si="74"/>
        <v>0</v>
      </c>
      <c r="AA160" s="122">
        <v>155</v>
      </c>
      <c r="AB160" s="84">
        <f t="shared" si="75"/>
        <v>0</v>
      </c>
      <c r="AC160" s="332">
        <f t="shared" si="90"/>
        <v>0</v>
      </c>
      <c r="AD160" s="152">
        <f t="shared" si="76"/>
        <v>0</v>
      </c>
      <c r="AE160" s="152">
        <f t="shared" si="77"/>
        <v>0</v>
      </c>
      <c r="AF160" s="221">
        <f t="shared" si="86"/>
        <v>0</v>
      </c>
      <c r="AG160" s="221">
        <f t="shared" si="87"/>
        <v>0</v>
      </c>
      <c r="AH160" s="221">
        <f t="shared" si="88"/>
        <v>0</v>
      </c>
      <c r="AI160" s="226">
        <f t="shared" si="89"/>
        <v>0</v>
      </c>
      <c r="AK160" s="122">
        <v>155</v>
      </c>
      <c r="AL160" s="84"/>
      <c r="AM160" s="84"/>
      <c r="AN160" s="84"/>
      <c r="AO160" s="84"/>
      <c r="AP160" s="84"/>
      <c r="AQ160" s="221"/>
      <c r="AR160" s="221"/>
      <c r="AS160" s="221"/>
      <c r="AT160" s="221"/>
      <c r="AU160" s="84"/>
      <c r="AV160" s="84"/>
      <c r="AW160" s="84"/>
      <c r="AX160" s="84"/>
      <c r="AY160" s="127"/>
    </row>
    <row r="161" spans="3:51">
      <c r="C161" s="192" t="s">
        <v>36</v>
      </c>
      <c r="D161" s="4">
        <v>0.57999999999999996</v>
      </c>
      <c r="E161" s="215" t="s">
        <v>233</v>
      </c>
      <c r="I161" s="106">
        <v>156</v>
      </c>
      <c r="J161" s="84">
        <f t="shared" si="80"/>
        <v>0</v>
      </c>
      <c r="K161" s="84">
        <f t="shared" si="81"/>
        <v>0</v>
      </c>
      <c r="L161" s="84">
        <f t="shared" si="82"/>
        <v>0</v>
      </c>
      <c r="M161" s="84">
        <f t="shared" si="83"/>
        <v>0</v>
      </c>
      <c r="N161" s="84">
        <f t="shared" si="69"/>
        <v>0</v>
      </c>
      <c r="O161" s="85">
        <f t="shared" si="70"/>
        <v>0</v>
      </c>
      <c r="P161" s="106">
        <v>156</v>
      </c>
      <c r="Q161" s="84">
        <f t="shared" si="78"/>
        <v>0</v>
      </c>
      <c r="R161" s="84">
        <f t="shared" si="84"/>
        <v>0</v>
      </c>
      <c r="S161" s="84">
        <f t="shared" si="85"/>
        <v>0</v>
      </c>
      <c r="T161" s="84">
        <f t="shared" si="71"/>
        <v>0</v>
      </c>
      <c r="U161" s="84">
        <f t="shared" si="79"/>
        <v>0</v>
      </c>
      <c r="V161" s="84">
        <f t="shared" si="72"/>
        <v>0</v>
      </c>
      <c r="W161" s="84">
        <v>0</v>
      </c>
      <c r="X161" s="84">
        <f t="shared" si="73"/>
        <v>0</v>
      </c>
      <c r="Y161" s="89">
        <f t="shared" si="74"/>
        <v>0</v>
      </c>
      <c r="AA161" s="122">
        <v>156</v>
      </c>
      <c r="AB161" s="84">
        <f t="shared" si="75"/>
        <v>0</v>
      </c>
      <c r="AC161" s="332">
        <f t="shared" si="90"/>
        <v>0</v>
      </c>
      <c r="AD161" s="152">
        <f t="shared" si="76"/>
        <v>0</v>
      </c>
      <c r="AE161" s="152">
        <f t="shared" si="77"/>
        <v>0</v>
      </c>
      <c r="AF161" s="221">
        <f t="shared" si="86"/>
        <v>0</v>
      </c>
      <c r="AG161" s="221">
        <f t="shared" si="87"/>
        <v>0</v>
      </c>
      <c r="AH161" s="221">
        <f t="shared" si="88"/>
        <v>0</v>
      </c>
      <c r="AI161" s="226">
        <f t="shared" si="89"/>
        <v>0</v>
      </c>
      <c r="AK161" s="122">
        <v>156</v>
      </c>
      <c r="AL161" s="84"/>
      <c r="AM161" s="84"/>
      <c r="AN161" s="84"/>
      <c r="AO161" s="84"/>
      <c r="AP161" s="84"/>
      <c r="AQ161" s="221"/>
      <c r="AR161" s="221"/>
      <c r="AS161" s="221"/>
      <c r="AT161" s="221"/>
      <c r="AU161" s="84"/>
      <c r="AV161" s="84"/>
      <c r="AW161" s="84"/>
      <c r="AX161" s="84"/>
      <c r="AY161" s="127"/>
    </row>
    <row r="162" spans="3:51">
      <c r="C162" s="192" t="s">
        <v>37</v>
      </c>
      <c r="D162" s="4">
        <v>0.57999999999999996</v>
      </c>
      <c r="E162" s="215" t="s">
        <v>234</v>
      </c>
      <c r="I162" s="106">
        <v>157</v>
      </c>
      <c r="J162" s="84">
        <f t="shared" si="80"/>
        <v>0</v>
      </c>
      <c r="K162" s="84">
        <f t="shared" si="81"/>
        <v>0</v>
      </c>
      <c r="L162" s="84">
        <f t="shared" si="82"/>
        <v>0</v>
      </c>
      <c r="M162" s="84">
        <f t="shared" si="83"/>
        <v>0</v>
      </c>
      <c r="N162" s="84">
        <f t="shared" si="69"/>
        <v>0</v>
      </c>
      <c r="O162" s="85">
        <f t="shared" si="70"/>
        <v>0</v>
      </c>
      <c r="P162" s="106">
        <v>157</v>
      </c>
      <c r="Q162" s="84">
        <f t="shared" si="78"/>
        <v>0</v>
      </c>
      <c r="R162" s="84">
        <f t="shared" si="84"/>
        <v>0</v>
      </c>
      <c r="S162" s="84">
        <f t="shared" si="85"/>
        <v>0</v>
      </c>
      <c r="T162" s="84">
        <f t="shared" si="71"/>
        <v>0</v>
      </c>
      <c r="U162" s="84">
        <f t="shared" si="79"/>
        <v>0</v>
      </c>
      <c r="V162" s="84">
        <f t="shared" si="72"/>
        <v>0</v>
      </c>
      <c r="W162" s="84">
        <v>0</v>
      </c>
      <c r="X162" s="84">
        <f t="shared" si="73"/>
        <v>0</v>
      </c>
      <c r="Y162" s="89">
        <f t="shared" si="74"/>
        <v>0</v>
      </c>
      <c r="AA162" s="122">
        <v>157</v>
      </c>
      <c r="AB162" s="84">
        <f t="shared" si="75"/>
        <v>0</v>
      </c>
      <c r="AC162" s="332">
        <f t="shared" si="90"/>
        <v>0</v>
      </c>
      <c r="AD162" s="152">
        <f t="shared" si="76"/>
        <v>0</v>
      </c>
      <c r="AE162" s="152">
        <f t="shared" si="77"/>
        <v>0</v>
      </c>
      <c r="AF162" s="221">
        <f t="shared" si="86"/>
        <v>0</v>
      </c>
      <c r="AG162" s="221">
        <f t="shared" si="87"/>
        <v>0</v>
      </c>
      <c r="AH162" s="221">
        <f t="shared" si="88"/>
        <v>0</v>
      </c>
      <c r="AI162" s="226">
        <f t="shared" si="89"/>
        <v>0</v>
      </c>
      <c r="AK162" s="122">
        <v>157</v>
      </c>
      <c r="AL162" s="84"/>
      <c r="AM162" s="84"/>
      <c r="AN162" s="84"/>
      <c r="AO162" s="84"/>
      <c r="AP162" s="84"/>
      <c r="AQ162" s="221"/>
      <c r="AR162" s="221"/>
      <c r="AS162" s="221"/>
      <c r="AT162" s="221"/>
      <c r="AU162" s="84"/>
      <c r="AV162" s="84"/>
      <c r="AW162" s="84"/>
      <c r="AX162" s="84"/>
      <c r="AY162" s="127"/>
    </row>
    <row r="163" spans="3:51">
      <c r="C163" s="192" t="s">
        <v>38</v>
      </c>
      <c r="D163" s="4">
        <v>0.48</v>
      </c>
      <c r="E163" s="215" t="s">
        <v>234</v>
      </c>
      <c r="I163" s="106">
        <v>158</v>
      </c>
      <c r="J163" s="84">
        <f t="shared" si="80"/>
        <v>0</v>
      </c>
      <c r="K163" s="84">
        <f t="shared" si="81"/>
        <v>0</v>
      </c>
      <c r="L163" s="84">
        <f t="shared" si="82"/>
        <v>0</v>
      </c>
      <c r="M163" s="84">
        <f t="shared" si="83"/>
        <v>0</v>
      </c>
      <c r="N163" s="84">
        <f t="shared" si="69"/>
        <v>0</v>
      </c>
      <c r="O163" s="85">
        <f t="shared" si="70"/>
        <v>0</v>
      </c>
      <c r="P163" s="106">
        <v>158</v>
      </c>
      <c r="Q163" s="84">
        <f t="shared" si="78"/>
        <v>0</v>
      </c>
      <c r="R163" s="84">
        <f t="shared" si="84"/>
        <v>0</v>
      </c>
      <c r="S163" s="84">
        <f t="shared" si="85"/>
        <v>0</v>
      </c>
      <c r="T163" s="84">
        <f t="shared" si="71"/>
        <v>0</v>
      </c>
      <c r="U163" s="84">
        <f t="shared" si="79"/>
        <v>0</v>
      </c>
      <c r="V163" s="84">
        <f t="shared" si="72"/>
        <v>0</v>
      </c>
      <c r="W163" s="84">
        <v>0</v>
      </c>
      <c r="X163" s="84">
        <f t="shared" si="73"/>
        <v>0</v>
      </c>
      <c r="Y163" s="89">
        <f t="shared" si="74"/>
        <v>0</v>
      </c>
      <c r="AA163" s="122">
        <v>158</v>
      </c>
      <c r="AB163" s="84">
        <f t="shared" si="75"/>
        <v>0</v>
      </c>
      <c r="AC163" s="332">
        <f t="shared" si="90"/>
        <v>0</v>
      </c>
      <c r="AD163" s="152">
        <f t="shared" si="76"/>
        <v>0</v>
      </c>
      <c r="AE163" s="152">
        <f t="shared" si="77"/>
        <v>0</v>
      </c>
      <c r="AF163" s="221">
        <f t="shared" si="86"/>
        <v>0</v>
      </c>
      <c r="AG163" s="221">
        <f t="shared" si="87"/>
        <v>0</v>
      </c>
      <c r="AH163" s="221">
        <f t="shared" si="88"/>
        <v>0</v>
      </c>
      <c r="AI163" s="226">
        <f t="shared" si="89"/>
        <v>0</v>
      </c>
      <c r="AK163" s="122">
        <v>158</v>
      </c>
      <c r="AL163" s="84"/>
      <c r="AM163" s="84"/>
      <c r="AN163" s="84"/>
      <c r="AO163" s="84"/>
      <c r="AP163" s="84"/>
      <c r="AQ163" s="221"/>
      <c r="AR163" s="221"/>
      <c r="AS163" s="221"/>
      <c r="AT163" s="221"/>
      <c r="AU163" s="84"/>
      <c r="AV163" s="84"/>
      <c r="AW163" s="84"/>
      <c r="AX163" s="84"/>
      <c r="AY163" s="127"/>
    </row>
    <row r="164" spans="3:51">
      <c r="C164" s="192" t="s">
        <v>39</v>
      </c>
      <c r="D164" s="4">
        <v>0.42</v>
      </c>
      <c r="E164" s="215" t="s">
        <v>234</v>
      </c>
      <c r="I164" s="106">
        <v>159</v>
      </c>
      <c r="J164" s="84">
        <f t="shared" si="80"/>
        <v>0</v>
      </c>
      <c r="K164" s="84">
        <f t="shared" si="81"/>
        <v>0</v>
      </c>
      <c r="L164" s="84">
        <f t="shared" si="82"/>
        <v>0</v>
      </c>
      <c r="M164" s="84">
        <f t="shared" si="83"/>
        <v>0</v>
      </c>
      <c r="N164" s="84">
        <f t="shared" si="69"/>
        <v>0</v>
      </c>
      <c r="O164" s="85">
        <f t="shared" si="70"/>
        <v>0</v>
      </c>
      <c r="P164" s="106">
        <v>159</v>
      </c>
      <c r="Q164" s="84">
        <f t="shared" si="78"/>
        <v>0</v>
      </c>
      <c r="R164" s="84">
        <f t="shared" si="84"/>
        <v>0</v>
      </c>
      <c r="S164" s="84">
        <f t="shared" si="85"/>
        <v>0</v>
      </c>
      <c r="T164" s="84">
        <f t="shared" si="71"/>
        <v>0</v>
      </c>
      <c r="U164" s="84">
        <f t="shared" si="79"/>
        <v>0</v>
      </c>
      <c r="V164" s="84">
        <f t="shared" si="72"/>
        <v>0</v>
      </c>
      <c r="W164" s="84">
        <v>0</v>
      </c>
      <c r="X164" s="84">
        <f t="shared" si="73"/>
        <v>0</v>
      </c>
      <c r="Y164" s="89">
        <f t="shared" si="74"/>
        <v>0</v>
      </c>
      <c r="AA164" s="122">
        <v>159</v>
      </c>
      <c r="AB164" s="84">
        <f t="shared" si="75"/>
        <v>0</v>
      </c>
      <c r="AC164" s="332">
        <f t="shared" si="90"/>
        <v>0</v>
      </c>
      <c r="AD164" s="152">
        <f t="shared" si="76"/>
        <v>0</v>
      </c>
      <c r="AE164" s="152">
        <f t="shared" si="77"/>
        <v>0</v>
      </c>
      <c r="AF164" s="221">
        <f t="shared" si="86"/>
        <v>0</v>
      </c>
      <c r="AG164" s="221">
        <f t="shared" si="87"/>
        <v>0</v>
      </c>
      <c r="AH164" s="221">
        <f t="shared" si="88"/>
        <v>0</v>
      </c>
      <c r="AI164" s="226">
        <f t="shared" si="89"/>
        <v>0</v>
      </c>
      <c r="AK164" s="122">
        <v>159</v>
      </c>
      <c r="AL164" s="84"/>
      <c r="AM164" s="84"/>
      <c r="AN164" s="84"/>
      <c r="AO164" s="84"/>
      <c r="AP164" s="84"/>
      <c r="AQ164" s="221"/>
      <c r="AR164" s="221"/>
      <c r="AS164" s="221"/>
      <c r="AT164" s="221"/>
      <c r="AU164" s="84"/>
      <c r="AV164" s="84"/>
      <c r="AW164" s="84"/>
      <c r="AX164" s="84"/>
      <c r="AY164" s="127"/>
    </row>
    <row r="165" spans="3:51">
      <c r="C165" s="192" t="s">
        <v>40</v>
      </c>
      <c r="D165" s="4">
        <v>0.5</v>
      </c>
      <c r="E165" s="215" t="s">
        <v>233</v>
      </c>
      <c r="I165" s="106">
        <v>160</v>
      </c>
      <c r="J165" s="84">
        <f t="shared" si="80"/>
        <v>0</v>
      </c>
      <c r="K165" s="84">
        <f t="shared" si="81"/>
        <v>0</v>
      </c>
      <c r="L165" s="84">
        <f t="shared" si="82"/>
        <v>0</v>
      </c>
      <c r="M165" s="84">
        <f t="shared" si="83"/>
        <v>0</v>
      </c>
      <c r="N165" s="84">
        <f t="shared" si="69"/>
        <v>0</v>
      </c>
      <c r="O165" s="85">
        <f t="shared" si="70"/>
        <v>0</v>
      </c>
      <c r="P165" s="106">
        <v>160</v>
      </c>
      <c r="Q165" s="84">
        <f t="shared" si="78"/>
        <v>0</v>
      </c>
      <c r="R165" s="84">
        <f t="shared" si="84"/>
        <v>0</v>
      </c>
      <c r="S165" s="84">
        <f t="shared" si="85"/>
        <v>0</v>
      </c>
      <c r="T165" s="84">
        <f t="shared" si="71"/>
        <v>0</v>
      </c>
      <c r="U165" s="84">
        <f t="shared" si="79"/>
        <v>0</v>
      </c>
      <c r="V165" s="84">
        <f t="shared" si="72"/>
        <v>0</v>
      </c>
      <c r="W165" s="84">
        <v>0</v>
      </c>
      <c r="X165" s="84">
        <f t="shared" si="73"/>
        <v>0</v>
      </c>
      <c r="Y165" s="89">
        <f t="shared" si="74"/>
        <v>0</v>
      </c>
      <c r="AA165" s="122">
        <v>160</v>
      </c>
      <c r="AB165" s="84">
        <f t="shared" si="75"/>
        <v>0</v>
      </c>
      <c r="AC165" s="332">
        <f t="shared" si="90"/>
        <v>0</v>
      </c>
      <c r="AD165" s="152">
        <f t="shared" si="76"/>
        <v>0</v>
      </c>
      <c r="AE165" s="152">
        <f t="shared" si="77"/>
        <v>0</v>
      </c>
      <c r="AF165" s="221">
        <f t="shared" si="86"/>
        <v>0</v>
      </c>
      <c r="AG165" s="221">
        <f t="shared" si="87"/>
        <v>0</v>
      </c>
      <c r="AH165" s="221">
        <f t="shared" si="88"/>
        <v>0</v>
      </c>
      <c r="AI165" s="226">
        <f t="shared" si="89"/>
        <v>0</v>
      </c>
      <c r="AK165" s="122">
        <v>160</v>
      </c>
      <c r="AL165" s="84"/>
      <c r="AM165" s="84"/>
      <c r="AN165" s="84"/>
      <c r="AO165" s="84"/>
      <c r="AP165" s="84"/>
      <c r="AQ165" s="221"/>
      <c r="AR165" s="221"/>
      <c r="AS165" s="221"/>
      <c r="AT165" s="221"/>
      <c r="AU165" s="84"/>
      <c r="AV165" s="84"/>
      <c r="AW165" s="84"/>
      <c r="AX165" s="84"/>
      <c r="AY165" s="127"/>
    </row>
    <row r="166" spans="3:51">
      <c r="C166" s="192" t="s">
        <v>41</v>
      </c>
      <c r="D166" s="4">
        <v>0.55000000000000004</v>
      </c>
      <c r="E166" s="215" t="s">
        <v>233</v>
      </c>
      <c r="I166" s="106">
        <v>161</v>
      </c>
      <c r="J166" s="84">
        <f t="shared" si="80"/>
        <v>0</v>
      </c>
      <c r="K166" s="84">
        <f t="shared" si="81"/>
        <v>0</v>
      </c>
      <c r="L166" s="84">
        <f t="shared" si="82"/>
        <v>0</v>
      </c>
      <c r="M166" s="84">
        <f t="shared" si="83"/>
        <v>0</v>
      </c>
      <c r="N166" s="84">
        <f t="shared" si="69"/>
        <v>0</v>
      </c>
      <c r="O166" s="85">
        <f t="shared" si="70"/>
        <v>0</v>
      </c>
      <c r="P166" s="106">
        <v>161</v>
      </c>
      <c r="Q166" s="84">
        <f t="shared" ref="Q166:Q197" si="91">IF(P166&lt;=$F$18,LOOKUP(P166-1,$B$25:$B$78,$G$25:$G$78),)</f>
        <v>0</v>
      </c>
      <c r="R166" s="84">
        <f t="shared" si="84"/>
        <v>0</v>
      </c>
      <c r="S166" s="84">
        <f t="shared" si="85"/>
        <v>0</v>
      </c>
      <c r="T166" s="84">
        <f t="shared" si="71"/>
        <v>0</v>
      </c>
      <c r="U166" s="84">
        <f t="shared" si="79"/>
        <v>0</v>
      </c>
      <c r="V166" s="84">
        <f t="shared" si="72"/>
        <v>0</v>
      </c>
      <c r="W166" s="84">
        <v>0</v>
      </c>
      <c r="X166" s="84">
        <f t="shared" si="73"/>
        <v>0</v>
      </c>
      <c r="Y166" s="89">
        <f t="shared" si="74"/>
        <v>0</v>
      </c>
      <c r="AA166" s="122">
        <v>161</v>
      </c>
      <c r="AB166" s="84">
        <f t="shared" si="75"/>
        <v>0</v>
      </c>
      <c r="AC166" s="332">
        <f t="shared" si="90"/>
        <v>0</v>
      </c>
      <c r="AD166" s="152">
        <f t="shared" si="76"/>
        <v>0</v>
      </c>
      <c r="AE166" s="152">
        <f t="shared" si="77"/>
        <v>0</v>
      </c>
      <c r="AF166" s="221">
        <f t="shared" si="86"/>
        <v>0</v>
      </c>
      <c r="AG166" s="221">
        <f t="shared" si="87"/>
        <v>0</v>
      </c>
      <c r="AH166" s="221">
        <f t="shared" si="88"/>
        <v>0</v>
      </c>
      <c r="AI166" s="226">
        <f t="shared" si="89"/>
        <v>0</v>
      </c>
      <c r="AK166" s="122">
        <v>161</v>
      </c>
      <c r="AL166" s="84"/>
      <c r="AM166" s="84"/>
      <c r="AN166" s="84"/>
      <c r="AO166" s="84"/>
      <c r="AP166" s="84"/>
      <c r="AQ166" s="221"/>
      <c r="AR166" s="221"/>
      <c r="AS166" s="221"/>
      <c r="AT166" s="221"/>
      <c r="AU166" s="84"/>
      <c r="AV166" s="84"/>
      <c r="AW166" s="84"/>
      <c r="AX166" s="84"/>
      <c r="AY166" s="127"/>
    </row>
    <row r="167" spans="3:51">
      <c r="C167" s="192" t="s">
        <v>42</v>
      </c>
      <c r="D167" s="4">
        <v>0.53</v>
      </c>
      <c r="E167" s="215" t="s">
        <v>233</v>
      </c>
      <c r="I167" s="106">
        <v>162</v>
      </c>
      <c r="J167" s="84">
        <f t="shared" si="80"/>
        <v>0</v>
      </c>
      <c r="K167" s="84">
        <f t="shared" si="81"/>
        <v>0</v>
      </c>
      <c r="L167" s="84">
        <f t="shared" si="82"/>
        <v>0</v>
      </c>
      <c r="M167" s="84">
        <f t="shared" si="83"/>
        <v>0</v>
      </c>
      <c r="N167" s="84">
        <f t="shared" si="69"/>
        <v>0</v>
      </c>
      <c r="O167" s="85">
        <f t="shared" si="70"/>
        <v>0</v>
      </c>
      <c r="P167" s="106">
        <v>162</v>
      </c>
      <c r="Q167" s="84">
        <f t="shared" si="91"/>
        <v>0</v>
      </c>
      <c r="R167" s="84">
        <f t="shared" si="84"/>
        <v>0</v>
      </c>
      <c r="S167" s="84">
        <f t="shared" si="85"/>
        <v>0</v>
      </c>
      <c r="T167" s="84">
        <f t="shared" si="71"/>
        <v>0</v>
      </c>
      <c r="U167" s="84">
        <f t="shared" si="79"/>
        <v>0</v>
      </c>
      <c r="V167" s="84">
        <f t="shared" si="72"/>
        <v>0</v>
      </c>
      <c r="W167" s="84">
        <v>0</v>
      </c>
      <c r="X167" s="84">
        <f t="shared" si="73"/>
        <v>0</v>
      </c>
      <c r="Y167" s="89">
        <f t="shared" si="74"/>
        <v>0</v>
      </c>
      <c r="AA167" s="122">
        <v>162</v>
      </c>
      <c r="AB167" s="84">
        <f t="shared" si="75"/>
        <v>0</v>
      </c>
      <c r="AC167" s="332">
        <f t="shared" si="90"/>
        <v>0</v>
      </c>
      <c r="AD167" s="152">
        <f t="shared" si="76"/>
        <v>0</v>
      </c>
      <c r="AE167" s="152">
        <f t="shared" si="77"/>
        <v>0</v>
      </c>
      <c r="AF167" s="221">
        <f t="shared" si="86"/>
        <v>0</v>
      </c>
      <c r="AG167" s="221">
        <f t="shared" si="87"/>
        <v>0</v>
      </c>
      <c r="AH167" s="221">
        <f t="shared" si="88"/>
        <v>0</v>
      </c>
      <c r="AI167" s="226">
        <f t="shared" si="89"/>
        <v>0</v>
      </c>
      <c r="AK167" s="122">
        <v>162</v>
      </c>
      <c r="AL167" s="84"/>
      <c r="AM167" s="84"/>
      <c r="AN167" s="84"/>
      <c r="AO167" s="84"/>
      <c r="AP167" s="84"/>
      <c r="AQ167" s="221"/>
      <c r="AR167" s="221"/>
      <c r="AS167" s="221"/>
      <c r="AT167" s="221"/>
      <c r="AU167" s="84"/>
      <c r="AV167" s="84"/>
      <c r="AW167" s="84"/>
      <c r="AX167" s="84"/>
      <c r="AY167" s="127"/>
    </row>
    <row r="168" spans="3:51">
      <c r="C168" s="192" t="s">
        <v>43</v>
      </c>
      <c r="D168" s="4">
        <v>0.52</v>
      </c>
      <c r="E168" s="215" t="s">
        <v>233</v>
      </c>
      <c r="I168" s="106">
        <v>163</v>
      </c>
      <c r="J168" s="84">
        <f t="shared" si="80"/>
        <v>0</v>
      </c>
      <c r="K168" s="84">
        <f t="shared" si="81"/>
        <v>0</v>
      </c>
      <c r="L168" s="84">
        <f t="shared" si="82"/>
        <v>0</v>
      </c>
      <c r="M168" s="84">
        <f t="shared" si="83"/>
        <v>0</v>
      </c>
      <c r="N168" s="84">
        <f t="shared" si="69"/>
        <v>0</v>
      </c>
      <c r="O168" s="85">
        <f t="shared" si="70"/>
        <v>0</v>
      </c>
      <c r="P168" s="106">
        <v>163</v>
      </c>
      <c r="Q168" s="84">
        <f t="shared" si="91"/>
        <v>0</v>
      </c>
      <c r="R168" s="84">
        <f t="shared" si="84"/>
        <v>0</v>
      </c>
      <c r="S168" s="84">
        <f t="shared" si="85"/>
        <v>0</v>
      </c>
      <c r="T168" s="84">
        <f t="shared" si="71"/>
        <v>0</v>
      </c>
      <c r="U168" s="84">
        <f t="shared" si="79"/>
        <v>0</v>
      </c>
      <c r="V168" s="84">
        <f t="shared" si="72"/>
        <v>0</v>
      </c>
      <c r="W168" s="84">
        <v>0</v>
      </c>
      <c r="X168" s="84">
        <f t="shared" si="73"/>
        <v>0</v>
      </c>
      <c r="Y168" s="89">
        <f t="shared" si="74"/>
        <v>0</v>
      </c>
      <c r="AA168" s="122">
        <v>163</v>
      </c>
      <c r="AB168" s="84">
        <f t="shared" si="75"/>
        <v>0</v>
      </c>
      <c r="AC168" s="332">
        <f t="shared" si="90"/>
        <v>0</v>
      </c>
      <c r="AD168" s="152">
        <f t="shared" si="76"/>
        <v>0</v>
      </c>
      <c r="AE168" s="152">
        <f t="shared" si="77"/>
        <v>0</v>
      </c>
      <c r="AF168" s="221">
        <f t="shared" si="86"/>
        <v>0</v>
      </c>
      <c r="AG168" s="221">
        <f t="shared" si="87"/>
        <v>0</v>
      </c>
      <c r="AH168" s="221">
        <f t="shared" si="88"/>
        <v>0</v>
      </c>
      <c r="AI168" s="226">
        <f t="shared" si="89"/>
        <v>0</v>
      </c>
      <c r="AK168" s="122">
        <v>163</v>
      </c>
      <c r="AL168" s="84"/>
      <c r="AM168" s="84"/>
      <c r="AN168" s="84"/>
      <c r="AO168" s="84"/>
      <c r="AP168" s="84"/>
      <c r="AQ168" s="221"/>
      <c r="AR168" s="221"/>
      <c r="AS168" s="221"/>
      <c r="AT168" s="221"/>
      <c r="AU168" s="84"/>
      <c r="AV168" s="84"/>
      <c r="AW168" s="84"/>
      <c r="AX168" s="84"/>
      <c r="AY168" s="127"/>
    </row>
    <row r="169" spans="3:51">
      <c r="C169" s="192" t="s">
        <v>44</v>
      </c>
      <c r="D169" s="4">
        <v>0.52</v>
      </c>
      <c r="E169" s="215" t="s">
        <v>233</v>
      </c>
      <c r="I169" s="106">
        <v>164</v>
      </c>
      <c r="J169" s="84">
        <f t="shared" si="80"/>
        <v>0</v>
      </c>
      <c r="K169" s="84">
        <f t="shared" si="81"/>
        <v>0</v>
      </c>
      <c r="L169" s="84">
        <f t="shared" si="82"/>
        <v>0</v>
      </c>
      <c r="M169" s="84">
        <f t="shared" si="83"/>
        <v>0</v>
      </c>
      <c r="N169" s="84">
        <f t="shared" si="69"/>
        <v>0</v>
      </c>
      <c r="O169" s="85">
        <f t="shared" si="70"/>
        <v>0</v>
      </c>
      <c r="P169" s="106">
        <v>164</v>
      </c>
      <c r="Q169" s="84">
        <f t="shared" si="91"/>
        <v>0</v>
      </c>
      <c r="R169" s="84">
        <f t="shared" si="84"/>
        <v>0</v>
      </c>
      <c r="S169" s="84">
        <f t="shared" si="85"/>
        <v>0</v>
      </c>
      <c r="T169" s="84">
        <f t="shared" si="71"/>
        <v>0</v>
      </c>
      <c r="U169" s="84">
        <f t="shared" si="79"/>
        <v>0</v>
      </c>
      <c r="V169" s="84">
        <f t="shared" si="72"/>
        <v>0</v>
      </c>
      <c r="W169" s="84">
        <v>0</v>
      </c>
      <c r="X169" s="84">
        <f t="shared" si="73"/>
        <v>0</v>
      </c>
      <c r="Y169" s="89">
        <f t="shared" si="74"/>
        <v>0</v>
      </c>
      <c r="AA169" s="122">
        <v>164</v>
      </c>
      <c r="AB169" s="84">
        <f t="shared" si="75"/>
        <v>0</v>
      </c>
      <c r="AC169" s="332">
        <f t="shared" si="90"/>
        <v>0</v>
      </c>
      <c r="AD169" s="152">
        <f t="shared" si="76"/>
        <v>0</v>
      </c>
      <c r="AE169" s="152">
        <f t="shared" si="77"/>
        <v>0</v>
      </c>
      <c r="AF169" s="221">
        <f t="shared" si="86"/>
        <v>0</v>
      </c>
      <c r="AG169" s="221">
        <f t="shared" si="87"/>
        <v>0</v>
      </c>
      <c r="AH169" s="221">
        <f t="shared" si="88"/>
        <v>0</v>
      </c>
      <c r="AI169" s="226">
        <f t="shared" si="89"/>
        <v>0</v>
      </c>
      <c r="AK169" s="122">
        <v>164</v>
      </c>
      <c r="AL169" s="84"/>
      <c r="AM169" s="84"/>
      <c r="AN169" s="84"/>
      <c r="AO169" s="84"/>
      <c r="AP169" s="84"/>
      <c r="AQ169" s="221"/>
      <c r="AR169" s="221"/>
      <c r="AS169" s="221"/>
      <c r="AT169" s="221"/>
      <c r="AU169" s="84"/>
      <c r="AV169" s="84"/>
      <c r="AW169" s="84"/>
      <c r="AX169" s="84"/>
      <c r="AY169" s="127"/>
    </row>
    <row r="170" spans="3:51">
      <c r="C170" s="192" t="s">
        <v>45</v>
      </c>
      <c r="D170" s="4">
        <v>0.75</v>
      </c>
      <c r="E170" s="215" t="s">
        <v>233</v>
      </c>
      <c r="I170" s="106">
        <v>165</v>
      </c>
      <c r="J170" s="84">
        <f t="shared" si="80"/>
        <v>0</v>
      </c>
      <c r="K170" s="84">
        <f t="shared" si="81"/>
        <v>0</v>
      </c>
      <c r="L170" s="84">
        <f t="shared" si="82"/>
        <v>0</v>
      </c>
      <c r="M170" s="84">
        <f t="shared" si="83"/>
        <v>0</v>
      </c>
      <c r="N170" s="84">
        <f t="shared" si="69"/>
        <v>0</v>
      </c>
      <c r="O170" s="85">
        <f t="shared" si="70"/>
        <v>0</v>
      </c>
      <c r="P170" s="106">
        <v>165</v>
      </c>
      <c r="Q170" s="84">
        <f t="shared" si="91"/>
        <v>0</v>
      </c>
      <c r="R170" s="84">
        <f t="shared" si="84"/>
        <v>0</v>
      </c>
      <c r="S170" s="84">
        <f t="shared" si="85"/>
        <v>0</v>
      </c>
      <c r="T170" s="84">
        <f t="shared" si="71"/>
        <v>0</v>
      </c>
      <c r="U170" s="84">
        <f t="shared" si="79"/>
        <v>0</v>
      </c>
      <c r="V170" s="84">
        <f t="shared" si="72"/>
        <v>0</v>
      </c>
      <c r="W170" s="84">
        <v>0</v>
      </c>
      <c r="X170" s="84">
        <f t="shared" si="73"/>
        <v>0</v>
      </c>
      <c r="Y170" s="89">
        <f t="shared" si="74"/>
        <v>0</v>
      </c>
      <c r="AA170" s="122">
        <v>165</v>
      </c>
      <c r="AB170" s="84">
        <f t="shared" si="75"/>
        <v>0</v>
      </c>
      <c r="AC170" s="332">
        <f t="shared" si="90"/>
        <v>0</v>
      </c>
      <c r="AD170" s="152">
        <f t="shared" si="76"/>
        <v>0</v>
      </c>
      <c r="AE170" s="152">
        <f t="shared" si="77"/>
        <v>0</v>
      </c>
      <c r="AF170" s="221">
        <f t="shared" si="86"/>
        <v>0</v>
      </c>
      <c r="AG170" s="221">
        <f t="shared" si="87"/>
        <v>0</v>
      </c>
      <c r="AH170" s="221">
        <f t="shared" si="88"/>
        <v>0</v>
      </c>
      <c r="AI170" s="226">
        <f t="shared" si="89"/>
        <v>0</v>
      </c>
      <c r="AK170" s="122">
        <v>165</v>
      </c>
      <c r="AL170" s="84"/>
      <c r="AM170" s="84"/>
      <c r="AN170" s="84"/>
      <c r="AO170" s="84"/>
      <c r="AP170" s="84"/>
      <c r="AQ170" s="221"/>
      <c r="AR170" s="221"/>
      <c r="AS170" s="221"/>
      <c r="AT170" s="221"/>
      <c r="AU170" s="84"/>
      <c r="AV170" s="84"/>
      <c r="AW170" s="84"/>
      <c r="AX170" s="84"/>
      <c r="AY170" s="127"/>
    </row>
    <row r="171" spans="3:51">
      <c r="C171" s="192" t="s">
        <v>46</v>
      </c>
      <c r="D171" s="4">
        <v>0.52</v>
      </c>
      <c r="E171" s="215" t="s">
        <v>233</v>
      </c>
      <c r="I171" s="106">
        <v>166</v>
      </c>
      <c r="J171" s="84">
        <f t="shared" si="80"/>
        <v>0</v>
      </c>
      <c r="K171" s="84">
        <f t="shared" si="81"/>
        <v>0</v>
      </c>
      <c r="L171" s="84">
        <f t="shared" si="82"/>
        <v>0</v>
      </c>
      <c r="M171" s="84">
        <f t="shared" si="83"/>
        <v>0</v>
      </c>
      <c r="N171" s="84">
        <f t="shared" si="69"/>
        <v>0</v>
      </c>
      <c r="O171" s="85">
        <f t="shared" si="70"/>
        <v>0</v>
      </c>
      <c r="P171" s="106">
        <v>166</v>
      </c>
      <c r="Q171" s="84">
        <f t="shared" si="91"/>
        <v>0</v>
      </c>
      <c r="R171" s="84">
        <f t="shared" si="84"/>
        <v>0</v>
      </c>
      <c r="S171" s="84">
        <f t="shared" si="85"/>
        <v>0</v>
      </c>
      <c r="T171" s="84">
        <f t="shared" si="71"/>
        <v>0</v>
      </c>
      <c r="U171" s="84">
        <f t="shared" si="79"/>
        <v>0</v>
      </c>
      <c r="V171" s="84">
        <f t="shared" si="72"/>
        <v>0</v>
      </c>
      <c r="W171" s="84">
        <v>0</v>
      </c>
      <c r="X171" s="84">
        <f t="shared" si="73"/>
        <v>0</v>
      </c>
      <c r="Y171" s="89">
        <f t="shared" si="74"/>
        <v>0</v>
      </c>
      <c r="AA171" s="122">
        <v>166</v>
      </c>
      <c r="AB171" s="84">
        <f t="shared" si="75"/>
        <v>0</v>
      </c>
      <c r="AC171" s="332">
        <f t="shared" si="90"/>
        <v>0</v>
      </c>
      <c r="AD171" s="152">
        <f t="shared" si="76"/>
        <v>0</v>
      </c>
      <c r="AE171" s="152">
        <f t="shared" si="77"/>
        <v>0</v>
      </c>
      <c r="AF171" s="221">
        <f t="shared" si="86"/>
        <v>0</v>
      </c>
      <c r="AG171" s="221">
        <f t="shared" si="87"/>
        <v>0</v>
      </c>
      <c r="AH171" s="221">
        <f t="shared" si="88"/>
        <v>0</v>
      </c>
      <c r="AI171" s="226">
        <f t="shared" si="89"/>
        <v>0</v>
      </c>
      <c r="AK171" s="122">
        <v>166</v>
      </c>
      <c r="AL171" s="84"/>
      <c r="AM171" s="84"/>
      <c r="AN171" s="84"/>
      <c r="AO171" s="84"/>
      <c r="AP171" s="84"/>
      <c r="AQ171" s="221"/>
      <c r="AR171" s="221"/>
      <c r="AS171" s="221"/>
      <c r="AT171" s="221"/>
      <c r="AU171" s="84"/>
      <c r="AV171" s="84"/>
      <c r="AW171" s="84"/>
      <c r="AX171" s="84"/>
      <c r="AY171" s="127"/>
    </row>
    <row r="172" spans="3:51">
      <c r="C172" s="192" t="s">
        <v>47</v>
      </c>
      <c r="D172" s="4">
        <v>0.35</v>
      </c>
      <c r="E172" s="215" t="s">
        <v>235</v>
      </c>
      <c r="I172" s="106">
        <v>167</v>
      </c>
      <c r="J172" s="84">
        <f t="shared" si="80"/>
        <v>0</v>
      </c>
      <c r="K172" s="84">
        <f t="shared" si="81"/>
        <v>0</v>
      </c>
      <c r="L172" s="84">
        <f t="shared" si="82"/>
        <v>0</v>
      </c>
      <c r="M172" s="84">
        <f t="shared" si="83"/>
        <v>0</v>
      </c>
      <c r="N172" s="84">
        <f t="shared" si="69"/>
        <v>0</v>
      </c>
      <c r="O172" s="85">
        <f t="shared" si="70"/>
        <v>0</v>
      </c>
      <c r="P172" s="106">
        <v>167</v>
      </c>
      <c r="Q172" s="84">
        <f t="shared" si="91"/>
        <v>0</v>
      </c>
      <c r="R172" s="84">
        <f t="shared" si="84"/>
        <v>0</v>
      </c>
      <c r="S172" s="84">
        <f t="shared" si="85"/>
        <v>0</v>
      </c>
      <c r="T172" s="84">
        <f t="shared" si="71"/>
        <v>0</v>
      </c>
      <c r="U172" s="84">
        <f t="shared" si="79"/>
        <v>0</v>
      </c>
      <c r="V172" s="84">
        <f t="shared" si="72"/>
        <v>0</v>
      </c>
      <c r="W172" s="84">
        <v>0</v>
      </c>
      <c r="X172" s="84">
        <f t="shared" si="73"/>
        <v>0</v>
      </c>
      <c r="Y172" s="89">
        <f t="shared" si="74"/>
        <v>0</v>
      </c>
      <c r="AA172" s="122">
        <v>167</v>
      </c>
      <c r="AB172" s="84">
        <f t="shared" si="75"/>
        <v>0</v>
      </c>
      <c r="AC172" s="332">
        <f t="shared" si="90"/>
        <v>0</v>
      </c>
      <c r="AD172" s="152">
        <f t="shared" si="76"/>
        <v>0</v>
      </c>
      <c r="AE172" s="152">
        <f t="shared" si="77"/>
        <v>0</v>
      </c>
      <c r="AF172" s="221">
        <f t="shared" si="86"/>
        <v>0</v>
      </c>
      <c r="AG172" s="221">
        <f t="shared" si="87"/>
        <v>0</v>
      </c>
      <c r="AH172" s="221">
        <f t="shared" si="88"/>
        <v>0</v>
      </c>
      <c r="AI172" s="226">
        <f t="shared" si="89"/>
        <v>0</v>
      </c>
      <c r="AK172" s="122">
        <v>167</v>
      </c>
      <c r="AL172" s="84"/>
      <c r="AM172" s="84"/>
      <c r="AN172" s="84"/>
      <c r="AO172" s="84"/>
      <c r="AP172" s="84"/>
      <c r="AQ172" s="221"/>
      <c r="AR172" s="221"/>
      <c r="AS172" s="221"/>
      <c r="AT172" s="221"/>
      <c r="AU172" s="84"/>
      <c r="AV172" s="84"/>
      <c r="AW172" s="84"/>
      <c r="AX172" s="84"/>
      <c r="AY172" s="127"/>
    </row>
    <row r="173" spans="3:51">
      <c r="C173" s="192" t="s">
        <v>48</v>
      </c>
      <c r="D173" s="4">
        <v>0.37</v>
      </c>
      <c r="E173" s="215" t="s">
        <v>233</v>
      </c>
      <c r="I173" s="106">
        <v>168</v>
      </c>
      <c r="J173" s="84">
        <f t="shared" si="80"/>
        <v>0</v>
      </c>
      <c r="K173" s="84">
        <f t="shared" si="81"/>
        <v>0</v>
      </c>
      <c r="L173" s="84">
        <f t="shared" si="82"/>
        <v>0</v>
      </c>
      <c r="M173" s="84">
        <f t="shared" si="83"/>
        <v>0</v>
      </c>
      <c r="N173" s="84">
        <f t="shared" si="69"/>
        <v>0</v>
      </c>
      <c r="O173" s="85">
        <f t="shared" si="70"/>
        <v>0</v>
      </c>
      <c r="P173" s="106">
        <v>168</v>
      </c>
      <c r="Q173" s="84">
        <f t="shared" si="91"/>
        <v>0</v>
      </c>
      <c r="R173" s="84">
        <f t="shared" si="84"/>
        <v>0</v>
      </c>
      <c r="S173" s="84">
        <f t="shared" si="85"/>
        <v>0</v>
      </c>
      <c r="T173" s="84">
        <f t="shared" si="71"/>
        <v>0</v>
      </c>
      <c r="U173" s="84">
        <f t="shared" si="79"/>
        <v>0</v>
      </c>
      <c r="V173" s="84">
        <f t="shared" si="72"/>
        <v>0</v>
      </c>
      <c r="W173" s="84">
        <v>0</v>
      </c>
      <c r="X173" s="84">
        <f t="shared" si="73"/>
        <v>0</v>
      </c>
      <c r="Y173" s="89">
        <f t="shared" si="74"/>
        <v>0</v>
      </c>
      <c r="AA173" s="122">
        <v>168</v>
      </c>
      <c r="AB173" s="84">
        <f t="shared" si="75"/>
        <v>0</v>
      </c>
      <c r="AC173" s="332">
        <f t="shared" si="90"/>
        <v>0</v>
      </c>
      <c r="AD173" s="152">
        <f t="shared" si="76"/>
        <v>0</v>
      </c>
      <c r="AE173" s="152">
        <f t="shared" si="77"/>
        <v>0</v>
      </c>
      <c r="AF173" s="221">
        <f t="shared" si="86"/>
        <v>0</v>
      </c>
      <c r="AG173" s="221">
        <f t="shared" si="87"/>
        <v>0</v>
      </c>
      <c r="AH173" s="221">
        <f t="shared" si="88"/>
        <v>0</v>
      </c>
      <c r="AI173" s="226">
        <f t="shared" si="89"/>
        <v>0</v>
      </c>
      <c r="AK173" s="122">
        <v>168</v>
      </c>
      <c r="AL173" s="84"/>
      <c r="AM173" s="84"/>
      <c r="AN173" s="84"/>
      <c r="AO173" s="84"/>
      <c r="AP173" s="84"/>
      <c r="AQ173" s="221"/>
      <c r="AR173" s="221"/>
      <c r="AS173" s="221"/>
      <c r="AT173" s="221"/>
      <c r="AU173" s="84"/>
      <c r="AV173" s="84"/>
      <c r="AW173" s="84"/>
      <c r="AX173" s="84"/>
      <c r="AY173" s="127"/>
    </row>
    <row r="174" spans="3:51">
      <c r="C174" s="192" t="s">
        <v>49</v>
      </c>
      <c r="D174" s="4">
        <v>0.45</v>
      </c>
      <c r="E174" s="215" t="s">
        <v>234</v>
      </c>
      <c r="I174" s="106">
        <v>169</v>
      </c>
      <c r="J174" s="84">
        <f t="shared" si="80"/>
        <v>0</v>
      </c>
      <c r="K174" s="84">
        <f t="shared" si="81"/>
        <v>0</v>
      </c>
      <c r="L174" s="84">
        <f t="shared" si="82"/>
        <v>0</v>
      </c>
      <c r="M174" s="84">
        <f t="shared" si="83"/>
        <v>0</v>
      </c>
      <c r="N174" s="84">
        <f t="shared" si="69"/>
        <v>0</v>
      </c>
      <c r="O174" s="85">
        <f t="shared" si="70"/>
        <v>0</v>
      </c>
      <c r="P174" s="106">
        <v>169</v>
      </c>
      <c r="Q174" s="84">
        <f t="shared" si="91"/>
        <v>0</v>
      </c>
      <c r="R174" s="84">
        <f t="shared" si="84"/>
        <v>0</v>
      </c>
      <c r="S174" s="84">
        <f t="shared" si="85"/>
        <v>0</v>
      </c>
      <c r="T174" s="84">
        <f t="shared" si="71"/>
        <v>0</v>
      </c>
      <c r="U174" s="84">
        <f t="shared" si="79"/>
        <v>0</v>
      </c>
      <c r="V174" s="84">
        <f t="shared" si="72"/>
        <v>0</v>
      </c>
      <c r="W174" s="84">
        <v>0</v>
      </c>
      <c r="X174" s="84">
        <f t="shared" si="73"/>
        <v>0</v>
      </c>
      <c r="Y174" s="89">
        <f t="shared" si="74"/>
        <v>0</v>
      </c>
      <c r="AA174" s="122">
        <v>169</v>
      </c>
      <c r="AB174" s="84">
        <f t="shared" si="75"/>
        <v>0</v>
      </c>
      <c r="AC174" s="332">
        <f t="shared" si="90"/>
        <v>0</v>
      </c>
      <c r="AD174" s="152">
        <f t="shared" si="76"/>
        <v>0</v>
      </c>
      <c r="AE174" s="152">
        <f t="shared" si="77"/>
        <v>0</v>
      </c>
      <c r="AF174" s="221">
        <f t="shared" si="86"/>
        <v>0</v>
      </c>
      <c r="AG174" s="221">
        <f t="shared" si="87"/>
        <v>0</v>
      </c>
      <c r="AH174" s="221">
        <f t="shared" si="88"/>
        <v>0</v>
      </c>
      <c r="AI174" s="226">
        <f t="shared" si="89"/>
        <v>0</v>
      </c>
      <c r="AK174" s="122">
        <v>169</v>
      </c>
      <c r="AL174" s="84"/>
      <c r="AM174" s="84"/>
      <c r="AN174" s="84"/>
      <c r="AO174" s="84"/>
      <c r="AP174" s="84"/>
      <c r="AQ174" s="221"/>
      <c r="AR174" s="221"/>
      <c r="AS174" s="221"/>
      <c r="AT174" s="221"/>
      <c r="AU174" s="84"/>
      <c r="AV174" s="84"/>
      <c r="AW174" s="84"/>
      <c r="AX174" s="84"/>
      <c r="AY174" s="127"/>
    </row>
    <row r="175" spans="3:51">
      <c r="C175" s="192" t="s">
        <v>50</v>
      </c>
      <c r="D175" s="4">
        <v>0.39</v>
      </c>
      <c r="E175" s="215" t="s">
        <v>234</v>
      </c>
      <c r="I175" s="106">
        <v>170</v>
      </c>
      <c r="J175" s="84">
        <f t="shared" si="80"/>
        <v>0</v>
      </c>
      <c r="K175" s="84">
        <f t="shared" si="81"/>
        <v>0</v>
      </c>
      <c r="L175" s="84">
        <f t="shared" si="82"/>
        <v>0</v>
      </c>
      <c r="M175" s="84">
        <f t="shared" si="83"/>
        <v>0</v>
      </c>
      <c r="N175" s="84">
        <f t="shared" si="69"/>
        <v>0</v>
      </c>
      <c r="O175" s="85">
        <f t="shared" si="70"/>
        <v>0</v>
      </c>
      <c r="P175" s="106">
        <v>170</v>
      </c>
      <c r="Q175" s="84">
        <f t="shared" si="91"/>
        <v>0</v>
      </c>
      <c r="R175" s="84">
        <f t="shared" si="84"/>
        <v>0</v>
      </c>
      <c r="S175" s="84">
        <f t="shared" si="85"/>
        <v>0</v>
      </c>
      <c r="T175" s="84">
        <f t="shared" si="71"/>
        <v>0</v>
      </c>
      <c r="U175" s="84">
        <f t="shared" si="79"/>
        <v>0</v>
      </c>
      <c r="V175" s="84">
        <f t="shared" si="72"/>
        <v>0</v>
      </c>
      <c r="W175" s="84">
        <v>0</v>
      </c>
      <c r="X175" s="84">
        <f t="shared" si="73"/>
        <v>0</v>
      </c>
      <c r="Y175" s="89">
        <f t="shared" si="74"/>
        <v>0</v>
      </c>
      <c r="AA175" s="122">
        <v>170</v>
      </c>
      <c r="AB175" s="84">
        <f t="shared" si="75"/>
        <v>0</v>
      </c>
      <c r="AC175" s="332">
        <f t="shared" si="90"/>
        <v>0</v>
      </c>
      <c r="AD175" s="152">
        <f t="shared" si="76"/>
        <v>0</v>
      </c>
      <c r="AE175" s="152">
        <f t="shared" si="77"/>
        <v>0</v>
      </c>
      <c r="AF175" s="221">
        <f t="shared" si="86"/>
        <v>0</v>
      </c>
      <c r="AG175" s="221">
        <f t="shared" si="87"/>
        <v>0</v>
      </c>
      <c r="AH175" s="221">
        <f t="shared" si="88"/>
        <v>0</v>
      </c>
      <c r="AI175" s="226">
        <f t="shared" si="89"/>
        <v>0</v>
      </c>
      <c r="AK175" s="122">
        <v>170</v>
      </c>
      <c r="AL175" s="84"/>
      <c r="AM175" s="84"/>
      <c r="AN175" s="84"/>
      <c r="AO175" s="84"/>
      <c r="AP175" s="84"/>
      <c r="AQ175" s="221"/>
      <c r="AR175" s="221"/>
      <c r="AS175" s="221"/>
      <c r="AT175" s="221"/>
      <c r="AU175" s="84"/>
      <c r="AV175" s="84"/>
      <c r="AW175" s="84"/>
      <c r="AX175" s="84"/>
      <c r="AY175" s="127"/>
    </row>
    <row r="176" spans="3:51">
      <c r="C176" s="192" t="s">
        <v>51</v>
      </c>
      <c r="D176" s="4">
        <v>0.44</v>
      </c>
      <c r="E176" s="215" t="s">
        <v>234</v>
      </c>
      <c r="I176" s="106">
        <v>171</v>
      </c>
      <c r="J176" s="84">
        <f t="shared" si="80"/>
        <v>0</v>
      </c>
      <c r="K176" s="84">
        <f t="shared" si="81"/>
        <v>0</v>
      </c>
      <c r="L176" s="84">
        <f t="shared" si="82"/>
        <v>0</v>
      </c>
      <c r="M176" s="84">
        <f t="shared" si="83"/>
        <v>0</v>
      </c>
      <c r="N176" s="84">
        <f t="shared" si="69"/>
        <v>0</v>
      </c>
      <c r="O176" s="85">
        <f t="shared" si="70"/>
        <v>0</v>
      </c>
      <c r="P176" s="106">
        <v>171</v>
      </c>
      <c r="Q176" s="84">
        <f t="shared" si="91"/>
        <v>0</v>
      </c>
      <c r="R176" s="84">
        <f t="shared" si="84"/>
        <v>0</v>
      </c>
      <c r="S176" s="84">
        <f t="shared" si="85"/>
        <v>0</v>
      </c>
      <c r="T176" s="84">
        <f t="shared" si="71"/>
        <v>0</v>
      </c>
      <c r="U176" s="84">
        <f t="shared" si="79"/>
        <v>0</v>
      </c>
      <c r="V176" s="84">
        <f t="shared" si="72"/>
        <v>0</v>
      </c>
      <c r="W176" s="84">
        <v>0</v>
      </c>
      <c r="X176" s="84">
        <f t="shared" si="73"/>
        <v>0</v>
      </c>
      <c r="Y176" s="89">
        <f t="shared" si="74"/>
        <v>0</v>
      </c>
      <c r="AA176" s="122">
        <v>171</v>
      </c>
      <c r="AB176" s="84">
        <f t="shared" si="75"/>
        <v>0</v>
      </c>
      <c r="AC176" s="332">
        <f t="shared" si="90"/>
        <v>0</v>
      </c>
      <c r="AD176" s="152">
        <f t="shared" si="76"/>
        <v>0</v>
      </c>
      <c r="AE176" s="152">
        <f t="shared" si="77"/>
        <v>0</v>
      </c>
      <c r="AF176" s="221">
        <f t="shared" si="86"/>
        <v>0</v>
      </c>
      <c r="AG176" s="221">
        <f t="shared" si="87"/>
        <v>0</v>
      </c>
      <c r="AH176" s="221">
        <f t="shared" si="88"/>
        <v>0</v>
      </c>
      <c r="AI176" s="226">
        <f t="shared" si="89"/>
        <v>0</v>
      </c>
      <c r="AK176" s="122">
        <v>171</v>
      </c>
      <c r="AL176" s="84"/>
      <c r="AM176" s="84"/>
      <c r="AN176" s="84"/>
      <c r="AO176" s="84"/>
      <c r="AP176" s="84"/>
      <c r="AQ176" s="221"/>
      <c r="AR176" s="221"/>
      <c r="AS176" s="221"/>
      <c r="AT176" s="221"/>
      <c r="AU176" s="84"/>
      <c r="AV176" s="84"/>
      <c r="AW176" s="84"/>
      <c r="AX176" s="84"/>
      <c r="AY176" s="127"/>
    </row>
    <row r="177" spans="3:51">
      <c r="C177" s="192" t="s">
        <v>52</v>
      </c>
      <c r="D177" s="4">
        <v>0.46</v>
      </c>
      <c r="E177" s="215" t="s">
        <v>234</v>
      </c>
      <c r="I177" s="106">
        <v>172</v>
      </c>
      <c r="J177" s="84">
        <f t="shared" si="80"/>
        <v>0</v>
      </c>
      <c r="K177" s="84">
        <f t="shared" si="81"/>
        <v>0</v>
      </c>
      <c r="L177" s="84">
        <f t="shared" si="82"/>
        <v>0</v>
      </c>
      <c r="M177" s="84">
        <f t="shared" si="83"/>
        <v>0</v>
      </c>
      <c r="N177" s="84">
        <f t="shared" si="69"/>
        <v>0</v>
      </c>
      <c r="O177" s="85">
        <f t="shared" si="70"/>
        <v>0</v>
      </c>
      <c r="P177" s="106">
        <v>172</v>
      </c>
      <c r="Q177" s="84">
        <f t="shared" si="91"/>
        <v>0</v>
      </c>
      <c r="R177" s="84">
        <f t="shared" si="84"/>
        <v>0</v>
      </c>
      <c r="S177" s="84">
        <f t="shared" si="85"/>
        <v>0</v>
      </c>
      <c r="T177" s="84">
        <f t="shared" si="71"/>
        <v>0</v>
      </c>
      <c r="U177" s="84">
        <f t="shared" si="79"/>
        <v>0</v>
      </c>
      <c r="V177" s="84">
        <f t="shared" si="72"/>
        <v>0</v>
      </c>
      <c r="W177" s="84">
        <v>0</v>
      </c>
      <c r="X177" s="84">
        <f t="shared" si="73"/>
        <v>0</v>
      </c>
      <c r="Y177" s="89">
        <f t="shared" si="74"/>
        <v>0</v>
      </c>
      <c r="AA177" s="122">
        <v>172</v>
      </c>
      <c r="AB177" s="84">
        <f t="shared" si="75"/>
        <v>0</v>
      </c>
      <c r="AC177" s="332">
        <f t="shared" si="90"/>
        <v>0</v>
      </c>
      <c r="AD177" s="152">
        <f t="shared" si="76"/>
        <v>0</v>
      </c>
      <c r="AE177" s="152">
        <f t="shared" si="77"/>
        <v>0</v>
      </c>
      <c r="AF177" s="221">
        <f t="shared" si="86"/>
        <v>0</v>
      </c>
      <c r="AG177" s="221">
        <f t="shared" si="87"/>
        <v>0</v>
      </c>
      <c r="AH177" s="221">
        <f t="shared" si="88"/>
        <v>0</v>
      </c>
      <c r="AI177" s="226">
        <f t="shared" si="89"/>
        <v>0</v>
      </c>
      <c r="AK177" s="122">
        <v>172</v>
      </c>
      <c r="AL177" s="84"/>
      <c r="AM177" s="84"/>
      <c r="AN177" s="84"/>
      <c r="AO177" s="84"/>
      <c r="AP177" s="84"/>
      <c r="AQ177" s="221"/>
      <c r="AR177" s="221"/>
      <c r="AS177" s="221"/>
      <c r="AT177" s="221"/>
      <c r="AU177" s="84"/>
      <c r="AV177" s="84"/>
      <c r="AW177" s="84"/>
      <c r="AX177" s="84"/>
      <c r="AY177" s="127"/>
    </row>
    <row r="178" spans="3:51" ht="30">
      <c r="C178" s="192" t="s">
        <v>53</v>
      </c>
      <c r="D178" s="4">
        <v>0.46</v>
      </c>
      <c r="E178" s="215" t="s">
        <v>236</v>
      </c>
      <c r="I178" s="106">
        <v>173</v>
      </c>
      <c r="J178" s="84">
        <f t="shared" si="80"/>
        <v>0</v>
      </c>
      <c r="K178" s="84">
        <f t="shared" si="81"/>
        <v>0</v>
      </c>
      <c r="L178" s="84">
        <f t="shared" si="82"/>
        <v>0</v>
      </c>
      <c r="M178" s="84">
        <f t="shared" si="83"/>
        <v>0</v>
      </c>
      <c r="N178" s="84">
        <f t="shared" si="69"/>
        <v>0</v>
      </c>
      <c r="O178" s="85">
        <f t="shared" si="70"/>
        <v>0</v>
      </c>
      <c r="P178" s="106">
        <v>173</v>
      </c>
      <c r="Q178" s="84">
        <f t="shared" si="91"/>
        <v>0</v>
      </c>
      <c r="R178" s="84">
        <f t="shared" si="84"/>
        <v>0</v>
      </c>
      <c r="S178" s="84">
        <f t="shared" si="85"/>
        <v>0</v>
      </c>
      <c r="T178" s="84">
        <f t="shared" si="71"/>
        <v>0</v>
      </c>
      <c r="U178" s="84">
        <f t="shared" si="79"/>
        <v>0</v>
      </c>
      <c r="V178" s="84">
        <f t="shared" si="72"/>
        <v>0</v>
      </c>
      <c r="W178" s="84">
        <v>0</v>
      </c>
      <c r="X178" s="84">
        <f t="shared" si="73"/>
        <v>0</v>
      </c>
      <c r="Y178" s="89">
        <f t="shared" si="74"/>
        <v>0</v>
      </c>
      <c r="AA178" s="122">
        <v>173</v>
      </c>
      <c r="AB178" s="84">
        <f t="shared" si="75"/>
        <v>0</v>
      </c>
      <c r="AC178" s="332">
        <f t="shared" si="90"/>
        <v>0</v>
      </c>
      <c r="AD178" s="152">
        <f t="shared" si="76"/>
        <v>0</v>
      </c>
      <c r="AE178" s="152">
        <f t="shared" si="77"/>
        <v>0</v>
      </c>
      <c r="AF178" s="221">
        <f t="shared" si="86"/>
        <v>0</v>
      </c>
      <c r="AG178" s="221">
        <f t="shared" si="87"/>
        <v>0</v>
      </c>
      <c r="AH178" s="221">
        <f t="shared" si="88"/>
        <v>0</v>
      </c>
      <c r="AI178" s="226">
        <f t="shared" si="89"/>
        <v>0</v>
      </c>
      <c r="AK178" s="122">
        <v>173</v>
      </c>
      <c r="AL178" s="84"/>
      <c r="AM178" s="84"/>
      <c r="AN178" s="84"/>
      <c r="AO178" s="84"/>
      <c r="AP178" s="84"/>
      <c r="AQ178" s="221"/>
      <c r="AR178" s="221"/>
      <c r="AS178" s="221"/>
      <c r="AT178" s="221"/>
      <c r="AU178" s="84"/>
      <c r="AV178" s="84"/>
      <c r="AW178" s="84"/>
      <c r="AX178" s="84"/>
      <c r="AY178" s="127"/>
    </row>
    <row r="179" spans="3:51">
      <c r="C179" s="192" t="s">
        <v>54</v>
      </c>
      <c r="D179" s="4">
        <v>0.44</v>
      </c>
      <c r="E179" s="215" t="s">
        <v>234</v>
      </c>
      <c r="I179" s="106">
        <v>174</v>
      </c>
      <c r="J179" s="84">
        <f t="shared" si="80"/>
        <v>0</v>
      </c>
      <c r="K179" s="84">
        <f t="shared" si="81"/>
        <v>0</v>
      </c>
      <c r="L179" s="84">
        <f t="shared" si="82"/>
        <v>0</v>
      </c>
      <c r="M179" s="84">
        <f t="shared" si="83"/>
        <v>0</v>
      </c>
      <c r="N179" s="84">
        <f t="shared" si="69"/>
        <v>0</v>
      </c>
      <c r="O179" s="85">
        <f t="shared" si="70"/>
        <v>0</v>
      </c>
      <c r="P179" s="106">
        <v>174</v>
      </c>
      <c r="Q179" s="84">
        <f t="shared" si="91"/>
        <v>0</v>
      </c>
      <c r="R179" s="84">
        <f t="shared" si="84"/>
        <v>0</v>
      </c>
      <c r="S179" s="84">
        <f t="shared" si="85"/>
        <v>0</v>
      </c>
      <c r="T179" s="84">
        <f t="shared" si="71"/>
        <v>0</v>
      </c>
      <c r="U179" s="84">
        <f t="shared" si="79"/>
        <v>0</v>
      </c>
      <c r="V179" s="84">
        <f t="shared" si="72"/>
        <v>0</v>
      </c>
      <c r="W179" s="84">
        <v>0</v>
      </c>
      <c r="X179" s="84">
        <f t="shared" si="73"/>
        <v>0</v>
      </c>
      <c r="Y179" s="89">
        <f t="shared" si="74"/>
        <v>0</v>
      </c>
      <c r="AA179" s="122">
        <v>174</v>
      </c>
      <c r="AB179" s="84">
        <f t="shared" si="75"/>
        <v>0</v>
      </c>
      <c r="AC179" s="332">
        <f t="shared" si="90"/>
        <v>0</v>
      </c>
      <c r="AD179" s="152">
        <f t="shared" si="76"/>
        <v>0</v>
      </c>
      <c r="AE179" s="152">
        <f t="shared" si="77"/>
        <v>0</v>
      </c>
      <c r="AF179" s="221">
        <f t="shared" si="86"/>
        <v>0</v>
      </c>
      <c r="AG179" s="221">
        <f t="shared" si="87"/>
        <v>0</v>
      </c>
      <c r="AH179" s="221">
        <f t="shared" si="88"/>
        <v>0</v>
      </c>
      <c r="AI179" s="226">
        <f t="shared" si="89"/>
        <v>0</v>
      </c>
      <c r="AK179" s="122">
        <v>174</v>
      </c>
      <c r="AL179" s="84"/>
      <c r="AM179" s="84"/>
      <c r="AN179" s="84"/>
      <c r="AO179" s="84"/>
      <c r="AP179" s="84"/>
      <c r="AQ179" s="221"/>
      <c r="AR179" s="221"/>
      <c r="AS179" s="221"/>
      <c r="AT179" s="221"/>
      <c r="AU179" s="84"/>
      <c r="AV179" s="84"/>
      <c r="AW179" s="84"/>
      <c r="AX179" s="84"/>
      <c r="AY179" s="127"/>
    </row>
    <row r="180" spans="3:51">
      <c r="C180" s="192" t="s">
        <v>55</v>
      </c>
      <c r="D180" s="4">
        <v>0.46</v>
      </c>
      <c r="E180" s="215" t="s">
        <v>234</v>
      </c>
      <c r="I180" s="106">
        <v>175</v>
      </c>
      <c r="J180" s="84">
        <f t="shared" si="80"/>
        <v>0</v>
      </c>
      <c r="K180" s="84">
        <f t="shared" si="81"/>
        <v>0</v>
      </c>
      <c r="L180" s="84">
        <f t="shared" si="82"/>
        <v>0</v>
      </c>
      <c r="M180" s="84">
        <f t="shared" si="83"/>
        <v>0</v>
      </c>
      <c r="N180" s="84">
        <f t="shared" si="69"/>
        <v>0</v>
      </c>
      <c r="O180" s="85">
        <f t="shared" si="70"/>
        <v>0</v>
      </c>
      <c r="P180" s="106">
        <v>175</v>
      </c>
      <c r="Q180" s="84">
        <f t="shared" si="91"/>
        <v>0</v>
      </c>
      <c r="R180" s="84">
        <f t="shared" si="84"/>
        <v>0</v>
      </c>
      <c r="S180" s="84">
        <f t="shared" si="85"/>
        <v>0</v>
      </c>
      <c r="T180" s="84">
        <f t="shared" si="71"/>
        <v>0</v>
      </c>
      <c r="U180" s="84">
        <f t="shared" si="79"/>
        <v>0</v>
      </c>
      <c r="V180" s="84">
        <f t="shared" si="72"/>
        <v>0</v>
      </c>
      <c r="W180" s="84">
        <v>0</v>
      </c>
      <c r="X180" s="84">
        <f t="shared" si="73"/>
        <v>0</v>
      </c>
      <c r="Y180" s="89">
        <f t="shared" si="74"/>
        <v>0</v>
      </c>
      <c r="AA180" s="122">
        <v>175</v>
      </c>
      <c r="AB180" s="84">
        <f t="shared" si="75"/>
        <v>0</v>
      </c>
      <c r="AC180" s="332">
        <f t="shared" si="90"/>
        <v>0</v>
      </c>
      <c r="AD180" s="152">
        <f t="shared" si="76"/>
        <v>0</v>
      </c>
      <c r="AE180" s="152">
        <f t="shared" si="77"/>
        <v>0</v>
      </c>
      <c r="AF180" s="221">
        <f t="shared" si="86"/>
        <v>0</v>
      </c>
      <c r="AG180" s="221">
        <f t="shared" si="87"/>
        <v>0</v>
      </c>
      <c r="AH180" s="221">
        <f t="shared" si="88"/>
        <v>0</v>
      </c>
      <c r="AI180" s="226">
        <f t="shared" si="89"/>
        <v>0</v>
      </c>
      <c r="AK180" s="122">
        <v>175</v>
      </c>
      <c r="AL180" s="84"/>
      <c r="AM180" s="84"/>
      <c r="AN180" s="84"/>
      <c r="AO180" s="84"/>
      <c r="AP180" s="84"/>
      <c r="AQ180" s="221"/>
      <c r="AR180" s="221"/>
      <c r="AS180" s="221"/>
      <c r="AT180" s="221"/>
      <c r="AU180" s="84"/>
      <c r="AV180" s="84"/>
      <c r="AW180" s="84"/>
      <c r="AX180" s="84"/>
      <c r="AY180" s="127"/>
    </row>
    <row r="181" spans="3:51">
      <c r="C181" s="192" t="s">
        <v>56</v>
      </c>
      <c r="D181" s="4">
        <v>0.48</v>
      </c>
      <c r="E181" s="215" t="s">
        <v>234</v>
      </c>
      <c r="I181" s="106">
        <v>176</v>
      </c>
      <c r="J181" s="84">
        <f t="shared" si="80"/>
        <v>0</v>
      </c>
      <c r="K181" s="84">
        <f t="shared" si="81"/>
        <v>0</v>
      </c>
      <c r="L181" s="84">
        <f t="shared" si="82"/>
        <v>0</v>
      </c>
      <c r="M181" s="84">
        <f t="shared" si="83"/>
        <v>0</v>
      </c>
      <c r="N181" s="84">
        <f t="shared" si="69"/>
        <v>0</v>
      </c>
      <c r="O181" s="85">
        <f t="shared" si="70"/>
        <v>0</v>
      </c>
      <c r="P181" s="106">
        <v>176</v>
      </c>
      <c r="Q181" s="84">
        <f t="shared" si="91"/>
        <v>0</v>
      </c>
      <c r="R181" s="84">
        <f t="shared" si="84"/>
        <v>0</v>
      </c>
      <c r="S181" s="84">
        <f t="shared" si="85"/>
        <v>0</v>
      </c>
      <c r="T181" s="84">
        <f t="shared" si="71"/>
        <v>0</v>
      </c>
      <c r="U181" s="84">
        <f t="shared" si="79"/>
        <v>0</v>
      </c>
      <c r="V181" s="84">
        <f t="shared" si="72"/>
        <v>0</v>
      </c>
      <c r="W181" s="84">
        <v>0</v>
      </c>
      <c r="X181" s="84">
        <f t="shared" si="73"/>
        <v>0</v>
      </c>
      <c r="Y181" s="89">
        <f t="shared" si="74"/>
        <v>0</v>
      </c>
      <c r="AA181" s="122">
        <v>176</v>
      </c>
      <c r="AB181" s="84">
        <f t="shared" si="75"/>
        <v>0</v>
      </c>
      <c r="AC181" s="332">
        <f t="shared" si="90"/>
        <v>0</v>
      </c>
      <c r="AD181" s="152">
        <f t="shared" si="76"/>
        <v>0</v>
      </c>
      <c r="AE181" s="152">
        <f t="shared" si="77"/>
        <v>0</v>
      </c>
      <c r="AF181" s="221">
        <f t="shared" si="86"/>
        <v>0</v>
      </c>
      <c r="AG181" s="221">
        <f t="shared" si="87"/>
        <v>0</v>
      </c>
      <c r="AH181" s="221">
        <f t="shared" si="88"/>
        <v>0</v>
      </c>
      <c r="AI181" s="226">
        <f t="shared" si="89"/>
        <v>0</v>
      </c>
      <c r="AK181" s="122">
        <v>176</v>
      </c>
      <c r="AL181" s="84"/>
      <c r="AM181" s="84"/>
      <c r="AN181" s="84"/>
      <c r="AO181" s="84"/>
      <c r="AP181" s="84"/>
      <c r="AQ181" s="221"/>
      <c r="AR181" s="221"/>
      <c r="AS181" s="221"/>
      <c r="AT181" s="221"/>
      <c r="AU181" s="84"/>
      <c r="AV181" s="84"/>
      <c r="AW181" s="84"/>
      <c r="AX181" s="84"/>
      <c r="AY181" s="127"/>
    </row>
    <row r="182" spans="3:51">
      <c r="C182" s="192" t="s">
        <v>57</v>
      </c>
      <c r="D182" s="4">
        <v>0.44</v>
      </c>
      <c r="E182" s="215" t="s">
        <v>234</v>
      </c>
      <c r="I182" s="106">
        <v>177</v>
      </c>
      <c r="J182" s="84">
        <f t="shared" si="80"/>
        <v>0</v>
      </c>
      <c r="K182" s="84">
        <f t="shared" si="81"/>
        <v>0</v>
      </c>
      <c r="L182" s="84">
        <f t="shared" si="82"/>
        <v>0</v>
      </c>
      <c r="M182" s="84">
        <f t="shared" si="83"/>
        <v>0</v>
      </c>
      <c r="N182" s="84">
        <f t="shared" si="69"/>
        <v>0</v>
      </c>
      <c r="O182" s="85">
        <f t="shared" si="70"/>
        <v>0</v>
      </c>
      <c r="P182" s="106">
        <v>177</v>
      </c>
      <c r="Q182" s="84">
        <f t="shared" si="91"/>
        <v>0</v>
      </c>
      <c r="R182" s="84">
        <f t="shared" si="84"/>
        <v>0</v>
      </c>
      <c r="S182" s="84">
        <f t="shared" si="85"/>
        <v>0</v>
      </c>
      <c r="T182" s="84">
        <f t="shared" si="71"/>
        <v>0</v>
      </c>
      <c r="U182" s="84">
        <f t="shared" si="79"/>
        <v>0</v>
      </c>
      <c r="V182" s="84">
        <f t="shared" si="72"/>
        <v>0</v>
      </c>
      <c r="W182" s="84">
        <v>0</v>
      </c>
      <c r="X182" s="84">
        <f t="shared" si="73"/>
        <v>0</v>
      </c>
      <c r="Y182" s="89">
        <f t="shared" si="74"/>
        <v>0</v>
      </c>
      <c r="AA182" s="122">
        <v>177</v>
      </c>
      <c r="AB182" s="84">
        <f t="shared" si="75"/>
        <v>0</v>
      </c>
      <c r="AC182" s="332">
        <f t="shared" si="90"/>
        <v>0</v>
      </c>
      <c r="AD182" s="152">
        <f t="shared" si="76"/>
        <v>0</v>
      </c>
      <c r="AE182" s="152">
        <f t="shared" si="77"/>
        <v>0</v>
      </c>
      <c r="AF182" s="221">
        <f t="shared" si="86"/>
        <v>0</v>
      </c>
      <c r="AG182" s="221">
        <f t="shared" si="87"/>
        <v>0</v>
      </c>
      <c r="AH182" s="221">
        <f t="shared" si="88"/>
        <v>0</v>
      </c>
      <c r="AI182" s="226">
        <f t="shared" si="89"/>
        <v>0</v>
      </c>
      <c r="AK182" s="122">
        <v>177</v>
      </c>
      <c r="AL182" s="84"/>
      <c r="AM182" s="84"/>
      <c r="AN182" s="84"/>
      <c r="AO182" s="84"/>
      <c r="AP182" s="84"/>
      <c r="AQ182" s="221"/>
      <c r="AR182" s="221"/>
      <c r="AS182" s="221"/>
      <c r="AT182" s="221"/>
      <c r="AU182" s="84"/>
      <c r="AV182" s="84"/>
      <c r="AW182" s="84"/>
      <c r="AX182" s="84"/>
      <c r="AY182" s="127"/>
    </row>
    <row r="183" spans="3:51">
      <c r="C183" s="192" t="s">
        <v>58</v>
      </c>
      <c r="D183" s="4">
        <v>0.34</v>
      </c>
      <c r="E183" s="215" t="s">
        <v>234</v>
      </c>
      <c r="I183" s="106">
        <v>178</v>
      </c>
      <c r="J183" s="84">
        <f t="shared" si="80"/>
        <v>0</v>
      </c>
      <c r="K183" s="84">
        <f t="shared" si="81"/>
        <v>0</v>
      </c>
      <c r="L183" s="84">
        <f t="shared" si="82"/>
        <v>0</v>
      </c>
      <c r="M183" s="84">
        <f t="shared" si="83"/>
        <v>0</v>
      </c>
      <c r="N183" s="84">
        <f t="shared" si="69"/>
        <v>0</v>
      </c>
      <c r="O183" s="85">
        <f t="shared" si="70"/>
        <v>0</v>
      </c>
      <c r="P183" s="106">
        <v>178</v>
      </c>
      <c r="Q183" s="84">
        <f t="shared" si="91"/>
        <v>0</v>
      </c>
      <c r="R183" s="84">
        <f t="shared" si="84"/>
        <v>0</v>
      </c>
      <c r="S183" s="84">
        <f t="shared" si="85"/>
        <v>0</v>
      </c>
      <c r="T183" s="84">
        <f t="shared" si="71"/>
        <v>0</v>
      </c>
      <c r="U183" s="84">
        <f t="shared" si="79"/>
        <v>0</v>
      </c>
      <c r="V183" s="84">
        <f t="shared" si="72"/>
        <v>0</v>
      </c>
      <c r="W183" s="84">
        <v>0</v>
      </c>
      <c r="X183" s="84">
        <f t="shared" si="73"/>
        <v>0</v>
      </c>
      <c r="Y183" s="89">
        <f t="shared" si="74"/>
        <v>0</v>
      </c>
      <c r="AA183" s="122">
        <v>178</v>
      </c>
      <c r="AB183" s="84">
        <f t="shared" si="75"/>
        <v>0</v>
      </c>
      <c r="AC183" s="332">
        <f t="shared" si="90"/>
        <v>0</v>
      </c>
      <c r="AD183" s="152">
        <f t="shared" si="76"/>
        <v>0</v>
      </c>
      <c r="AE183" s="152">
        <f t="shared" si="77"/>
        <v>0</v>
      </c>
      <c r="AF183" s="221">
        <f t="shared" si="86"/>
        <v>0</v>
      </c>
      <c r="AG183" s="221">
        <f t="shared" si="87"/>
        <v>0</v>
      </c>
      <c r="AH183" s="221">
        <f t="shared" si="88"/>
        <v>0</v>
      </c>
      <c r="AI183" s="226">
        <f t="shared" si="89"/>
        <v>0</v>
      </c>
      <c r="AK183" s="122">
        <v>178</v>
      </c>
      <c r="AL183" s="84"/>
      <c r="AM183" s="84"/>
      <c r="AN183" s="84"/>
      <c r="AO183" s="84"/>
      <c r="AP183" s="84"/>
      <c r="AQ183" s="221"/>
      <c r="AR183" s="221"/>
      <c r="AS183" s="221"/>
      <c r="AT183" s="221"/>
      <c r="AU183" s="84"/>
      <c r="AV183" s="84"/>
      <c r="AW183" s="84"/>
      <c r="AX183" s="84"/>
      <c r="AY183" s="127"/>
    </row>
    <row r="184" spans="3:51">
      <c r="C184" s="192" t="s">
        <v>59</v>
      </c>
      <c r="D184" s="4">
        <v>0.5</v>
      </c>
      <c r="E184" s="215" t="s">
        <v>233</v>
      </c>
      <c r="I184" s="106">
        <v>179</v>
      </c>
      <c r="J184" s="84">
        <f t="shared" si="80"/>
        <v>0</v>
      </c>
      <c r="K184" s="84">
        <f t="shared" si="81"/>
        <v>0</v>
      </c>
      <c r="L184" s="84">
        <f t="shared" si="82"/>
        <v>0</v>
      </c>
      <c r="M184" s="84">
        <f t="shared" si="83"/>
        <v>0</v>
      </c>
      <c r="N184" s="84">
        <f t="shared" si="69"/>
        <v>0</v>
      </c>
      <c r="O184" s="85">
        <f t="shared" si="70"/>
        <v>0</v>
      </c>
      <c r="P184" s="106">
        <v>179</v>
      </c>
      <c r="Q184" s="84">
        <f t="shared" si="91"/>
        <v>0</v>
      </c>
      <c r="R184" s="84">
        <f t="shared" si="84"/>
        <v>0</v>
      </c>
      <c r="S184" s="84">
        <f t="shared" si="85"/>
        <v>0</v>
      </c>
      <c r="T184" s="84">
        <f t="shared" si="71"/>
        <v>0</v>
      </c>
      <c r="U184" s="84">
        <f t="shared" si="79"/>
        <v>0</v>
      </c>
      <c r="V184" s="84">
        <f t="shared" si="72"/>
        <v>0</v>
      </c>
      <c r="W184" s="84">
        <v>0</v>
      </c>
      <c r="X184" s="84">
        <f t="shared" si="73"/>
        <v>0</v>
      </c>
      <c r="Y184" s="89">
        <f t="shared" si="74"/>
        <v>0</v>
      </c>
      <c r="AA184" s="122">
        <v>179</v>
      </c>
      <c r="AB184" s="84">
        <f t="shared" si="75"/>
        <v>0</v>
      </c>
      <c r="AC184" s="332">
        <f t="shared" si="90"/>
        <v>0</v>
      </c>
      <c r="AD184" s="152">
        <f t="shared" si="76"/>
        <v>0</v>
      </c>
      <c r="AE184" s="152">
        <f t="shared" si="77"/>
        <v>0</v>
      </c>
      <c r="AF184" s="221">
        <f t="shared" si="86"/>
        <v>0</v>
      </c>
      <c r="AG184" s="221">
        <f t="shared" si="87"/>
        <v>0</v>
      </c>
      <c r="AH184" s="221">
        <f t="shared" si="88"/>
        <v>0</v>
      </c>
      <c r="AI184" s="226">
        <f t="shared" si="89"/>
        <v>0</v>
      </c>
      <c r="AK184" s="122">
        <v>179</v>
      </c>
      <c r="AL184" s="84"/>
      <c r="AM184" s="84"/>
      <c r="AN184" s="84"/>
      <c r="AO184" s="84"/>
      <c r="AP184" s="84"/>
      <c r="AQ184" s="221"/>
      <c r="AR184" s="221"/>
      <c r="AS184" s="221"/>
      <c r="AT184" s="221"/>
      <c r="AU184" s="84"/>
      <c r="AV184" s="84"/>
      <c r="AW184" s="84"/>
      <c r="AX184" s="84"/>
      <c r="AY184" s="127"/>
    </row>
    <row r="185" spans="3:51">
      <c r="C185" s="192" t="s">
        <v>60</v>
      </c>
      <c r="D185" s="4">
        <v>0.57999999999999996</v>
      </c>
      <c r="E185" s="215" t="s">
        <v>233</v>
      </c>
      <c r="I185" s="106">
        <v>180</v>
      </c>
      <c r="J185" s="84">
        <f t="shared" si="80"/>
        <v>0</v>
      </c>
      <c r="K185" s="84">
        <f t="shared" si="81"/>
        <v>0</v>
      </c>
      <c r="L185" s="84">
        <f t="shared" si="82"/>
        <v>0</v>
      </c>
      <c r="M185" s="84">
        <f t="shared" si="83"/>
        <v>0</v>
      </c>
      <c r="N185" s="84">
        <f t="shared" si="69"/>
        <v>0</v>
      </c>
      <c r="O185" s="85">
        <f t="shared" si="70"/>
        <v>0</v>
      </c>
      <c r="P185" s="106">
        <v>180</v>
      </c>
      <c r="Q185" s="84">
        <f t="shared" si="91"/>
        <v>0</v>
      </c>
      <c r="R185" s="84">
        <f t="shared" si="84"/>
        <v>0</v>
      </c>
      <c r="S185" s="84">
        <f t="shared" si="85"/>
        <v>0</v>
      </c>
      <c r="T185" s="84">
        <f t="shared" si="71"/>
        <v>0</v>
      </c>
      <c r="U185" s="84">
        <f t="shared" si="79"/>
        <v>0</v>
      </c>
      <c r="V185" s="84">
        <f t="shared" si="72"/>
        <v>0</v>
      </c>
      <c r="W185" s="84">
        <v>0</v>
      </c>
      <c r="X185" s="84">
        <f t="shared" si="73"/>
        <v>0</v>
      </c>
      <c r="Y185" s="89">
        <f t="shared" si="74"/>
        <v>0</v>
      </c>
      <c r="AA185" s="122">
        <v>180</v>
      </c>
      <c r="AB185" s="84">
        <f t="shared" si="75"/>
        <v>0</v>
      </c>
      <c r="AC185" s="332">
        <f t="shared" si="90"/>
        <v>0</v>
      </c>
      <c r="AD185" s="152">
        <f t="shared" si="76"/>
        <v>0</v>
      </c>
      <c r="AE185" s="152">
        <f t="shared" si="77"/>
        <v>0</v>
      </c>
      <c r="AF185" s="221">
        <f t="shared" si="86"/>
        <v>0</v>
      </c>
      <c r="AG185" s="221">
        <f t="shared" si="87"/>
        <v>0</v>
      </c>
      <c r="AH185" s="221">
        <f t="shared" si="88"/>
        <v>0</v>
      </c>
      <c r="AI185" s="226">
        <f t="shared" si="89"/>
        <v>0</v>
      </c>
      <c r="AK185" s="122">
        <v>180</v>
      </c>
      <c r="AL185" s="84"/>
      <c r="AM185" s="84"/>
      <c r="AN185" s="84"/>
      <c r="AO185" s="84"/>
      <c r="AP185" s="84"/>
      <c r="AQ185" s="221"/>
      <c r="AR185" s="221"/>
      <c r="AS185" s="221"/>
      <c r="AT185" s="221"/>
      <c r="AU185" s="84"/>
      <c r="AV185" s="84"/>
      <c r="AW185" s="84"/>
      <c r="AX185" s="84"/>
      <c r="AY185" s="127"/>
    </row>
    <row r="186" spans="3:51">
      <c r="C186" s="192" t="s">
        <v>61</v>
      </c>
      <c r="D186" s="4">
        <v>0.37</v>
      </c>
      <c r="E186" s="215" t="s">
        <v>234</v>
      </c>
      <c r="I186" s="106">
        <v>181</v>
      </c>
      <c r="J186" s="84">
        <f t="shared" si="80"/>
        <v>0</v>
      </c>
      <c r="K186" s="84">
        <f t="shared" si="81"/>
        <v>0</v>
      </c>
      <c r="L186" s="84">
        <f t="shared" si="82"/>
        <v>0</v>
      </c>
      <c r="M186" s="84">
        <f t="shared" si="83"/>
        <v>0</v>
      </c>
      <c r="N186" s="84">
        <f t="shared" si="69"/>
        <v>0</v>
      </c>
      <c r="O186" s="85">
        <f t="shared" si="70"/>
        <v>0</v>
      </c>
      <c r="P186" s="106">
        <v>181</v>
      </c>
      <c r="Q186" s="84">
        <f t="shared" si="91"/>
        <v>0</v>
      </c>
      <c r="R186" s="84">
        <f t="shared" si="84"/>
        <v>0</v>
      </c>
      <c r="S186" s="84">
        <f t="shared" si="85"/>
        <v>0</v>
      </c>
      <c r="T186" s="84">
        <f t="shared" si="71"/>
        <v>0</v>
      </c>
      <c r="U186" s="84">
        <f t="shared" si="79"/>
        <v>0</v>
      </c>
      <c r="V186" s="84">
        <f t="shared" si="72"/>
        <v>0</v>
      </c>
      <c r="W186" s="84">
        <v>0</v>
      </c>
      <c r="X186" s="84">
        <f t="shared" si="73"/>
        <v>0</v>
      </c>
      <c r="Y186" s="89">
        <f t="shared" si="74"/>
        <v>0</v>
      </c>
      <c r="AA186" s="122">
        <v>181</v>
      </c>
      <c r="AB186" s="84">
        <f t="shared" si="75"/>
        <v>0</v>
      </c>
      <c r="AC186" s="332">
        <f t="shared" si="90"/>
        <v>0</v>
      </c>
      <c r="AD186" s="152">
        <f t="shared" si="76"/>
        <v>0</v>
      </c>
      <c r="AE186" s="152">
        <f t="shared" si="77"/>
        <v>0</v>
      </c>
      <c r="AF186" s="221">
        <f t="shared" si="86"/>
        <v>0</v>
      </c>
      <c r="AG186" s="221">
        <f t="shared" si="87"/>
        <v>0</v>
      </c>
      <c r="AH186" s="221">
        <f t="shared" si="88"/>
        <v>0</v>
      </c>
      <c r="AI186" s="226">
        <f t="shared" si="89"/>
        <v>0</v>
      </c>
      <c r="AK186" s="122">
        <v>181</v>
      </c>
      <c r="AL186" s="84"/>
      <c r="AM186" s="84"/>
      <c r="AN186" s="84"/>
      <c r="AO186" s="84"/>
      <c r="AP186" s="84"/>
      <c r="AQ186" s="221"/>
      <c r="AR186" s="221"/>
      <c r="AS186" s="221"/>
      <c r="AT186" s="221"/>
      <c r="AU186" s="84"/>
      <c r="AV186" s="84"/>
      <c r="AW186" s="84"/>
      <c r="AX186" s="84"/>
      <c r="AY186" s="127"/>
    </row>
    <row r="187" spans="3:51">
      <c r="C187" s="192" t="s">
        <v>62</v>
      </c>
      <c r="D187" s="4">
        <v>0.37</v>
      </c>
      <c r="E187" s="215" t="s">
        <v>234</v>
      </c>
      <c r="I187" s="106">
        <v>182</v>
      </c>
      <c r="J187" s="84">
        <f t="shared" si="80"/>
        <v>0</v>
      </c>
      <c r="K187" s="84">
        <f t="shared" si="81"/>
        <v>0</v>
      </c>
      <c r="L187" s="84">
        <f t="shared" si="82"/>
        <v>0</v>
      </c>
      <c r="M187" s="84">
        <f t="shared" si="83"/>
        <v>0</v>
      </c>
      <c r="N187" s="84">
        <f t="shared" si="69"/>
        <v>0</v>
      </c>
      <c r="O187" s="85">
        <f t="shared" si="70"/>
        <v>0</v>
      </c>
      <c r="P187" s="106">
        <v>182</v>
      </c>
      <c r="Q187" s="84">
        <f t="shared" si="91"/>
        <v>0</v>
      </c>
      <c r="R187" s="84">
        <f t="shared" si="84"/>
        <v>0</v>
      </c>
      <c r="S187" s="84">
        <f t="shared" si="85"/>
        <v>0</v>
      </c>
      <c r="T187" s="84">
        <f t="shared" si="71"/>
        <v>0</v>
      </c>
      <c r="U187" s="84">
        <f t="shared" si="79"/>
        <v>0</v>
      </c>
      <c r="V187" s="84">
        <f t="shared" si="72"/>
        <v>0</v>
      </c>
      <c r="W187" s="84">
        <v>0</v>
      </c>
      <c r="X187" s="84">
        <f t="shared" si="73"/>
        <v>0</v>
      </c>
      <c r="Y187" s="89">
        <f t="shared" si="74"/>
        <v>0</v>
      </c>
      <c r="AA187" s="122">
        <v>182</v>
      </c>
      <c r="AB187" s="84">
        <f t="shared" si="75"/>
        <v>0</v>
      </c>
      <c r="AC187" s="332">
        <f t="shared" si="90"/>
        <v>0</v>
      </c>
      <c r="AD187" s="152">
        <f t="shared" si="76"/>
        <v>0</v>
      </c>
      <c r="AE187" s="152">
        <f t="shared" si="77"/>
        <v>0</v>
      </c>
      <c r="AF187" s="221">
        <f t="shared" si="86"/>
        <v>0</v>
      </c>
      <c r="AG187" s="221">
        <f t="shared" si="87"/>
        <v>0</v>
      </c>
      <c r="AH187" s="221">
        <f t="shared" si="88"/>
        <v>0</v>
      </c>
      <c r="AI187" s="226">
        <f t="shared" si="89"/>
        <v>0</v>
      </c>
      <c r="AK187" s="122">
        <v>182</v>
      </c>
      <c r="AL187" s="84"/>
      <c r="AM187" s="84"/>
      <c r="AN187" s="84"/>
      <c r="AO187" s="84"/>
      <c r="AP187" s="84"/>
      <c r="AQ187" s="221"/>
      <c r="AR187" s="221"/>
      <c r="AS187" s="221"/>
      <c r="AT187" s="221"/>
      <c r="AU187" s="84"/>
      <c r="AV187" s="84"/>
      <c r="AW187" s="84"/>
      <c r="AX187" s="84"/>
      <c r="AY187" s="127"/>
    </row>
    <row r="188" spans="3:51">
      <c r="C188" s="192" t="s">
        <v>63</v>
      </c>
      <c r="D188" s="4">
        <v>0.38</v>
      </c>
      <c r="E188" s="215" t="s">
        <v>234</v>
      </c>
      <c r="I188" s="106">
        <v>183</v>
      </c>
      <c r="J188" s="84">
        <f t="shared" si="80"/>
        <v>0</v>
      </c>
      <c r="K188" s="84">
        <f t="shared" si="81"/>
        <v>0</v>
      </c>
      <c r="L188" s="84">
        <f t="shared" si="82"/>
        <v>0</v>
      </c>
      <c r="M188" s="84">
        <f t="shared" si="83"/>
        <v>0</v>
      </c>
      <c r="N188" s="84">
        <f t="shared" si="69"/>
        <v>0</v>
      </c>
      <c r="O188" s="85">
        <f t="shared" si="70"/>
        <v>0</v>
      </c>
      <c r="P188" s="106">
        <v>183</v>
      </c>
      <c r="Q188" s="84">
        <f t="shared" si="91"/>
        <v>0</v>
      </c>
      <c r="R188" s="84">
        <f t="shared" si="84"/>
        <v>0</v>
      </c>
      <c r="S188" s="84">
        <f t="shared" si="85"/>
        <v>0</v>
      </c>
      <c r="T188" s="84">
        <f t="shared" si="71"/>
        <v>0</v>
      </c>
      <c r="U188" s="84">
        <f t="shared" si="79"/>
        <v>0</v>
      </c>
      <c r="V188" s="84">
        <f t="shared" si="72"/>
        <v>0</v>
      </c>
      <c r="W188" s="84">
        <v>0</v>
      </c>
      <c r="X188" s="84">
        <f t="shared" si="73"/>
        <v>0</v>
      </c>
      <c r="Y188" s="89">
        <f t="shared" si="74"/>
        <v>0</v>
      </c>
      <c r="AA188" s="122">
        <v>183</v>
      </c>
      <c r="AB188" s="84">
        <f t="shared" si="75"/>
        <v>0</v>
      </c>
      <c r="AC188" s="332">
        <f t="shared" si="90"/>
        <v>0</v>
      </c>
      <c r="AD188" s="152">
        <f t="shared" si="76"/>
        <v>0</v>
      </c>
      <c r="AE188" s="152">
        <f t="shared" si="77"/>
        <v>0</v>
      </c>
      <c r="AF188" s="221">
        <f t="shared" si="86"/>
        <v>0</v>
      </c>
      <c r="AG188" s="221">
        <f t="shared" si="87"/>
        <v>0</v>
      </c>
      <c r="AH188" s="221">
        <f t="shared" si="88"/>
        <v>0</v>
      </c>
      <c r="AI188" s="226">
        <f t="shared" si="89"/>
        <v>0</v>
      </c>
      <c r="AK188" s="122">
        <v>183</v>
      </c>
      <c r="AL188" s="84"/>
      <c r="AM188" s="84"/>
      <c r="AN188" s="84"/>
      <c r="AO188" s="84"/>
      <c r="AP188" s="84"/>
      <c r="AQ188" s="221"/>
      <c r="AR188" s="221"/>
      <c r="AS188" s="221"/>
      <c r="AT188" s="221"/>
      <c r="AU188" s="84"/>
      <c r="AV188" s="84"/>
      <c r="AW188" s="84"/>
      <c r="AX188" s="84"/>
      <c r="AY188" s="127"/>
    </row>
    <row r="189" spans="3:51">
      <c r="C189" s="192" t="s">
        <v>64</v>
      </c>
      <c r="D189" s="4">
        <v>0.36</v>
      </c>
      <c r="E189" s="215" t="s">
        <v>234</v>
      </c>
      <c r="I189" s="106">
        <v>184</v>
      </c>
      <c r="J189" s="84">
        <f t="shared" si="80"/>
        <v>0</v>
      </c>
      <c r="K189" s="84">
        <f t="shared" si="81"/>
        <v>0</v>
      </c>
      <c r="L189" s="84">
        <f t="shared" si="82"/>
        <v>0</v>
      </c>
      <c r="M189" s="84">
        <f t="shared" si="83"/>
        <v>0</v>
      </c>
      <c r="N189" s="84">
        <f t="shared" si="69"/>
        <v>0</v>
      </c>
      <c r="O189" s="85">
        <f t="shared" si="70"/>
        <v>0</v>
      </c>
      <c r="P189" s="106">
        <v>184</v>
      </c>
      <c r="Q189" s="84">
        <f t="shared" si="91"/>
        <v>0</v>
      </c>
      <c r="R189" s="84">
        <f t="shared" si="84"/>
        <v>0</v>
      </c>
      <c r="S189" s="84">
        <f t="shared" si="85"/>
        <v>0</v>
      </c>
      <c r="T189" s="84">
        <f t="shared" si="71"/>
        <v>0</v>
      </c>
      <c r="U189" s="84">
        <f t="shared" si="79"/>
        <v>0</v>
      </c>
      <c r="V189" s="84">
        <f t="shared" si="72"/>
        <v>0</v>
      </c>
      <c r="W189" s="84">
        <v>0</v>
      </c>
      <c r="X189" s="84">
        <f t="shared" si="73"/>
        <v>0</v>
      </c>
      <c r="Y189" s="89">
        <f t="shared" si="74"/>
        <v>0</v>
      </c>
      <c r="AA189" s="122">
        <v>184</v>
      </c>
      <c r="AB189" s="84">
        <f t="shared" si="75"/>
        <v>0</v>
      </c>
      <c r="AC189" s="332">
        <f t="shared" si="90"/>
        <v>0</v>
      </c>
      <c r="AD189" s="152">
        <f t="shared" si="76"/>
        <v>0</v>
      </c>
      <c r="AE189" s="152">
        <f t="shared" si="77"/>
        <v>0</v>
      </c>
      <c r="AF189" s="221">
        <f t="shared" si="86"/>
        <v>0</v>
      </c>
      <c r="AG189" s="221">
        <f t="shared" si="87"/>
        <v>0</v>
      </c>
      <c r="AH189" s="221">
        <f t="shared" si="88"/>
        <v>0</v>
      </c>
      <c r="AI189" s="226">
        <f t="shared" si="89"/>
        <v>0</v>
      </c>
      <c r="AK189" s="122">
        <v>184</v>
      </c>
      <c r="AL189" s="84"/>
      <c r="AM189" s="84"/>
      <c r="AN189" s="84"/>
      <c r="AO189" s="84"/>
      <c r="AP189" s="84"/>
      <c r="AQ189" s="221"/>
      <c r="AR189" s="221"/>
      <c r="AS189" s="221"/>
      <c r="AT189" s="221"/>
      <c r="AU189" s="84"/>
      <c r="AV189" s="84"/>
      <c r="AW189" s="84"/>
      <c r="AX189" s="84"/>
      <c r="AY189" s="127"/>
    </row>
    <row r="190" spans="3:51">
      <c r="C190" s="192" t="s">
        <v>65</v>
      </c>
      <c r="D190" s="4">
        <v>0.37</v>
      </c>
      <c r="E190" s="215" t="s">
        <v>233</v>
      </c>
      <c r="I190" s="106">
        <v>185</v>
      </c>
      <c r="J190" s="84">
        <f t="shared" si="80"/>
        <v>0</v>
      </c>
      <c r="K190" s="84">
        <f t="shared" si="81"/>
        <v>0</v>
      </c>
      <c r="L190" s="84">
        <f t="shared" si="82"/>
        <v>0</v>
      </c>
      <c r="M190" s="84">
        <f t="shared" si="83"/>
        <v>0</v>
      </c>
      <c r="N190" s="84">
        <f t="shared" si="69"/>
        <v>0</v>
      </c>
      <c r="O190" s="85">
        <f t="shared" si="70"/>
        <v>0</v>
      </c>
      <c r="P190" s="106">
        <v>185</v>
      </c>
      <c r="Q190" s="84">
        <f t="shared" si="91"/>
        <v>0</v>
      </c>
      <c r="R190" s="84">
        <f t="shared" si="84"/>
        <v>0</v>
      </c>
      <c r="S190" s="84">
        <f t="shared" si="85"/>
        <v>0</v>
      </c>
      <c r="T190" s="84">
        <f t="shared" si="71"/>
        <v>0</v>
      </c>
      <c r="U190" s="84">
        <f t="shared" si="79"/>
        <v>0</v>
      </c>
      <c r="V190" s="84">
        <f t="shared" si="72"/>
        <v>0</v>
      </c>
      <c r="W190" s="84">
        <v>0</v>
      </c>
      <c r="X190" s="84">
        <f t="shared" si="73"/>
        <v>0</v>
      </c>
      <c r="Y190" s="89">
        <f t="shared" si="74"/>
        <v>0</v>
      </c>
      <c r="AA190" s="122">
        <v>185</v>
      </c>
      <c r="AB190" s="84">
        <f t="shared" si="75"/>
        <v>0</v>
      </c>
      <c r="AC190" s="332">
        <f t="shared" si="90"/>
        <v>0</v>
      </c>
      <c r="AD190" s="152">
        <f t="shared" si="76"/>
        <v>0</v>
      </c>
      <c r="AE190" s="152">
        <f t="shared" si="77"/>
        <v>0</v>
      </c>
      <c r="AF190" s="221">
        <f t="shared" si="86"/>
        <v>0</v>
      </c>
      <c r="AG190" s="221">
        <f t="shared" si="87"/>
        <v>0</v>
      </c>
      <c r="AH190" s="221">
        <f t="shared" si="88"/>
        <v>0</v>
      </c>
      <c r="AI190" s="226">
        <f t="shared" si="89"/>
        <v>0</v>
      </c>
      <c r="AK190" s="122">
        <v>185</v>
      </c>
      <c r="AL190" s="84"/>
      <c r="AM190" s="84"/>
      <c r="AN190" s="84"/>
      <c r="AO190" s="84"/>
      <c r="AP190" s="84"/>
      <c r="AQ190" s="221"/>
      <c r="AR190" s="221"/>
      <c r="AS190" s="221"/>
      <c r="AT190" s="221"/>
      <c r="AU190" s="84"/>
      <c r="AV190" s="84"/>
      <c r="AW190" s="84"/>
      <c r="AX190" s="84"/>
      <c r="AY190" s="127"/>
    </row>
    <row r="191" spans="3:51">
      <c r="C191" s="192" t="s">
        <v>66</v>
      </c>
      <c r="D191" s="4">
        <v>0.53</v>
      </c>
      <c r="E191" s="215" t="s">
        <v>233</v>
      </c>
      <c r="I191" s="106">
        <v>186</v>
      </c>
      <c r="J191" s="84">
        <f t="shared" si="80"/>
        <v>0</v>
      </c>
      <c r="K191" s="84">
        <f t="shared" si="81"/>
        <v>0</v>
      </c>
      <c r="L191" s="84">
        <f t="shared" si="82"/>
        <v>0</v>
      </c>
      <c r="M191" s="84">
        <f t="shared" si="83"/>
        <v>0</v>
      </c>
      <c r="N191" s="84">
        <f t="shared" si="69"/>
        <v>0</v>
      </c>
      <c r="O191" s="85">
        <f t="shared" si="70"/>
        <v>0</v>
      </c>
      <c r="P191" s="106">
        <v>186</v>
      </c>
      <c r="Q191" s="84">
        <f t="shared" si="91"/>
        <v>0</v>
      </c>
      <c r="R191" s="84">
        <f t="shared" si="84"/>
        <v>0</v>
      </c>
      <c r="S191" s="84">
        <f t="shared" si="85"/>
        <v>0</v>
      </c>
      <c r="T191" s="84">
        <f t="shared" si="71"/>
        <v>0</v>
      </c>
      <c r="U191" s="84">
        <f t="shared" si="79"/>
        <v>0</v>
      </c>
      <c r="V191" s="84">
        <f t="shared" si="72"/>
        <v>0</v>
      </c>
      <c r="W191" s="84">
        <v>0</v>
      </c>
      <c r="X191" s="84">
        <f t="shared" si="73"/>
        <v>0</v>
      </c>
      <c r="Y191" s="89">
        <f t="shared" si="74"/>
        <v>0</v>
      </c>
      <c r="AA191" s="122">
        <v>186</v>
      </c>
      <c r="AB191" s="84">
        <f t="shared" si="75"/>
        <v>0</v>
      </c>
      <c r="AC191" s="332">
        <f t="shared" si="90"/>
        <v>0</v>
      </c>
      <c r="AD191" s="152">
        <f t="shared" si="76"/>
        <v>0</v>
      </c>
      <c r="AE191" s="152">
        <f t="shared" si="77"/>
        <v>0</v>
      </c>
      <c r="AF191" s="221">
        <f t="shared" si="86"/>
        <v>0</v>
      </c>
      <c r="AG191" s="221">
        <f t="shared" si="87"/>
        <v>0</v>
      </c>
      <c r="AH191" s="221">
        <f t="shared" si="88"/>
        <v>0</v>
      </c>
      <c r="AI191" s="226">
        <f t="shared" si="89"/>
        <v>0</v>
      </c>
      <c r="AK191" s="122">
        <v>186</v>
      </c>
      <c r="AL191" s="84"/>
      <c r="AM191" s="84"/>
      <c r="AN191" s="84"/>
      <c r="AO191" s="84"/>
      <c r="AP191" s="84"/>
      <c r="AQ191" s="221"/>
      <c r="AR191" s="221"/>
      <c r="AS191" s="221"/>
      <c r="AT191" s="221"/>
      <c r="AU191" s="84"/>
      <c r="AV191" s="84"/>
      <c r="AW191" s="84"/>
      <c r="AX191" s="84"/>
      <c r="AY191" s="127"/>
    </row>
    <row r="192" spans="3:51">
      <c r="C192" s="192" t="s">
        <v>67</v>
      </c>
      <c r="D192" s="4">
        <v>0.43</v>
      </c>
      <c r="E192" s="215" t="s">
        <v>233</v>
      </c>
      <c r="I192" s="106">
        <v>187</v>
      </c>
      <c r="J192" s="84">
        <f t="shared" si="80"/>
        <v>0</v>
      </c>
      <c r="K192" s="84">
        <f t="shared" si="81"/>
        <v>0</v>
      </c>
      <c r="L192" s="84">
        <f t="shared" si="82"/>
        <v>0</v>
      </c>
      <c r="M192" s="84">
        <f t="shared" si="83"/>
        <v>0</v>
      </c>
      <c r="N192" s="84">
        <f t="shared" si="69"/>
        <v>0</v>
      </c>
      <c r="O192" s="85">
        <f t="shared" si="70"/>
        <v>0</v>
      </c>
      <c r="P192" s="106">
        <v>187</v>
      </c>
      <c r="Q192" s="84">
        <f t="shared" si="91"/>
        <v>0</v>
      </c>
      <c r="R192" s="84">
        <f t="shared" si="84"/>
        <v>0</v>
      </c>
      <c r="S192" s="84">
        <f t="shared" si="85"/>
        <v>0</v>
      </c>
      <c r="T192" s="84">
        <f t="shared" si="71"/>
        <v>0</v>
      </c>
      <c r="U192" s="84">
        <f t="shared" si="79"/>
        <v>0</v>
      </c>
      <c r="V192" s="84">
        <f t="shared" si="72"/>
        <v>0</v>
      </c>
      <c r="W192" s="84">
        <v>0</v>
      </c>
      <c r="X192" s="84">
        <f t="shared" si="73"/>
        <v>0</v>
      </c>
      <c r="Y192" s="89">
        <f t="shared" si="74"/>
        <v>0</v>
      </c>
      <c r="AA192" s="122">
        <v>187</v>
      </c>
      <c r="AB192" s="84">
        <f t="shared" si="75"/>
        <v>0</v>
      </c>
      <c r="AC192" s="332">
        <f t="shared" si="90"/>
        <v>0</v>
      </c>
      <c r="AD192" s="152">
        <f t="shared" si="76"/>
        <v>0</v>
      </c>
      <c r="AE192" s="152">
        <f t="shared" si="77"/>
        <v>0</v>
      </c>
      <c r="AF192" s="221">
        <f t="shared" si="86"/>
        <v>0</v>
      </c>
      <c r="AG192" s="221">
        <f t="shared" si="87"/>
        <v>0</v>
      </c>
      <c r="AH192" s="221">
        <f t="shared" si="88"/>
        <v>0</v>
      </c>
      <c r="AI192" s="226">
        <f t="shared" si="89"/>
        <v>0</v>
      </c>
      <c r="AK192" s="122">
        <v>187</v>
      </c>
      <c r="AL192" s="84"/>
      <c r="AM192" s="84"/>
      <c r="AN192" s="84"/>
      <c r="AO192" s="84"/>
      <c r="AP192" s="84"/>
      <c r="AQ192" s="221"/>
      <c r="AR192" s="221"/>
      <c r="AS192" s="221"/>
      <c r="AT192" s="221"/>
      <c r="AU192" s="84"/>
      <c r="AV192" s="84"/>
      <c r="AW192" s="84"/>
      <c r="AX192" s="84"/>
      <c r="AY192" s="127"/>
    </row>
    <row r="193" spans="3:51">
      <c r="C193" s="192" t="s">
        <v>68</v>
      </c>
      <c r="D193" s="4">
        <v>0.38</v>
      </c>
      <c r="E193" s="215" t="s">
        <v>233</v>
      </c>
      <c r="I193" s="106">
        <v>188</v>
      </c>
      <c r="J193" s="84">
        <f t="shared" si="80"/>
        <v>0</v>
      </c>
      <c r="K193" s="84">
        <f t="shared" si="81"/>
        <v>0</v>
      </c>
      <c r="L193" s="84">
        <f t="shared" si="82"/>
        <v>0</v>
      </c>
      <c r="M193" s="84">
        <f t="shared" si="83"/>
        <v>0</v>
      </c>
      <c r="N193" s="84">
        <f t="shared" si="69"/>
        <v>0</v>
      </c>
      <c r="O193" s="85">
        <f t="shared" si="70"/>
        <v>0</v>
      </c>
      <c r="P193" s="106">
        <v>188</v>
      </c>
      <c r="Q193" s="84">
        <f t="shared" si="91"/>
        <v>0</v>
      </c>
      <c r="R193" s="84">
        <f t="shared" si="84"/>
        <v>0</v>
      </c>
      <c r="S193" s="84">
        <f t="shared" si="85"/>
        <v>0</v>
      </c>
      <c r="T193" s="84">
        <f t="shared" si="71"/>
        <v>0</v>
      </c>
      <c r="U193" s="84">
        <f t="shared" si="79"/>
        <v>0</v>
      </c>
      <c r="V193" s="84">
        <f t="shared" si="72"/>
        <v>0</v>
      </c>
      <c r="W193" s="84">
        <v>0</v>
      </c>
      <c r="X193" s="84">
        <f t="shared" si="73"/>
        <v>0</v>
      </c>
      <c r="Y193" s="89">
        <f t="shared" si="74"/>
        <v>0</v>
      </c>
      <c r="AA193" s="122">
        <v>188</v>
      </c>
      <c r="AB193" s="84">
        <f t="shared" si="75"/>
        <v>0</v>
      </c>
      <c r="AC193" s="332">
        <f t="shared" si="90"/>
        <v>0</v>
      </c>
      <c r="AD193" s="152">
        <f t="shared" si="76"/>
        <v>0</v>
      </c>
      <c r="AE193" s="152">
        <f t="shared" si="77"/>
        <v>0</v>
      </c>
      <c r="AF193" s="221">
        <f t="shared" si="86"/>
        <v>0</v>
      </c>
      <c r="AG193" s="221">
        <f t="shared" si="87"/>
        <v>0</v>
      </c>
      <c r="AH193" s="221">
        <f t="shared" si="88"/>
        <v>0</v>
      </c>
      <c r="AI193" s="226">
        <f t="shared" si="89"/>
        <v>0</v>
      </c>
      <c r="AK193" s="122">
        <v>188</v>
      </c>
      <c r="AL193" s="84"/>
      <c r="AM193" s="84"/>
      <c r="AN193" s="84"/>
      <c r="AO193" s="84"/>
      <c r="AP193" s="84"/>
      <c r="AQ193" s="221"/>
      <c r="AR193" s="221"/>
      <c r="AS193" s="221"/>
      <c r="AT193" s="221"/>
      <c r="AU193" s="84"/>
      <c r="AV193" s="84"/>
      <c r="AW193" s="84"/>
      <c r="AX193" s="84"/>
      <c r="AY193" s="127"/>
    </row>
    <row r="194" spans="3:51">
      <c r="C194" s="194" t="s">
        <v>69</v>
      </c>
      <c r="D194" s="3">
        <v>0.42</v>
      </c>
      <c r="E194" s="215" t="s">
        <v>234</v>
      </c>
      <c r="I194" s="106">
        <v>189</v>
      </c>
      <c r="J194" s="84">
        <f t="shared" si="80"/>
        <v>0</v>
      </c>
      <c r="K194" s="84">
        <f t="shared" si="81"/>
        <v>0</v>
      </c>
      <c r="L194" s="84">
        <f t="shared" si="82"/>
        <v>0</v>
      </c>
      <c r="M194" s="84">
        <f t="shared" si="83"/>
        <v>0</v>
      </c>
      <c r="N194" s="84">
        <f t="shared" si="69"/>
        <v>0</v>
      </c>
      <c r="O194" s="85">
        <f t="shared" si="70"/>
        <v>0</v>
      </c>
      <c r="P194" s="106">
        <v>189</v>
      </c>
      <c r="Q194" s="84">
        <f t="shared" si="91"/>
        <v>0</v>
      </c>
      <c r="R194" s="84">
        <f t="shared" si="84"/>
        <v>0</v>
      </c>
      <c r="S194" s="84">
        <f t="shared" si="85"/>
        <v>0</v>
      </c>
      <c r="T194" s="84">
        <f t="shared" si="71"/>
        <v>0</v>
      </c>
      <c r="U194" s="84">
        <f t="shared" si="79"/>
        <v>0</v>
      </c>
      <c r="V194" s="84">
        <f t="shared" si="72"/>
        <v>0</v>
      </c>
      <c r="W194" s="84">
        <v>0</v>
      </c>
      <c r="X194" s="84">
        <f t="shared" si="73"/>
        <v>0</v>
      </c>
      <c r="Y194" s="89">
        <f t="shared" si="74"/>
        <v>0</v>
      </c>
      <c r="AA194" s="122">
        <v>189</v>
      </c>
      <c r="AB194" s="84">
        <f t="shared" si="75"/>
        <v>0</v>
      </c>
      <c r="AC194" s="332">
        <f t="shared" si="90"/>
        <v>0</v>
      </c>
      <c r="AD194" s="152">
        <f t="shared" si="76"/>
        <v>0</v>
      </c>
      <c r="AE194" s="152">
        <f t="shared" si="77"/>
        <v>0</v>
      </c>
      <c r="AF194" s="221">
        <f t="shared" si="86"/>
        <v>0</v>
      </c>
      <c r="AG194" s="221">
        <f t="shared" si="87"/>
        <v>0</v>
      </c>
      <c r="AH194" s="221">
        <f t="shared" si="88"/>
        <v>0</v>
      </c>
      <c r="AI194" s="226">
        <f t="shared" si="89"/>
        <v>0</v>
      </c>
      <c r="AK194" s="122">
        <v>189</v>
      </c>
      <c r="AL194" s="84"/>
      <c r="AM194" s="84"/>
      <c r="AN194" s="84"/>
      <c r="AO194" s="84"/>
      <c r="AP194" s="84"/>
      <c r="AQ194" s="221"/>
      <c r="AR194" s="221"/>
      <c r="AS194" s="221"/>
      <c r="AT194" s="221"/>
      <c r="AU194" s="84"/>
      <c r="AV194" s="84"/>
      <c r="AW194" s="84"/>
      <c r="AX194" s="84"/>
      <c r="AY194" s="127"/>
    </row>
    <row r="195" spans="3:51">
      <c r="C195" s="194" t="s">
        <v>70</v>
      </c>
      <c r="D195" s="3">
        <v>0.56999999999999995</v>
      </c>
      <c r="E195" s="215" t="s">
        <v>233</v>
      </c>
      <c r="I195" s="106">
        <v>190</v>
      </c>
      <c r="J195" s="84">
        <f t="shared" si="80"/>
        <v>0</v>
      </c>
      <c r="K195" s="84">
        <f t="shared" si="81"/>
        <v>0</v>
      </c>
      <c r="L195" s="84">
        <f t="shared" si="82"/>
        <v>0</v>
      </c>
      <c r="M195" s="84">
        <f t="shared" si="83"/>
        <v>0</v>
      </c>
      <c r="N195" s="84">
        <f t="shared" si="69"/>
        <v>0</v>
      </c>
      <c r="O195" s="85">
        <f t="shared" si="70"/>
        <v>0</v>
      </c>
      <c r="P195" s="106">
        <v>190</v>
      </c>
      <c r="Q195" s="84">
        <f t="shared" si="91"/>
        <v>0</v>
      </c>
      <c r="R195" s="84">
        <f t="shared" si="84"/>
        <v>0</v>
      </c>
      <c r="S195" s="84">
        <f t="shared" si="85"/>
        <v>0</v>
      </c>
      <c r="T195" s="84">
        <f t="shared" si="71"/>
        <v>0</v>
      </c>
      <c r="U195" s="84">
        <f t="shared" si="79"/>
        <v>0</v>
      </c>
      <c r="V195" s="84">
        <f t="shared" si="72"/>
        <v>0</v>
      </c>
      <c r="W195" s="84">
        <v>0</v>
      </c>
      <c r="X195" s="84">
        <f t="shared" si="73"/>
        <v>0</v>
      </c>
      <c r="Y195" s="89">
        <f t="shared" si="74"/>
        <v>0</v>
      </c>
      <c r="AA195" s="122">
        <v>190</v>
      </c>
      <c r="AB195" s="84">
        <f t="shared" si="75"/>
        <v>0</v>
      </c>
      <c r="AC195" s="332">
        <f t="shared" si="90"/>
        <v>0</v>
      </c>
      <c r="AD195" s="152">
        <f t="shared" si="76"/>
        <v>0</v>
      </c>
      <c r="AE195" s="152">
        <f t="shared" si="77"/>
        <v>0</v>
      </c>
      <c r="AF195" s="221">
        <f t="shared" si="86"/>
        <v>0</v>
      </c>
      <c r="AG195" s="221">
        <f t="shared" si="87"/>
        <v>0</v>
      </c>
      <c r="AH195" s="221">
        <f t="shared" si="88"/>
        <v>0</v>
      </c>
      <c r="AI195" s="226">
        <f t="shared" si="89"/>
        <v>0</v>
      </c>
      <c r="AK195" s="122">
        <v>190</v>
      </c>
      <c r="AL195" s="84"/>
      <c r="AM195" s="84"/>
      <c r="AN195" s="84"/>
      <c r="AO195" s="84"/>
      <c r="AP195" s="84"/>
      <c r="AQ195" s="221"/>
      <c r="AR195" s="221"/>
      <c r="AS195" s="221"/>
      <c r="AT195" s="221"/>
      <c r="AU195" s="84"/>
      <c r="AV195" s="84"/>
      <c r="AW195" s="84"/>
      <c r="AX195" s="84"/>
      <c r="AY195" s="127"/>
    </row>
    <row r="196" spans="3:51">
      <c r="C196" s="194" t="s">
        <v>71</v>
      </c>
      <c r="D196" s="3">
        <v>0.54</v>
      </c>
      <c r="E196" s="215"/>
      <c r="I196" s="106">
        <v>191</v>
      </c>
      <c r="J196" s="84">
        <f t="shared" si="80"/>
        <v>0</v>
      </c>
      <c r="K196" s="84">
        <f t="shared" si="81"/>
        <v>0</v>
      </c>
      <c r="L196" s="84">
        <f t="shared" si="82"/>
        <v>0</v>
      </c>
      <c r="M196" s="84">
        <f t="shared" si="83"/>
        <v>0</v>
      </c>
      <c r="N196" s="84">
        <f t="shared" si="69"/>
        <v>0</v>
      </c>
      <c r="O196" s="85">
        <f t="shared" si="70"/>
        <v>0</v>
      </c>
      <c r="P196" s="106">
        <v>191</v>
      </c>
      <c r="Q196" s="84">
        <f t="shared" si="91"/>
        <v>0</v>
      </c>
      <c r="R196" s="84">
        <f t="shared" si="84"/>
        <v>0</v>
      </c>
      <c r="S196" s="84">
        <f t="shared" si="85"/>
        <v>0</v>
      </c>
      <c r="T196" s="84">
        <f t="shared" si="71"/>
        <v>0</v>
      </c>
      <c r="U196" s="84">
        <f t="shared" si="79"/>
        <v>0</v>
      </c>
      <c r="V196" s="84">
        <f t="shared" si="72"/>
        <v>0</v>
      </c>
      <c r="W196" s="84">
        <v>0</v>
      </c>
      <c r="X196" s="84">
        <f t="shared" si="73"/>
        <v>0</v>
      </c>
      <c r="Y196" s="89">
        <f t="shared" si="74"/>
        <v>0</v>
      </c>
      <c r="AA196" s="122">
        <v>191</v>
      </c>
      <c r="AB196" s="84">
        <f t="shared" si="75"/>
        <v>0</v>
      </c>
      <c r="AC196" s="332">
        <f t="shared" si="90"/>
        <v>0</v>
      </c>
      <c r="AD196" s="152">
        <f t="shared" si="76"/>
        <v>0</v>
      </c>
      <c r="AE196" s="152">
        <f t="shared" si="77"/>
        <v>0</v>
      </c>
      <c r="AF196" s="221">
        <f t="shared" si="86"/>
        <v>0</v>
      </c>
      <c r="AG196" s="221">
        <f t="shared" si="87"/>
        <v>0</v>
      </c>
      <c r="AH196" s="221">
        <f t="shared" si="88"/>
        <v>0</v>
      </c>
      <c r="AI196" s="226">
        <f t="shared" si="89"/>
        <v>0</v>
      </c>
      <c r="AK196" s="122">
        <v>191</v>
      </c>
      <c r="AL196" s="84"/>
      <c r="AM196" s="84"/>
      <c r="AN196" s="84"/>
      <c r="AO196" s="84"/>
      <c r="AP196" s="84"/>
      <c r="AQ196" s="221"/>
      <c r="AR196" s="221"/>
      <c r="AS196" s="221"/>
      <c r="AT196" s="221"/>
      <c r="AU196" s="84"/>
      <c r="AV196" s="84"/>
      <c r="AW196" s="84"/>
      <c r="AX196" s="84"/>
      <c r="AY196" s="127"/>
    </row>
    <row r="197" spans="3:51">
      <c r="E197" s="70"/>
      <c r="I197" s="106">
        <v>192</v>
      </c>
      <c r="J197" s="84">
        <f t="shared" si="80"/>
        <v>0</v>
      </c>
      <c r="K197" s="84">
        <f t="shared" si="81"/>
        <v>0</v>
      </c>
      <c r="L197" s="84">
        <f t="shared" si="82"/>
        <v>0</v>
      </c>
      <c r="M197" s="84">
        <f t="shared" si="83"/>
        <v>0</v>
      </c>
      <c r="N197" s="84">
        <f t="shared" ref="N197:N204" si="92">IF(P198&lt;=$F$18,0,)</f>
        <v>0</v>
      </c>
      <c r="O197" s="85">
        <f t="shared" ref="O197:O205" si="93">((J197+K197)*0.475+L197+M197+N197)*44/12</f>
        <v>0</v>
      </c>
      <c r="P197" s="106">
        <v>192</v>
      </c>
      <c r="Q197" s="84">
        <f t="shared" si="91"/>
        <v>0</v>
      </c>
      <c r="R197" s="84">
        <f t="shared" si="84"/>
        <v>0</v>
      </c>
      <c r="S197" s="84">
        <f t="shared" si="85"/>
        <v>0</v>
      </c>
      <c r="T197" s="84">
        <f t="shared" ref="T197:T205" si="94">IF(S197=0,0,EXP(-1.0587+0.8836*LN(S197)+0.284))</f>
        <v>0</v>
      </c>
      <c r="U197" s="84">
        <f t="shared" si="79"/>
        <v>0</v>
      </c>
      <c r="V197" s="84">
        <f t="shared" ref="V197:V205" si="95">IF(P197&lt;=$F$18,IF(P197&lt;=30,P197*($F$16-$F$6)/30,$F$16-$F$6),)</f>
        <v>0</v>
      </c>
      <c r="W197" s="84">
        <v>0</v>
      </c>
      <c r="X197" s="84">
        <f t="shared" ref="X197:X205" si="96">((S197+T197)*0.475+U197+V197+W197)*44/12</f>
        <v>0</v>
      </c>
      <c r="Y197" s="89">
        <f t="shared" ref="Y197:Y205" si="97">IF(P197&lt;=$F$18,X197-O197,)</f>
        <v>0</v>
      </c>
      <c r="AA197" s="122">
        <v>192</v>
      </c>
      <c r="AB197" s="84">
        <f t="shared" ref="AB197:AB205" si="98">IF(AA197&lt;=$F$18,IFERROR(VLOOKUP($AA197,$B$82:$G$94,2,FALSE),0),)</f>
        <v>0</v>
      </c>
      <c r="AC197" s="332">
        <f t="shared" si="90"/>
        <v>0</v>
      </c>
      <c r="AD197" s="152">
        <f t="shared" ref="AD197:AD205" si="99">IF(AA197&lt;=$F$18,IFERROR(VLOOKUP($AA197,$B$82:$G$94,4,FALSE),0),)</f>
        <v>0</v>
      </c>
      <c r="AE197" s="152">
        <f t="shared" ref="AE197:AE205" si="100">IF(AA197&lt;=$F$18,IFERROR(VLOOKUP($AA197,$B$82:$G$94,5,FALSE),0),)</f>
        <v>0</v>
      </c>
      <c r="AF197" s="221">
        <f t="shared" si="86"/>
        <v>0</v>
      </c>
      <c r="AG197" s="221">
        <f t="shared" si="87"/>
        <v>0</v>
      </c>
      <c r="AH197" s="221">
        <f t="shared" si="88"/>
        <v>0</v>
      </c>
      <c r="AI197" s="226">
        <f t="shared" si="89"/>
        <v>0</v>
      </c>
      <c r="AK197" s="122">
        <v>192</v>
      </c>
      <c r="AL197" s="84"/>
      <c r="AM197" s="84"/>
      <c r="AN197" s="84"/>
      <c r="AO197" s="84"/>
      <c r="AP197" s="84"/>
      <c r="AQ197" s="221"/>
      <c r="AR197" s="221"/>
      <c r="AS197" s="221"/>
      <c r="AT197" s="221"/>
      <c r="AU197" s="84"/>
      <c r="AV197" s="84"/>
      <c r="AW197" s="84"/>
      <c r="AX197" s="84"/>
      <c r="AY197" s="127"/>
    </row>
    <row r="198" spans="3:51">
      <c r="E198" s="70"/>
      <c r="I198" s="106">
        <v>193</v>
      </c>
      <c r="J198" s="84">
        <f t="shared" si="80"/>
        <v>0</v>
      </c>
      <c r="K198" s="84">
        <f t="shared" si="81"/>
        <v>0</v>
      </c>
      <c r="L198" s="84">
        <f t="shared" si="82"/>
        <v>0</v>
      </c>
      <c r="M198" s="84">
        <f t="shared" si="83"/>
        <v>0</v>
      </c>
      <c r="N198" s="84">
        <f t="shared" si="92"/>
        <v>0</v>
      </c>
      <c r="O198" s="85">
        <f t="shared" si="93"/>
        <v>0</v>
      </c>
      <c r="P198" s="106">
        <v>193</v>
      </c>
      <c r="Q198" s="84">
        <f t="shared" ref="Q198:Q205" si="101">IF(P198&lt;=$F$18,LOOKUP(P198-1,$B$25:$B$78,$G$25:$G$78),)</f>
        <v>0</v>
      </c>
      <c r="R198" s="84">
        <f t="shared" si="84"/>
        <v>0</v>
      </c>
      <c r="S198" s="84">
        <f t="shared" si="85"/>
        <v>0</v>
      </c>
      <c r="T198" s="84">
        <f t="shared" si="94"/>
        <v>0</v>
      </c>
      <c r="U198" s="84">
        <f t="shared" ref="U198:U205" si="102">IF(P198&lt;=$F$18,$F$5+($F$15-$F$5)*(1-EXP(-0.0175*P198)),)</f>
        <v>0</v>
      </c>
      <c r="V198" s="84">
        <f t="shared" si="95"/>
        <v>0</v>
      </c>
      <c r="W198" s="84">
        <v>0</v>
      </c>
      <c r="X198" s="84">
        <f t="shared" si="96"/>
        <v>0</v>
      </c>
      <c r="Y198" s="89">
        <f t="shared" si="97"/>
        <v>0</v>
      </c>
      <c r="AA198" s="122">
        <v>193</v>
      </c>
      <c r="AB198" s="84">
        <f t="shared" si="98"/>
        <v>0</v>
      </c>
      <c r="AC198" s="332">
        <f t="shared" si="90"/>
        <v>0</v>
      </c>
      <c r="AD198" s="152">
        <f t="shared" si="99"/>
        <v>0</v>
      </c>
      <c r="AE198" s="152">
        <f t="shared" si="100"/>
        <v>0</v>
      </c>
      <c r="AF198" s="221">
        <f t="shared" si="86"/>
        <v>0</v>
      </c>
      <c r="AG198" s="221">
        <f t="shared" si="87"/>
        <v>0</v>
      </c>
      <c r="AH198" s="221">
        <f t="shared" si="88"/>
        <v>0</v>
      </c>
      <c r="AI198" s="226">
        <f t="shared" si="89"/>
        <v>0</v>
      </c>
      <c r="AK198" s="122">
        <v>193</v>
      </c>
      <c r="AL198" s="84"/>
      <c r="AM198" s="84"/>
      <c r="AN198" s="84"/>
      <c r="AO198" s="84"/>
      <c r="AP198" s="84"/>
      <c r="AQ198" s="221"/>
      <c r="AR198" s="221"/>
      <c r="AS198" s="221"/>
      <c r="AT198" s="221"/>
      <c r="AU198" s="84"/>
      <c r="AV198" s="84"/>
      <c r="AW198" s="84"/>
      <c r="AX198" s="84"/>
      <c r="AY198" s="127"/>
    </row>
    <row r="199" spans="3:51">
      <c r="E199" s="70"/>
      <c r="I199" s="106">
        <v>194</v>
      </c>
      <c r="J199" s="84">
        <f t="shared" ref="J199:J205" si="103">IF($I199&lt;=$F$10,$F$11*$F$13+J198,)</f>
        <v>0</v>
      </c>
      <c r="K199" s="84">
        <f t="shared" ref="K199:K205" si="104">IF(J199=0,0,EXP(-1.0587+0.8836*LN(J199)+0.284))</f>
        <v>0</v>
      </c>
      <c r="L199" s="84">
        <f t="shared" ref="L199:L205" si="105">IF(I199&lt;=$F$10,$F$5+($F$8-$F$5)*(1-EXP(-0.0175*I199)),)</f>
        <v>0</v>
      </c>
      <c r="M199" s="84">
        <f t="shared" ref="M199:M205" si="106">IF(I199&lt;=$F$10,IF(I199&lt;=30,I199*($F$9-$F$6)/30,$F$9-$F$6),)</f>
        <v>0</v>
      </c>
      <c r="N199" s="84">
        <f t="shared" si="92"/>
        <v>0</v>
      </c>
      <c r="O199" s="85">
        <f t="shared" si="93"/>
        <v>0</v>
      </c>
      <c r="P199" s="106">
        <v>194</v>
      </c>
      <c r="Q199" s="84">
        <f t="shared" si="101"/>
        <v>0</v>
      </c>
      <c r="R199" s="84">
        <f t="shared" ref="R199:R205" si="107">IF(P199&lt;=$F$18,Q199+R198,)</f>
        <v>0</v>
      </c>
      <c r="S199" s="84">
        <f t="shared" ref="S199:S205" si="108">$F$19*R199</f>
        <v>0</v>
      </c>
      <c r="T199" s="84">
        <f t="shared" si="94"/>
        <v>0</v>
      </c>
      <c r="U199" s="84">
        <f t="shared" si="102"/>
        <v>0</v>
      </c>
      <c r="V199" s="84">
        <f t="shared" si="95"/>
        <v>0</v>
      </c>
      <c r="W199" s="84">
        <v>0</v>
      </c>
      <c r="X199" s="84">
        <f t="shared" si="96"/>
        <v>0</v>
      </c>
      <c r="Y199" s="89">
        <f t="shared" si="97"/>
        <v>0</v>
      </c>
      <c r="AA199" s="122">
        <v>194</v>
      </c>
      <c r="AB199" s="84">
        <f t="shared" si="98"/>
        <v>0</v>
      </c>
      <c r="AC199" s="332">
        <f t="shared" si="90"/>
        <v>0</v>
      </c>
      <c r="AD199" s="152">
        <f t="shared" si="99"/>
        <v>0</v>
      </c>
      <c r="AE199" s="152">
        <f t="shared" si="100"/>
        <v>0</v>
      </c>
      <c r="AF199" s="221">
        <f t="shared" si="86"/>
        <v>0</v>
      </c>
      <c r="AG199" s="221">
        <f t="shared" si="87"/>
        <v>0</v>
      </c>
      <c r="AH199" s="221">
        <f t="shared" si="88"/>
        <v>0</v>
      </c>
      <c r="AI199" s="226">
        <f t="shared" si="89"/>
        <v>0</v>
      </c>
      <c r="AK199" s="122">
        <v>194</v>
      </c>
      <c r="AL199" s="84"/>
      <c r="AM199" s="84"/>
      <c r="AN199" s="84"/>
      <c r="AO199" s="84"/>
      <c r="AP199" s="84"/>
      <c r="AQ199" s="221"/>
      <c r="AR199" s="221"/>
      <c r="AS199" s="221"/>
      <c r="AT199" s="221"/>
      <c r="AU199" s="84"/>
      <c r="AV199" s="84"/>
      <c r="AW199" s="84"/>
      <c r="AX199" s="84"/>
      <c r="AY199" s="127"/>
    </row>
    <row r="200" spans="3:51">
      <c r="E200" s="70"/>
      <c r="I200" s="106">
        <v>195</v>
      </c>
      <c r="J200" s="84">
        <f t="shared" si="103"/>
        <v>0</v>
      </c>
      <c r="K200" s="84">
        <f t="shared" si="104"/>
        <v>0</v>
      </c>
      <c r="L200" s="84">
        <f t="shared" si="105"/>
        <v>0</v>
      </c>
      <c r="M200" s="84">
        <f t="shared" si="106"/>
        <v>0</v>
      </c>
      <c r="N200" s="84">
        <f t="shared" si="92"/>
        <v>0</v>
      </c>
      <c r="O200" s="85">
        <f t="shared" si="93"/>
        <v>0</v>
      </c>
      <c r="P200" s="106">
        <v>195</v>
      </c>
      <c r="Q200" s="84">
        <f t="shared" si="101"/>
        <v>0</v>
      </c>
      <c r="R200" s="84">
        <f t="shared" si="107"/>
        <v>0</v>
      </c>
      <c r="S200" s="84">
        <f t="shared" si="108"/>
        <v>0</v>
      </c>
      <c r="T200" s="84">
        <f t="shared" si="94"/>
        <v>0</v>
      </c>
      <c r="U200" s="84">
        <f t="shared" si="102"/>
        <v>0</v>
      </c>
      <c r="V200" s="84">
        <f t="shared" si="95"/>
        <v>0</v>
      </c>
      <c r="W200" s="84">
        <v>0</v>
      </c>
      <c r="X200" s="84">
        <f t="shared" si="96"/>
        <v>0</v>
      </c>
      <c r="Y200" s="89">
        <f t="shared" si="97"/>
        <v>0</v>
      </c>
      <c r="AA200" s="122">
        <v>195</v>
      </c>
      <c r="AB200" s="84">
        <f t="shared" si="98"/>
        <v>0</v>
      </c>
      <c r="AC200" s="332">
        <f t="shared" si="90"/>
        <v>0</v>
      </c>
      <c r="AD200" s="152">
        <f t="shared" si="99"/>
        <v>0</v>
      </c>
      <c r="AE200" s="152">
        <f t="shared" si="100"/>
        <v>0</v>
      </c>
      <c r="AF200" s="221">
        <f t="shared" si="86"/>
        <v>0</v>
      </c>
      <c r="AG200" s="221">
        <f t="shared" si="87"/>
        <v>0</v>
      </c>
      <c r="AH200" s="221">
        <f t="shared" si="88"/>
        <v>0</v>
      </c>
      <c r="AI200" s="226">
        <f t="shared" si="89"/>
        <v>0</v>
      </c>
      <c r="AK200" s="122">
        <v>195</v>
      </c>
      <c r="AL200" s="84"/>
      <c r="AM200" s="84"/>
      <c r="AN200" s="84"/>
      <c r="AO200" s="84"/>
      <c r="AP200" s="84"/>
      <c r="AQ200" s="221"/>
      <c r="AR200" s="221"/>
      <c r="AS200" s="221"/>
      <c r="AT200" s="221"/>
      <c r="AU200" s="84"/>
      <c r="AV200" s="84"/>
      <c r="AW200" s="84"/>
      <c r="AX200" s="84"/>
      <c r="AY200" s="127"/>
    </row>
    <row r="201" spans="3:51">
      <c r="E201" s="70"/>
      <c r="I201" s="106">
        <v>196</v>
      </c>
      <c r="J201" s="84">
        <f t="shared" si="103"/>
        <v>0</v>
      </c>
      <c r="K201" s="84">
        <f t="shared" si="104"/>
        <v>0</v>
      </c>
      <c r="L201" s="84">
        <f t="shared" si="105"/>
        <v>0</v>
      </c>
      <c r="M201" s="84">
        <f t="shared" si="106"/>
        <v>0</v>
      </c>
      <c r="N201" s="84">
        <f t="shared" si="92"/>
        <v>0</v>
      </c>
      <c r="O201" s="85">
        <f t="shared" si="93"/>
        <v>0</v>
      </c>
      <c r="P201" s="106">
        <v>196</v>
      </c>
      <c r="Q201" s="84">
        <f t="shared" si="101"/>
        <v>0</v>
      </c>
      <c r="R201" s="84">
        <f t="shared" si="107"/>
        <v>0</v>
      </c>
      <c r="S201" s="84">
        <f t="shared" si="108"/>
        <v>0</v>
      </c>
      <c r="T201" s="84">
        <f t="shared" si="94"/>
        <v>0</v>
      </c>
      <c r="U201" s="84">
        <f t="shared" si="102"/>
        <v>0</v>
      </c>
      <c r="V201" s="84">
        <f t="shared" si="95"/>
        <v>0</v>
      </c>
      <c r="W201" s="84">
        <v>0</v>
      </c>
      <c r="X201" s="84">
        <f t="shared" si="96"/>
        <v>0</v>
      </c>
      <c r="Y201" s="89">
        <f t="shared" si="97"/>
        <v>0</v>
      </c>
      <c r="AA201" s="122">
        <v>196</v>
      </c>
      <c r="AB201" s="84">
        <f t="shared" si="98"/>
        <v>0</v>
      </c>
      <c r="AC201" s="332">
        <f t="shared" si="90"/>
        <v>0</v>
      </c>
      <c r="AD201" s="152">
        <f t="shared" si="99"/>
        <v>0</v>
      </c>
      <c r="AE201" s="152">
        <f t="shared" si="100"/>
        <v>0</v>
      </c>
      <c r="AF201" s="221">
        <f t="shared" si="86"/>
        <v>0</v>
      </c>
      <c r="AG201" s="221">
        <f t="shared" si="87"/>
        <v>0</v>
      </c>
      <c r="AH201" s="221">
        <f t="shared" si="88"/>
        <v>0</v>
      </c>
      <c r="AI201" s="226">
        <f t="shared" si="89"/>
        <v>0</v>
      </c>
      <c r="AK201" s="122">
        <v>196</v>
      </c>
      <c r="AL201" s="84"/>
      <c r="AM201" s="84"/>
      <c r="AN201" s="84"/>
      <c r="AO201" s="84"/>
      <c r="AP201" s="84"/>
      <c r="AQ201" s="221"/>
      <c r="AR201" s="221"/>
      <c r="AS201" s="221"/>
      <c r="AT201" s="221"/>
      <c r="AU201" s="84"/>
      <c r="AV201" s="84"/>
      <c r="AW201" s="84"/>
      <c r="AX201" s="84"/>
      <c r="AY201" s="127"/>
    </row>
    <row r="202" spans="3:51">
      <c r="E202" s="70"/>
      <c r="I202" s="106">
        <v>197</v>
      </c>
      <c r="J202" s="84">
        <f t="shared" si="103"/>
        <v>0</v>
      </c>
      <c r="K202" s="84">
        <f t="shared" si="104"/>
        <v>0</v>
      </c>
      <c r="L202" s="84">
        <f t="shared" si="105"/>
        <v>0</v>
      </c>
      <c r="M202" s="84">
        <f t="shared" si="106"/>
        <v>0</v>
      </c>
      <c r="N202" s="84">
        <f t="shared" si="92"/>
        <v>0</v>
      </c>
      <c r="O202" s="85">
        <f t="shared" si="93"/>
        <v>0</v>
      </c>
      <c r="P202" s="106">
        <v>197</v>
      </c>
      <c r="Q202" s="84">
        <f t="shared" si="101"/>
        <v>0</v>
      </c>
      <c r="R202" s="84">
        <f t="shared" si="107"/>
        <v>0</v>
      </c>
      <c r="S202" s="84">
        <f t="shared" si="108"/>
        <v>0</v>
      </c>
      <c r="T202" s="84">
        <f t="shared" si="94"/>
        <v>0</v>
      </c>
      <c r="U202" s="84">
        <f t="shared" si="102"/>
        <v>0</v>
      </c>
      <c r="V202" s="84">
        <f t="shared" si="95"/>
        <v>0</v>
      </c>
      <c r="W202" s="84">
        <v>0</v>
      </c>
      <c r="X202" s="84">
        <f t="shared" si="96"/>
        <v>0</v>
      </c>
      <c r="Y202" s="89">
        <f t="shared" si="97"/>
        <v>0</v>
      </c>
      <c r="AA202" s="122">
        <v>197</v>
      </c>
      <c r="AB202" s="84">
        <f t="shared" si="98"/>
        <v>0</v>
      </c>
      <c r="AC202" s="332">
        <f t="shared" si="90"/>
        <v>0</v>
      </c>
      <c r="AD202" s="152">
        <f t="shared" si="99"/>
        <v>0</v>
      </c>
      <c r="AE202" s="152">
        <f t="shared" si="100"/>
        <v>0</v>
      </c>
      <c r="AF202" s="221">
        <f t="shared" si="86"/>
        <v>0</v>
      </c>
      <c r="AG202" s="221">
        <f t="shared" si="87"/>
        <v>0</v>
      </c>
      <c r="AH202" s="221">
        <f t="shared" si="88"/>
        <v>0</v>
      </c>
      <c r="AI202" s="226">
        <f t="shared" si="89"/>
        <v>0</v>
      </c>
      <c r="AK202" s="122">
        <v>197</v>
      </c>
      <c r="AL202" s="84"/>
      <c r="AM202" s="84"/>
      <c r="AN202" s="84"/>
      <c r="AO202" s="84"/>
      <c r="AP202" s="84"/>
      <c r="AQ202" s="221"/>
      <c r="AR202" s="221"/>
      <c r="AS202" s="221"/>
      <c r="AT202" s="221"/>
      <c r="AU202" s="84"/>
      <c r="AV202" s="84"/>
      <c r="AW202" s="84"/>
      <c r="AX202" s="84"/>
      <c r="AY202" s="127"/>
    </row>
    <row r="203" spans="3:51">
      <c r="E203" s="70"/>
      <c r="I203" s="106">
        <v>198</v>
      </c>
      <c r="J203" s="84">
        <f t="shared" si="103"/>
        <v>0</v>
      </c>
      <c r="K203" s="84">
        <f t="shared" si="104"/>
        <v>0</v>
      </c>
      <c r="L203" s="84">
        <f t="shared" si="105"/>
        <v>0</v>
      </c>
      <c r="M203" s="84">
        <f t="shared" si="106"/>
        <v>0</v>
      </c>
      <c r="N203" s="84">
        <f t="shared" si="92"/>
        <v>0</v>
      </c>
      <c r="O203" s="85">
        <f t="shared" si="93"/>
        <v>0</v>
      </c>
      <c r="P203" s="106">
        <v>198</v>
      </c>
      <c r="Q203" s="84">
        <f t="shared" si="101"/>
        <v>0</v>
      </c>
      <c r="R203" s="84">
        <f t="shared" si="107"/>
        <v>0</v>
      </c>
      <c r="S203" s="84">
        <f t="shared" si="108"/>
        <v>0</v>
      </c>
      <c r="T203" s="84">
        <f t="shared" si="94"/>
        <v>0</v>
      </c>
      <c r="U203" s="84">
        <f t="shared" si="102"/>
        <v>0</v>
      </c>
      <c r="V203" s="84">
        <f t="shared" si="95"/>
        <v>0</v>
      </c>
      <c r="W203" s="84">
        <v>0</v>
      </c>
      <c r="X203" s="84">
        <f t="shared" si="96"/>
        <v>0</v>
      </c>
      <c r="Y203" s="89">
        <f t="shared" si="97"/>
        <v>0</v>
      </c>
      <c r="AA203" s="122">
        <v>198</v>
      </c>
      <c r="AB203" s="84">
        <f t="shared" si="98"/>
        <v>0</v>
      </c>
      <c r="AC203" s="332">
        <f t="shared" si="90"/>
        <v>0</v>
      </c>
      <c r="AD203" s="152">
        <f t="shared" si="99"/>
        <v>0</v>
      </c>
      <c r="AE203" s="152">
        <f t="shared" si="100"/>
        <v>0</v>
      </c>
      <c r="AF203" s="221">
        <f t="shared" si="86"/>
        <v>0</v>
      </c>
      <c r="AG203" s="221">
        <f t="shared" si="87"/>
        <v>0</v>
      </c>
      <c r="AH203" s="221">
        <f t="shared" si="88"/>
        <v>0</v>
      </c>
      <c r="AI203" s="226">
        <f t="shared" si="89"/>
        <v>0</v>
      </c>
      <c r="AK203" s="122">
        <v>198</v>
      </c>
      <c r="AL203" s="84"/>
      <c r="AM203" s="84"/>
      <c r="AN203" s="84"/>
      <c r="AO203" s="84"/>
      <c r="AP203" s="84"/>
      <c r="AQ203" s="221"/>
      <c r="AR203" s="221"/>
      <c r="AS203" s="221"/>
      <c r="AT203" s="221"/>
      <c r="AU203" s="84"/>
      <c r="AV203" s="84"/>
      <c r="AW203" s="84"/>
      <c r="AX203" s="84"/>
      <c r="AY203" s="127"/>
    </row>
    <row r="204" spans="3:51">
      <c r="E204" s="70"/>
      <c r="I204" s="106">
        <v>199</v>
      </c>
      <c r="J204" s="84">
        <f t="shared" si="103"/>
        <v>0</v>
      </c>
      <c r="K204" s="84">
        <f t="shared" si="104"/>
        <v>0</v>
      </c>
      <c r="L204" s="84">
        <f t="shared" si="105"/>
        <v>0</v>
      </c>
      <c r="M204" s="84">
        <f t="shared" si="106"/>
        <v>0</v>
      </c>
      <c r="N204" s="84">
        <f t="shared" si="92"/>
        <v>0</v>
      </c>
      <c r="O204" s="85">
        <f t="shared" si="93"/>
        <v>0</v>
      </c>
      <c r="P204" s="106">
        <v>199</v>
      </c>
      <c r="Q204" s="84">
        <f t="shared" si="101"/>
        <v>0</v>
      </c>
      <c r="R204" s="84">
        <f t="shared" si="107"/>
        <v>0</v>
      </c>
      <c r="S204" s="84">
        <f t="shared" si="108"/>
        <v>0</v>
      </c>
      <c r="T204" s="84">
        <f t="shared" si="94"/>
        <v>0</v>
      </c>
      <c r="U204" s="84">
        <f t="shared" si="102"/>
        <v>0</v>
      </c>
      <c r="V204" s="84">
        <f t="shared" si="95"/>
        <v>0</v>
      </c>
      <c r="W204" s="84">
        <v>0</v>
      </c>
      <c r="X204" s="84">
        <f t="shared" si="96"/>
        <v>0</v>
      </c>
      <c r="Y204" s="89">
        <f t="shared" si="97"/>
        <v>0</v>
      </c>
      <c r="AA204" s="122">
        <v>199</v>
      </c>
      <c r="AB204" s="84">
        <f t="shared" si="98"/>
        <v>0</v>
      </c>
      <c r="AC204" s="332">
        <f t="shared" si="90"/>
        <v>0</v>
      </c>
      <c r="AD204" s="152">
        <f t="shared" si="99"/>
        <v>0</v>
      </c>
      <c r="AE204" s="152">
        <f t="shared" si="100"/>
        <v>0</v>
      </c>
      <c r="AF204" s="221">
        <f t="shared" si="86"/>
        <v>0</v>
      </c>
      <c r="AG204" s="221">
        <f t="shared" si="87"/>
        <v>0</v>
      </c>
      <c r="AH204" s="221">
        <f t="shared" si="88"/>
        <v>0</v>
      </c>
      <c r="AI204" s="226">
        <f t="shared" si="89"/>
        <v>0</v>
      </c>
      <c r="AK204" s="122">
        <v>199</v>
      </c>
      <c r="AL204" s="84"/>
      <c r="AM204" s="84"/>
      <c r="AN204" s="84"/>
      <c r="AO204" s="84"/>
      <c r="AP204" s="84"/>
      <c r="AQ204" s="221"/>
      <c r="AR204" s="221"/>
      <c r="AS204" s="221"/>
      <c r="AT204" s="221"/>
      <c r="AU204" s="84"/>
      <c r="AV204" s="84"/>
      <c r="AW204" s="84"/>
      <c r="AX204" s="84"/>
      <c r="AY204" s="127"/>
    </row>
    <row r="205" spans="3:51">
      <c r="E205" s="70"/>
      <c r="I205" s="107">
        <v>200</v>
      </c>
      <c r="J205" s="84">
        <f t="shared" si="103"/>
        <v>0</v>
      </c>
      <c r="K205" s="84">
        <f t="shared" si="104"/>
        <v>0</v>
      </c>
      <c r="L205" s="84">
        <f t="shared" si="105"/>
        <v>0</v>
      </c>
      <c r="M205" s="84">
        <f t="shared" si="106"/>
        <v>0</v>
      </c>
      <c r="N205" s="86">
        <f>IF(F208&lt;=$F$18,0,)</f>
        <v>0</v>
      </c>
      <c r="O205" s="85">
        <f t="shared" si="93"/>
        <v>0</v>
      </c>
      <c r="P205" s="107">
        <v>200</v>
      </c>
      <c r="Q205" s="86">
        <f t="shared" si="101"/>
        <v>0</v>
      </c>
      <c r="R205" s="86">
        <f t="shared" si="107"/>
        <v>0</v>
      </c>
      <c r="S205" s="86">
        <f t="shared" si="108"/>
        <v>0</v>
      </c>
      <c r="T205" s="86">
        <f t="shared" si="94"/>
        <v>0</v>
      </c>
      <c r="U205" s="86">
        <f t="shared" si="102"/>
        <v>0</v>
      </c>
      <c r="V205" s="86">
        <f t="shared" si="95"/>
        <v>0</v>
      </c>
      <c r="W205" s="86">
        <v>0</v>
      </c>
      <c r="X205" s="184">
        <f t="shared" si="96"/>
        <v>0</v>
      </c>
      <c r="Y205" s="90">
        <f t="shared" si="97"/>
        <v>0</v>
      </c>
      <c r="AA205" s="123">
        <v>200</v>
      </c>
      <c r="AB205" s="172">
        <f t="shared" si="98"/>
        <v>0</v>
      </c>
      <c r="AC205" s="332">
        <f t="shared" si="90"/>
        <v>0</v>
      </c>
      <c r="AD205" s="153">
        <f t="shared" si="99"/>
        <v>0</v>
      </c>
      <c r="AE205" s="153">
        <f t="shared" si="100"/>
        <v>0</v>
      </c>
      <c r="AF205" s="223">
        <f t="shared" si="86"/>
        <v>0</v>
      </c>
      <c r="AG205" s="223">
        <f t="shared" si="87"/>
        <v>0</v>
      </c>
      <c r="AH205" s="223">
        <f t="shared" si="88"/>
        <v>0</v>
      </c>
      <c r="AI205" s="230">
        <f t="shared" si="89"/>
        <v>0</v>
      </c>
      <c r="AK205" s="123">
        <v>200</v>
      </c>
      <c r="AL205" s="172"/>
      <c r="AM205" s="86"/>
      <c r="AN205" s="86"/>
      <c r="AO205" s="86"/>
      <c r="AP205" s="86"/>
      <c r="AQ205" s="223"/>
      <c r="AR205" s="223"/>
      <c r="AS205" s="223"/>
      <c r="AT205" s="223"/>
      <c r="AU205" s="86"/>
      <c r="AV205" s="86"/>
      <c r="AW205" s="86"/>
      <c r="AX205" s="86"/>
      <c r="AY205" s="128"/>
    </row>
    <row r="206" spans="3:51">
      <c r="E206" s="70"/>
    </row>
    <row r="207" spans="3:51">
      <c r="E207" s="70"/>
    </row>
  </sheetData>
  <mergeCells count="29">
    <mergeCell ref="P3:X3"/>
    <mergeCell ref="B80:G80"/>
    <mergeCell ref="AA3:AI3"/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D6:E6"/>
    <mergeCell ref="I3:O3"/>
    <mergeCell ref="B23:G2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</mergeCells>
  <dataValidations count="5">
    <dataValidation type="list" allowBlank="1" showInputMessage="1" showErrorMessage="1" sqref="D81:G81" xr:uid="{00000000-0002-0000-0600-000000000000}">
      <formula1>$B$104:$B$108</formula1>
    </dataValidation>
    <dataValidation type="list" allowBlank="1" showInputMessage="1" showErrorMessage="1" sqref="D8:E8 D5:E5 D15" xr:uid="{00000000-0002-0000-0600-000001000000}">
      <formula1>$B$97:$B$100</formula1>
    </dataValidation>
    <dataValidation type="list" allowBlank="1" showInputMessage="1" showErrorMessage="1" sqref="F17" xr:uid="{00000000-0002-0000-0600-000002000000}">
      <formula1>$C$130:$C$195</formula1>
    </dataValidation>
    <dataValidation type="list" allowBlank="1" showInputMessage="1" showErrorMessage="1" sqref="F12" xr:uid="{00000000-0002-0000-0600-000003000000}">
      <formula1>$C$194:$C$195</formula1>
    </dataValidation>
    <dataValidation type="list" allowBlank="1" showInputMessage="1" showErrorMessage="1" sqref="F20" xr:uid="{00000000-0002-0000-0600-000004000000}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79998168889431442"/>
  </sheetPr>
  <dimension ref="B3:AY207"/>
  <sheetViews>
    <sheetView topLeftCell="A103" zoomScale="85" zoomScaleNormal="85" workbookViewId="0">
      <selection activeCell="F21" sqref="F21"/>
    </sheetView>
  </sheetViews>
  <sheetFormatPr baseColWidth="10" defaultRowHeight="15"/>
  <cols>
    <col min="3" max="5" width="13.6640625" customWidth="1"/>
    <col min="6" max="6" width="16.5" style="72" customWidth="1"/>
    <col min="7" max="7" width="14.5" style="70" customWidth="1"/>
    <col min="8" max="8" width="11.5" style="70"/>
    <col min="9" max="9" width="10.5" style="70" customWidth="1"/>
    <col min="10" max="11" width="10.5" style="9" customWidth="1"/>
    <col min="12" max="23" width="10.5" customWidth="1"/>
    <col min="24" max="25" width="11.5" customWidth="1"/>
    <col min="26" max="42" width="10.5" customWidth="1"/>
    <col min="43" max="46" width="10.5" style="159" customWidth="1"/>
    <col min="47" max="51" width="10.5" customWidth="1"/>
    <col min="54" max="54" width="19.33203125" customWidth="1"/>
  </cols>
  <sheetData>
    <row r="3" spans="2:51" ht="16">
      <c r="I3" s="470" t="s">
        <v>177</v>
      </c>
      <c r="J3" s="471"/>
      <c r="K3" s="471"/>
      <c r="L3" s="471"/>
      <c r="M3" s="471"/>
      <c r="N3" s="471"/>
      <c r="O3" s="472"/>
      <c r="P3" s="473" t="s">
        <v>149</v>
      </c>
      <c r="Q3" s="474"/>
      <c r="R3" s="474"/>
      <c r="S3" s="474"/>
      <c r="T3" s="474"/>
      <c r="U3" s="474"/>
      <c r="V3" s="474"/>
      <c r="W3" s="474"/>
      <c r="X3" s="475"/>
      <c r="Y3" s="141"/>
      <c r="Z3" s="141"/>
      <c r="AA3" s="461" t="s">
        <v>164</v>
      </c>
      <c r="AB3" s="462"/>
      <c r="AC3" s="462"/>
      <c r="AD3" s="462"/>
      <c r="AE3" s="462"/>
      <c r="AF3" s="462"/>
      <c r="AG3" s="462"/>
      <c r="AH3" s="462"/>
      <c r="AI3" s="463"/>
      <c r="AJ3" s="141"/>
      <c r="AK3" s="461" t="s">
        <v>176</v>
      </c>
      <c r="AL3" s="462"/>
      <c r="AM3" s="462"/>
      <c r="AN3" s="462"/>
      <c r="AO3" s="462"/>
      <c r="AP3" s="462"/>
      <c r="AQ3" s="462"/>
      <c r="AR3" s="462"/>
      <c r="AS3" s="462"/>
      <c r="AT3" s="462"/>
      <c r="AU3" s="462"/>
      <c r="AV3" s="462"/>
      <c r="AW3" s="462"/>
      <c r="AX3" s="462"/>
      <c r="AY3" s="463"/>
    </row>
    <row r="4" spans="2:51" ht="45" customHeight="1">
      <c r="B4" s="465" t="s">
        <v>178</v>
      </c>
      <c r="C4" s="465"/>
      <c r="D4" s="465"/>
      <c r="E4" s="465"/>
      <c r="F4" s="465"/>
      <c r="I4" s="110" t="s">
        <v>76</v>
      </c>
      <c r="J4" s="111" t="s">
        <v>113</v>
      </c>
      <c r="K4" s="111" t="s">
        <v>114</v>
      </c>
      <c r="L4" s="111" t="s">
        <v>72</v>
      </c>
      <c r="M4" s="111" t="s">
        <v>115</v>
      </c>
      <c r="N4" s="111" t="s">
        <v>116</v>
      </c>
      <c r="O4" s="139" t="s">
        <v>118</v>
      </c>
      <c r="P4" s="110" t="s">
        <v>76</v>
      </c>
      <c r="Q4" s="112" t="s">
        <v>123</v>
      </c>
      <c r="R4" s="112" t="s">
        <v>124</v>
      </c>
      <c r="S4" s="113" t="s">
        <v>110</v>
      </c>
      <c r="T4" s="114" t="s">
        <v>109</v>
      </c>
      <c r="U4" s="111" t="s">
        <v>3</v>
      </c>
      <c r="V4" s="111" t="s">
        <v>111</v>
      </c>
      <c r="W4" s="111" t="s">
        <v>112</v>
      </c>
      <c r="X4" s="140" t="s">
        <v>117</v>
      </c>
      <c r="Y4" s="117" t="s">
        <v>125</v>
      </c>
      <c r="AA4" s="121" t="s">
        <v>76</v>
      </c>
      <c r="AB4" s="112" t="s">
        <v>151</v>
      </c>
      <c r="AC4" s="113" t="s">
        <v>152</v>
      </c>
      <c r="AD4" s="119" t="s">
        <v>153</v>
      </c>
      <c r="AE4" s="115" t="s">
        <v>154</v>
      </c>
      <c r="AF4" s="115" t="s">
        <v>155</v>
      </c>
      <c r="AG4" s="115" t="s">
        <v>156</v>
      </c>
      <c r="AH4" s="115" t="s">
        <v>157</v>
      </c>
      <c r="AI4" s="126" t="s">
        <v>158</v>
      </c>
      <c r="AK4" s="121" t="s">
        <v>76</v>
      </c>
      <c r="AL4" s="112" t="s">
        <v>151</v>
      </c>
      <c r="AM4" s="113" t="s">
        <v>152</v>
      </c>
      <c r="AN4" s="119" t="s">
        <v>153</v>
      </c>
      <c r="AO4" s="115" t="s">
        <v>154</v>
      </c>
      <c r="AP4" s="115" t="s">
        <v>166</v>
      </c>
      <c r="AQ4" s="220" t="s">
        <v>192</v>
      </c>
      <c r="AR4" s="220" t="s">
        <v>193</v>
      </c>
      <c r="AS4" s="220" t="s">
        <v>194</v>
      </c>
      <c r="AT4" s="220" t="s">
        <v>195</v>
      </c>
      <c r="AU4" s="115" t="s">
        <v>167</v>
      </c>
      <c r="AV4" s="115" t="s">
        <v>168</v>
      </c>
      <c r="AW4" s="115" t="s">
        <v>169</v>
      </c>
      <c r="AX4" s="115" t="s">
        <v>170</v>
      </c>
      <c r="AY4" s="126" t="s">
        <v>158</v>
      </c>
    </row>
    <row r="5" spans="2:51">
      <c r="B5" s="454" t="s">
        <v>138</v>
      </c>
      <c r="C5" s="142" t="s">
        <v>73</v>
      </c>
      <c r="D5" s="466" t="s">
        <v>140</v>
      </c>
      <c r="E5" s="466"/>
      <c r="F5" s="143">
        <f>IF(D5="","",VLOOKUP(D5,$B$97:$C$100,2,0))</f>
        <v>70</v>
      </c>
      <c r="I5" s="106">
        <v>0</v>
      </c>
      <c r="J5" s="84">
        <v>0</v>
      </c>
      <c r="K5" s="84">
        <v>0</v>
      </c>
      <c r="L5" s="84">
        <v>0</v>
      </c>
      <c r="M5" s="84">
        <f>IF(I5&lt;=$F$10,IF(I5&lt;=30,I5*($F$9-$F$6)/30,$F$9-$F$6),)</f>
        <v>0</v>
      </c>
      <c r="N5" s="84">
        <f t="shared" ref="N5:N68" si="0">IF(P6&lt;=$F$18,0,)</f>
        <v>0</v>
      </c>
      <c r="O5" s="85">
        <f t="shared" ref="O5:O68" si="1">((J5+K5)*0.475+L5+M5+N5)*44/12</f>
        <v>0</v>
      </c>
      <c r="P5" s="106">
        <v>0</v>
      </c>
      <c r="Q5" s="84">
        <v>0</v>
      </c>
      <c r="R5" s="84">
        <v>0</v>
      </c>
      <c r="S5" s="84">
        <f>$F$19*R5</f>
        <v>0</v>
      </c>
      <c r="T5" s="84">
        <f t="shared" ref="T5:T68" si="2">IF(S5=0,0,EXP(-1.0587+0.8836*LN(S5)+0.284))</f>
        <v>0</v>
      </c>
      <c r="U5" s="84">
        <v>0</v>
      </c>
      <c r="V5" s="84">
        <f t="shared" ref="V5:V68" si="3">IF(P5&lt;=$F$18,IF(P5&lt;=30,P5*($F$16-$F$6)/30,$F$16-$F$6),)</f>
        <v>0</v>
      </c>
      <c r="W5" s="84">
        <v>0</v>
      </c>
      <c r="X5" s="84">
        <f t="shared" ref="X5:X68" si="4">((S5+T5)*0.475+U5+V5+W5)*44/12</f>
        <v>0</v>
      </c>
      <c r="Y5" s="89">
        <f t="shared" ref="Y5:Y68" si="5">IF(P5&lt;=$F$18,X5-O5,)</f>
        <v>0</v>
      </c>
      <c r="AA5" s="122">
        <v>0</v>
      </c>
      <c r="AB5" s="84">
        <f t="shared" ref="AB5:AB68" si="6">IF(AA5&lt;=$F$18,IFERROR(VLOOKUP($AA5,$B$82:$G$94,2,FALSE),0),)</f>
        <v>0</v>
      </c>
      <c r="AC5" s="332">
        <f t="shared" ref="AC5:AC29" si="7">IF(AA5&lt;=$F$18,IFERROR(VLOOKUP($AA5,$B$82:$G$94,3,FALSE),0),)*50%</f>
        <v>0</v>
      </c>
      <c r="AD5" s="152">
        <f t="shared" ref="AD5:AD68" si="8">IF(AA5&lt;=$F$18,IFERROR(VLOOKUP($AA5,$B$82:$G$94,4,FALSE),0),)</f>
        <v>0.56000000000000005</v>
      </c>
      <c r="AE5" s="152">
        <f t="shared" ref="AE5:AE68" si="9">IF(AA5&lt;=$F$18,IFERROR(VLOOKUP($AA5,$B$82:$G$94,5,FALSE),0),)</f>
        <v>0.44</v>
      </c>
      <c r="AF5" s="84">
        <v>0</v>
      </c>
      <c r="AG5" s="84">
        <v>0</v>
      </c>
      <c r="AH5" s="84">
        <v>0</v>
      </c>
      <c r="AI5" s="127">
        <f>SUM(AF5:AH5)</f>
        <v>0</v>
      </c>
      <c r="AK5" s="122">
        <v>0</v>
      </c>
      <c r="AL5" s="84">
        <f t="shared" ref="AL5:AL35" si="10">IF(AK5&lt;=$F$18,IFERROR(VLOOKUP($AA5,$B$82:$G$94,2,FALSE),0),)</f>
        <v>0</v>
      </c>
      <c r="AM5" s="84">
        <f t="shared" ref="AM5:AM35" si="11">IF(AK5&lt;=$F$18,IFERROR(VLOOKUP($AA5,$B$82:$G$94,3,FALSE),0),)</f>
        <v>0</v>
      </c>
      <c r="AN5" s="84">
        <f t="shared" ref="AN5:AN35" si="12">IF(AK5&lt;=$F$18,IFERROR(VLOOKUP($AA5,$B$82:$G$94,4,FALSE),0),)</f>
        <v>0.56000000000000005</v>
      </c>
      <c r="AO5" s="84">
        <f t="shared" ref="AO5:AO35" si="13">IF(AK5&lt;=$F$18,IFERROR(VLOOKUP($AA5,$B$82:$G$94,5,FALSE),0),)</f>
        <v>0.44</v>
      </c>
      <c r="AP5" s="84">
        <f t="shared" ref="AP5:AP35" si="14">IF(AK5&lt;=$F$18,IFERROR(VLOOKUP($AA5,$B$82:$G$94,6,FALSE),0),)</f>
        <v>0</v>
      </c>
      <c r="AQ5" s="221">
        <v>0</v>
      </c>
      <c r="AR5" s="221">
        <v>0</v>
      </c>
      <c r="AS5" s="221">
        <v>0</v>
      </c>
      <c r="AT5" s="221">
        <v>0</v>
      </c>
      <c r="AU5" s="84"/>
      <c r="AV5" s="84"/>
      <c r="AW5" s="84"/>
      <c r="AX5" s="84"/>
      <c r="AY5" s="190">
        <v>0</v>
      </c>
    </row>
    <row r="6" spans="2:51">
      <c r="B6" s="455"/>
      <c r="C6" s="150" t="s">
        <v>74</v>
      </c>
      <c r="D6" s="457" t="s">
        <v>265</v>
      </c>
      <c r="E6" s="457"/>
      <c r="F6" s="151">
        <f>VLOOKUP(D5,$B$97:$D$100,3,FALSE)</f>
        <v>0</v>
      </c>
      <c r="I6" s="106">
        <v>1</v>
      </c>
      <c r="J6" s="84">
        <f>IF(D8&lt;&gt;"Cultures",IF($I6&lt;=$F$10,$F$11*$F$13+J5,),5)</f>
        <v>0</v>
      </c>
      <c r="K6" s="84">
        <f>IF(J6=0,0,EXP(-1.0587+0.8836*LN(J6)+0.284))</f>
        <v>0</v>
      </c>
      <c r="L6" s="84">
        <f>IF(I6&lt;=$F$10,$F$5+($F$8-$F$5)*(1-EXP(-0.0175*I6)),)</f>
        <v>0</v>
      </c>
      <c r="M6" s="84">
        <f>IF(I6&lt;=$F$10,IF(I6&lt;=30,I6*($F$9-$F$6)/30,$F$9-$F$6),)</f>
        <v>0</v>
      </c>
      <c r="N6" s="84">
        <f t="shared" si="0"/>
        <v>0</v>
      </c>
      <c r="O6" s="85">
        <f t="shared" si="1"/>
        <v>0</v>
      </c>
      <c r="P6" s="106">
        <v>1</v>
      </c>
      <c r="Q6" s="84">
        <f t="shared" ref="Q6:Q69" si="15">IF(P6&lt;=$F$18,LOOKUP(P6-1,$B$25:$B$78,$G$25:$G$78),)</f>
        <v>0</v>
      </c>
      <c r="R6" s="84">
        <f>IF(P6&lt;=$F$18,Q6+R5,)</f>
        <v>0</v>
      </c>
      <c r="S6" s="84">
        <f>$F$19*R6</f>
        <v>0</v>
      </c>
      <c r="T6" s="84">
        <f t="shared" si="2"/>
        <v>0</v>
      </c>
      <c r="U6" s="84">
        <f t="shared" ref="U6:U69" si="16">IF(P6&lt;=$F$18,$F$5+($F$15-$F$5)*(1-EXP(-0.0175*P6)),)</f>
        <v>0</v>
      </c>
      <c r="V6" s="84">
        <f t="shared" si="3"/>
        <v>0</v>
      </c>
      <c r="W6" s="84">
        <v>0</v>
      </c>
      <c r="X6" s="84">
        <f t="shared" si="4"/>
        <v>0</v>
      </c>
      <c r="Y6" s="89">
        <f t="shared" si="5"/>
        <v>0</v>
      </c>
      <c r="AA6" s="122">
        <v>1</v>
      </c>
      <c r="AB6" s="84">
        <f t="shared" si="6"/>
        <v>0</v>
      </c>
      <c r="AC6" s="332">
        <f t="shared" si="7"/>
        <v>0</v>
      </c>
      <c r="AD6" s="152">
        <f t="shared" si="8"/>
        <v>0</v>
      </c>
      <c r="AE6" s="152">
        <f t="shared" si="9"/>
        <v>0</v>
      </c>
      <c r="AF6" s="221">
        <f>IF(OR(AA6&lt;=$F$18,AA6&lt;=30),EXP(-LN(2)/$D$104)*AF5+((1-EXP(-LN(2)/$D$104))/(LN(2)/$D$104))*$AB6*AC6*0.475*$F$19*44/12,)</f>
        <v>0</v>
      </c>
      <c r="AG6" s="221">
        <f>IF(OR(AA6&lt;=$F$18,AA6&lt;=30),EXP(-LN(2)/$D$106)*AG5+((1-EXP(-LN(2)/$D$106))/(LN(2)/$D$106))*$AB6*AD6*0.475*$F$19*44/12,)</f>
        <v>0</v>
      </c>
      <c r="AH6" s="221">
        <f>IF(OR(AA6&lt;=$F$18,AA6&lt;=30),EXP(-LN(2)/$D$105)*AH5+((1-EXP(-LN(2)/$D$105))/(LN(2)/$D$105))*$AB6*AE6*0.475*$F$19*44/12,)</f>
        <v>0</v>
      </c>
      <c r="AI6" s="226">
        <f>IF(OR(AA6&lt;=$F$18,AA6&lt;=30),SUM(AF6:AH6),)</f>
        <v>0</v>
      </c>
      <c r="AK6" s="122">
        <v>1</v>
      </c>
      <c r="AL6" s="84">
        <f t="shared" si="10"/>
        <v>0</v>
      </c>
      <c r="AM6" s="84">
        <f t="shared" si="11"/>
        <v>0</v>
      </c>
      <c r="AN6" s="84">
        <f t="shared" si="12"/>
        <v>0</v>
      </c>
      <c r="AO6" s="84">
        <f t="shared" si="13"/>
        <v>0</v>
      </c>
      <c r="AP6" s="84">
        <f t="shared" si="14"/>
        <v>0</v>
      </c>
      <c r="AQ6" s="221">
        <f t="shared" ref="AQ6:AT24" si="17">IF($AK6&lt;=$F$18,$AL6*AM6,)</f>
        <v>0</v>
      </c>
      <c r="AR6" s="221">
        <f t="shared" si="17"/>
        <v>0</v>
      </c>
      <c r="AS6" s="221">
        <f t="shared" si="17"/>
        <v>0</v>
      </c>
      <c r="AT6" s="221">
        <f t="shared" si="17"/>
        <v>0</v>
      </c>
      <c r="AU6" s="84"/>
      <c r="AV6" s="84"/>
      <c r="AW6" s="84"/>
      <c r="AX6" s="84"/>
      <c r="AY6" s="190">
        <f>IF(AK6&lt;=$F$18,AL6*$G$108+AY5,)</f>
        <v>0</v>
      </c>
    </row>
    <row r="7" spans="2:51">
      <c r="B7" s="454" t="s">
        <v>139</v>
      </c>
      <c r="C7" s="467"/>
      <c r="D7" s="468"/>
      <c r="E7" s="468"/>
      <c r="F7" s="469"/>
      <c r="I7" s="106">
        <v>2</v>
      </c>
      <c r="J7" s="84">
        <f t="shared" ref="J7:J70" si="18">IF($I7&lt;=$F$10,$F$11*$F$13+J6,)</f>
        <v>0</v>
      </c>
      <c r="K7" s="84">
        <f t="shared" ref="K7:K70" si="19">IF(J7=0,0,EXP(-1.0587+0.8836*LN(J7)+0.284))</f>
        <v>0</v>
      </c>
      <c r="L7" s="84">
        <f t="shared" ref="L7:L70" si="20">IF(I7&lt;=$F$10,$F$5+($F$8-$F$5)*(1-EXP(-0.0175*I7)),)</f>
        <v>0</v>
      </c>
      <c r="M7" s="84">
        <f t="shared" ref="M7:M70" si="21">IF(I7&lt;=$F$10,IF(I7&lt;=30,I7*($F$9-$F$6)/30,$F$9-$F$6),)</f>
        <v>0</v>
      </c>
      <c r="N7" s="84">
        <f t="shared" si="0"/>
        <v>0</v>
      </c>
      <c r="O7" s="85">
        <f t="shared" si="1"/>
        <v>0</v>
      </c>
      <c r="P7" s="106">
        <v>2</v>
      </c>
      <c r="Q7" s="84">
        <f t="shared" si="15"/>
        <v>0</v>
      </c>
      <c r="R7" s="84">
        <f t="shared" ref="R7:R70" si="22">IF(P7&lt;=$F$18,Q7+R6,)</f>
        <v>0</v>
      </c>
      <c r="S7" s="84">
        <f t="shared" ref="S7:S70" si="23">$F$19*R7</f>
        <v>0</v>
      </c>
      <c r="T7" s="84">
        <f t="shared" si="2"/>
        <v>0</v>
      </c>
      <c r="U7" s="84">
        <f t="shared" si="16"/>
        <v>0</v>
      </c>
      <c r="V7" s="84">
        <f t="shared" si="3"/>
        <v>0</v>
      </c>
      <c r="W7" s="84">
        <v>0</v>
      </c>
      <c r="X7" s="84">
        <f t="shared" si="4"/>
        <v>0</v>
      </c>
      <c r="Y7" s="89">
        <f t="shared" si="5"/>
        <v>0</v>
      </c>
      <c r="AA7" s="122">
        <v>2</v>
      </c>
      <c r="AB7" s="84">
        <f t="shared" si="6"/>
        <v>0</v>
      </c>
      <c r="AC7" s="332">
        <f t="shared" si="7"/>
        <v>0</v>
      </c>
      <c r="AD7" s="152">
        <f t="shared" si="8"/>
        <v>0</v>
      </c>
      <c r="AE7" s="152">
        <f t="shared" si="9"/>
        <v>0</v>
      </c>
      <c r="AF7" s="221">
        <f>IF(OR(AA7&lt;=$F$18,AA7&lt;=30),EXP(-LN(2)/$D$104)*AF6+((1-EXP(-LN(2)/$D$104))/(LN(2)/$D$104))*$AB7*AC7*0.475*$F$19*44/12,)</f>
        <v>0</v>
      </c>
      <c r="AG7" s="221">
        <f>IF(OR(AA7&lt;=$F$18,AA7&lt;=30),EXP(-LN(2)/$D$106)*AG6+((1-EXP(-LN(2)/$D$106))/(LN(2)/$D$106))*$AB7*AD7*0.475*$F$19*44/12,)</f>
        <v>0</v>
      </c>
      <c r="AH7" s="221">
        <f>IF(OR(AA7&lt;=$F$18,AA7&lt;=30),EXP(-LN(2)/$D$105)*AH6+((1-EXP(-LN(2)/$D$105))/(LN(2)/$D$105))*$AB7*AE7*0.475*$F$19*44/12,)</f>
        <v>0</v>
      </c>
      <c r="AI7" s="226">
        <f>IF(OR(AA7&lt;=$F$18,AA7&lt;=30),SUM(AF7:AH7),)</f>
        <v>0</v>
      </c>
      <c r="AK7" s="122">
        <v>2</v>
      </c>
      <c r="AL7" s="84">
        <f t="shared" si="10"/>
        <v>0</v>
      </c>
      <c r="AM7" s="84">
        <f t="shared" si="11"/>
        <v>0</v>
      </c>
      <c r="AN7" s="84">
        <f t="shared" si="12"/>
        <v>0</v>
      </c>
      <c r="AO7" s="84">
        <f t="shared" si="13"/>
        <v>0</v>
      </c>
      <c r="AP7" s="84">
        <f t="shared" si="14"/>
        <v>0</v>
      </c>
      <c r="AQ7" s="221">
        <f t="shared" si="17"/>
        <v>0</v>
      </c>
      <c r="AR7" s="221">
        <f t="shared" si="17"/>
        <v>0</v>
      </c>
      <c r="AS7" s="221">
        <f t="shared" si="17"/>
        <v>0</v>
      </c>
      <c r="AT7" s="221">
        <f t="shared" si="17"/>
        <v>0</v>
      </c>
      <c r="AU7" s="84"/>
      <c r="AV7" s="84"/>
      <c r="AW7" s="84"/>
      <c r="AX7" s="84"/>
      <c r="AY7" s="190">
        <f t="shared" ref="AY7:AY35" si="24">IF(AK7&lt;=$F$18,AL7*$G$108+AY6,)</f>
        <v>0</v>
      </c>
    </row>
    <row r="8" spans="2:51">
      <c r="B8" s="464"/>
      <c r="C8" s="144" t="s">
        <v>73</v>
      </c>
      <c r="D8" s="460" t="s">
        <v>140</v>
      </c>
      <c r="E8" s="460"/>
      <c r="F8" s="145">
        <f>IF(D8="","",VLOOKUP(D8,$B$97:$C$100,2,0))</f>
        <v>70</v>
      </c>
      <c r="I8" s="106">
        <v>3</v>
      </c>
      <c r="J8" s="84">
        <f t="shared" si="18"/>
        <v>0</v>
      </c>
      <c r="K8" s="84">
        <f t="shared" si="19"/>
        <v>0</v>
      </c>
      <c r="L8" s="84">
        <f t="shared" si="20"/>
        <v>0</v>
      </c>
      <c r="M8" s="84">
        <f t="shared" si="21"/>
        <v>0</v>
      </c>
      <c r="N8" s="84">
        <f t="shared" si="0"/>
        <v>0</v>
      </c>
      <c r="O8" s="85">
        <f t="shared" si="1"/>
        <v>0</v>
      </c>
      <c r="P8" s="106">
        <v>3</v>
      </c>
      <c r="Q8" s="84">
        <f t="shared" si="15"/>
        <v>0</v>
      </c>
      <c r="R8" s="84">
        <f t="shared" si="22"/>
        <v>0</v>
      </c>
      <c r="S8" s="84">
        <f t="shared" si="23"/>
        <v>0</v>
      </c>
      <c r="T8" s="84">
        <f t="shared" si="2"/>
        <v>0</v>
      </c>
      <c r="U8" s="84">
        <f t="shared" si="16"/>
        <v>0</v>
      </c>
      <c r="V8" s="84">
        <f t="shared" si="3"/>
        <v>0</v>
      </c>
      <c r="W8" s="84">
        <v>0</v>
      </c>
      <c r="X8" s="84">
        <f t="shared" si="4"/>
        <v>0</v>
      </c>
      <c r="Y8" s="89">
        <f t="shared" si="5"/>
        <v>0</v>
      </c>
      <c r="AA8" s="122">
        <v>3</v>
      </c>
      <c r="AB8" s="84">
        <f t="shared" si="6"/>
        <v>0</v>
      </c>
      <c r="AC8" s="332">
        <f t="shared" si="7"/>
        <v>0</v>
      </c>
      <c r="AD8" s="152">
        <f t="shared" si="8"/>
        <v>0</v>
      </c>
      <c r="AE8" s="152">
        <f t="shared" si="9"/>
        <v>0</v>
      </c>
      <c r="AF8" s="221">
        <f>IF(OR(AA8&lt;=$F$18,AA8&lt;=30),EXP(-LN(2)/$D$104)*AF7+((1-EXP(-LN(2)/$D$104))/(LN(2)/$D$104))*$AB8*AC8*0.475*$F$19*44/12,)</f>
        <v>0</v>
      </c>
      <c r="AG8" s="221">
        <f>IF(OR(AA8&lt;=$F$18,AA8&lt;=30),EXP(-LN(2)/$D$106)*AG7+((1-EXP(-LN(2)/$D$106))/(LN(2)/$D$106))*$AB8*AD8*0.475*$F$19*44/12,)</f>
        <v>0</v>
      </c>
      <c r="AH8" s="221">
        <f>IF(OR(AA8&lt;=$F$18,AA8&lt;=30),EXP(-LN(2)/$D$105)*AH7+((1-EXP(-LN(2)/$D$105))/(LN(2)/$D$105))*$AB8*AE8*0.475*$F$19*44/12,)</f>
        <v>0</v>
      </c>
      <c r="AI8" s="226">
        <f>IF(OR(AA8&lt;=$F$18,AA8&lt;=30),SUM(AF8:AH8),)</f>
        <v>0</v>
      </c>
      <c r="AK8" s="122">
        <v>3</v>
      </c>
      <c r="AL8" s="84">
        <f t="shared" si="10"/>
        <v>0</v>
      </c>
      <c r="AM8" s="84">
        <f t="shared" si="11"/>
        <v>0</v>
      </c>
      <c r="AN8" s="84">
        <f t="shared" si="12"/>
        <v>0</v>
      </c>
      <c r="AO8" s="84">
        <f t="shared" si="13"/>
        <v>0</v>
      </c>
      <c r="AP8" s="84">
        <f t="shared" si="14"/>
        <v>0</v>
      </c>
      <c r="AQ8" s="221">
        <f t="shared" si="17"/>
        <v>0</v>
      </c>
      <c r="AR8" s="221">
        <f t="shared" si="17"/>
        <v>0</v>
      </c>
      <c r="AS8" s="221">
        <f t="shared" si="17"/>
        <v>0</v>
      </c>
      <c r="AT8" s="221">
        <f t="shared" si="17"/>
        <v>0</v>
      </c>
      <c r="AU8" s="84"/>
      <c r="AV8" s="84"/>
      <c r="AW8" s="84"/>
      <c r="AX8" s="84"/>
      <c r="AY8" s="190">
        <f t="shared" si="24"/>
        <v>0</v>
      </c>
    </row>
    <row r="9" spans="2:51">
      <c r="B9" s="464"/>
      <c r="C9" s="144" t="s">
        <v>74</v>
      </c>
      <c r="D9" s="456" t="str">
        <f>IF(D8=$B$100,"totale","néant")</f>
        <v>totale</v>
      </c>
      <c r="E9" s="456"/>
      <c r="F9" s="145">
        <f>IF(D8=B100,10,VLOOKUP(D8,$B$97:$D$100,3,FALSE))</f>
        <v>10</v>
      </c>
      <c r="I9" s="106">
        <v>4</v>
      </c>
      <c r="J9" s="84">
        <f t="shared" si="18"/>
        <v>0</v>
      </c>
      <c r="K9" s="84">
        <f t="shared" si="19"/>
        <v>0</v>
      </c>
      <c r="L9" s="84">
        <f t="shared" si="20"/>
        <v>0</v>
      </c>
      <c r="M9" s="84">
        <f t="shared" si="21"/>
        <v>0</v>
      </c>
      <c r="N9" s="84">
        <f t="shared" si="0"/>
        <v>0</v>
      </c>
      <c r="O9" s="85">
        <f t="shared" si="1"/>
        <v>0</v>
      </c>
      <c r="P9" s="106">
        <v>4</v>
      </c>
      <c r="Q9" s="84">
        <f t="shared" si="15"/>
        <v>0</v>
      </c>
      <c r="R9" s="84">
        <f t="shared" si="22"/>
        <v>0</v>
      </c>
      <c r="S9" s="84">
        <f t="shared" si="23"/>
        <v>0</v>
      </c>
      <c r="T9" s="84">
        <f t="shared" si="2"/>
        <v>0</v>
      </c>
      <c r="U9" s="84">
        <f t="shared" si="16"/>
        <v>0</v>
      </c>
      <c r="V9" s="84">
        <f t="shared" si="3"/>
        <v>0</v>
      </c>
      <c r="W9" s="84">
        <v>0</v>
      </c>
      <c r="X9" s="84">
        <f t="shared" si="4"/>
        <v>0</v>
      </c>
      <c r="Y9" s="89">
        <f t="shared" si="5"/>
        <v>0</v>
      </c>
      <c r="AA9" s="122">
        <v>4</v>
      </c>
      <c r="AB9" s="84">
        <f t="shared" si="6"/>
        <v>0</v>
      </c>
      <c r="AC9" s="332">
        <f t="shared" si="7"/>
        <v>0</v>
      </c>
      <c r="AD9" s="152">
        <f t="shared" si="8"/>
        <v>0</v>
      </c>
      <c r="AE9" s="152">
        <f t="shared" si="9"/>
        <v>0</v>
      </c>
      <c r="AF9" s="221">
        <f>IF(OR(AA9&lt;=$F$18,AA9&lt;=30),EXP(-LN(2)/$D$104)*AF8+((1-EXP(-LN(2)/$D$104))/(LN(2)/$D$104))*$AB9*AC9*0.475*$F$19*44/12,)</f>
        <v>0</v>
      </c>
      <c r="AG9" s="221">
        <f>IF(OR(AA9&lt;=$F$18,AA9&lt;=30),EXP(-LN(2)/$D$106)*AG8+((1-EXP(-LN(2)/$D$106))/(LN(2)/$D$106))*$AB9*AD9*0.475*$F$19*44/12,)</f>
        <v>0</v>
      </c>
      <c r="AH9" s="221">
        <f>IF(OR(AA9&lt;=$F$18,AA9&lt;=30),EXP(-LN(2)/$D$105)*AH8+((1-EXP(-LN(2)/$D$105))/(LN(2)/$D$105))*$AB9*AE9*0.475*$F$19*44/12,)</f>
        <v>0</v>
      </c>
      <c r="AI9" s="226">
        <f>IF(OR(AA9&lt;=$F$18,AA9&lt;=30),SUM(AF9:AH9),)</f>
        <v>0</v>
      </c>
      <c r="AK9" s="122">
        <v>4</v>
      </c>
      <c r="AL9" s="84">
        <f t="shared" si="10"/>
        <v>0</v>
      </c>
      <c r="AM9" s="84">
        <f t="shared" si="11"/>
        <v>0</v>
      </c>
      <c r="AN9" s="84">
        <f t="shared" si="12"/>
        <v>0</v>
      </c>
      <c r="AO9" s="84">
        <f t="shared" si="13"/>
        <v>0</v>
      </c>
      <c r="AP9" s="84">
        <f t="shared" si="14"/>
        <v>0</v>
      </c>
      <c r="AQ9" s="221">
        <f t="shared" si="17"/>
        <v>0</v>
      </c>
      <c r="AR9" s="221">
        <f t="shared" si="17"/>
        <v>0</v>
      </c>
      <c r="AS9" s="221">
        <f t="shared" si="17"/>
        <v>0</v>
      </c>
      <c r="AT9" s="221">
        <f t="shared" si="17"/>
        <v>0</v>
      </c>
      <c r="AU9" s="84"/>
      <c r="AV9" s="84"/>
      <c r="AW9" s="84"/>
      <c r="AX9" s="84"/>
      <c r="AY9" s="190">
        <f t="shared" si="24"/>
        <v>0</v>
      </c>
    </row>
    <row r="10" spans="2:51">
      <c r="B10" s="464"/>
      <c r="C10" s="458" t="s">
        <v>129</v>
      </c>
      <c r="D10" s="453" t="s">
        <v>141</v>
      </c>
      <c r="E10" s="453"/>
      <c r="F10" s="146">
        <f>F18</f>
        <v>0</v>
      </c>
      <c r="I10" s="106">
        <v>5</v>
      </c>
      <c r="J10" s="84">
        <f t="shared" si="18"/>
        <v>0</v>
      </c>
      <c r="K10" s="84">
        <f t="shared" si="19"/>
        <v>0</v>
      </c>
      <c r="L10" s="84">
        <f t="shared" si="20"/>
        <v>0</v>
      </c>
      <c r="M10" s="84">
        <f t="shared" si="21"/>
        <v>0</v>
      </c>
      <c r="N10" s="84">
        <f t="shared" si="0"/>
        <v>0</v>
      </c>
      <c r="O10" s="85">
        <f t="shared" si="1"/>
        <v>0</v>
      </c>
      <c r="P10" s="106">
        <v>5</v>
      </c>
      <c r="Q10" s="84">
        <f t="shared" si="15"/>
        <v>0</v>
      </c>
      <c r="R10" s="84">
        <f t="shared" si="22"/>
        <v>0</v>
      </c>
      <c r="S10" s="84">
        <f t="shared" si="23"/>
        <v>0</v>
      </c>
      <c r="T10" s="84">
        <f t="shared" si="2"/>
        <v>0</v>
      </c>
      <c r="U10" s="84">
        <f t="shared" si="16"/>
        <v>0</v>
      </c>
      <c r="V10" s="84">
        <f t="shared" si="3"/>
        <v>0</v>
      </c>
      <c r="W10" s="84">
        <v>0</v>
      </c>
      <c r="X10" s="84">
        <f t="shared" si="4"/>
        <v>0</v>
      </c>
      <c r="Y10" s="89">
        <f t="shared" si="5"/>
        <v>0</v>
      </c>
      <c r="AA10" s="122">
        <v>5</v>
      </c>
      <c r="AB10" s="84">
        <f t="shared" si="6"/>
        <v>0</v>
      </c>
      <c r="AC10" s="332">
        <f t="shared" si="7"/>
        <v>0</v>
      </c>
      <c r="AD10" s="152">
        <f t="shared" si="8"/>
        <v>0</v>
      </c>
      <c r="AE10" s="152">
        <f t="shared" si="9"/>
        <v>0</v>
      </c>
      <c r="AF10" s="221">
        <f t="shared" ref="AF10:AF24" si="25">IF(OR(AA10&lt;=$F$18,AA10&lt;=30),EXP(-LN(2)/$D$104)*AF9+((1-EXP(-LN(2)/$D$104))/(LN(2)/$D$104))*$AB10*AC10*0.475*$F$19*44/12,)</f>
        <v>0</v>
      </c>
      <c r="AG10" s="221">
        <f t="shared" ref="AG10:AG24" si="26">IF(OR(AA10&lt;=$F$18,AA10&lt;=30),EXP(-LN(2)/$D$106)*AG9+((1-EXP(-LN(2)/$D$106))/(LN(2)/$D$106))*$AB10*AD10*0.475*$F$19*44/12,)</f>
        <v>0</v>
      </c>
      <c r="AH10" s="221">
        <f t="shared" ref="AH10:AH24" si="27">IF(OR(AA10&lt;=$F$18,AA10&lt;=30),EXP(-LN(2)/$D$105)*AH9+((1-EXP(-LN(2)/$D$105))/(LN(2)/$D$105))*$AB10*AE10*0.475*$F$19*44/12,)</f>
        <v>0</v>
      </c>
      <c r="AI10" s="226">
        <f t="shared" ref="AI10:AI24" si="28">IF(OR(AA10&lt;=$F$18,AA10&lt;=30),SUM(AF10:AH10),)</f>
        <v>0</v>
      </c>
      <c r="AK10" s="122">
        <v>5</v>
      </c>
      <c r="AL10" s="84">
        <f t="shared" si="10"/>
        <v>0</v>
      </c>
      <c r="AM10" s="84">
        <f t="shared" si="11"/>
        <v>0</v>
      </c>
      <c r="AN10" s="84">
        <f t="shared" si="12"/>
        <v>0</v>
      </c>
      <c r="AO10" s="84">
        <f t="shared" si="13"/>
        <v>0</v>
      </c>
      <c r="AP10" s="84">
        <f t="shared" si="14"/>
        <v>0</v>
      </c>
      <c r="AQ10" s="221">
        <f t="shared" si="17"/>
        <v>0</v>
      </c>
      <c r="AR10" s="221">
        <f t="shared" si="17"/>
        <v>0</v>
      </c>
      <c r="AS10" s="221">
        <f t="shared" si="17"/>
        <v>0</v>
      </c>
      <c r="AT10" s="221">
        <f t="shared" si="17"/>
        <v>0</v>
      </c>
      <c r="AU10" s="84"/>
      <c r="AV10" s="84"/>
      <c r="AW10" s="84"/>
      <c r="AX10" s="84"/>
      <c r="AY10" s="190">
        <f t="shared" si="24"/>
        <v>0</v>
      </c>
    </row>
    <row r="11" spans="2:51">
      <c r="B11" s="464"/>
      <c r="C11" s="458"/>
      <c r="D11" s="456" t="s">
        <v>144</v>
      </c>
      <c r="E11" s="456"/>
      <c r="F11" s="87">
        <f>IF(D8=$B$100,1,0)</f>
        <v>1</v>
      </c>
      <c r="I11" s="106">
        <v>6</v>
      </c>
      <c r="J11" s="84">
        <f t="shared" si="18"/>
        <v>0</v>
      </c>
      <c r="K11" s="84">
        <f t="shared" si="19"/>
        <v>0</v>
      </c>
      <c r="L11" s="84">
        <f t="shared" si="20"/>
        <v>0</v>
      </c>
      <c r="M11" s="84">
        <f t="shared" si="21"/>
        <v>0</v>
      </c>
      <c r="N11" s="84">
        <f t="shared" si="0"/>
        <v>0</v>
      </c>
      <c r="O11" s="85">
        <f t="shared" si="1"/>
        <v>0</v>
      </c>
      <c r="P11" s="106">
        <v>6</v>
      </c>
      <c r="Q11" s="84">
        <f t="shared" si="15"/>
        <v>0</v>
      </c>
      <c r="R11" s="84">
        <f t="shared" si="22"/>
        <v>0</v>
      </c>
      <c r="S11" s="84">
        <f t="shared" si="23"/>
        <v>0</v>
      </c>
      <c r="T11" s="84">
        <f t="shared" si="2"/>
        <v>0</v>
      </c>
      <c r="U11" s="84">
        <f t="shared" si="16"/>
        <v>0</v>
      </c>
      <c r="V11" s="84">
        <f t="shared" si="3"/>
        <v>0</v>
      </c>
      <c r="W11" s="84">
        <v>0</v>
      </c>
      <c r="X11" s="84">
        <f t="shared" si="4"/>
        <v>0</v>
      </c>
      <c r="Y11" s="89">
        <f t="shared" si="5"/>
        <v>0</v>
      </c>
      <c r="AA11" s="122">
        <v>6</v>
      </c>
      <c r="AB11" s="84">
        <f t="shared" si="6"/>
        <v>0</v>
      </c>
      <c r="AC11" s="332">
        <f t="shared" si="7"/>
        <v>0</v>
      </c>
      <c r="AD11" s="152">
        <f t="shared" si="8"/>
        <v>0</v>
      </c>
      <c r="AE11" s="152">
        <f t="shared" si="9"/>
        <v>0</v>
      </c>
      <c r="AF11" s="221">
        <f t="shared" si="25"/>
        <v>0</v>
      </c>
      <c r="AG11" s="221">
        <f t="shared" si="26"/>
        <v>0</v>
      </c>
      <c r="AH11" s="221">
        <f t="shared" si="27"/>
        <v>0</v>
      </c>
      <c r="AI11" s="226">
        <f t="shared" si="28"/>
        <v>0</v>
      </c>
      <c r="AK11" s="122">
        <v>6</v>
      </c>
      <c r="AL11" s="84">
        <f t="shared" si="10"/>
        <v>0</v>
      </c>
      <c r="AM11" s="84">
        <f t="shared" si="11"/>
        <v>0</v>
      </c>
      <c r="AN11" s="84">
        <f t="shared" si="12"/>
        <v>0</v>
      </c>
      <c r="AO11" s="84">
        <f t="shared" si="13"/>
        <v>0</v>
      </c>
      <c r="AP11" s="84">
        <f t="shared" si="14"/>
        <v>0</v>
      </c>
      <c r="AQ11" s="221">
        <f t="shared" si="17"/>
        <v>0</v>
      </c>
      <c r="AR11" s="221">
        <f t="shared" si="17"/>
        <v>0</v>
      </c>
      <c r="AS11" s="221">
        <f t="shared" si="17"/>
        <v>0</v>
      </c>
      <c r="AT11" s="221">
        <f t="shared" si="17"/>
        <v>0</v>
      </c>
      <c r="AU11" s="84"/>
      <c r="AV11" s="84"/>
      <c r="AW11" s="84"/>
      <c r="AX11" s="84"/>
      <c r="AY11" s="190">
        <f t="shared" si="24"/>
        <v>0</v>
      </c>
    </row>
    <row r="12" spans="2:51" ht="16">
      <c r="B12" s="464"/>
      <c r="C12" s="458"/>
      <c r="D12" s="453" t="s">
        <v>136</v>
      </c>
      <c r="E12" s="453"/>
      <c r="F12" s="147" t="s">
        <v>70</v>
      </c>
      <c r="I12" s="106">
        <v>7</v>
      </c>
      <c r="J12" s="84">
        <f t="shared" si="18"/>
        <v>0</v>
      </c>
      <c r="K12" s="84">
        <f t="shared" si="19"/>
        <v>0</v>
      </c>
      <c r="L12" s="84">
        <f t="shared" si="20"/>
        <v>0</v>
      </c>
      <c r="M12" s="84">
        <f t="shared" si="21"/>
        <v>0</v>
      </c>
      <c r="N12" s="84">
        <f t="shared" si="0"/>
        <v>0</v>
      </c>
      <c r="O12" s="85">
        <f t="shared" si="1"/>
        <v>0</v>
      </c>
      <c r="P12" s="106">
        <v>7</v>
      </c>
      <c r="Q12" s="84">
        <f t="shared" si="15"/>
        <v>0</v>
      </c>
      <c r="R12" s="84">
        <f t="shared" si="22"/>
        <v>0</v>
      </c>
      <c r="S12" s="84">
        <f t="shared" si="23"/>
        <v>0</v>
      </c>
      <c r="T12" s="84">
        <f t="shared" si="2"/>
        <v>0</v>
      </c>
      <c r="U12" s="84">
        <f t="shared" si="16"/>
        <v>0</v>
      </c>
      <c r="V12" s="84">
        <f t="shared" si="3"/>
        <v>0</v>
      </c>
      <c r="W12" s="84">
        <v>0</v>
      </c>
      <c r="X12" s="84">
        <f t="shared" si="4"/>
        <v>0</v>
      </c>
      <c r="Y12" s="89">
        <f t="shared" si="5"/>
        <v>0</v>
      </c>
      <c r="AA12" s="122">
        <v>7</v>
      </c>
      <c r="AB12" s="84">
        <f t="shared" si="6"/>
        <v>0</v>
      </c>
      <c r="AC12" s="332">
        <f t="shared" si="7"/>
        <v>0</v>
      </c>
      <c r="AD12" s="152">
        <f t="shared" si="8"/>
        <v>0</v>
      </c>
      <c r="AE12" s="152">
        <f t="shared" si="9"/>
        <v>0</v>
      </c>
      <c r="AF12" s="221">
        <f t="shared" si="25"/>
        <v>0</v>
      </c>
      <c r="AG12" s="221">
        <f t="shared" si="26"/>
        <v>0</v>
      </c>
      <c r="AH12" s="221">
        <f t="shared" si="27"/>
        <v>0</v>
      </c>
      <c r="AI12" s="226">
        <f t="shared" si="28"/>
        <v>0</v>
      </c>
      <c r="AK12" s="122">
        <v>7</v>
      </c>
      <c r="AL12" s="84">
        <f t="shared" si="10"/>
        <v>0</v>
      </c>
      <c r="AM12" s="84">
        <f t="shared" si="11"/>
        <v>0</v>
      </c>
      <c r="AN12" s="84">
        <f t="shared" si="12"/>
        <v>0</v>
      </c>
      <c r="AO12" s="84">
        <f t="shared" si="13"/>
        <v>0</v>
      </c>
      <c r="AP12" s="84">
        <f t="shared" si="14"/>
        <v>0</v>
      </c>
      <c r="AQ12" s="221">
        <f t="shared" si="17"/>
        <v>0</v>
      </c>
      <c r="AR12" s="221">
        <f t="shared" si="17"/>
        <v>0</v>
      </c>
      <c r="AS12" s="221">
        <f t="shared" si="17"/>
        <v>0</v>
      </c>
      <c r="AT12" s="221">
        <f t="shared" si="17"/>
        <v>0</v>
      </c>
      <c r="AU12" s="84"/>
      <c r="AV12" s="84"/>
      <c r="AW12" s="84"/>
      <c r="AX12" s="84"/>
      <c r="AY12" s="190">
        <f t="shared" si="24"/>
        <v>0</v>
      </c>
    </row>
    <row r="13" spans="2:51">
      <c r="B13" s="455"/>
      <c r="C13" s="459"/>
      <c r="D13" s="457" t="s">
        <v>160</v>
      </c>
      <c r="E13" s="457"/>
      <c r="F13" s="88">
        <f>IF(ISBLANK(F$12),,VLOOKUP(F$12,C131:D195,2,FALSE))</f>
        <v>0.56999999999999995</v>
      </c>
      <c r="I13" s="106">
        <v>8</v>
      </c>
      <c r="J13" s="84">
        <f t="shared" si="18"/>
        <v>0</v>
      </c>
      <c r="K13" s="84">
        <f t="shared" si="19"/>
        <v>0</v>
      </c>
      <c r="L13" s="84">
        <f t="shared" si="20"/>
        <v>0</v>
      </c>
      <c r="M13" s="84">
        <f t="shared" si="21"/>
        <v>0</v>
      </c>
      <c r="N13" s="84">
        <f t="shared" si="0"/>
        <v>0</v>
      </c>
      <c r="O13" s="85">
        <f t="shared" si="1"/>
        <v>0</v>
      </c>
      <c r="P13" s="106">
        <v>8</v>
      </c>
      <c r="Q13" s="84">
        <f t="shared" si="15"/>
        <v>0</v>
      </c>
      <c r="R13" s="84">
        <f t="shared" si="22"/>
        <v>0</v>
      </c>
      <c r="S13" s="84">
        <f t="shared" si="23"/>
        <v>0</v>
      </c>
      <c r="T13" s="84">
        <f t="shared" si="2"/>
        <v>0</v>
      </c>
      <c r="U13" s="84">
        <f t="shared" si="16"/>
        <v>0</v>
      </c>
      <c r="V13" s="84">
        <f t="shared" si="3"/>
        <v>0</v>
      </c>
      <c r="W13" s="84">
        <v>0</v>
      </c>
      <c r="X13" s="84">
        <f t="shared" si="4"/>
        <v>0</v>
      </c>
      <c r="Y13" s="89">
        <f t="shared" si="5"/>
        <v>0</v>
      </c>
      <c r="AA13" s="122">
        <v>8</v>
      </c>
      <c r="AB13" s="84">
        <f t="shared" si="6"/>
        <v>0</v>
      </c>
      <c r="AC13" s="332">
        <f t="shared" si="7"/>
        <v>0</v>
      </c>
      <c r="AD13" s="152">
        <f t="shared" si="8"/>
        <v>0</v>
      </c>
      <c r="AE13" s="152">
        <f t="shared" si="9"/>
        <v>0</v>
      </c>
      <c r="AF13" s="221">
        <f t="shared" si="25"/>
        <v>0</v>
      </c>
      <c r="AG13" s="221">
        <f t="shared" si="26"/>
        <v>0</v>
      </c>
      <c r="AH13" s="221">
        <f t="shared" si="27"/>
        <v>0</v>
      </c>
      <c r="AI13" s="226">
        <f t="shared" si="28"/>
        <v>0</v>
      </c>
      <c r="AK13" s="122">
        <v>8</v>
      </c>
      <c r="AL13" s="84">
        <f t="shared" si="10"/>
        <v>0</v>
      </c>
      <c r="AM13" s="84">
        <f t="shared" si="11"/>
        <v>0</v>
      </c>
      <c r="AN13" s="84">
        <f t="shared" si="12"/>
        <v>0</v>
      </c>
      <c r="AO13" s="84">
        <f t="shared" si="13"/>
        <v>0</v>
      </c>
      <c r="AP13" s="84">
        <f t="shared" si="14"/>
        <v>0</v>
      </c>
      <c r="AQ13" s="221">
        <f t="shared" si="17"/>
        <v>0</v>
      </c>
      <c r="AR13" s="221">
        <f t="shared" si="17"/>
        <v>0</v>
      </c>
      <c r="AS13" s="221">
        <f t="shared" si="17"/>
        <v>0</v>
      </c>
      <c r="AT13" s="221">
        <f t="shared" si="17"/>
        <v>0</v>
      </c>
      <c r="AU13" s="84"/>
      <c r="AV13" s="84"/>
      <c r="AW13" s="84"/>
      <c r="AX13" s="84"/>
      <c r="AY13" s="190">
        <f t="shared" si="24"/>
        <v>0</v>
      </c>
    </row>
    <row r="14" spans="2:51">
      <c r="B14" s="454" t="s">
        <v>137</v>
      </c>
      <c r="C14" s="450"/>
      <c r="D14" s="451"/>
      <c r="E14" s="451"/>
      <c r="F14" s="452"/>
      <c r="I14" s="106">
        <v>9</v>
      </c>
      <c r="J14" s="84">
        <f t="shared" si="18"/>
        <v>0</v>
      </c>
      <c r="K14" s="84">
        <f t="shared" si="19"/>
        <v>0</v>
      </c>
      <c r="L14" s="84">
        <f t="shared" si="20"/>
        <v>0</v>
      </c>
      <c r="M14" s="84">
        <f t="shared" si="21"/>
        <v>0</v>
      </c>
      <c r="N14" s="84">
        <f t="shared" si="0"/>
        <v>0</v>
      </c>
      <c r="O14" s="85">
        <f t="shared" si="1"/>
        <v>0</v>
      </c>
      <c r="P14" s="106">
        <v>9</v>
      </c>
      <c r="Q14" s="84">
        <f t="shared" si="15"/>
        <v>0</v>
      </c>
      <c r="R14" s="84">
        <f t="shared" si="22"/>
        <v>0</v>
      </c>
      <c r="S14" s="84">
        <f t="shared" si="23"/>
        <v>0</v>
      </c>
      <c r="T14" s="84">
        <f t="shared" si="2"/>
        <v>0</v>
      </c>
      <c r="U14" s="84">
        <f t="shared" si="16"/>
        <v>0</v>
      </c>
      <c r="V14" s="84">
        <f t="shared" si="3"/>
        <v>0</v>
      </c>
      <c r="W14" s="84">
        <v>0</v>
      </c>
      <c r="X14" s="84">
        <f t="shared" si="4"/>
        <v>0</v>
      </c>
      <c r="Y14" s="89">
        <f t="shared" si="5"/>
        <v>0</v>
      </c>
      <c r="AA14" s="122">
        <v>9</v>
      </c>
      <c r="AB14" s="84">
        <f t="shared" si="6"/>
        <v>0</v>
      </c>
      <c r="AC14" s="332">
        <f t="shared" si="7"/>
        <v>0</v>
      </c>
      <c r="AD14" s="152">
        <f t="shared" si="8"/>
        <v>0</v>
      </c>
      <c r="AE14" s="152">
        <f t="shared" si="9"/>
        <v>0</v>
      </c>
      <c r="AF14" s="221">
        <f t="shared" si="25"/>
        <v>0</v>
      </c>
      <c r="AG14" s="221">
        <f t="shared" si="26"/>
        <v>0</v>
      </c>
      <c r="AH14" s="221">
        <f t="shared" si="27"/>
        <v>0</v>
      </c>
      <c r="AI14" s="226">
        <f t="shared" si="28"/>
        <v>0</v>
      </c>
      <c r="AK14" s="122">
        <v>9</v>
      </c>
      <c r="AL14" s="84">
        <f t="shared" si="10"/>
        <v>0</v>
      </c>
      <c r="AM14" s="84">
        <f t="shared" si="11"/>
        <v>0</v>
      </c>
      <c r="AN14" s="84">
        <f t="shared" si="12"/>
        <v>0</v>
      </c>
      <c r="AO14" s="84">
        <f t="shared" si="13"/>
        <v>0</v>
      </c>
      <c r="AP14" s="84">
        <f t="shared" si="14"/>
        <v>0</v>
      </c>
      <c r="AQ14" s="221">
        <f t="shared" si="17"/>
        <v>0</v>
      </c>
      <c r="AR14" s="221">
        <f t="shared" si="17"/>
        <v>0</v>
      </c>
      <c r="AS14" s="221">
        <f t="shared" si="17"/>
        <v>0</v>
      </c>
      <c r="AT14" s="221">
        <f t="shared" si="17"/>
        <v>0</v>
      </c>
      <c r="AU14" s="84"/>
      <c r="AV14" s="84"/>
      <c r="AW14" s="84"/>
      <c r="AX14" s="84"/>
      <c r="AY14" s="190">
        <f t="shared" si="24"/>
        <v>0</v>
      </c>
    </row>
    <row r="15" spans="2:51">
      <c r="B15" s="464"/>
      <c r="C15" s="144" t="s">
        <v>73</v>
      </c>
      <c r="D15" s="460" t="s">
        <v>140</v>
      </c>
      <c r="E15" s="460"/>
      <c r="F15" s="145">
        <f>IF(D15="","",VLOOKUP(D15,$B$97:$C$100,2,0))</f>
        <v>70</v>
      </c>
      <c r="I15" s="106">
        <v>10</v>
      </c>
      <c r="J15" s="84">
        <f t="shared" si="18"/>
        <v>0</v>
      </c>
      <c r="K15" s="84">
        <f t="shared" si="19"/>
        <v>0</v>
      </c>
      <c r="L15" s="84">
        <f t="shared" si="20"/>
        <v>0</v>
      </c>
      <c r="M15" s="84">
        <f t="shared" si="21"/>
        <v>0</v>
      </c>
      <c r="N15" s="84">
        <f t="shared" si="0"/>
        <v>0</v>
      </c>
      <c r="O15" s="85">
        <f t="shared" si="1"/>
        <v>0</v>
      </c>
      <c r="P15" s="106">
        <v>10</v>
      </c>
      <c r="Q15" s="84">
        <f t="shared" si="15"/>
        <v>0</v>
      </c>
      <c r="R15" s="84">
        <f t="shared" si="22"/>
        <v>0</v>
      </c>
      <c r="S15" s="84">
        <f t="shared" si="23"/>
        <v>0</v>
      </c>
      <c r="T15" s="84">
        <f t="shared" si="2"/>
        <v>0</v>
      </c>
      <c r="U15" s="84">
        <f t="shared" si="16"/>
        <v>0</v>
      </c>
      <c r="V15" s="84">
        <f t="shared" si="3"/>
        <v>0</v>
      </c>
      <c r="W15" s="84">
        <v>0</v>
      </c>
      <c r="X15" s="84">
        <f t="shared" si="4"/>
        <v>0</v>
      </c>
      <c r="Y15" s="89">
        <f t="shared" si="5"/>
        <v>0</v>
      </c>
      <c r="AA15" s="122">
        <v>10</v>
      </c>
      <c r="AB15" s="84">
        <f t="shared" si="6"/>
        <v>0</v>
      </c>
      <c r="AC15" s="332">
        <f t="shared" si="7"/>
        <v>0</v>
      </c>
      <c r="AD15" s="152">
        <f t="shared" si="8"/>
        <v>0</v>
      </c>
      <c r="AE15" s="152">
        <f t="shared" si="9"/>
        <v>0</v>
      </c>
      <c r="AF15" s="221">
        <f t="shared" si="25"/>
        <v>0</v>
      </c>
      <c r="AG15" s="221">
        <f t="shared" si="26"/>
        <v>0</v>
      </c>
      <c r="AH15" s="221">
        <f t="shared" si="27"/>
        <v>0</v>
      </c>
      <c r="AI15" s="226">
        <f t="shared" si="28"/>
        <v>0</v>
      </c>
      <c r="AK15" s="122">
        <v>10</v>
      </c>
      <c r="AL15" s="84">
        <f t="shared" si="10"/>
        <v>0</v>
      </c>
      <c r="AM15" s="84">
        <f t="shared" si="11"/>
        <v>0</v>
      </c>
      <c r="AN15" s="84">
        <f t="shared" si="12"/>
        <v>0</v>
      </c>
      <c r="AO15" s="84">
        <f t="shared" si="13"/>
        <v>0</v>
      </c>
      <c r="AP15" s="84">
        <f t="shared" si="14"/>
        <v>0</v>
      </c>
      <c r="AQ15" s="221">
        <f t="shared" si="17"/>
        <v>0</v>
      </c>
      <c r="AR15" s="221">
        <f t="shared" si="17"/>
        <v>0</v>
      </c>
      <c r="AS15" s="221">
        <f t="shared" si="17"/>
        <v>0</v>
      </c>
      <c r="AT15" s="221">
        <f t="shared" si="17"/>
        <v>0</v>
      </c>
      <c r="AU15" s="84"/>
      <c r="AV15" s="84"/>
      <c r="AW15" s="84"/>
      <c r="AX15" s="84"/>
      <c r="AY15" s="190">
        <f t="shared" si="24"/>
        <v>0</v>
      </c>
    </row>
    <row r="16" spans="2:51">
      <c r="B16" s="464"/>
      <c r="C16" s="144" t="s">
        <v>74</v>
      </c>
      <c r="D16" s="456" t="s">
        <v>143</v>
      </c>
      <c r="E16" s="456"/>
      <c r="F16" s="145">
        <v>10</v>
      </c>
      <c r="I16" s="106">
        <v>11</v>
      </c>
      <c r="J16" s="84">
        <f t="shared" si="18"/>
        <v>0</v>
      </c>
      <c r="K16" s="84">
        <f t="shared" si="19"/>
        <v>0</v>
      </c>
      <c r="L16" s="84">
        <f t="shared" si="20"/>
        <v>0</v>
      </c>
      <c r="M16" s="84">
        <f t="shared" si="21"/>
        <v>0</v>
      </c>
      <c r="N16" s="84">
        <f t="shared" si="0"/>
        <v>0</v>
      </c>
      <c r="O16" s="85">
        <f t="shared" si="1"/>
        <v>0</v>
      </c>
      <c r="P16" s="106">
        <v>11</v>
      </c>
      <c r="Q16" s="84">
        <f t="shared" si="15"/>
        <v>0</v>
      </c>
      <c r="R16" s="84">
        <f t="shared" si="22"/>
        <v>0</v>
      </c>
      <c r="S16" s="84">
        <f t="shared" si="23"/>
        <v>0</v>
      </c>
      <c r="T16" s="84">
        <f t="shared" si="2"/>
        <v>0</v>
      </c>
      <c r="U16" s="84">
        <f t="shared" si="16"/>
        <v>0</v>
      </c>
      <c r="V16" s="84">
        <f t="shared" si="3"/>
        <v>0</v>
      </c>
      <c r="W16" s="84">
        <v>0</v>
      </c>
      <c r="X16" s="84">
        <f t="shared" si="4"/>
        <v>0</v>
      </c>
      <c r="Y16" s="89">
        <f t="shared" si="5"/>
        <v>0</v>
      </c>
      <c r="AA16" s="122">
        <v>11</v>
      </c>
      <c r="AB16" s="84">
        <f t="shared" si="6"/>
        <v>0</v>
      </c>
      <c r="AC16" s="332">
        <f t="shared" si="7"/>
        <v>0</v>
      </c>
      <c r="AD16" s="152">
        <f t="shared" si="8"/>
        <v>0</v>
      </c>
      <c r="AE16" s="152">
        <f t="shared" si="9"/>
        <v>0</v>
      </c>
      <c r="AF16" s="221">
        <f t="shared" si="25"/>
        <v>0</v>
      </c>
      <c r="AG16" s="221">
        <f t="shared" si="26"/>
        <v>0</v>
      </c>
      <c r="AH16" s="221">
        <f t="shared" si="27"/>
        <v>0</v>
      </c>
      <c r="AI16" s="226">
        <f t="shared" si="28"/>
        <v>0</v>
      </c>
      <c r="AK16" s="122">
        <v>11</v>
      </c>
      <c r="AL16" s="84">
        <f t="shared" si="10"/>
        <v>0</v>
      </c>
      <c r="AM16" s="84">
        <f t="shared" si="11"/>
        <v>0</v>
      </c>
      <c r="AN16" s="84">
        <f t="shared" si="12"/>
        <v>0</v>
      </c>
      <c r="AO16" s="84">
        <f t="shared" si="13"/>
        <v>0</v>
      </c>
      <c r="AP16" s="84">
        <f t="shared" si="14"/>
        <v>0</v>
      </c>
      <c r="AQ16" s="221">
        <f t="shared" si="17"/>
        <v>0</v>
      </c>
      <c r="AR16" s="221">
        <f t="shared" si="17"/>
        <v>0</v>
      </c>
      <c r="AS16" s="221">
        <f t="shared" si="17"/>
        <v>0</v>
      </c>
      <c r="AT16" s="221">
        <f t="shared" si="17"/>
        <v>0</v>
      </c>
      <c r="AU16" s="84"/>
      <c r="AV16" s="84"/>
      <c r="AW16" s="84"/>
      <c r="AX16" s="84"/>
      <c r="AY16" s="190">
        <f t="shared" si="24"/>
        <v>0</v>
      </c>
    </row>
    <row r="17" spans="2:51">
      <c r="B17" s="464"/>
      <c r="C17" s="458" t="s">
        <v>129</v>
      </c>
      <c r="D17" s="453" t="s">
        <v>136</v>
      </c>
      <c r="E17" s="453"/>
      <c r="F17" s="147"/>
      <c r="I17" s="106">
        <v>12</v>
      </c>
      <c r="J17" s="84">
        <f t="shared" si="18"/>
        <v>0</v>
      </c>
      <c r="K17" s="84">
        <f t="shared" si="19"/>
        <v>0</v>
      </c>
      <c r="L17" s="84">
        <f t="shared" si="20"/>
        <v>0</v>
      </c>
      <c r="M17" s="84">
        <f t="shared" si="21"/>
        <v>0</v>
      </c>
      <c r="N17" s="84">
        <f t="shared" si="0"/>
        <v>0</v>
      </c>
      <c r="O17" s="85">
        <f t="shared" si="1"/>
        <v>0</v>
      </c>
      <c r="P17" s="106">
        <v>12</v>
      </c>
      <c r="Q17" s="84">
        <f t="shared" si="15"/>
        <v>0</v>
      </c>
      <c r="R17" s="84">
        <f t="shared" si="22"/>
        <v>0</v>
      </c>
      <c r="S17" s="84">
        <f t="shared" si="23"/>
        <v>0</v>
      </c>
      <c r="T17" s="84">
        <f t="shared" si="2"/>
        <v>0</v>
      </c>
      <c r="U17" s="84">
        <f t="shared" si="16"/>
        <v>0</v>
      </c>
      <c r="V17" s="84">
        <f t="shared" si="3"/>
        <v>0</v>
      </c>
      <c r="W17" s="84">
        <v>0</v>
      </c>
      <c r="X17" s="84">
        <f t="shared" si="4"/>
        <v>0</v>
      </c>
      <c r="Y17" s="89">
        <f t="shared" si="5"/>
        <v>0</v>
      </c>
      <c r="AA17" s="122">
        <v>12</v>
      </c>
      <c r="AB17" s="84">
        <f t="shared" si="6"/>
        <v>0</v>
      </c>
      <c r="AC17" s="332">
        <f t="shared" si="7"/>
        <v>0</v>
      </c>
      <c r="AD17" s="152">
        <f t="shared" si="8"/>
        <v>0</v>
      </c>
      <c r="AE17" s="152">
        <f t="shared" si="9"/>
        <v>0</v>
      </c>
      <c r="AF17" s="221">
        <f t="shared" si="25"/>
        <v>0</v>
      </c>
      <c r="AG17" s="221">
        <f t="shared" si="26"/>
        <v>0</v>
      </c>
      <c r="AH17" s="221">
        <f t="shared" si="27"/>
        <v>0</v>
      </c>
      <c r="AI17" s="226">
        <f t="shared" si="28"/>
        <v>0</v>
      </c>
      <c r="AK17" s="122">
        <v>12</v>
      </c>
      <c r="AL17" s="84">
        <f t="shared" si="10"/>
        <v>0</v>
      </c>
      <c r="AM17" s="84">
        <f t="shared" si="11"/>
        <v>0</v>
      </c>
      <c r="AN17" s="84">
        <f t="shared" si="12"/>
        <v>0</v>
      </c>
      <c r="AO17" s="84">
        <f t="shared" si="13"/>
        <v>0</v>
      </c>
      <c r="AP17" s="84">
        <f t="shared" si="14"/>
        <v>0</v>
      </c>
      <c r="AQ17" s="221">
        <f t="shared" si="17"/>
        <v>0</v>
      </c>
      <c r="AR17" s="221">
        <f t="shared" si="17"/>
        <v>0</v>
      </c>
      <c r="AS17" s="221">
        <f t="shared" si="17"/>
        <v>0</v>
      </c>
      <c r="AT17" s="221">
        <f t="shared" si="17"/>
        <v>0</v>
      </c>
      <c r="AU17" s="84"/>
      <c r="AV17" s="84"/>
      <c r="AW17" s="84"/>
      <c r="AX17" s="84"/>
      <c r="AY17" s="190">
        <f t="shared" si="24"/>
        <v>0</v>
      </c>
    </row>
    <row r="18" spans="2:51">
      <c r="B18" s="464"/>
      <c r="C18" s="458"/>
      <c r="D18" s="453" t="s">
        <v>141</v>
      </c>
      <c r="E18" s="453"/>
      <c r="F18" s="148"/>
      <c r="I18" s="106">
        <v>13</v>
      </c>
      <c r="J18" s="84">
        <f t="shared" si="18"/>
        <v>0</v>
      </c>
      <c r="K18" s="84">
        <f t="shared" si="19"/>
        <v>0</v>
      </c>
      <c r="L18" s="84">
        <f t="shared" si="20"/>
        <v>0</v>
      </c>
      <c r="M18" s="84">
        <f t="shared" si="21"/>
        <v>0</v>
      </c>
      <c r="N18" s="84">
        <f t="shared" si="0"/>
        <v>0</v>
      </c>
      <c r="O18" s="85">
        <f t="shared" si="1"/>
        <v>0</v>
      </c>
      <c r="P18" s="106">
        <v>13</v>
      </c>
      <c r="Q18" s="84">
        <f t="shared" si="15"/>
        <v>0</v>
      </c>
      <c r="R18" s="84">
        <f t="shared" si="22"/>
        <v>0</v>
      </c>
      <c r="S18" s="84">
        <f t="shared" si="23"/>
        <v>0</v>
      </c>
      <c r="T18" s="84">
        <f t="shared" si="2"/>
        <v>0</v>
      </c>
      <c r="U18" s="84">
        <f t="shared" si="16"/>
        <v>0</v>
      </c>
      <c r="V18" s="84">
        <f t="shared" si="3"/>
        <v>0</v>
      </c>
      <c r="W18" s="84">
        <v>0</v>
      </c>
      <c r="X18" s="84">
        <f t="shared" si="4"/>
        <v>0</v>
      </c>
      <c r="Y18" s="89">
        <f t="shared" si="5"/>
        <v>0</v>
      </c>
      <c r="AA18" s="122">
        <v>13</v>
      </c>
      <c r="AB18" s="84">
        <f t="shared" si="6"/>
        <v>0</v>
      </c>
      <c r="AC18" s="332">
        <f t="shared" si="7"/>
        <v>0</v>
      </c>
      <c r="AD18" s="152">
        <f t="shared" si="8"/>
        <v>0</v>
      </c>
      <c r="AE18" s="152">
        <f t="shared" si="9"/>
        <v>0</v>
      </c>
      <c r="AF18" s="221">
        <f t="shared" si="25"/>
        <v>0</v>
      </c>
      <c r="AG18" s="221">
        <f t="shared" si="26"/>
        <v>0</v>
      </c>
      <c r="AH18" s="221">
        <f t="shared" si="27"/>
        <v>0</v>
      </c>
      <c r="AI18" s="226">
        <f t="shared" si="28"/>
        <v>0</v>
      </c>
      <c r="AK18" s="122">
        <v>13</v>
      </c>
      <c r="AL18" s="84">
        <f t="shared" si="10"/>
        <v>0</v>
      </c>
      <c r="AM18" s="84">
        <f t="shared" si="11"/>
        <v>0</v>
      </c>
      <c r="AN18" s="84">
        <f t="shared" si="12"/>
        <v>0</v>
      </c>
      <c r="AO18" s="84">
        <f t="shared" si="13"/>
        <v>0</v>
      </c>
      <c r="AP18" s="84">
        <f t="shared" si="14"/>
        <v>0</v>
      </c>
      <c r="AQ18" s="221">
        <f t="shared" si="17"/>
        <v>0</v>
      </c>
      <c r="AR18" s="221">
        <f t="shared" si="17"/>
        <v>0</v>
      </c>
      <c r="AS18" s="221">
        <f t="shared" si="17"/>
        <v>0</v>
      </c>
      <c r="AT18" s="221">
        <f t="shared" si="17"/>
        <v>0</v>
      </c>
      <c r="AU18" s="84"/>
      <c r="AV18" s="84"/>
      <c r="AW18" s="84"/>
      <c r="AX18" s="84"/>
      <c r="AY18" s="190">
        <f t="shared" si="24"/>
        <v>0</v>
      </c>
    </row>
    <row r="19" spans="2:51">
      <c r="B19" s="464"/>
      <c r="C19" s="458"/>
      <c r="D19" s="456" t="s">
        <v>160</v>
      </c>
      <c r="E19" s="456"/>
      <c r="F19" s="87">
        <f>IF(ISBLANK(F$17),,VLOOKUP(F$17,C131:D195,2,FALSE))</f>
        <v>0</v>
      </c>
      <c r="I19" s="106">
        <v>14</v>
      </c>
      <c r="J19" s="84">
        <f t="shared" si="18"/>
        <v>0</v>
      </c>
      <c r="K19" s="84">
        <f t="shared" si="19"/>
        <v>0</v>
      </c>
      <c r="L19" s="84">
        <f t="shared" si="20"/>
        <v>0</v>
      </c>
      <c r="M19" s="84">
        <f t="shared" si="21"/>
        <v>0</v>
      </c>
      <c r="N19" s="84">
        <f t="shared" si="0"/>
        <v>0</v>
      </c>
      <c r="O19" s="85">
        <f t="shared" si="1"/>
        <v>0</v>
      </c>
      <c r="P19" s="106">
        <v>14</v>
      </c>
      <c r="Q19" s="84">
        <f t="shared" si="15"/>
        <v>0</v>
      </c>
      <c r="R19" s="84">
        <f t="shared" si="22"/>
        <v>0</v>
      </c>
      <c r="S19" s="84">
        <f t="shared" si="23"/>
        <v>0</v>
      </c>
      <c r="T19" s="84">
        <f t="shared" si="2"/>
        <v>0</v>
      </c>
      <c r="U19" s="84">
        <f t="shared" si="16"/>
        <v>0</v>
      </c>
      <c r="V19" s="84">
        <f t="shared" si="3"/>
        <v>0</v>
      </c>
      <c r="W19" s="84">
        <v>0</v>
      </c>
      <c r="X19" s="84">
        <f t="shared" si="4"/>
        <v>0</v>
      </c>
      <c r="Y19" s="89">
        <f t="shared" si="5"/>
        <v>0</v>
      </c>
      <c r="AA19" s="122">
        <v>14</v>
      </c>
      <c r="AB19" s="84">
        <f t="shared" si="6"/>
        <v>0</v>
      </c>
      <c r="AC19" s="332">
        <f t="shared" si="7"/>
        <v>0</v>
      </c>
      <c r="AD19" s="152">
        <f t="shared" si="8"/>
        <v>0</v>
      </c>
      <c r="AE19" s="152">
        <f t="shared" si="9"/>
        <v>0</v>
      </c>
      <c r="AF19" s="221">
        <f t="shared" si="25"/>
        <v>0</v>
      </c>
      <c r="AG19" s="221">
        <f t="shared" si="26"/>
        <v>0</v>
      </c>
      <c r="AH19" s="221">
        <f t="shared" si="27"/>
        <v>0</v>
      </c>
      <c r="AI19" s="226">
        <f t="shared" si="28"/>
        <v>0</v>
      </c>
      <c r="AK19" s="122">
        <v>14</v>
      </c>
      <c r="AL19" s="84">
        <f t="shared" si="10"/>
        <v>0</v>
      </c>
      <c r="AM19" s="84">
        <f t="shared" si="11"/>
        <v>0</v>
      </c>
      <c r="AN19" s="84">
        <f t="shared" si="12"/>
        <v>0</v>
      </c>
      <c r="AO19" s="84">
        <f t="shared" si="13"/>
        <v>0</v>
      </c>
      <c r="AP19" s="84">
        <f t="shared" si="14"/>
        <v>0</v>
      </c>
      <c r="AQ19" s="221">
        <f t="shared" si="17"/>
        <v>0</v>
      </c>
      <c r="AR19" s="221">
        <f t="shared" si="17"/>
        <v>0</v>
      </c>
      <c r="AS19" s="221">
        <f t="shared" si="17"/>
        <v>0</v>
      </c>
      <c r="AT19" s="221">
        <f t="shared" si="17"/>
        <v>0</v>
      </c>
      <c r="AU19" s="84"/>
      <c r="AV19" s="84"/>
      <c r="AW19" s="84"/>
      <c r="AX19" s="84"/>
      <c r="AY19" s="190">
        <f t="shared" si="24"/>
        <v>0</v>
      </c>
    </row>
    <row r="20" spans="2:51">
      <c r="B20" s="464"/>
      <c r="C20" s="458"/>
      <c r="D20" s="456" t="s">
        <v>145</v>
      </c>
      <c r="E20" s="456"/>
      <c r="F20" s="149">
        <v>1.3</v>
      </c>
      <c r="I20" s="106">
        <v>15</v>
      </c>
      <c r="J20" s="84">
        <f t="shared" si="18"/>
        <v>0</v>
      </c>
      <c r="K20" s="84">
        <f t="shared" si="19"/>
        <v>0</v>
      </c>
      <c r="L20" s="84">
        <f t="shared" si="20"/>
        <v>0</v>
      </c>
      <c r="M20" s="84">
        <f t="shared" si="21"/>
        <v>0</v>
      </c>
      <c r="N20" s="84">
        <f t="shared" si="0"/>
        <v>0</v>
      </c>
      <c r="O20" s="85">
        <f t="shared" si="1"/>
        <v>0</v>
      </c>
      <c r="P20" s="106">
        <v>15</v>
      </c>
      <c r="Q20" s="84">
        <f t="shared" si="15"/>
        <v>0</v>
      </c>
      <c r="R20" s="84">
        <f t="shared" si="22"/>
        <v>0</v>
      </c>
      <c r="S20" s="84">
        <f t="shared" si="23"/>
        <v>0</v>
      </c>
      <c r="T20" s="84">
        <f t="shared" si="2"/>
        <v>0</v>
      </c>
      <c r="U20" s="84">
        <f t="shared" si="16"/>
        <v>0</v>
      </c>
      <c r="V20" s="84">
        <f t="shared" si="3"/>
        <v>0</v>
      </c>
      <c r="W20" s="84">
        <v>0</v>
      </c>
      <c r="X20" s="84">
        <f t="shared" si="4"/>
        <v>0</v>
      </c>
      <c r="Y20" s="89">
        <f t="shared" si="5"/>
        <v>0</v>
      </c>
      <c r="AA20" s="122">
        <v>15</v>
      </c>
      <c r="AB20" s="84">
        <f t="shared" si="6"/>
        <v>0</v>
      </c>
      <c r="AC20" s="332">
        <f t="shared" si="7"/>
        <v>0</v>
      </c>
      <c r="AD20" s="152">
        <f t="shared" si="8"/>
        <v>0</v>
      </c>
      <c r="AE20" s="152">
        <f t="shared" si="9"/>
        <v>0</v>
      </c>
      <c r="AF20" s="221">
        <f t="shared" si="25"/>
        <v>0</v>
      </c>
      <c r="AG20" s="221">
        <f t="shared" si="26"/>
        <v>0</v>
      </c>
      <c r="AH20" s="221">
        <f t="shared" si="27"/>
        <v>0</v>
      </c>
      <c r="AI20" s="226">
        <f t="shared" si="28"/>
        <v>0</v>
      </c>
      <c r="AK20" s="122">
        <v>15</v>
      </c>
      <c r="AL20" s="84">
        <f t="shared" si="10"/>
        <v>0</v>
      </c>
      <c r="AM20" s="84">
        <f t="shared" si="11"/>
        <v>0</v>
      </c>
      <c r="AN20" s="84">
        <f t="shared" si="12"/>
        <v>0</v>
      </c>
      <c r="AO20" s="84">
        <f t="shared" si="13"/>
        <v>0</v>
      </c>
      <c r="AP20" s="84">
        <f t="shared" si="14"/>
        <v>0</v>
      </c>
      <c r="AQ20" s="221">
        <f t="shared" si="17"/>
        <v>0</v>
      </c>
      <c r="AR20" s="221">
        <f t="shared" si="17"/>
        <v>0</v>
      </c>
      <c r="AS20" s="221">
        <f t="shared" si="17"/>
        <v>0</v>
      </c>
      <c r="AT20" s="221">
        <f t="shared" si="17"/>
        <v>0</v>
      </c>
      <c r="AU20" s="84"/>
      <c r="AV20" s="84"/>
      <c r="AW20" s="84"/>
      <c r="AX20" s="84"/>
      <c r="AY20" s="190">
        <f t="shared" si="24"/>
        <v>0</v>
      </c>
    </row>
    <row r="21" spans="2:51">
      <c r="B21" s="455"/>
      <c r="C21" s="459"/>
      <c r="D21" s="457" t="s">
        <v>148</v>
      </c>
      <c r="E21" s="457"/>
      <c r="F21" s="154"/>
      <c r="I21" s="106">
        <v>16</v>
      </c>
      <c r="J21" s="84">
        <f t="shared" si="18"/>
        <v>0</v>
      </c>
      <c r="K21" s="84">
        <f t="shared" si="19"/>
        <v>0</v>
      </c>
      <c r="L21" s="84">
        <f t="shared" si="20"/>
        <v>0</v>
      </c>
      <c r="M21" s="84">
        <f t="shared" si="21"/>
        <v>0</v>
      </c>
      <c r="N21" s="84">
        <f t="shared" si="0"/>
        <v>0</v>
      </c>
      <c r="O21" s="85">
        <f t="shared" si="1"/>
        <v>0</v>
      </c>
      <c r="P21" s="106">
        <v>16</v>
      </c>
      <c r="Q21" s="84">
        <f t="shared" si="15"/>
        <v>0</v>
      </c>
      <c r="R21" s="84">
        <f t="shared" si="22"/>
        <v>0</v>
      </c>
      <c r="S21" s="84">
        <f t="shared" si="23"/>
        <v>0</v>
      </c>
      <c r="T21" s="84">
        <f t="shared" si="2"/>
        <v>0</v>
      </c>
      <c r="U21" s="84">
        <f t="shared" si="16"/>
        <v>0</v>
      </c>
      <c r="V21" s="84">
        <f t="shared" si="3"/>
        <v>0</v>
      </c>
      <c r="W21" s="84">
        <v>0</v>
      </c>
      <c r="X21" s="84">
        <f t="shared" si="4"/>
        <v>0</v>
      </c>
      <c r="Y21" s="89">
        <f t="shared" si="5"/>
        <v>0</v>
      </c>
      <c r="AA21" s="122">
        <v>16</v>
      </c>
      <c r="AB21" s="84">
        <f t="shared" si="6"/>
        <v>0</v>
      </c>
      <c r="AC21" s="332">
        <f t="shared" si="7"/>
        <v>0</v>
      </c>
      <c r="AD21" s="152">
        <f t="shared" si="8"/>
        <v>0</v>
      </c>
      <c r="AE21" s="152">
        <f t="shared" si="9"/>
        <v>0</v>
      </c>
      <c r="AF21" s="221">
        <f t="shared" si="25"/>
        <v>0</v>
      </c>
      <c r="AG21" s="221">
        <f t="shared" si="26"/>
        <v>0</v>
      </c>
      <c r="AH21" s="221">
        <f t="shared" si="27"/>
        <v>0</v>
      </c>
      <c r="AI21" s="226">
        <f t="shared" si="28"/>
        <v>0</v>
      </c>
      <c r="AK21" s="122">
        <v>16</v>
      </c>
      <c r="AL21" s="84">
        <f t="shared" si="10"/>
        <v>0</v>
      </c>
      <c r="AM21" s="84">
        <f t="shared" si="11"/>
        <v>0</v>
      </c>
      <c r="AN21" s="84">
        <f t="shared" si="12"/>
        <v>0</v>
      </c>
      <c r="AO21" s="84">
        <f t="shared" si="13"/>
        <v>0</v>
      </c>
      <c r="AP21" s="84">
        <f t="shared" si="14"/>
        <v>0</v>
      </c>
      <c r="AQ21" s="221">
        <f t="shared" si="17"/>
        <v>0</v>
      </c>
      <c r="AR21" s="221">
        <f t="shared" si="17"/>
        <v>0</v>
      </c>
      <c r="AS21" s="221">
        <f t="shared" si="17"/>
        <v>0</v>
      </c>
      <c r="AT21" s="221">
        <f t="shared" si="17"/>
        <v>0</v>
      </c>
      <c r="AU21" s="84"/>
      <c r="AV21" s="84"/>
      <c r="AW21" s="84"/>
      <c r="AX21" s="84"/>
      <c r="AY21" s="190">
        <f t="shared" si="24"/>
        <v>0</v>
      </c>
    </row>
    <row r="22" spans="2:51">
      <c r="E22" s="6"/>
      <c r="I22" s="106">
        <v>17</v>
      </c>
      <c r="J22" s="84">
        <f t="shared" si="18"/>
        <v>0</v>
      </c>
      <c r="K22" s="84">
        <f t="shared" si="19"/>
        <v>0</v>
      </c>
      <c r="L22" s="84">
        <f t="shared" si="20"/>
        <v>0</v>
      </c>
      <c r="M22" s="84">
        <f t="shared" si="21"/>
        <v>0</v>
      </c>
      <c r="N22" s="84">
        <f t="shared" si="0"/>
        <v>0</v>
      </c>
      <c r="O22" s="85">
        <f t="shared" si="1"/>
        <v>0</v>
      </c>
      <c r="P22" s="106">
        <v>17</v>
      </c>
      <c r="Q22" s="84">
        <f t="shared" si="15"/>
        <v>0</v>
      </c>
      <c r="R22" s="84">
        <f t="shared" si="22"/>
        <v>0</v>
      </c>
      <c r="S22" s="84">
        <f t="shared" si="23"/>
        <v>0</v>
      </c>
      <c r="T22" s="84">
        <f t="shared" si="2"/>
        <v>0</v>
      </c>
      <c r="U22" s="84">
        <f t="shared" si="16"/>
        <v>0</v>
      </c>
      <c r="V22" s="84">
        <f t="shared" si="3"/>
        <v>0</v>
      </c>
      <c r="W22" s="84">
        <v>0</v>
      </c>
      <c r="X22" s="84">
        <f t="shared" si="4"/>
        <v>0</v>
      </c>
      <c r="Y22" s="89">
        <f t="shared" si="5"/>
        <v>0</v>
      </c>
      <c r="AA22" s="122">
        <v>17</v>
      </c>
      <c r="AB22" s="84">
        <f t="shared" si="6"/>
        <v>0</v>
      </c>
      <c r="AC22" s="332">
        <f t="shared" si="7"/>
        <v>0</v>
      </c>
      <c r="AD22" s="152">
        <f t="shared" si="8"/>
        <v>0</v>
      </c>
      <c r="AE22" s="152">
        <f t="shared" si="9"/>
        <v>0</v>
      </c>
      <c r="AF22" s="221">
        <f t="shared" si="25"/>
        <v>0</v>
      </c>
      <c r="AG22" s="221">
        <f t="shared" si="26"/>
        <v>0</v>
      </c>
      <c r="AH22" s="221">
        <f t="shared" si="27"/>
        <v>0</v>
      </c>
      <c r="AI22" s="226">
        <f t="shared" si="28"/>
        <v>0</v>
      </c>
      <c r="AK22" s="122">
        <v>17</v>
      </c>
      <c r="AL22" s="84">
        <f t="shared" si="10"/>
        <v>0</v>
      </c>
      <c r="AM22" s="84">
        <f t="shared" si="11"/>
        <v>0</v>
      </c>
      <c r="AN22" s="84">
        <f t="shared" si="12"/>
        <v>0</v>
      </c>
      <c r="AO22" s="84">
        <f t="shared" si="13"/>
        <v>0</v>
      </c>
      <c r="AP22" s="84">
        <f t="shared" si="14"/>
        <v>0</v>
      </c>
      <c r="AQ22" s="221">
        <f t="shared" si="17"/>
        <v>0</v>
      </c>
      <c r="AR22" s="221">
        <f t="shared" si="17"/>
        <v>0</v>
      </c>
      <c r="AS22" s="221">
        <f t="shared" si="17"/>
        <v>0</v>
      </c>
      <c r="AT22" s="221">
        <f t="shared" si="17"/>
        <v>0</v>
      </c>
      <c r="AU22" s="84"/>
      <c r="AV22" s="84"/>
      <c r="AW22" s="84"/>
      <c r="AX22" s="84"/>
      <c r="AY22" s="190">
        <f t="shared" si="24"/>
        <v>0</v>
      </c>
    </row>
    <row r="23" spans="2:51">
      <c r="B23" s="476" t="s">
        <v>147</v>
      </c>
      <c r="C23" s="477"/>
      <c r="D23" s="477"/>
      <c r="E23" s="477"/>
      <c r="F23" s="477"/>
      <c r="G23" s="478"/>
      <c r="I23" s="106">
        <v>18</v>
      </c>
      <c r="J23" s="84">
        <f t="shared" si="18"/>
        <v>0</v>
      </c>
      <c r="K23" s="84">
        <f t="shared" si="19"/>
        <v>0</v>
      </c>
      <c r="L23" s="84">
        <f t="shared" si="20"/>
        <v>0</v>
      </c>
      <c r="M23" s="84">
        <f t="shared" si="21"/>
        <v>0</v>
      </c>
      <c r="N23" s="84">
        <f t="shared" si="0"/>
        <v>0</v>
      </c>
      <c r="O23" s="85">
        <f t="shared" si="1"/>
        <v>0</v>
      </c>
      <c r="P23" s="106">
        <v>18</v>
      </c>
      <c r="Q23" s="84">
        <f t="shared" si="15"/>
        <v>0</v>
      </c>
      <c r="R23" s="84">
        <f t="shared" si="22"/>
        <v>0</v>
      </c>
      <c r="S23" s="84">
        <f t="shared" si="23"/>
        <v>0</v>
      </c>
      <c r="T23" s="84">
        <f t="shared" si="2"/>
        <v>0</v>
      </c>
      <c r="U23" s="84">
        <f t="shared" si="16"/>
        <v>0</v>
      </c>
      <c r="V23" s="84">
        <f t="shared" si="3"/>
        <v>0</v>
      </c>
      <c r="W23" s="84">
        <v>0</v>
      </c>
      <c r="X23" s="84">
        <f t="shared" si="4"/>
        <v>0</v>
      </c>
      <c r="Y23" s="89">
        <f t="shared" si="5"/>
        <v>0</v>
      </c>
      <c r="AA23" s="122">
        <v>18</v>
      </c>
      <c r="AB23" s="84">
        <f t="shared" si="6"/>
        <v>0</v>
      </c>
      <c r="AC23" s="332">
        <f t="shared" si="7"/>
        <v>0</v>
      </c>
      <c r="AD23" s="152">
        <f t="shared" si="8"/>
        <v>0</v>
      </c>
      <c r="AE23" s="152">
        <f t="shared" si="9"/>
        <v>0</v>
      </c>
      <c r="AF23" s="221">
        <f t="shared" si="25"/>
        <v>0</v>
      </c>
      <c r="AG23" s="221">
        <f t="shared" si="26"/>
        <v>0</v>
      </c>
      <c r="AH23" s="221">
        <f t="shared" si="27"/>
        <v>0</v>
      </c>
      <c r="AI23" s="226">
        <f t="shared" si="28"/>
        <v>0</v>
      </c>
      <c r="AK23" s="122">
        <v>18</v>
      </c>
      <c r="AL23" s="84">
        <f t="shared" si="10"/>
        <v>0</v>
      </c>
      <c r="AM23" s="84">
        <f t="shared" si="11"/>
        <v>0</v>
      </c>
      <c r="AN23" s="84">
        <f t="shared" si="12"/>
        <v>0</v>
      </c>
      <c r="AO23" s="84">
        <f t="shared" si="13"/>
        <v>0</v>
      </c>
      <c r="AP23" s="84">
        <f t="shared" si="14"/>
        <v>0</v>
      </c>
      <c r="AQ23" s="221">
        <f t="shared" si="17"/>
        <v>0</v>
      </c>
      <c r="AR23" s="221">
        <f t="shared" si="17"/>
        <v>0</v>
      </c>
      <c r="AS23" s="221">
        <f t="shared" si="17"/>
        <v>0</v>
      </c>
      <c r="AT23" s="221">
        <f t="shared" si="17"/>
        <v>0</v>
      </c>
      <c r="AU23" s="84"/>
      <c r="AV23" s="84"/>
      <c r="AW23" s="84"/>
      <c r="AX23" s="84"/>
      <c r="AY23" s="190">
        <f t="shared" si="24"/>
        <v>0</v>
      </c>
    </row>
    <row r="24" spans="2:51">
      <c r="B24" s="98" t="s">
        <v>119</v>
      </c>
      <c r="C24" s="99" t="s">
        <v>120</v>
      </c>
      <c r="D24" s="99" t="s">
        <v>83</v>
      </c>
      <c r="E24" s="99" t="s">
        <v>122</v>
      </c>
      <c r="F24" s="99" t="s">
        <v>121</v>
      </c>
      <c r="G24" s="100" t="s">
        <v>146</v>
      </c>
      <c r="I24" s="106">
        <v>19</v>
      </c>
      <c r="J24" s="84">
        <f t="shared" si="18"/>
        <v>0</v>
      </c>
      <c r="K24" s="84">
        <f t="shared" si="19"/>
        <v>0</v>
      </c>
      <c r="L24" s="84">
        <f t="shared" si="20"/>
        <v>0</v>
      </c>
      <c r="M24" s="84">
        <f t="shared" si="21"/>
        <v>0</v>
      </c>
      <c r="N24" s="84">
        <f t="shared" si="0"/>
        <v>0</v>
      </c>
      <c r="O24" s="85">
        <f t="shared" si="1"/>
        <v>0</v>
      </c>
      <c r="P24" s="106">
        <v>19</v>
      </c>
      <c r="Q24" s="84">
        <f t="shared" si="15"/>
        <v>0</v>
      </c>
      <c r="R24" s="84">
        <f t="shared" si="22"/>
        <v>0</v>
      </c>
      <c r="S24" s="84">
        <f t="shared" si="23"/>
        <v>0</v>
      </c>
      <c r="T24" s="84">
        <f t="shared" si="2"/>
        <v>0</v>
      </c>
      <c r="U24" s="84">
        <f t="shared" si="16"/>
        <v>0</v>
      </c>
      <c r="V24" s="84">
        <f t="shared" si="3"/>
        <v>0</v>
      </c>
      <c r="W24" s="84">
        <v>0</v>
      </c>
      <c r="X24" s="84">
        <f t="shared" si="4"/>
        <v>0</v>
      </c>
      <c r="Y24" s="89">
        <f t="shared" si="5"/>
        <v>0</v>
      </c>
      <c r="AA24" s="122">
        <v>19</v>
      </c>
      <c r="AB24" s="84">
        <f t="shared" si="6"/>
        <v>0</v>
      </c>
      <c r="AC24" s="332">
        <f t="shared" si="7"/>
        <v>0</v>
      </c>
      <c r="AD24" s="152">
        <f t="shared" si="8"/>
        <v>0</v>
      </c>
      <c r="AE24" s="152">
        <f t="shared" si="9"/>
        <v>0</v>
      </c>
      <c r="AF24" s="221">
        <f t="shared" si="25"/>
        <v>0</v>
      </c>
      <c r="AG24" s="221">
        <f t="shared" si="26"/>
        <v>0</v>
      </c>
      <c r="AH24" s="221">
        <f t="shared" si="27"/>
        <v>0</v>
      </c>
      <c r="AI24" s="226">
        <f t="shared" si="28"/>
        <v>0</v>
      </c>
      <c r="AK24" s="122">
        <v>19</v>
      </c>
      <c r="AL24" s="84">
        <f t="shared" si="10"/>
        <v>0</v>
      </c>
      <c r="AM24" s="84">
        <f t="shared" si="11"/>
        <v>0</v>
      </c>
      <c r="AN24" s="84">
        <f t="shared" si="12"/>
        <v>0</v>
      </c>
      <c r="AO24" s="84">
        <f t="shared" si="13"/>
        <v>0</v>
      </c>
      <c r="AP24" s="84">
        <f t="shared" si="14"/>
        <v>0</v>
      </c>
      <c r="AQ24" s="221">
        <f t="shared" si="17"/>
        <v>0</v>
      </c>
      <c r="AR24" s="221">
        <f t="shared" si="17"/>
        <v>0</v>
      </c>
      <c r="AS24" s="221">
        <f t="shared" si="17"/>
        <v>0</v>
      </c>
      <c r="AT24" s="221">
        <f t="shared" si="17"/>
        <v>0</v>
      </c>
      <c r="AU24" s="84"/>
      <c r="AV24" s="84"/>
      <c r="AW24" s="84"/>
      <c r="AX24" s="84"/>
      <c r="AY24" s="190">
        <f t="shared" si="24"/>
        <v>0</v>
      </c>
    </row>
    <row r="25" spans="2:51">
      <c r="B25" s="96">
        <v>0</v>
      </c>
      <c r="C25" s="168">
        <v>18</v>
      </c>
      <c r="D25" s="164">
        <v>112</v>
      </c>
      <c r="E25" s="169">
        <f t="shared" ref="E25:E40" si="29">$F$20</f>
        <v>1.3</v>
      </c>
      <c r="F25" s="97">
        <f t="shared" ref="F25:F40" si="30">D25*E25</f>
        <v>145.6</v>
      </c>
      <c r="G25" s="101">
        <f>F25/(C25-B25)</f>
        <v>8.0888888888888886</v>
      </c>
      <c r="I25" s="106">
        <v>20</v>
      </c>
      <c r="J25" s="84">
        <f t="shared" si="18"/>
        <v>0</v>
      </c>
      <c r="K25" s="84">
        <f t="shared" si="19"/>
        <v>0</v>
      </c>
      <c r="L25" s="84">
        <f t="shared" si="20"/>
        <v>0</v>
      </c>
      <c r="M25" s="84">
        <f t="shared" si="21"/>
        <v>0</v>
      </c>
      <c r="N25" s="84">
        <f t="shared" si="0"/>
        <v>0</v>
      </c>
      <c r="O25" s="85">
        <f t="shared" si="1"/>
        <v>0</v>
      </c>
      <c r="P25" s="106">
        <v>20</v>
      </c>
      <c r="Q25" s="84">
        <f t="shared" si="15"/>
        <v>0</v>
      </c>
      <c r="R25" s="84">
        <f t="shared" si="22"/>
        <v>0</v>
      </c>
      <c r="S25" s="84">
        <f t="shared" si="23"/>
        <v>0</v>
      </c>
      <c r="T25" s="84">
        <f t="shared" si="2"/>
        <v>0</v>
      </c>
      <c r="U25" s="84">
        <f t="shared" si="16"/>
        <v>0</v>
      </c>
      <c r="V25" s="84">
        <f t="shared" si="3"/>
        <v>0</v>
      </c>
      <c r="W25" s="84">
        <v>0</v>
      </c>
      <c r="X25" s="84">
        <f t="shared" si="4"/>
        <v>0</v>
      </c>
      <c r="Y25" s="89">
        <f t="shared" si="5"/>
        <v>0</v>
      </c>
      <c r="AA25" s="122">
        <v>20</v>
      </c>
      <c r="AB25" s="84">
        <f t="shared" si="6"/>
        <v>0</v>
      </c>
      <c r="AC25" s="332">
        <f t="shared" si="7"/>
        <v>0</v>
      </c>
      <c r="AD25" s="152">
        <f t="shared" si="8"/>
        <v>0</v>
      </c>
      <c r="AE25" s="152">
        <f t="shared" si="9"/>
        <v>0</v>
      </c>
      <c r="AF25" s="221">
        <f>IF(OR(AA25&lt;=$F$18,AA25&lt;=30),EXP(-LN(2)/$D$104)*AF24+((1-EXP(-LN(2)/$D$104))/(LN(2)/$D$104))*$AB25*AC25*0.475*$F$19*44/12,)</f>
        <v>0</v>
      </c>
      <c r="AG25" s="221">
        <f>IF(OR(AA25&lt;=$F$18,AA25&lt;=30),EXP(-LN(2)/$D$106)*AG24+((1-EXP(-LN(2)/$D$106))/(LN(2)/$D$106))*$AB25*AD25*0.475*$F$19*44/12,)</f>
        <v>0</v>
      </c>
      <c r="AH25" s="221">
        <f>IF(OR(AA25&lt;=$F$18,AA25&lt;=30),EXP(-LN(2)/$D$105)*AH24+((1-EXP(-LN(2)/$D$105))/(LN(2)/$D$105))*$AB25*AE25*0.475*$F$19*44/12,)</f>
        <v>0</v>
      </c>
      <c r="AI25" s="226">
        <f>IF(OR(AA25&lt;=$F$18,AA25&lt;=30),SUM(AF25:AH25),)</f>
        <v>0</v>
      </c>
      <c r="AK25" s="122">
        <v>20</v>
      </c>
      <c r="AL25" s="84">
        <f t="shared" si="10"/>
        <v>0</v>
      </c>
      <c r="AM25" s="84">
        <f t="shared" si="11"/>
        <v>0</v>
      </c>
      <c r="AN25" s="84">
        <f t="shared" si="12"/>
        <v>0</v>
      </c>
      <c r="AO25" s="84">
        <f t="shared" si="13"/>
        <v>0</v>
      </c>
      <c r="AP25" s="84">
        <f t="shared" si="14"/>
        <v>0</v>
      </c>
      <c r="AQ25" s="221">
        <f>IF($AK25&lt;=$F$18,$AL25*AM25,)</f>
        <v>0</v>
      </c>
      <c r="AR25" s="221">
        <f>IF($AK25&lt;=$F$18,$AL25*AN25,)</f>
        <v>0</v>
      </c>
      <c r="AS25" s="221">
        <f>IF($AK25&lt;=$F$18,$AL25*AO25,)</f>
        <v>0</v>
      </c>
      <c r="AT25" s="221">
        <f>IF($AK25&lt;=$F$18,$AL25*AP25,)</f>
        <v>0</v>
      </c>
      <c r="AU25" s="84"/>
      <c r="AV25" s="84"/>
      <c r="AW25" s="84"/>
      <c r="AX25" s="84"/>
      <c r="AY25" s="190">
        <f t="shared" si="24"/>
        <v>0</v>
      </c>
    </row>
    <row r="26" spans="2:51">
      <c r="B26" s="91">
        <f t="shared" ref="B26:B40" si="31">C25</f>
        <v>18</v>
      </c>
      <c r="C26" s="92">
        <f>B26+1</f>
        <v>19</v>
      </c>
      <c r="D26" s="164">
        <v>92</v>
      </c>
      <c r="E26" s="170">
        <f t="shared" si="29"/>
        <v>1.3</v>
      </c>
      <c r="F26" s="93">
        <f t="shared" si="30"/>
        <v>119.60000000000001</v>
      </c>
      <c r="G26" s="171">
        <f>(F26-F25)/(C26-B26)</f>
        <v>-25.999999999999986</v>
      </c>
      <c r="I26" s="106">
        <v>21</v>
      </c>
      <c r="J26" s="84">
        <f t="shared" si="18"/>
        <v>0</v>
      </c>
      <c r="K26" s="84">
        <f t="shared" si="19"/>
        <v>0</v>
      </c>
      <c r="L26" s="84">
        <f t="shared" si="20"/>
        <v>0</v>
      </c>
      <c r="M26" s="84">
        <f t="shared" si="21"/>
        <v>0</v>
      </c>
      <c r="N26" s="84">
        <f t="shared" si="0"/>
        <v>0</v>
      </c>
      <c r="O26" s="85">
        <f t="shared" si="1"/>
        <v>0</v>
      </c>
      <c r="P26" s="106">
        <v>21</v>
      </c>
      <c r="Q26" s="84">
        <f t="shared" si="15"/>
        <v>0</v>
      </c>
      <c r="R26" s="84">
        <f t="shared" si="22"/>
        <v>0</v>
      </c>
      <c r="S26" s="84">
        <f t="shared" si="23"/>
        <v>0</v>
      </c>
      <c r="T26" s="84">
        <f t="shared" si="2"/>
        <v>0</v>
      </c>
      <c r="U26" s="84">
        <f t="shared" si="16"/>
        <v>0</v>
      </c>
      <c r="V26" s="84">
        <f t="shared" si="3"/>
        <v>0</v>
      </c>
      <c r="W26" s="84">
        <v>0</v>
      </c>
      <c r="X26" s="84">
        <f t="shared" si="4"/>
        <v>0</v>
      </c>
      <c r="Y26" s="89">
        <f t="shared" si="5"/>
        <v>0</v>
      </c>
      <c r="AA26" s="122">
        <v>21</v>
      </c>
      <c r="AB26" s="84">
        <f t="shared" si="6"/>
        <v>0</v>
      </c>
      <c r="AC26" s="332">
        <f t="shared" si="7"/>
        <v>0</v>
      </c>
      <c r="AD26" s="152">
        <f t="shared" si="8"/>
        <v>0</v>
      </c>
      <c r="AE26" s="152">
        <f t="shared" si="9"/>
        <v>0</v>
      </c>
      <c r="AF26" s="221">
        <f>IF(OR(AA26&lt;=$F$18,AA26&lt;=30),EXP(-LN(2)/$D$104)*AF25+((1-EXP(-LN(2)/$D$104))/(LN(2)/$D$104))*$AB26*AC26*0.475*$F$19*44/12,)</f>
        <v>0</v>
      </c>
      <c r="AG26" s="221">
        <f>IF(OR(AA26&lt;=$F$18,AA26&lt;=30),EXP(-LN(2)/$D$106)*AG25+((1-EXP(-LN(2)/$D$106))/(LN(2)/$D$106))*$AB26*AD26*0.475*$F$19*44/12,)</f>
        <v>0</v>
      </c>
      <c r="AH26" s="221">
        <f>IF(OR(AA26&lt;=$F$18,AA26&lt;=30),EXP(-LN(2)/$D$105)*AH25+((1-EXP(-LN(2)/$D$105))/(LN(2)/$D$105))*$AB26*AE26*0.475*$F$19*44/12,)</f>
        <v>0</v>
      </c>
      <c r="AI26" s="226">
        <f>IF(OR(AA26&lt;=$F$18,AA26&lt;=30),SUM(AF26:AH26),)</f>
        <v>0</v>
      </c>
      <c r="AK26" s="122">
        <v>21</v>
      </c>
      <c r="AL26" s="84">
        <f t="shared" si="10"/>
        <v>0</v>
      </c>
      <c r="AM26" s="84">
        <f t="shared" si="11"/>
        <v>0</v>
      </c>
      <c r="AN26" s="84">
        <f t="shared" si="12"/>
        <v>0</v>
      </c>
      <c r="AO26" s="84">
        <f t="shared" si="13"/>
        <v>0</v>
      </c>
      <c r="AP26" s="84">
        <f t="shared" si="14"/>
        <v>0</v>
      </c>
      <c r="AQ26" s="221">
        <f t="shared" ref="AQ26:AT35" si="32">IF($AK26&lt;=$F$18,$AL26*AM26,)</f>
        <v>0</v>
      </c>
      <c r="AR26" s="221">
        <f t="shared" si="32"/>
        <v>0</v>
      </c>
      <c r="AS26" s="221">
        <f t="shared" si="32"/>
        <v>0</v>
      </c>
      <c r="AT26" s="221">
        <f t="shared" si="32"/>
        <v>0</v>
      </c>
      <c r="AU26" s="84"/>
      <c r="AV26" s="84"/>
      <c r="AW26" s="84"/>
      <c r="AX26" s="84"/>
      <c r="AY26" s="190">
        <f t="shared" si="24"/>
        <v>0</v>
      </c>
    </row>
    <row r="27" spans="2:51">
      <c r="B27" s="91">
        <f t="shared" si="31"/>
        <v>19</v>
      </c>
      <c r="C27" s="181">
        <f>C25+3</f>
        <v>21</v>
      </c>
      <c r="D27" s="165">
        <v>146</v>
      </c>
      <c r="E27" s="170">
        <f t="shared" si="29"/>
        <v>1.3</v>
      </c>
      <c r="F27" s="93">
        <f t="shared" si="30"/>
        <v>189.8</v>
      </c>
      <c r="G27" s="102">
        <f t="shared" ref="G27:G40" si="33">(F27-F26)/(C27-B27)</f>
        <v>35.1</v>
      </c>
      <c r="I27" s="106">
        <v>22</v>
      </c>
      <c r="J27" s="84">
        <f t="shared" si="18"/>
        <v>0</v>
      </c>
      <c r="K27" s="84">
        <f t="shared" si="19"/>
        <v>0</v>
      </c>
      <c r="L27" s="84">
        <f t="shared" si="20"/>
        <v>0</v>
      </c>
      <c r="M27" s="84">
        <f t="shared" si="21"/>
        <v>0</v>
      </c>
      <c r="N27" s="84">
        <f t="shared" si="0"/>
        <v>0</v>
      </c>
      <c r="O27" s="85">
        <f t="shared" si="1"/>
        <v>0</v>
      </c>
      <c r="P27" s="106">
        <v>22</v>
      </c>
      <c r="Q27" s="84">
        <f t="shared" si="15"/>
        <v>0</v>
      </c>
      <c r="R27" s="84">
        <f t="shared" si="22"/>
        <v>0</v>
      </c>
      <c r="S27" s="84">
        <f t="shared" si="23"/>
        <v>0</v>
      </c>
      <c r="T27" s="84">
        <f t="shared" si="2"/>
        <v>0</v>
      </c>
      <c r="U27" s="84">
        <f t="shared" si="16"/>
        <v>0</v>
      </c>
      <c r="V27" s="84">
        <f t="shared" si="3"/>
        <v>0</v>
      </c>
      <c r="W27" s="84">
        <v>0</v>
      </c>
      <c r="X27" s="84">
        <f t="shared" si="4"/>
        <v>0</v>
      </c>
      <c r="Y27" s="89">
        <f t="shared" si="5"/>
        <v>0</v>
      </c>
      <c r="AA27" s="122">
        <v>22</v>
      </c>
      <c r="AB27" s="84">
        <f t="shared" si="6"/>
        <v>0</v>
      </c>
      <c r="AC27" s="332">
        <f t="shared" si="7"/>
        <v>0</v>
      </c>
      <c r="AD27" s="152">
        <f t="shared" si="8"/>
        <v>0</v>
      </c>
      <c r="AE27" s="152">
        <f t="shared" si="9"/>
        <v>0</v>
      </c>
      <c r="AF27" s="221">
        <f t="shared" ref="AF27:AF90" si="34">IF(OR(AA27&lt;=$F$18,AA27&lt;=30),EXP(-LN(2)/$D$104)*AF26+((1-EXP(-LN(2)/$D$104))/(LN(2)/$D$104))*$AB27*AC27*0.475*$F$19*44/12,)</f>
        <v>0</v>
      </c>
      <c r="AG27" s="221">
        <f t="shared" ref="AG27:AG90" si="35">IF(OR(AA27&lt;=$F$18,AA27&lt;=30),EXP(-LN(2)/$D$106)*AG26+((1-EXP(-LN(2)/$D$106))/(LN(2)/$D$106))*$AB27*AD27*0.475*$F$19*44/12,)</f>
        <v>0</v>
      </c>
      <c r="AH27" s="221">
        <f t="shared" ref="AH27:AH90" si="36">IF(OR(AA27&lt;=$F$18,AA27&lt;=30),EXP(-LN(2)/$D$105)*AH26+((1-EXP(-LN(2)/$D$105))/(LN(2)/$D$105))*$AB27*AE27*0.475*$F$19*44/12,)</f>
        <v>0</v>
      </c>
      <c r="AI27" s="226">
        <f t="shared" ref="AI27:AI90" si="37">IF(OR(AA27&lt;=$F$18,AA27&lt;=30),SUM(AF27:AH27),)</f>
        <v>0</v>
      </c>
      <c r="AK27" s="122">
        <v>22</v>
      </c>
      <c r="AL27" s="84">
        <f t="shared" si="10"/>
        <v>0</v>
      </c>
      <c r="AM27" s="84">
        <f t="shared" si="11"/>
        <v>0</v>
      </c>
      <c r="AN27" s="84">
        <f t="shared" si="12"/>
        <v>0</v>
      </c>
      <c r="AO27" s="84">
        <f t="shared" si="13"/>
        <v>0</v>
      </c>
      <c r="AP27" s="84">
        <f t="shared" si="14"/>
        <v>0</v>
      </c>
      <c r="AQ27" s="221">
        <f t="shared" si="32"/>
        <v>0</v>
      </c>
      <c r="AR27" s="221">
        <f t="shared" si="32"/>
        <v>0</v>
      </c>
      <c r="AS27" s="221">
        <f t="shared" si="32"/>
        <v>0</v>
      </c>
      <c r="AT27" s="221">
        <f t="shared" si="32"/>
        <v>0</v>
      </c>
      <c r="AU27" s="84"/>
      <c r="AV27" s="84"/>
      <c r="AW27" s="84"/>
      <c r="AX27" s="84"/>
      <c r="AY27" s="190">
        <f t="shared" si="24"/>
        <v>0</v>
      </c>
    </row>
    <row r="28" spans="2:51">
      <c r="B28" s="91">
        <f t="shared" si="31"/>
        <v>21</v>
      </c>
      <c r="C28" s="181">
        <f>C26+3</f>
        <v>22</v>
      </c>
      <c r="D28" s="165">
        <v>120</v>
      </c>
      <c r="E28" s="170">
        <f t="shared" si="29"/>
        <v>1.3</v>
      </c>
      <c r="F28" s="93">
        <f t="shared" si="30"/>
        <v>156</v>
      </c>
      <c r="G28" s="102">
        <f t="shared" si="33"/>
        <v>-33.800000000000011</v>
      </c>
      <c r="I28" s="106">
        <v>23</v>
      </c>
      <c r="J28" s="84">
        <f t="shared" si="18"/>
        <v>0</v>
      </c>
      <c r="K28" s="84">
        <f t="shared" si="19"/>
        <v>0</v>
      </c>
      <c r="L28" s="84">
        <f t="shared" si="20"/>
        <v>0</v>
      </c>
      <c r="M28" s="84">
        <f t="shared" si="21"/>
        <v>0</v>
      </c>
      <c r="N28" s="84">
        <f t="shared" si="0"/>
        <v>0</v>
      </c>
      <c r="O28" s="85">
        <f t="shared" si="1"/>
        <v>0</v>
      </c>
      <c r="P28" s="106">
        <v>23</v>
      </c>
      <c r="Q28" s="84">
        <f t="shared" si="15"/>
        <v>0</v>
      </c>
      <c r="R28" s="84">
        <f t="shared" si="22"/>
        <v>0</v>
      </c>
      <c r="S28" s="84">
        <f t="shared" si="23"/>
        <v>0</v>
      </c>
      <c r="T28" s="84">
        <f t="shared" si="2"/>
        <v>0</v>
      </c>
      <c r="U28" s="84">
        <f t="shared" si="16"/>
        <v>0</v>
      </c>
      <c r="V28" s="84">
        <f t="shared" si="3"/>
        <v>0</v>
      </c>
      <c r="W28" s="84">
        <v>0</v>
      </c>
      <c r="X28" s="84">
        <f t="shared" si="4"/>
        <v>0</v>
      </c>
      <c r="Y28" s="89">
        <f t="shared" si="5"/>
        <v>0</v>
      </c>
      <c r="AA28" s="122">
        <v>23</v>
      </c>
      <c r="AB28" s="84">
        <f t="shared" si="6"/>
        <v>0</v>
      </c>
      <c r="AC28" s="332">
        <f t="shared" si="7"/>
        <v>0</v>
      </c>
      <c r="AD28" s="152">
        <f t="shared" si="8"/>
        <v>0</v>
      </c>
      <c r="AE28" s="152">
        <f t="shared" si="9"/>
        <v>0</v>
      </c>
      <c r="AF28" s="221">
        <f t="shared" si="34"/>
        <v>0</v>
      </c>
      <c r="AG28" s="221">
        <f t="shared" si="35"/>
        <v>0</v>
      </c>
      <c r="AH28" s="221">
        <f t="shared" si="36"/>
        <v>0</v>
      </c>
      <c r="AI28" s="226">
        <f t="shared" si="37"/>
        <v>0</v>
      </c>
      <c r="AK28" s="122">
        <v>23</v>
      </c>
      <c r="AL28" s="84">
        <f t="shared" si="10"/>
        <v>0</v>
      </c>
      <c r="AM28" s="84">
        <f t="shared" si="11"/>
        <v>0</v>
      </c>
      <c r="AN28" s="84">
        <f t="shared" si="12"/>
        <v>0</v>
      </c>
      <c r="AO28" s="84">
        <f t="shared" si="13"/>
        <v>0</v>
      </c>
      <c r="AP28" s="84">
        <f t="shared" si="14"/>
        <v>0</v>
      </c>
      <c r="AQ28" s="221">
        <f t="shared" si="32"/>
        <v>0</v>
      </c>
      <c r="AR28" s="221">
        <f t="shared" si="32"/>
        <v>0</v>
      </c>
      <c r="AS28" s="221">
        <f t="shared" si="32"/>
        <v>0</v>
      </c>
      <c r="AT28" s="221">
        <f t="shared" si="32"/>
        <v>0</v>
      </c>
      <c r="AU28" s="84"/>
      <c r="AV28" s="84"/>
      <c r="AW28" s="84"/>
      <c r="AX28" s="84"/>
      <c r="AY28" s="190">
        <f t="shared" si="24"/>
        <v>0</v>
      </c>
    </row>
    <row r="29" spans="2:51">
      <c r="B29" s="91">
        <f t="shared" si="31"/>
        <v>22</v>
      </c>
      <c r="C29" s="181">
        <f>C27+3</f>
        <v>24</v>
      </c>
      <c r="D29" s="165">
        <v>168</v>
      </c>
      <c r="E29" s="170">
        <f t="shared" si="29"/>
        <v>1.3</v>
      </c>
      <c r="F29" s="93">
        <f t="shared" si="30"/>
        <v>218.4</v>
      </c>
      <c r="G29" s="102">
        <f t="shared" si="33"/>
        <v>31.200000000000003</v>
      </c>
      <c r="I29" s="106">
        <v>24</v>
      </c>
      <c r="J29" s="84">
        <f t="shared" si="18"/>
        <v>0</v>
      </c>
      <c r="K29" s="84">
        <f t="shared" si="19"/>
        <v>0</v>
      </c>
      <c r="L29" s="84">
        <f t="shared" si="20"/>
        <v>0</v>
      </c>
      <c r="M29" s="84">
        <f t="shared" si="21"/>
        <v>0</v>
      </c>
      <c r="N29" s="84">
        <f t="shared" si="0"/>
        <v>0</v>
      </c>
      <c r="O29" s="85">
        <f t="shared" si="1"/>
        <v>0</v>
      </c>
      <c r="P29" s="106">
        <v>24</v>
      </c>
      <c r="Q29" s="84">
        <f t="shared" si="15"/>
        <v>0</v>
      </c>
      <c r="R29" s="84">
        <f t="shared" si="22"/>
        <v>0</v>
      </c>
      <c r="S29" s="84">
        <f t="shared" si="23"/>
        <v>0</v>
      </c>
      <c r="T29" s="84">
        <f t="shared" si="2"/>
        <v>0</v>
      </c>
      <c r="U29" s="84">
        <f t="shared" si="16"/>
        <v>0</v>
      </c>
      <c r="V29" s="84">
        <f t="shared" si="3"/>
        <v>0</v>
      </c>
      <c r="W29" s="84">
        <v>0</v>
      </c>
      <c r="X29" s="84">
        <f t="shared" si="4"/>
        <v>0</v>
      </c>
      <c r="Y29" s="89">
        <f t="shared" si="5"/>
        <v>0</v>
      </c>
      <c r="AA29" s="122">
        <v>24</v>
      </c>
      <c r="AB29" s="84">
        <f t="shared" si="6"/>
        <v>0</v>
      </c>
      <c r="AC29" s="332">
        <f t="shared" si="7"/>
        <v>0</v>
      </c>
      <c r="AD29" s="152">
        <f t="shared" si="8"/>
        <v>0</v>
      </c>
      <c r="AE29" s="152">
        <f t="shared" si="9"/>
        <v>0</v>
      </c>
      <c r="AF29" s="221">
        <f t="shared" si="34"/>
        <v>0</v>
      </c>
      <c r="AG29" s="221">
        <f t="shared" si="35"/>
        <v>0</v>
      </c>
      <c r="AH29" s="221">
        <f t="shared" si="36"/>
        <v>0</v>
      </c>
      <c r="AI29" s="226">
        <f t="shared" si="37"/>
        <v>0</v>
      </c>
      <c r="AK29" s="122">
        <v>24</v>
      </c>
      <c r="AL29" s="84">
        <f t="shared" si="10"/>
        <v>0</v>
      </c>
      <c r="AM29" s="84">
        <f t="shared" si="11"/>
        <v>0</v>
      </c>
      <c r="AN29" s="84">
        <f t="shared" si="12"/>
        <v>0</v>
      </c>
      <c r="AO29" s="84">
        <f t="shared" si="13"/>
        <v>0</v>
      </c>
      <c r="AP29" s="84">
        <f t="shared" si="14"/>
        <v>0</v>
      </c>
      <c r="AQ29" s="221">
        <f t="shared" si="32"/>
        <v>0</v>
      </c>
      <c r="AR29" s="221">
        <f t="shared" si="32"/>
        <v>0</v>
      </c>
      <c r="AS29" s="221">
        <f t="shared" si="32"/>
        <v>0</v>
      </c>
      <c r="AT29" s="221">
        <f t="shared" si="32"/>
        <v>0</v>
      </c>
      <c r="AU29" s="84"/>
      <c r="AV29" s="84"/>
      <c r="AW29" s="84"/>
      <c r="AX29" s="84"/>
      <c r="AY29" s="190">
        <f t="shared" si="24"/>
        <v>0</v>
      </c>
    </row>
    <row r="30" spans="2:51">
      <c r="B30" s="91">
        <f t="shared" si="31"/>
        <v>24</v>
      </c>
      <c r="C30" s="181">
        <f>C28+3</f>
        <v>25</v>
      </c>
      <c r="D30" s="165">
        <v>139</v>
      </c>
      <c r="E30" s="170">
        <f t="shared" si="29"/>
        <v>1.3</v>
      </c>
      <c r="F30" s="93">
        <f t="shared" si="30"/>
        <v>180.70000000000002</v>
      </c>
      <c r="G30" s="102">
        <f t="shared" si="33"/>
        <v>-37.699999999999989</v>
      </c>
      <c r="I30" s="106">
        <v>25</v>
      </c>
      <c r="J30" s="84">
        <f t="shared" si="18"/>
        <v>0</v>
      </c>
      <c r="K30" s="84">
        <f t="shared" si="19"/>
        <v>0</v>
      </c>
      <c r="L30" s="84">
        <f t="shared" si="20"/>
        <v>0</v>
      </c>
      <c r="M30" s="84">
        <f t="shared" si="21"/>
        <v>0</v>
      </c>
      <c r="N30" s="84">
        <f t="shared" si="0"/>
        <v>0</v>
      </c>
      <c r="O30" s="85">
        <f t="shared" si="1"/>
        <v>0</v>
      </c>
      <c r="P30" s="106">
        <v>25</v>
      </c>
      <c r="Q30" s="84">
        <f t="shared" si="15"/>
        <v>0</v>
      </c>
      <c r="R30" s="84">
        <f t="shared" si="22"/>
        <v>0</v>
      </c>
      <c r="S30" s="84">
        <f t="shared" si="23"/>
        <v>0</v>
      </c>
      <c r="T30" s="84">
        <f t="shared" si="2"/>
        <v>0</v>
      </c>
      <c r="U30" s="84">
        <f t="shared" si="16"/>
        <v>0</v>
      </c>
      <c r="V30" s="84">
        <f t="shared" si="3"/>
        <v>0</v>
      </c>
      <c r="W30" s="84">
        <v>0</v>
      </c>
      <c r="X30" s="84">
        <f t="shared" si="4"/>
        <v>0</v>
      </c>
      <c r="Y30" s="89">
        <f t="shared" si="5"/>
        <v>0</v>
      </c>
      <c r="AA30" s="122">
        <v>25</v>
      </c>
      <c r="AB30" s="84">
        <f t="shared" si="6"/>
        <v>0</v>
      </c>
      <c r="AC30" s="332">
        <f>IF(AA30&lt;=$F$18,IFERROR(VLOOKUP($AA30,$B$82:$G$94,3,FALSE),0),)*50%</f>
        <v>0</v>
      </c>
      <c r="AD30" s="152">
        <f t="shared" si="8"/>
        <v>0</v>
      </c>
      <c r="AE30" s="152">
        <f t="shared" si="9"/>
        <v>0</v>
      </c>
      <c r="AF30" s="221">
        <f t="shared" si="34"/>
        <v>0</v>
      </c>
      <c r="AG30" s="221">
        <f t="shared" si="35"/>
        <v>0</v>
      </c>
      <c r="AH30" s="221">
        <f t="shared" si="36"/>
        <v>0</v>
      </c>
      <c r="AI30" s="226">
        <f t="shared" si="37"/>
        <v>0</v>
      </c>
      <c r="AK30" s="122">
        <v>25</v>
      </c>
      <c r="AL30" s="84">
        <f t="shared" si="10"/>
        <v>0</v>
      </c>
      <c r="AM30" s="84">
        <f t="shared" si="11"/>
        <v>0</v>
      </c>
      <c r="AN30" s="84">
        <f t="shared" si="12"/>
        <v>0</v>
      </c>
      <c r="AO30" s="84">
        <f t="shared" si="13"/>
        <v>0</v>
      </c>
      <c r="AP30" s="84">
        <f t="shared" si="14"/>
        <v>0</v>
      </c>
      <c r="AQ30" s="221">
        <f t="shared" si="32"/>
        <v>0</v>
      </c>
      <c r="AR30" s="221">
        <f t="shared" si="32"/>
        <v>0</v>
      </c>
      <c r="AS30" s="221">
        <f t="shared" si="32"/>
        <v>0</v>
      </c>
      <c r="AT30" s="221">
        <f t="shared" si="32"/>
        <v>0</v>
      </c>
      <c r="AU30" s="84"/>
      <c r="AV30" s="84"/>
      <c r="AW30" s="84"/>
      <c r="AX30" s="84"/>
      <c r="AY30" s="190">
        <f t="shared" si="24"/>
        <v>0</v>
      </c>
    </row>
    <row r="31" spans="2:51">
      <c r="B31" s="91">
        <f t="shared" si="31"/>
        <v>25</v>
      </c>
      <c r="C31" s="181">
        <f>C29+6</f>
        <v>30</v>
      </c>
      <c r="D31" s="165">
        <v>224</v>
      </c>
      <c r="E31" s="170">
        <f t="shared" si="29"/>
        <v>1.3</v>
      </c>
      <c r="F31" s="93">
        <f t="shared" si="30"/>
        <v>291.2</v>
      </c>
      <c r="G31" s="102">
        <f t="shared" si="33"/>
        <v>22.099999999999994</v>
      </c>
      <c r="I31" s="106">
        <v>26</v>
      </c>
      <c r="J31" s="84">
        <f t="shared" si="18"/>
        <v>0</v>
      </c>
      <c r="K31" s="84">
        <f t="shared" si="19"/>
        <v>0</v>
      </c>
      <c r="L31" s="84">
        <f t="shared" si="20"/>
        <v>0</v>
      </c>
      <c r="M31" s="84">
        <f t="shared" si="21"/>
        <v>0</v>
      </c>
      <c r="N31" s="84">
        <f t="shared" si="0"/>
        <v>0</v>
      </c>
      <c r="O31" s="85">
        <f t="shared" si="1"/>
        <v>0</v>
      </c>
      <c r="P31" s="106">
        <v>26</v>
      </c>
      <c r="Q31" s="84">
        <f t="shared" si="15"/>
        <v>0</v>
      </c>
      <c r="R31" s="84">
        <f t="shared" si="22"/>
        <v>0</v>
      </c>
      <c r="S31" s="84">
        <f t="shared" si="23"/>
        <v>0</v>
      </c>
      <c r="T31" s="84">
        <f t="shared" si="2"/>
        <v>0</v>
      </c>
      <c r="U31" s="84">
        <f t="shared" si="16"/>
        <v>0</v>
      </c>
      <c r="V31" s="84">
        <f t="shared" si="3"/>
        <v>0</v>
      </c>
      <c r="W31" s="84">
        <v>0</v>
      </c>
      <c r="X31" s="84">
        <f t="shared" si="4"/>
        <v>0</v>
      </c>
      <c r="Y31" s="89">
        <f t="shared" si="5"/>
        <v>0</v>
      </c>
      <c r="AA31" s="122">
        <v>26</v>
      </c>
      <c r="AB31" s="84">
        <f t="shared" si="6"/>
        <v>0</v>
      </c>
      <c r="AC31" s="332">
        <f t="shared" ref="AC31:AC94" si="38">IF(AA31&lt;=$F$18,IFERROR(VLOOKUP($AA31,$B$82:$G$94,3,FALSE),0),)*50%</f>
        <v>0</v>
      </c>
      <c r="AD31" s="152">
        <f t="shared" si="8"/>
        <v>0</v>
      </c>
      <c r="AE31" s="152">
        <f t="shared" si="9"/>
        <v>0</v>
      </c>
      <c r="AF31" s="221">
        <f t="shared" si="34"/>
        <v>0</v>
      </c>
      <c r="AG31" s="221">
        <f t="shared" si="35"/>
        <v>0</v>
      </c>
      <c r="AH31" s="221">
        <f t="shared" si="36"/>
        <v>0</v>
      </c>
      <c r="AI31" s="226">
        <f t="shared" si="37"/>
        <v>0</v>
      </c>
      <c r="AK31" s="122">
        <v>26</v>
      </c>
      <c r="AL31" s="84">
        <f t="shared" si="10"/>
        <v>0</v>
      </c>
      <c r="AM31" s="84">
        <f t="shared" si="11"/>
        <v>0</v>
      </c>
      <c r="AN31" s="84">
        <f t="shared" si="12"/>
        <v>0</v>
      </c>
      <c r="AO31" s="84">
        <f t="shared" si="13"/>
        <v>0</v>
      </c>
      <c r="AP31" s="84">
        <f t="shared" si="14"/>
        <v>0</v>
      </c>
      <c r="AQ31" s="221">
        <f t="shared" si="32"/>
        <v>0</v>
      </c>
      <c r="AR31" s="221">
        <f t="shared" si="32"/>
        <v>0</v>
      </c>
      <c r="AS31" s="221">
        <f t="shared" si="32"/>
        <v>0</v>
      </c>
      <c r="AT31" s="221">
        <f t="shared" si="32"/>
        <v>0</v>
      </c>
      <c r="AU31" s="84"/>
      <c r="AV31" s="84"/>
      <c r="AW31" s="84"/>
      <c r="AX31" s="84"/>
      <c r="AY31" s="190">
        <f t="shared" si="24"/>
        <v>0</v>
      </c>
    </row>
    <row r="32" spans="2:51">
      <c r="B32" s="91">
        <f t="shared" si="31"/>
        <v>30</v>
      </c>
      <c r="C32" s="181">
        <f t="shared" ref="C32:C38" si="39">C30+6</f>
        <v>31</v>
      </c>
      <c r="D32" s="165">
        <v>171</v>
      </c>
      <c r="E32" s="170">
        <f t="shared" si="29"/>
        <v>1.3</v>
      </c>
      <c r="F32" s="93">
        <f t="shared" si="30"/>
        <v>222.3</v>
      </c>
      <c r="G32" s="102">
        <f t="shared" si="33"/>
        <v>-68.899999999999977</v>
      </c>
      <c r="I32" s="106">
        <v>27</v>
      </c>
      <c r="J32" s="84">
        <f t="shared" si="18"/>
        <v>0</v>
      </c>
      <c r="K32" s="84">
        <f t="shared" si="19"/>
        <v>0</v>
      </c>
      <c r="L32" s="84">
        <f t="shared" si="20"/>
        <v>0</v>
      </c>
      <c r="M32" s="84">
        <f t="shared" si="21"/>
        <v>0</v>
      </c>
      <c r="N32" s="84">
        <f t="shared" si="0"/>
        <v>0</v>
      </c>
      <c r="O32" s="85">
        <f t="shared" si="1"/>
        <v>0</v>
      </c>
      <c r="P32" s="106">
        <v>27</v>
      </c>
      <c r="Q32" s="84">
        <f t="shared" si="15"/>
        <v>0</v>
      </c>
      <c r="R32" s="84">
        <f t="shared" si="22"/>
        <v>0</v>
      </c>
      <c r="S32" s="84">
        <f t="shared" si="23"/>
        <v>0</v>
      </c>
      <c r="T32" s="84">
        <f t="shared" si="2"/>
        <v>0</v>
      </c>
      <c r="U32" s="84">
        <f t="shared" si="16"/>
        <v>0</v>
      </c>
      <c r="V32" s="84">
        <f t="shared" si="3"/>
        <v>0</v>
      </c>
      <c r="W32" s="84">
        <v>0</v>
      </c>
      <c r="X32" s="84">
        <f t="shared" si="4"/>
        <v>0</v>
      </c>
      <c r="Y32" s="89">
        <f t="shared" si="5"/>
        <v>0</v>
      </c>
      <c r="AA32" s="122">
        <v>27</v>
      </c>
      <c r="AB32" s="84">
        <f t="shared" si="6"/>
        <v>0</v>
      </c>
      <c r="AC32" s="332">
        <f t="shared" si="38"/>
        <v>0</v>
      </c>
      <c r="AD32" s="152">
        <f t="shared" si="8"/>
        <v>0</v>
      </c>
      <c r="AE32" s="152">
        <f t="shared" si="9"/>
        <v>0</v>
      </c>
      <c r="AF32" s="221">
        <f t="shared" si="34"/>
        <v>0</v>
      </c>
      <c r="AG32" s="221">
        <f t="shared" si="35"/>
        <v>0</v>
      </c>
      <c r="AH32" s="221">
        <f t="shared" si="36"/>
        <v>0</v>
      </c>
      <c r="AI32" s="226">
        <f t="shared" si="37"/>
        <v>0</v>
      </c>
      <c r="AK32" s="122">
        <v>27</v>
      </c>
      <c r="AL32" s="84">
        <f t="shared" si="10"/>
        <v>0</v>
      </c>
      <c r="AM32" s="84">
        <f t="shared" si="11"/>
        <v>0</v>
      </c>
      <c r="AN32" s="84">
        <f t="shared" si="12"/>
        <v>0</v>
      </c>
      <c r="AO32" s="84">
        <f t="shared" si="13"/>
        <v>0</v>
      </c>
      <c r="AP32" s="84">
        <f t="shared" si="14"/>
        <v>0</v>
      </c>
      <c r="AQ32" s="221">
        <f t="shared" si="32"/>
        <v>0</v>
      </c>
      <c r="AR32" s="221">
        <f t="shared" si="32"/>
        <v>0</v>
      </c>
      <c r="AS32" s="221">
        <f t="shared" si="32"/>
        <v>0</v>
      </c>
      <c r="AT32" s="221">
        <f t="shared" si="32"/>
        <v>0</v>
      </c>
      <c r="AU32" s="84"/>
      <c r="AV32" s="84"/>
      <c r="AW32" s="84"/>
      <c r="AX32" s="84"/>
      <c r="AY32" s="190">
        <f t="shared" si="24"/>
        <v>0</v>
      </c>
    </row>
    <row r="33" spans="2:51">
      <c r="B33" s="91">
        <f t="shared" si="31"/>
        <v>31</v>
      </c>
      <c r="C33" s="181">
        <f t="shared" si="39"/>
        <v>36</v>
      </c>
      <c r="D33" s="165">
        <v>248</v>
      </c>
      <c r="E33" s="170">
        <f t="shared" si="29"/>
        <v>1.3</v>
      </c>
      <c r="F33" s="93">
        <f t="shared" si="30"/>
        <v>322.40000000000003</v>
      </c>
      <c r="G33" s="102">
        <f t="shared" si="33"/>
        <v>20.020000000000003</v>
      </c>
      <c r="I33" s="106">
        <v>28</v>
      </c>
      <c r="J33" s="84">
        <f t="shared" si="18"/>
        <v>0</v>
      </c>
      <c r="K33" s="84">
        <f t="shared" si="19"/>
        <v>0</v>
      </c>
      <c r="L33" s="84">
        <f t="shared" si="20"/>
        <v>0</v>
      </c>
      <c r="M33" s="84">
        <f t="shared" si="21"/>
        <v>0</v>
      </c>
      <c r="N33" s="84">
        <f t="shared" si="0"/>
        <v>0</v>
      </c>
      <c r="O33" s="85">
        <f t="shared" si="1"/>
        <v>0</v>
      </c>
      <c r="P33" s="106">
        <v>28</v>
      </c>
      <c r="Q33" s="84">
        <f t="shared" si="15"/>
        <v>0</v>
      </c>
      <c r="R33" s="84">
        <f t="shared" si="22"/>
        <v>0</v>
      </c>
      <c r="S33" s="84">
        <f t="shared" si="23"/>
        <v>0</v>
      </c>
      <c r="T33" s="84">
        <f t="shared" si="2"/>
        <v>0</v>
      </c>
      <c r="U33" s="84">
        <f t="shared" si="16"/>
        <v>0</v>
      </c>
      <c r="V33" s="84">
        <f t="shared" si="3"/>
        <v>0</v>
      </c>
      <c r="W33" s="84">
        <v>0</v>
      </c>
      <c r="X33" s="84">
        <f t="shared" si="4"/>
        <v>0</v>
      </c>
      <c r="Y33" s="89">
        <f t="shared" si="5"/>
        <v>0</v>
      </c>
      <c r="AA33" s="122">
        <v>28</v>
      </c>
      <c r="AB33" s="84">
        <f t="shared" si="6"/>
        <v>0</v>
      </c>
      <c r="AC33" s="332">
        <f t="shared" si="38"/>
        <v>0</v>
      </c>
      <c r="AD33" s="152">
        <f t="shared" si="8"/>
        <v>0</v>
      </c>
      <c r="AE33" s="152">
        <f t="shared" si="9"/>
        <v>0</v>
      </c>
      <c r="AF33" s="221">
        <f t="shared" si="34"/>
        <v>0</v>
      </c>
      <c r="AG33" s="221">
        <f t="shared" si="35"/>
        <v>0</v>
      </c>
      <c r="AH33" s="221">
        <f t="shared" si="36"/>
        <v>0</v>
      </c>
      <c r="AI33" s="226">
        <f t="shared" si="37"/>
        <v>0</v>
      </c>
      <c r="AK33" s="122">
        <v>28</v>
      </c>
      <c r="AL33" s="84">
        <f t="shared" si="10"/>
        <v>0</v>
      </c>
      <c r="AM33" s="84">
        <f t="shared" si="11"/>
        <v>0</v>
      </c>
      <c r="AN33" s="84">
        <f t="shared" si="12"/>
        <v>0</v>
      </c>
      <c r="AO33" s="84">
        <f t="shared" si="13"/>
        <v>0</v>
      </c>
      <c r="AP33" s="84">
        <f t="shared" si="14"/>
        <v>0</v>
      </c>
      <c r="AQ33" s="221">
        <f t="shared" si="32"/>
        <v>0</v>
      </c>
      <c r="AR33" s="221">
        <f t="shared" si="32"/>
        <v>0</v>
      </c>
      <c r="AS33" s="221">
        <f t="shared" si="32"/>
        <v>0</v>
      </c>
      <c r="AT33" s="221">
        <f t="shared" si="32"/>
        <v>0</v>
      </c>
      <c r="AU33" s="84"/>
      <c r="AV33" s="84"/>
      <c r="AW33" s="84"/>
      <c r="AX33" s="84"/>
      <c r="AY33" s="190">
        <f t="shared" si="24"/>
        <v>0</v>
      </c>
    </row>
    <row r="34" spans="2:51" ht="16" thickBot="1">
      <c r="B34" s="91">
        <f t="shared" si="31"/>
        <v>36</v>
      </c>
      <c r="C34" s="181">
        <f t="shared" si="39"/>
        <v>37</v>
      </c>
      <c r="D34" s="165">
        <v>186</v>
      </c>
      <c r="E34" s="170">
        <f t="shared" si="29"/>
        <v>1.3</v>
      </c>
      <c r="F34" s="93">
        <f t="shared" si="30"/>
        <v>241.8</v>
      </c>
      <c r="G34" s="102">
        <f t="shared" si="33"/>
        <v>-80.600000000000023</v>
      </c>
      <c r="I34" s="106">
        <v>29</v>
      </c>
      <c r="J34" s="84">
        <f t="shared" si="18"/>
        <v>0</v>
      </c>
      <c r="K34" s="84">
        <f t="shared" si="19"/>
        <v>0</v>
      </c>
      <c r="L34" s="84">
        <f t="shared" si="20"/>
        <v>0</v>
      </c>
      <c r="M34" s="84">
        <f t="shared" si="21"/>
        <v>0</v>
      </c>
      <c r="N34" s="84">
        <f t="shared" si="0"/>
        <v>0</v>
      </c>
      <c r="O34" s="85">
        <f t="shared" si="1"/>
        <v>0</v>
      </c>
      <c r="P34" s="106">
        <v>29</v>
      </c>
      <c r="Q34" s="86">
        <f t="shared" si="15"/>
        <v>0</v>
      </c>
      <c r="R34" s="84">
        <f t="shared" si="22"/>
        <v>0</v>
      </c>
      <c r="S34" s="84">
        <f t="shared" si="23"/>
        <v>0</v>
      </c>
      <c r="T34" s="84">
        <f t="shared" si="2"/>
        <v>0</v>
      </c>
      <c r="U34" s="84">
        <f t="shared" si="16"/>
        <v>0</v>
      </c>
      <c r="V34" s="84">
        <f t="shared" si="3"/>
        <v>0</v>
      </c>
      <c r="W34" s="84">
        <v>0</v>
      </c>
      <c r="X34" s="84">
        <f t="shared" si="4"/>
        <v>0</v>
      </c>
      <c r="Y34" s="89">
        <f t="shared" si="5"/>
        <v>0</v>
      </c>
      <c r="AA34" s="122">
        <v>29</v>
      </c>
      <c r="AB34" s="172">
        <f t="shared" si="6"/>
        <v>0</v>
      </c>
      <c r="AC34" s="332">
        <f t="shared" si="38"/>
        <v>0</v>
      </c>
      <c r="AD34" s="153">
        <f t="shared" si="8"/>
        <v>0</v>
      </c>
      <c r="AE34" s="153">
        <f t="shared" si="9"/>
        <v>0</v>
      </c>
      <c r="AF34" s="223">
        <f t="shared" si="34"/>
        <v>0</v>
      </c>
      <c r="AG34" s="223">
        <f t="shared" si="35"/>
        <v>0</v>
      </c>
      <c r="AH34" s="221">
        <f t="shared" si="36"/>
        <v>0</v>
      </c>
      <c r="AI34" s="226">
        <f t="shared" si="37"/>
        <v>0</v>
      </c>
      <c r="AK34" s="122">
        <v>29</v>
      </c>
      <c r="AL34" s="172">
        <f t="shared" si="10"/>
        <v>0</v>
      </c>
      <c r="AM34" s="86">
        <f t="shared" si="11"/>
        <v>0</v>
      </c>
      <c r="AN34" s="86">
        <f t="shared" si="12"/>
        <v>0</v>
      </c>
      <c r="AO34" s="86">
        <f t="shared" si="13"/>
        <v>0</v>
      </c>
      <c r="AP34" s="86">
        <f t="shared" si="14"/>
        <v>0</v>
      </c>
      <c r="AQ34" s="221">
        <f t="shared" si="32"/>
        <v>0</v>
      </c>
      <c r="AR34" s="221">
        <f t="shared" si="32"/>
        <v>0</v>
      </c>
      <c r="AS34" s="221">
        <f t="shared" si="32"/>
        <v>0</v>
      </c>
      <c r="AT34" s="221">
        <f t="shared" si="32"/>
        <v>0</v>
      </c>
      <c r="AU34" s="84"/>
      <c r="AV34" s="84"/>
      <c r="AW34" s="84"/>
      <c r="AX34" s="84"/>
      <c r="AY34" s="190">
        <f t="shared" si="24"/>
        <v>0</v>
      </c>
    </row>
    <row r="35" spans="2:51" ht="16" thickBot="1">
      <c r="B35" s="91">
        <f t="shared" si="31"/>
        <v>37</v>
      </c>
      <c r="C35" s="181">
        <f t="shared" si="39"/>
        <v>42</v>
      </c>
      <c r="D35" s="165">
        <v>255</v>
      </c>
      <c r="E35" s="170">
        <f t="shared" si="29"/>
        <v>1.3</v>
      </c>
      <c r="F35" s="93">
        <f t="shared" si="30"/>
        <v>331.5</v>
      </c>
      <c r="G35" s="102">
        <f t="shared" si="33"/>
        <v>17.939999999999998</v>
      </c>
      <c r="I35" s="138">
        <v>30</v>
      </c>
      <c r="J35" s="188">
        <f>IF($I35&lt;=$F$10,IF(AND(D8=B100,F12=C194),($F$11*$F$13+J34*50%),$F$11*$F$13+J34),)</f>
        <v>0</v>
      </c>
      <c r="K35" s="104">
        <f t="shared" si="19"/>
        <v>0</v>
      </c>
      <c r="L35" s="104">
        <f t="shared" si="20"/>
        <v>0</v>
      </c>
      <c r="M35" s="104">
        <f t="shared" si="21"/>
        <v>0</v>
      </c>
      <c r="N35" s="105">
        <f t="shared" si="0"/>
        <v>0</v>
      </c>
      <c r="O35" s="120">
        <f t="shared" si="1"/>
        <v>0</v>
      </c>
      <c r="P35" s="138">
        <v>30</v>
      </c>
      <c r="Q35" s="104">
        <f t="shared" si="15"/>
        <v>0</v>
      </c>
      <c r="R35" s="105">
        <f t="shared" si="22"/>
        <v>0</v>
      </c>
      <c r="S35" s="104">
        <f t="shared" si="23"/>
        <v>0</v>
      </c>
      <c r="T35" s="105">
        <f t="shared" si="2"/>
        <v>0</v>
      </c>
      <c r="U35" s="105">
        <f t="shared" si="16"/>
        <v>0</v>
      </c>
      <c r="V35" s="104">
        <f t="shared" si="3"/>
        <v>0</v>
      </c>
      <c r="W35" s="105">
        <v>0</v>
      </c>
      <c r="X35" s="120">
        <f t="shared" si="4"/>
        <v>0</v>
      </c>
      <c r="Y35" s="116">
        <f t="shared" si="5"/>
        <v>0</v>
      </c>
      <c r="AA35" s="124">
        <v>30</v>
      </c>
      <c r="AB35" s="172">
        <f t="shared" si="6"/>
        <v>0</v>
      </c>
      <c r="AC35" s="332">
        <f t="shared" si="38"/>
        <v>0</v>
      </c>
      <c r="AD35" s="153">
        <f t="shared" si="8"/>
        <v>0</v>
      </c>
      <c r="AE35" s="153">
        <f t="shared" si="9"/>
        <v>0</v>
      </c>
      <c r="AF35" s="227">
        <f t="shared" si="34"/>
        <v>0</v>
      </c>
      <c r="AG35" s="222">
        <f t="shared" si="35"/>
        <v>0</v>
      </c>
      <c r="AH35" s="228">
        <f t="shared" si="36"/>
        <v>0</v>
      </c>
      <c r="AI35" s="229">
        <f t="shared" si="37"/>
        <v>0</v>
      </c>
      <c r="AK35" s="124">
        <v>30</v>
      </c>
      <c r="AL35" s="172">
        <f t="shared" si="10"/>
        <v>0</v>
      </c>
      <c r="AM35" s="86">
        <f t="shared" si="11"/>
        <v>0</v>
      </c>
      <c r="AN35" s="86">
        <f t="shared" si="12"/>
        <v>0</v>
      </c>
      <c r="AO35" s="86">
        <f t="shared" si="13"/>
        <v>0</v>
      </c>
      <c r="AP35" s="86">
        <f t="shared" si="14"/>
        <v>0</v>
      </c>
      <c r="AQ35" s="222">
        <f t="shared" si="32"/>
        <v>0</v>
      </c>
      <c r="AR35" s="222">
        <f t="shared" si="32"/>
        <v>0</v>
      </c>
      <c r="AS35" s="222">
        <f t="shared" si="32"/>
        <v>0</v>
      </c>
      <c r="AT35" s="222">
        <f t="shared" si="32"/>
        <v>0</v>
      </c>
      <c r="AU35" s="104"/>
      <c r="AV35" s="104"/>
      <c r="AW35" s="104"/>
      <c r="AX35" s="104"/>
      <c r="AY35" s="191">
        <f t="shared" si="24"/>
        <v>0</v>
      </c>
    </row>
    <row r="36" spans="2:51">
      <c r="B36" s="91">
        <f t="shared" si="31"/>
        <v>42</v>
      </c>
      <c r="C36" s="181">
        <f t="shared" si="39"/>
        <v>43</v>
      </c>
      <c r="D36" s="165">
        <v>188</v>
      </c>
      <c r="E36" s="170">
        <f t="shared" si="29"/>
        <v>1.3</v>
      </c>
      <c r="F36" s="93">
        <f t="shared" si="30"/>
        <v>244.4</v>
      </c>
      <c r="G36" s="102">
        <f t="shared" si="33"/>
        <v>-87.1</v>
      </c>
      <c r="I36" s="106">
        <v>31</v>
      </c>
      <c r="J36" s="84">
        <f t="shared" si="18"/>
        <v>0</v>
      </c>
      <c r="K36" s="84">
        <f t="shared" si="19"/>
        <v>0</v>
      </c>
      <c r="L36" s="84">
        <f t="shared" si="20"/>
        <v>0</v>
      </c>
      <c r="M36" s="84">
        <f t="shared" si="21"/>
        <v>0</v>
      </c>
      <c r="N36" s="84">
        <f t="shared" si="0"/>
        <v>0</v>
      </c>
      <c r="O36" s="85">
        <f t="shared" si="1"/>
        <v>0</v>
      </c>
      <c r="P36" s="106">
        <v>31</v>
      </c>
      <c r="Q36" s="84">
        <f t="shared" si="15"/>
        <v>0</v>
      </c>
      <c r="R36" s="84">
        <f t="shared" si="22"/>
        <v>0</v>
      </c>
      <c r="S36" s="84">
        <f t="shared" si="23"/>
        <v>0</v>
      </c>
      <c r="T36" s="84">
        <f t="shared" si="2"/>
        <v>0</v>
      </c>
      <c r="U36" s="84">
        <f t="shared" si="16"/>
        <v>0</v>
      </c>
      <c r="V36" s="84">
        <f t="shared" si="3"/>
        <v>0</v>
      </c>
      <c r="W36" s="84">
        <v>0</v>
      </c>
      <c r="X36" s="84">
        <f t="shared" si="4"/>
        <v>0</v>
      </c>
      <c r="Y36" s="89">
        <f t="shared" si="5"/>
        <v>0</v>
      </c>
      <c r="AA36" s="122">
        <v>31</v>
      </c>
      <c r="AB36" s="84">
        <f t="shared" si="6"/>
        <v>0</v>
      </c>
      <c r="AC36" s="332">
        <f t="shared" si="38"/>
        <v>0</v>
      </c>
      <c r="AD36" s="152">
        <f t="shared" si="8"/>
        <v>0</v>
      </c>
      <c r="AE36" s="152">
        <f t="shared" si="9"/>
        <v>0</v>
      </c>
      <c r="AF36" s="221">
        <f t="shared" si="34"/>
        <v>0</v>
      </c>
      <c r="AG36" s="221">
        <f t="shared" si="35"/>
        <v>0</v>
      </c>
      <c r="AH36" s="221">
        <f t="shared" si="36"/>
        <v>0</v>
      </c>
      <c r="AI36" s="226">
        <f t="shared" si="37"/>
        <v>0</v>
      </c>
      <c r="AK36" s="122">
        <v>31</v>
      </c>
      <c r="AL36" s="84"/>
      <c r="AM36" s="84"/>
      <c r="AN36" s="84"/>
      <c r="AO36" s="84"/>
      <c r="AP36" s="84"/>
      <c r="AQ36" s="221"/>
      <c r="AR36" s="221"/>
      <c r="AS36" s="221"/>
      <c r="AT36" s="221"/>
      <c r="AU36" s="84"/>
      <c r="AV36" s="84"/>
      <c r="AW36" s="84"/>
      <c r="AX36" s="84"/>
      <c r="AY36" s="127"/>
    </row>
    <row r="37" spans="2:51">
      <c r="B37" s="91">
        <f t="shared" si="31"/>
        <v>43</v>
      </c>
      <c r="C37" s="181">
        <f t="shared" si="39"/>
        <v>48</v>
      </c>
      <c r="D37" s="165">
        <v>252</v>
      </c>
      <c r="E37" s="170">
        <f t="shared" si="29"/>
        <v>1.3</v>
      </c>
      <c r="F37" s="93">
        <f t="shared" si="30"/>
        <v>327.60000000000002</v>
      </c>
      <c r="G37" s="102">
        <f t="shared" si="33"/>
        <v>16.640000000000004</v>
      </c>
      <c r="I37" s="106">
        <v>32</v>
      </c>
      <c r="J37" s="84">
        <f t="shared" si="18"/>
        <v>0</v>
      </c>
      <c r="K37" s="84">
        <f t="shared" si="19"/>
        <v>0</v>
      </c>
      <c r="L37" s="84">
        <f t="shared" si="20"/>
        <v>0</v>
      </c>
      <c r="M37" s="84">
        <f t="shared" si="21"/>
        <v>0</v>
      </c>
      <c r="N37" s="84">
        <f t="shared" si="0"/>
        <v>0</v>
      </c>
      <c r="O37" s="85">
        <f t="shared" si="1"/>
        <v>0</v>
      </c>
      <c r="P37" s="106">
        <v>32</v>
      </c>
      <c r="Q37" s="84">
        <f t="shared" si="15"/>
        <v>0</v>
      </c>
      <c r="R37" s="84">
        <f t="shared" si="22"/>
        <v>0</v>
      </c>
      <c r="S37" s="84">
        <f t="shared" si="23"/>
        <v>0</v>
      </c>
      <c r="T37" s="84">
        <f t="shared" si="2"/>
        <v>0</v>
      </c>
      <c r="U37" s="84">
        <f t="shared" si="16"/>
        <v>0</v>
      </c>
      <c r="V37" s="84">
        <f t="shared" si="3"/>
        <v>0</v>
      </c>
      <c r="W37" s="84">
        <v>0</v>
      </c>
      <c r="X37" s="84">
        <f t="shared" si="4"/>
        <v>0</v>
      </c>
      <c r="Y37" s="89">
        <f t="shared" si="5"/>
        <v>0</v>
      </c>
      <c r="AA37" s="122">
        <v>32</v>
      </c>
      <c r="AB37" s="84">
        <f t="shared" si="6"/>
        <v>0</v>
      </c>
      <c r="AC37" s="332">
        <f t="shared" si="38"/>
        <v>0</v>
      </c>
      <c r="AD37" s="152">
        <f t="shared" si="8"/>
        <v>0</v>
      </c>
      <c r="AE37" s="152">
        <f t="shared" si="9"/>
        <v>0</v>
      </c>
      <c r="AF37" s="221">
        <f t="shared" si="34"/>
        <v>0</v>
      </c>
      <c r="AG37" s="221">
        <f t="shared" si="35"/>
        <v>0</v>
      </c>
      <c r="AH37" s="221">
        <f t="shared" si="36"/>
        <v>0</v>
      </c>
      <c r="AI37" s="226">
        <f t="shared" si="37"/>
        <v>0</v>
      </c>
      <c r="AK37" s="122">
        <v>32</v>
      </c>
      <c r="AL37" s="84"/>
      <c r="AM37" s="84"/>
      <c r="AN37" s="84"/>
      <c r="AO37" s="84"/>
      <c r="AP37" s="84"/>
      <c r="AQ37" s="221"/>
      <c r="AR37" s="221"/>
      <c r="AS37" s="221"/>
      <c r="AT37" s="221"/>
      <c r="AU37" s="84"/>
      <c r="AV37" s="84"/>
      <c r="AW37" s="84"/>
      <c r="AX37" s="84"/>
      <c r="AY37" s="127"/>
    </row>
    <row r="38" spans="2:51">
      <c r="B38" s="91">
        <f t="shared" si="31"/>
        <v>48</v>
      </c>
      <c r="C38" s="181">
        <f t="shared" si="39"/>
        <v>49</v>
      </c>
      <c r="D38" s="165">
        <v>187</v>
      </c>
      <c r="E38" s="170">
        <f t="shared" si="29"/>
        <v>1.3</v>
      </c>
      <c r="F38" s="93">
        <f t="shared" si="30"/>
        <v>243.1</v>
      </c>
      <c r="G38" s="102">
        <f t="shared" si="33"/>
        <v>-84.500000000000028</v>
      </c>
      <c r="I38" s="106">
        <v>33</v>
      </c>
      <c r="J38" s="84">
        <f t="shared" si="18"/>
        <v>0</v>
      </c>
      <c r="K38" s="84">
        <f t="shared" si="19"/>
        <v>0</v>
      </c>
      <c r="L38" s="84">
        <f t="shared" si="20"/>
        <v>0</v>
      </c>
      <c r="M38" s="84">
        <f t="shared" si="21"/>
        <v>0</v>
      </c>
      <c r="N38" s="84">
        <f t="shared" si="0"/>
        <v>0</v>
      </c>
      <c r="O38" s="85">
        <f t="shared" si="1"/>
        <v>0</v>
      </c>
      <c r="P38" s="106">
        <v>33</v>
      </c>
      <c r="Q38" s="84">
        <f t="shared" si="15"/>
        <v>0</v>
      </c>
      <c r="R38" s="84">
        <f t="shared" si="22"/>
        <v>0</v>
      </c>
      <c r="S38" s="84">
        <f t="shared" si="23"/>
        <v>0</v>
      </c>
      <c r="T38" s="84">
        <f t="shared" si="2"/>
        <v>0</v>
      </c>
      <c r="U38" s="84">
        <f t="shared" si="16"/>
        <v>0</v>
      </c>
      <c r="V38" s="84">
        <f t="shared" si="3"/>
        <v>0</v>
      </c>
      <c r="W38" s="84">
        <v>0</v>
      </c>
      <c r="X38" s="84">
        <f t="shared" si="4"/>
        <v>0</v>
      </c>
      <c r="Y38" s="89">
        <f t="shared" si="5"/>
        <v>0</v>
      </c>
      <c r="AA38" s="122">
        <v>33</v>
      </c>
      <c r="AB38" s="84">
        <f t="shared" si="6"/>
        <v>0</v>
      </c>
      <c r="AC38" s="332">
        <f t="shared" si="38"/>
        <v>0</v>
      </c>
      <c r="AD38" s="152">
        <f t="shared" si="8"/>
        <v>0</v>
      </c>
      <c r="AE38" s="152">
        <f t="shared" si="9"/>
        <v>0</v>
      </c>
      <c r="AF38" s="221">
        <f t="shared" si="34"/>
        <v>0</v>
      </c>
      <c r="AG38" s="221">
        <f t="shared" si="35"/>
        <v>0</v>
      </c>
      <c r="AH38" s="221">
        <f t="shared" si="36"/>
        <v>0</v>
      </c>
      <c r="AI38" s="226">
        <f t="shared" si="37"/>
        <v>0</v>
      </c>
      <c r="AK38" s="122">
        <v>33</v>
      </c>
      <c r="AL38" s="84"/>
      <c r="AM38" s="84"/>
      <c r="AN38" s="84"/>
      <c r="AO38" s="84"/>
      <c r="AP38" s="84"/>
      <c r="AQ38" s="221"/>
      <c r="AR38" s="221"/>
      <c r="AS38" s="221"/>
      <c r="AT38" s="221"/>
      <c r="AU38" s="84"/>
      <c r="AV38" s="84"/>
      <c r="AW38" s="84"/>
      <c r="AX38" s="84"/>
      <c r="AY38" s="127"/>
    </row>
    <row r="39" spans="2:51">
      <c r="B39" s="91">
        <f t="shared" si="31"/>
        <v>49</v>
      </c>
      <c r="C39" s="181">
        <f>C37+12</f>
        <v>60</v>
      </c>
      <c r="D39" s="165">
        <v>304</v>
      </c>
      <c r="E39" s="170">
        <f t="shared" si="29"/>
        <v>1.3</v>
      </c>
      <c r="F39" s="93">
        <f t="shared" si="30"/>
        <v>395.2</v>
      </c>
      <c r="G39" s="102">
        <f t="shared" si="33"/>
        <v>13.827272727272726</v>
      </c>
      <c r="I39" s="106">
        <v>34</v>
      </c>
      <c r="J39" s="84">
        <f t="shared" si="18"/>
        <v>0</v>
      </c>
      <c r="K39" s="84">
        <f t="shared" si="19"/>
        <v>0</v>
      </c>
      <c r="L39" s="84">
        <f t="shared" si="20"/>
        <v>0</v>
      </c>
      <c r="M39" s="84">
        <f t="shared" si="21"/>
        <v>0</v>
      </c>
      <c r="N39" s="84">
        <f t="shared" si="0"/>
        <v>0</v>
      </c>
      <c r="O39" s="85">
        <f t="shared" si="1"/>
        <v>0</v>
      </c>
      <c r="P39" s="106">
        <v>34</v>
      </c>
      <c r="Q39" s="84">
        <f t="shared" si="15"/>
        <v>0</v>
      </c>
      <c r="R39" s="84">
        <f t="shared" si="22"/>
        <v>0</v>
      </c>
      <c r="S39" s="84">
        <f t="shared" si="23"/>
        <v>0</v>
      </c>
      <c r="T39" s="84">
        <f t="shared" si="2"/>
        <v>0</v>
      </c>
      <c r="U39" s="84">
        <f t="shared" si="16"/>
        <v>0</v>
      </c>
      <c r="V39" s="84">
        <f t="shared" si="3"/>
        <v>0</v>
      </c>
      <c r="W39" s="84">
        <v>0</v>
      </c>
      <c r="X39" s="84">
        <f t="shared" si="4"/>
        <v>0</v>
      </c>
      <c r="Y39" s="89">
        <f t="shared" si="5"/>
        <v>0</v>
      </c>
      <c r="AA39" s="122">
        <v>34</v>
      </c>
      <c r="AB39" s="84">
        <f t="shared" si="6"/>
        <v>0</v>
      </c>
      <c r="AC39" s="332">
        <f t="shared" si="38"/>
        <v>0</v>
      </c>
      <c r="AD39" s="152">
        <f t="shared" si="8"/>
        <v>0</v>
      </c>
      <c r="AE39" s="152">
        <f t="shared" si="9"/>
        <v>0</v>
      </c>
      <c r="AF39" s="221">
        <f t="shared" si="34"/>
        <v>0</v>
      </c>
      <c r="AG39" s="221">
        <f t="shared" si="35"/>
        <v>0</v>
      </c>
      <c r="AH39" s="221">
        <f t="shared" si="36"/>
        <v>0</v>
      </c>
      <c r="AI39" s="226">
        <f t="shared" si="37"/>
        <v>0</v>
      </c>
      <c r="AK39" s="122">
        <v>34</v>
      </c>
      <c r="AL39" s="84"/>
      <c r="AM39" s="84"/>
      <c r="AN39" s="84"/>
      <c r="AO39" s="84"/>
      <c r="AP39" s="84"/>
      <c r="AQ39" s="221"/>
      <c r="AR39" s="221"/>
      <c r="AS39" s="221"/>
      <c r="AT39" s="221"/>
      <c r="AU39" s="84"/>
      <c r="AV39" s="84"/>
      <c r="AW39" s="84"/>
      <c r="AX39" s="84"/>
      <c r="AY39" s="127"/>
    </row>
    <row r="40" spans="2:51">
      <c r="B40" s="91">
        <f t="shared" si="31"/>
        <v>60</v>
      </c>
      <c r="C40" s="181">
        <f>C38+12</f>
        <v>61</v>
      </c>
      <c r="D40" s="165">
        <v>304</v>
      </c>
      <c r="E40" s="170">
        <f t="shared" si="29"/>
        <v>1.3</v>
      </c>
      <c r="F40" s="93">
        <f t="shared" si="30"/>
        <v>395.2</v>
      </c>
      <c r="G40" s="102">
        <f t="shared" si="33"/>
        <v>0</v>
      </c>
      <c r="I40" s="106">
        <v>35</v>
      </c>
      <c r="J40" s="84">
        <f t="shared" si="18"/>
        <v>0</v>
      </c>
      <c r="K40" s="84">
        <f t="shared" si="19"/>
        <v>0</v>
      </c>
      <c r="L40" s="84">
        <f t="shared" si="20"/>
        <v>0</v>
      </c>
      <c r="M40" s="84">
        <f t="shared" si="21"/>
        <v>0</v>
      </c>
      <c r="N40" s="84">
        <f t="shared" si="0"/>
        <v>0</v>
      </c>
      <c r="O40" s="85">
        <f t="shared" si="1"/>
        <v>0</v>
      </c>
      <c r="P40" s="106">
        <v>35</v>
      </c>
      <c r="Q40" s="84">
        <f t="shared" si="15"/>
        <v>0</v>
      </c>
      <c r="R40" s="84">
        <f t="shared" si="22"/>
        <v>0</v>
      </c>
      <c r="S40" s="84">
        <f t="shared" si="23"/>
        <v>0</v>
      </c>
      <c r="T40" s="84">
        <f t="shared" si="2"/>
        <v>0</v>
      </c>
      <c r="U40" s="84">
        <f t="shared" si="16"/>
        <v>0</v>
      </c>
      <c r="V40" s="84">
        <f t="shared" si="3"/>
        <v>0</v>
      </c>
      <c r="W40" s="84">
        <v>0</v>
      </c>
      <c r="X40" s="84">
        <f t="shared" si="4"/>
        <v>0</v>
      </c>
      <c r="Y40" s="89">
        <f t="shared" si="5"/>
        <v>0</v>
      </c>
      <c r="AA40" s="122">
        <v>35</v>
      </c>
      <c r="AB40" s="84">
        <f t="shared" si="6"/>
        <v>0</v>
      </c>
      <c r="AC40" s="332">
        <f t="shared" si="38"/>
        <v>0</v>
      </c>
      <c r="AD40" s="152">
        <f t="shared" si="8"/>
        <v>0</v>
      </c>
      <c r="AE40" s="152">
        <f t="shared" si="9"/>
        <v>0</v>
      </c>
      <c r="AF40" s="221">
        <f t="shared" si="34"/>
        <v>0</v>
      </c>
      <c r="AG40" s="221">
        <f t="shared" si="35"/>
        <v>0</v>
      </c>
      <c r="AH40" s="221">
        <f t="shared" si="36"/>
        <v>0</v>
      </c>
      <c r="AI40" s="226">
        <f t="shared" si="37"/>
        <v>0</v>
      </c>
      <c r="AK40" s="122">
        <v>35</v>
      </c>
      <c r="AL40" s="84"/>
      <c r="AM40" s="84"/>
      <c r="AN40" s="84"/>
      <c r="AO40" s="84"/>
      <c r="AP40" s="84"/>
      <c r="AQ40" s="221"/>
      <c r="AR40" s="221"/>
      <c r="AS40" s="221"/>
      <c r="AT40" s="221"/>
      <c r="AU40" s="84"/>
      <c r="AV40" s="84"/>
      <c r="AW40" s="84"/>
      <c r="AX40" s="84"/>
      <c r="AY40" s="127"/>
    </row>
    <row r="41" spans="2:51">
      <c r="B41" s="91"/>
      <c r="C41" s="181"/>
      <c r="D41" s="165"/>
      <c r="E41" s="170"/>
      <c r="F41" s="93"/>
      <c r="G41" s="102"/>
      <c r="I41" s="106">
        <v>36</v>
      </c>
      <c r="J41" s="84">
        <f t="shared" si="18"/>
        <v>0</v>
      </c>
      <c r="K41" s="84">
        <f t="shared" si="19"/>
        <v>0</v>
      </c>
      <c r="L41" s="84">
        <f t="shared" si="20"/>
        <v>0</v>
      </c>
      <c r="M41" s="84">
        <f t="shared" si="21"/>
        <v>0</v>
      </c>
      <c r="N41" s="84">
        <f t="shared" si="0"/>
        <v>0</v>
      </c>
      <c r="O41" s="85">
        <f t="shared" si="1"/>
        <v>0</v>
      </c>
      <c r="P41" s="106">
        <v>36</v>
      </c>
      <c r="Q41" s="84">
        <f t="shared" si="15"/>
        <v>0</v>
      </c>
      <c r="R41" s="84">
        <f t="shared" si="22"/>
        <v>0</v>
      </c>
      <c r="S41" s="84">
        <f t="shared" si="23"/>
        <v>0</v>
      </c>
      <c r="T41" s="84">
        <f t="shared" si="2"/>
        <v>0</v>
      </c>
      <c r="U41" s="84">
        <f t="shared" si="16"/>
        <v>0</v>
      </c>
      <c r="V41" s="84">
        <f t="shared" si="3"/>
        <v>0</v>
      </c>
      <c r="W41" s="84">
        <v>0</v>
      </c>
      <c r="X41" s="84">
        <f t="shared" si="4"/>
        <v>0</v>
      </c>
      <c r="Y41" s="89">
        <f t="shared" si="5"/>
        <v>0</v>
      </c>
      <c r="AA41" s="122">
        <v>36</v>
      </c>
      <c r="AB41" s="84">
        <f t="shared" si="6"/>
        <v>0</v>
      </c>
      <c r="AC41" s="332">
        <f t="shared" si="38"/>
        <v>0</v>
      </c>
      <c r="AD41" s="152">
        <f t="shared" si="8"/>
        <v>0</v>
      </c>
      <c r="AE41" s="152">
        <f t="shared" si="9"/>
        <v>0</v>
      </c>
      <c r="AF41" s="221">
        <f t="shared" si="34"/>
        <v>0</v>
      </c>
      <c r="AG41" s="221">
        <f t="shared" si="35"/>
        <v>0</v>
      </c>
      <c r="AH41" s="221">
        <f t="shared" si="36"/>
        <v>0</v>
      </c>
      <c r="AI41" s="226">
        <f t="shared" si="37"/>
        <v>0</v>
      </c>
      <c r="AK41" s="122">
        <v>36</v>
      </c>
      <c r="AL41" s="84"/>
      <c r="AM41" s="84"/>
      <c r="AN41" s="84"/>
      <c r="AO41" s="84"/>
      <c r="AP41" s="84"/>
      <c r="AQ41" s="221"/>
      <c r="AR41" s="221"/>
      <c r="AS41" s="221"/>
      <c r="AT41" s="221"/>
      <c r="AU41" s="84"/>
      <c r="AV41" s="84"/>
      <c r="AW41" s="84"/>
      <c r="AX41" s="84"/>
      <c r="AY41" s="127"/>
    </row>
    <row r="42" spans="2:51">
      <c r="B42" s="91"/>
      <c r="C42" s="181"/>
      <c r="D42" s="165"/>
      <c r="E42" s="170"/>
      <c r="F42" s="93"/>
      <c r="G42" s="102"/>
      <c r="I42" s="106">
        <v>37</v>
      </c>
      <c r="J42" s="84">
        <f t="shared" si="18"/>
        <v>0</v>
      </c>
      <c r="K42" s="84">
        <f t="shared" si="19"/>
        <v>0</v>
      </c>
      <c r="L42" s="84">
        <f t="shared" si="20"/>
        <v>0</v>
      </c>
      <c r="M42" s="84">
        <f t="shared" si="21"/>
        <v>0</v>
      </c>
      <c r="N42" s="84">
        <f t="shared" si="0"/>
        <v>0</v>
      </c>
      <c r="O42" s="85">
        <f t="shared" si="1"/>
        <v>0</v>
      </c>
      <c r="P42" s="106">
        <v>37</v>
      </c>
      <c r="Q42" s="84">
        <f t="shared" si="15"/>
        <v>0</v>
      </c>
      <c r="R42" s="84">
        <f t="shared" si="22"/>
        <v>0</v>
      </c>
      <c r="S42" s="84">
        <f t="shared" si="23"/>
        <v>0</v>
      </c>
      <c r="T42" s="84">
        <f t="shared" si="2"/>
        <v>0</v>
      </c>
      <c r="U42" s="84">
        <f t="shared" si="16"/>
        <v>0</v>
      </c>
      <c r="V42" s="84">
        <f t="shared" si="3"/>
        <v>0</v>
      </c>
      <c r="W42" s="84">
        <v>0</v>
      </c>
      <c r="X42" s="84">
        <f t="shared" si="4"/>
        <v>0</v>
      </c>
      <c r="Y42" s="89">
        <f t="shared" si="5"/>
        <v>0</v>
      </c>
      <c r="AA42" s="122">
        <v>37</v>
      </c>
      <c r="AB42" s="84">
        <f t="shared" si="6"/>
        <v>0</v>
      </c>
      <c r="AC42" s="332">
        <f t="shared" si="38"/>
        <v>0</v>
      </c>
      <c r="AD42" s="152">
        <f t="shared" si="8"/>
        <v>0</v>
      </c>
      <c r="AE42" s="152">
        <f t="shared" si="9"/>
        <v>0</v>
      </c>
      <c r="AF42" s="221">
        <f t="shared" si="34"/>
        <v>0</v>
      </c>
      <c r="AG42" s="221">
        <f t="shared" si="35"/>
        <v>0</v>
      </c>
      <c r="AH42" s="221">
        <f t="shared" si="36"/>
        <v>0</v>
      </c>
      <c r="AI42" s="226">
        <f t="shared" si="37"/>
        <v>0</v>
      </c>
      <c r="AK42" s="122">
        <v>37</v>
      </c>
      <c r="AL42" s="84"/>
      <c r="AM42" s="84"/>
      <c r="AN42" s="84"/>
      <c r="AO42" s="84"/>
      <c r="AP42" s="84"/>
      <c r="AQ42" s="221"/>
      <c r="AR42" s="221"/>
      <c r="AS42" s="221"/>
      <c r="AT42" s="221"/>
      <c r="AU42" s="84"/>
      <c r="AV42" s="84"/>
      <c r="AW42" s="84"/>
      <c r="AX42" s="84"/>
      <c r="AY42" s="127"/>
    </row>
    <row r="43" spans="2:51">
      <c r="B43" s="91"/>
      <c r="C43" s="181"/>
      <c r="D43" s="165"/>
      <c r="E43" s="170"/>
      <c r="F43" s="93"/>
      <c r="G43" s="102"/>
      <c r="I43" s="106">
        <v>38</v>
      </c>
      <c r="J43" s="84">
        <f t="shared" si="18"/>
        <v>0</v>
      </c>
      <c r="K43" s="84">
        <f t="shared" si="19"/>
        <v>0</v>
      </c>
      <c r="L43" s="84">
        <f t="shared" si="20"/>
        <v>0</v>
      </c>
      <c r="M43" s="84">
        <f t="shared" si="21"/>
        <v>0</v>
      </c>
      <c r="N43" s="84">
        <f t="shared" si="0"/>
        <v>0</v>
      </c>
      <c r="O43" s="85">
        <f t="shared" si="1"/>
        <v>0</v>
      </c>
      <c r="P43" s="106">
        <v>38</v>
      </c>
      <c r="Q43" s="84">
        <f t="shared" si="15"/>
        <v>0</v>
      </c>
      <c r="R43" s="84">
        <f t="shared" si="22"/>
        <v>0</v>
      </c>
      <c r="S43" s="84">
        <f t="shared" si="23"/>
        <v>0</v>
      </c>
      <c r="T43" s="84">
        <f t="shared" si="2"/>
        <v>0</v>
      </c>
      <c r="U43" s="84">
        <f t="shared" si="16"/>
        <v>0</v>
      </c>
      <c r="V43" s="84">
        <f t="shared" si="3"/>
        <v>0</v>
      </c>
      <c r="W43" s="84">
        <v>0</v>
      </c>
      <c r="X43" s="84">
        <f t="shared" si="4"/>
        <v>0</v>
      </c>
      <c r="Y43" s="89">
        <f t="shared" si="5"/>
        <v>0</v>
      </c>
      <c r="AA43" s="122">
        <v>38</v>
      </c>
      <c r="AB43" s="84">
        <f t="shared" si="6"/>
        <v>0</v>
      </c>
      <c r="AC43" s="332">
        <f t="shared" si="38"/>
        <v>0</v>
      </c>
      <c r="AD43" s="152">
        <f t="shared" si="8"/>
        <v>0</v>
      </c>
      <c r="AE43" s="152">
        <f t="shared" si="9"/>
        <v>0</v>
      </c>
      <c r="AF43" s="221">
        <f t="shared" si="34"/>
        <v>0</v>
      </c>
      <c r="AG43" s="221">
        <f t="shared" si="35"/>
        <v>0</v>
      </c>
      <c r="AH43" s="221">
        <f t="shared" si="36"/>
        <v>0</v>
      </c>
      <c r="AI43" s="226">
        <f t="shared" si="37"/>
        <v>0</v>
      </c>
      <c r="AK43" s="122">
        <v>38</v>
      </c>
      <c r="AL43" s="84"/>
      <c r="AM43" s="84"/>
      <c r="AN43" s="84"/>
      <c r="AO43" s="84"/>
      <c r="AP43" s="84"/>
      <c r="AQ43" s="221"/>
      <c r="AR43" s="221"/>
      <c r="AS43" s="221"/>
      <c r="AT43" s="221"/>
      <c r="AU43" s="84"/>
      <c r="AV43" s="84"/>
      <c r="AW43" s="84"/>
      <c r="AX43" s="84"/>
      <c r="AY43" s="127"/>
    </row>
    <row r="44" spans="2:51">
      <c r="B44" s="91"/>
      <c r="C44" s="181"/>
      <c r="D44" s="165"/>
      <c r="E44" s="170"/>
      <c r="F44" s="93"/>
      <c r="G44" s="102"/>
      <c r="I44" s="106">
        <v>39</v>
      </c>
      <c r="J44" s="84">
        <f t="shared" si="18"/>
        <v>0</v>
      </c>
      <c r="K44" s="84">
        <f t="shared" si="19"/>
        <v>0</v>
      </c>
      <c r="L44" s="84">
        <f t="shared" si="20"/>
        <v>0</v>
      </c>
      <c r="M44" s="84">
        <f t="shared" si="21"/>
        <v>0</v>
      </c>
      <c r="N44" s="84">
        <f t="shared" si="0"/>
        <v>0</v>
      </c>
      <c r="O44" s="85">
        <f t="shared" si="1"/>
        <v>0</v>
      </c>
      <c r="P44" s="106">
        <v>39</v>
      </c>
      <c r="Q44" s="84">
        <f t="shared" si="15"/>
        <v>0</v>
      </c>
      <c r="R44" s="84">
        <f t="shared" si="22"/>
        <v>0</v>
      </c>
      <c r="S44" s="84">
        <f t="shared" si="23"/>
        <v>0</v>
      </c>
      <c r="T44" s="84">
        <f t="shared" si="2"/>
        <v>0</v>
      </c>
      <c r="U44" s="84">
        <f t="shared" si="16"/>
        <v>0</v>
      </c>
      <c r="V44" s="84">
        <f t="shared" si="3"/>
        <v>0</v>
      </c>
      <c r="W44" s="84">
        <v>0</v>
      </c>
      <c r="X44" s="84">
        <f t="shared" si="4"/>
        <v>0</v>
      </c>
      <c r="Y44" s="89">
        <f t="shared" si="5"/>
        <v>0</v>
      </c>
      <c r="AA44" s="122">
        <v>39</v>
      </c>
      <c r="AB44" s="84">
        <f t="shared" si="6"/>
        <v>0</v>
      </c>
      <c r="AC44" s="332">
        <f t="shared" si="38"/>
        <v>0</v>
      </c>
      <c r="AD44" s="152">
        <f t="shared" si="8"/>
        <v>0</v>
      </c>
      <c r="AE44" s="152">
        <f t="shared" si="9"/>
        <v>0</v>
      </c>
      <c r="AF44" s="221">
        <f t="shared" si="34"/>
        <v>0</v>
      </c>
      <c r="AG44" s="221">
        <f t="shared" si="35"/>
        <v>0</v>
      </c>
      <c r="AH44" s="221">
        <f t="shared" si="36"/>
        <v>0</v>
      </c>
      <c r="AI44" s="226">
        <f t="shared" si="37"/>
        <v>0</v>
      </c>
      <c r="AK44" s="122">
        <v>39</v>
      </c>
      <c r="AL44" s="84"/>
      <c r="AM44" s="84"/>
      <c r="AN44" s="84"/>
      <c r="AO44" s="84"/>
      <c r="AP44" s="84"/>
      <c r="AQ44" s="221"/>
      <c r="AR44" s="221"/>
      <c r="AS44" s="221"/>
      <c r="AT44" s="221"/>
      <c r="AU44" s="84"/>
      <c r="AV44" s="84"/>
      <c r="AW44" s="84"/>
      <c r="AX44" s="84"/>
      <c r="AY44" s="127"/>
    </row>
    <row r="45" spans="2:51">
      <c r="B45" s="91"/>
      <c r="C45" s="181"/>
      <c r="D45" s="165"/>
      <c r="E45" s="170"/>
      <c r="F45" s="93"/>
      <c r="G45" s="102"/>
      <c r="I45" s="106">
        <v>40</v>
      </c>
      <c r="J45" s="84">
        <f t="shared" si="18"/>
        <v>0</v>
      </c>
      <c r="K45" s="84">
        <f t="shared" si="19"/>
        <v>0</v>
      </c>
      <c r="L45" s="84">
        <f t="shared" si="20"/>
        <v>0</v>
      </c>
      <c r="M45" s="84">
        <f t="shared" si="21"/>
        <v>0</v>
      </c>
      <c r="N45" s="84">
        <f t="shared" si="0"/>
        <v>0</v>
      </c>
      <c r="O45" s="85">
        <f t="shared" si="1"/>
        <v>0</v>
      </c>
      <c r="P45" s="106">
        <v>40</v>
      </c>
      <c r="Q45" s="84">
        <f t="shared" si="15"/>
        <v>0</v>
      </c>
      <c r="R45" s="84">
        <f t="shared" si="22"/>
        <v>0</v>
      </c>
      <c r="S45" s="84">
        <f t="shared" si="23"/>
        <v>0</v>
      </c>
      <c r="T45" s="84">
        <f t="shared" si="2"/>
        <v>0</v>
      </c>
      <c r="U45" s="84">
        <f t="shared" si="16"/>
        <v>0</v>
      </c>
      <c r="V45" s="84">
        <f t="shared" si="3"/>
        <v>0</v>
      </c>
      <c r="W45" s="84">
        <v>0</v>
      </c>
      <c r="X45" s="84">
        <f t="shared" si="4"/>
        <v>0</v>
      </c>
      <c r="Y45" s="89">
        <f t="shared" si="5"/>
        <v>0</v>
      </c>
      <c r="AA45" s="122">
        <v>40</v>
      </c>
      <c r="AB45" s="84">
        <f t="shared" si="6"/>
        <v>0</v>
      </c>
      <c r="AC45" s="332">
        <f t="shared" si="38"/>
        <v>0</v>
      </c>
      <c r="AD45" s="152">
        <f t="shared" si="8"/>
        <v>0</v>
      </c>
      <c r="AE45" s="152">
        <f t="shared" si="9"/>
        <v>0</v>
      </c>
      <c r="AF45" s="221">
        <f t="shared" si="34"/>
        <v>0</v>
      </c>
      <c r="AG45" s="221">
        <f t="shared" si="35"/>
        <v>0</v>
      </c>
      <c r="AH45" s="221">
        <f t="shared" si="36"/>
        <v>0</v>
      </c>
      <c r="AI45" s="226">
        <f t="shared" si="37"/>
        <v>0</v>
      </c>
      <c r="AK45" s="122">
        <v>40</v>
      </c>
      <c r="AL45" s="84"/>
      <c r="AM45" s="84"/>
      <c r="AN45" s="84"/>
      <c r="AO45" s="84"/>
      <c r="AP45" s="84"/>
      <c r="AQ45" s="221"/>
      <c r="AR45" s="221"/>
      <c r="AS45" s="221"/>
      <c r="AT45" s="221"/>
      <c r="AU45" s="84"/>
      <c r="AV45" s="84"/>
      <c r="AW45" s="84"/>
      <c r="AX45" s="84"/>
      <c r="AY45" s="127"/>
    </row>
    <row r="46" spans="2:51">
      <c r="B46" s="91"/>
      <c r="C46" s="181"/>
      <c r="D46" s="165"/>
      <c r="E46" s="170"/>
      <c r="F46" s="93"/>
      <c r="G46" s="102"/>
      <c r="I46" s="106">
        <v>41</v>
      </c>
      <c r="J46" s="84">
        <f t="shared" si="18"/>
        <v>0</v>
      </c>
      <c r="K46" s="84">
        <f t="shared" si="19"/>
        <v>0</v>
      </c>
      <c r="L46" s="84">
        <f t="shared" si="20"/>
        <v>0</v>
      </c>
      <c r="M46" s="84">
        <f t="shared" si="21"/>
        <v>0</v>
      </c>
      <c r="N46" s="84">
        <f t="shared" si="0"/>
        <v>0</v>
      </c>
      <c r="O46" s="85">
        <f t="shared" si="1"/>
        <v>0</v>
      </c>
      <c r="P46" s="106">
        <v>41</v>
      </c>
      <c r="Q46" s="84">
        <f t="shared" si="15"/>
        <v>0</v>
      </c>
      <c r="R46" s="84">
        <f t="shared" si="22"/>
        <v>0</v>
      </c>
      <c r="S46" s="84">
        <f t="shared" si="23"/>
        <v>0</v>
      </c>
      <c r="T46" s="84">
        <f t="shared" si="2"/>
        <v>0</v>
      </c>
      <c r="U46" s="84">
        <f t="shared" si="16"/>
        <v>0</v>
      </c>
      <c r="V46" s="84">
        <f t="shared" si="3"/>
        <v>0</v>
      </c>
      <c r="W46" s="84">
        <v>0</v>
      </c>
      <c r="X46" s="84">
        <f t="shared" si="4"/>
        <v>0</v>
      </c>
      <c r="Y46" s="89">
        <f t="shared" si="5"/>
        <v>0</v>
      </c>
      <c r="AA46" s="122">
        <v>41</v>
      </c>
      <c r="AB46" s="84">
        <f t="shared" si="6"/>
        <v>0</v>
      </c>
      <c r="AC46" s="332">
        <f t="shared" si="38"/>
        <v>0</v>
      </c>
      <c r="AD46" s="152">
        <f t="shared" si="8"/>
        <v>0</v>
      </c>
      <c r="AE46" s="152">
        <f t="shared" si="9"/>
        <v>0</v>
      </c>
      <c r="AF46" s="221">
        <f t="shared" si="34"/>
        <v>0</v>
      </c>
      <c r="AG46" s="221">
        <f t="shared" si="35"/>
        <v>0</v>
      </c>
      <c r="AH46" s="221">
        <f t="shared" si="36"/>
        <v>0</v>
      </c>
      <c r="AI46" s="226">
        <f t="shared" si="37"/>
        <v>0</v>
      </c>
      <c r="AK46" s="122">
        <v>41</v>
      </c>
      <c r="AL46" s="84"/>
      <c r="AM46" s="84"/>
      <c r="AN46" s="84"/>
      <c r="AO46" s="84"/>
      <c r="AP46" s="84"/>
      <c r="AQ46" s="221"/>
      <c r="AR46" s="221"/>
      <c r="AS46" s="221"/>
      <c r="AT46" s="221"/>
      <c r="AU46" s="84"/>
      <c r="AV46" s="84"/>
      <c r="AW46" s="84"/>
      <c r="AX46" s="84"/>
      <c r="AY46" s="127"/>
    </row>
    <row r="47" spans="2:51">
      <c r="B47" s="91"/>
      <c r="C47" s="181"/>
      <c r="D47" s="165"/>
      <c r="E47" s="170"/>
      <c r="F47" s="93"/>
      <c r="G47" s="102"/>
      <c r="I47" s="106">
        <v>42</v>
      </c>
      <c r="J47" s="84">
        <f t="shared" si="18"/>
        <v>0</v>
      </c>
      <c r="K47" s="84">
        <f t="shared" si="19"/>
        <v>0</v>
      </c>
      <c r="L47" s="84">
        <f t="shared" si="20"/>
        <v>0</v>
      </c>
      <c r="M47" s="84">
        <f t="shared" si="21"/>
        <v>0</v>
      </c>
      <c r="N47" s="84">
        <f t="shared" si="0"/>
        <v>0</v>
      </c>
      <c r="O47" s="85">
        <f t="shared" si="1"/>
        <v>0</v>
      </c>
      <c r="P47" s="106">
        <v>42</v>
      </c>
      <c r="Q47" s="84">
        <f t="shared" si="15"/>
        <v>0</v>
      </c>
      <c r="R47" s="84">
        <f t="shared" si="22"/>
        <v>0</v>
      </c>
      <c r="S47" s="84">
        <f t="shared" si="23"/>
        <v>0</v>
      </c>
      <c r="T47" s="84">
        <f t="shared" si="2"/>
        <v>0</v>
      </c>
      <c r="U47" s="84">
        <f t="shared" si="16"/>
        <v>0</v>
      </c>
      <c r="V47" s="84">
        <f t="shared" si="3"/>
        <v>0</v>
      </c>
      <c r="W47" s="84">
        <v>0</v>
      </c>
      <c r="X47" s="84">
        <f t="shared" si="4"/>
        <v>0</v>
      </c>
      <c r="Y47" s="89">
        <f t="shared" si="5"/>
        <v>0</v>
      </c>
      <c r="AA47" s="122">
        <v>42</v>
      </c>
      <c r="AB47" s="84">
        <f t="shared" si="6"/>
        <v>0</v>
      </c>
      <c r="AC47" s="332">
        <f t="shared" si="38"/>
        <v>0</v>
      </c>
      <c r="AD47" s="152">
        <f t="shared" si="8"/>
        <v>0</v>
      </c>
      <c r="AE47" s="152">
        <f t="shared" si="9"/>
        <v>0</v>
      </c>
      <c r="AF47" s="221">
        <f t="shared" si="34"/>
        <v>0</v>
      </c>
      <c r="AG47" s="221">
        <f t="shared" si="35"/>
        <v>0</v>
      </c>
      <c r="AH47" s="221">
        <f t="shared" si="36"/>
        <v>0</v>
      </c>
      <c r="AI47" s="226">
        <f t="shared" si="37"/>
        <v>0</v>
      </c>
      <c r="AK47" s="122">
        <v>42</v>
      </c>
      <c r="AL47" s="84"/>
      <c r="AM47" s="84"/>
      <c r="AN47" s="84"/>
      <c r="AO47" s="84"/>
      <c r="AP47" s="84"/>
      <c r="AQ47" s="221"/>
      <c r="AR47" s="221"/>
      <c r="AS47" s="221"/>
      <c r="AT47" s="221"/>
      <c r="AU47" s="84"/>
      <c r="AV47" s="84"/>
      <c r="AW47" s="84"/>
      <c r="AX47" s="84"/>
      <c r="AY47" s="127"/>
    </row>
    <row r="48" spans="2:51">
      <c r="B48" s="91"/>
      <c r="C48" s="181"/>
      <c r="D48" s="165"/>
      <c r="E48" s="170"/>
      <c r="F48" s="93"/>
      <c r="G48" s="102"/>
      <c r="I48" s="106">
        <v>43</v>
      </c>
      <c r="J48" s="84">
        <f t="shared" si="18"/>
        <v>0</v>
      </c>
      <c r="K48" s="84">
        <f t="shared" si="19"/>
        <v>0</v>
      </c>
      <c r="L48" s="84">
        <f t="shared" si="20"/>
        <v>0</v>
      </c>
      <c r="M48" s="84">
        <f t="shared" si="21"/>
        <v>0</v>
      </c>
      <c r="N48" s="84">
        <f t="shared" si="0"/>
        <v>0</v>
      </c>
      <c r="O48" s="85">
        <f t="shared" si="1"/>
        <v>0</v>
      </c>
      <c r="P48" s="106">
        <v>43</v>
      </c>
      <c r="Q48" s="84">
        <f t="shared" si="15"/>
        <v>0</v>
      </c>
      <c r="R48" s="84">
        <f t="shared" si="22"/>
        <v>0</v>
      </c>
      <c r="S48" s="84">
        <f t="shared" si="23"/>
        <v>0</v>
      </c>
      <c r="T48" s="84">
        <f t="shared" si="2"/>
        <v>0</v>
      </c>
      <c r="U48" s="84">
        <f t="shared" si="16"/>
        <v>0</v>
      </c>
      <c r="V48" s="84">
        <f t="shared" si="3"/>
        <v>0</v>
      </c>
      <c r="W48" s="84">
        <v>0</v>
      </c>
      <c r="X48" s="84">
        <f t="shared" si="4"/>
        <v>0</v>
      </c>
      <c r="Y48" s="89">
        <f t="shared" si="5"/>
        <v>0</v>
      </c>
      <c r="AA48" s="122">
        <v>43</v>
      </c>
      <c r="AB48" s="84">
        <f t="shared" si="6"/>
        <v>0</v>
      </c>
      <c r="AC48" s="332">
        <f t="shared" si="38"/>
        <v>0</v>
      </c>
      <c r="AD48" s="152">
        <f t="shared" si="8"/>
        <v>0</v>
      </c>
      <c r="AE48" s="152">
        <f t="shared" si="9"/>
        <v>0</v>
      </c>
      <c r="AF48" s="221">
        <f t="shared" si="34"/>
        <v>0</v>
      </c>
      <c r="AG48" s="221">
        <f t="shared" si="35"/>
        <v>0</v>
      </c>
      <c r="AH48" s="221">
        <f t="shared" si="36"/>
        <v>0</v>
      </c>
      <c r="AI48" s="226">
        <f t="shared" si="37"/>
        <v>0</v>
      </c>
      <c r="AK48" s="122">
        <v>43</v>
      </c>
      <c r="AL48" s="84"/>
      <c r="AM48" s="84"/>
      <c r="AN48" s="84"/>
      <c r="AO48" s="84"/>
      <c r="AP48" s="84"/>
      <c r="AQ48" s="221"/>
      <c r="AR48" s="221"/>
      <c r="AS48" s="221"/>
      <c r="AT48" s="221"/>
      <c r="AU48" s="84"/>
      <c r="AV48" s="84"/>
      <c r="AW48" s="84"/>
      <c r="AX48" s="84"/>
      <c r="AY48" s="127"/>
    </row>
    <row r="49" spans="2:51">
      <c r="B49" s="91"/>
      <c r="C49" s="181"/>
      <c r="D49" s="165"/>
      <c r="E49" s="170"/>
      <c r="F49" s="93"/>
      <c r="G49" s="102"/>
      <c r="I49" s="106">
        <v>44</v>
      </c>
      <c r="J49" s="84">
        <f t="shared" si="18"/>
        <v>0</v>
      </c>
      <c r="K49" s="84">
        <f t="shared" si="19"/>
        <v>0</v>
      </c>
      <c r="L49" s="84">
        <f t="shared" si="20"/>
        <v>0</v>
      </c>
      <c r="M49" s="84">
        <f t="shared" si="21"/>
        <v>0</v>
      </c>
      <c r="N49" s="84">
        <f t="shared" si="0"/>
        <v>0</v>
      </c>
      <c r="O49" s="85">
        <f t="shared" si="1"/>
        <v>0</v>
      </c>
      <c r="P49" s="106">
        <v>44</v>
      </c>
      <c r="Q49" s="84">
        <f t="shared" si="15"/>
        <v>0</v>
      </c>
      <c r="R49" s="84">
        <f t="shared" si="22"/>
        <v>0</v>
      </c>
      <c r="S49" s="84">
        <f t="shared" si="23"/>
        <v>0</v>
      </c>
      <c r="T49" s="84">
        <f t="shared" si="2"/>
        <v>0</v>
      </c>
      <c r="U49" s="84">
        <f t="shared" si="16"/>
        <v>0</v>
      </c>
      <c r="V49" s="84">
        <f t="shared" si="3"/>
        <v>0</v>
      </c>
      <c r="W49" s="84">
        <v>0</v>
      </c>
      <c r="X49" s="84">
        <f t="shared" si="4"/>
        <v>0</v>
      </c>
      <c r="Y49" s="89">
        <f t="shared" si="5"/>
        <v>0</v>
      </c>
      <c r="AA49" s="122">
        <v>44</v>
      </c>
      <c r="AB49" s="84">
        <f t="shared" si="6"/>
        <v>0</v>
      </c>
      <c r="AC49" s="332">
        <f t="shared" si="38"/>
        <v>0</v>
      </c>
      <c r="AD49" s="152">
        <f t="shared" si="8"/>
        <v>0</v>
      </c>
      <c r="AE49" s="152">
        <f t="shared" si="9"/>
        <v>0</v>
      </c>
      <c r="AF49" s="221">
        <f t="shared" si="34"/>
        <v>0</v>
      </c>
      <c r="AG49" s="221">
        <f t="shared" si="35"/>
        <v>0</v>
      </c>
      <c r="AH49" s="221">
        <f t="shared" si="36"/>
        <v>0</v>
      </c>
      <c r="AI49" s="226">
        <f t="shared" si="37"/>
        <v>0</v>
      </c>
      <c r="AK49" s="122">
        <v>44</v>
      </c>
      <c r="AL49" s="84"/>
      <c r="AM49" s="84"/>
      <c r="AN49" s="84"/>
      <c r="AO49" s="84"/>
      <c r="AP49" s="84"/>
      <c r="AQ49" s="221"/>
      <c r="AR49" s="221"/>
      <c r="AS49" s="221"/>
      <c r="AT49" s="221"/>
      <c r="AU49" s="84"/>
      <c r="AV49" s="84"/>
      <c r="AW49" s="84"/>
      <c r="AX49" s="84"/>
      <c r="AY49" s="127"/>
    </row>
    <row r="50" spans="2:51">
      <c r="B50" s="91"/>
      <c r="C50" s="181"/>
      <c r="D50" s="165"/>
      <c r="E50" s="170"/>
      <c r="F50" s="93"/>
      <c r="G50" s="102"/>
      <c r="I50" s="106">
        <v>45</v>
      </c>
      <c r="J50" s="84">
        <f t="shared" si="18"/>
        <v>0</v>
      </c>
      <c r="K50" s="84">
        <f t="shared" si="19"/>
        <v>0</v>
      </c>
      <c r="L50" s="84">
        <f t="shared" si="20"/>
        <v>0</v>
      </c>
      <c r="M50" s="84">
        <f t="shared" si="21"/>
        <v>0</v>
      </c>
      <c r="N50" s="84">
        <f t="shared" si="0"/>
        <v>0</v>
      </c>
      <c r="O50" s="85">
        <f t="shared" si="1"/>
        <v>0</v>
      </c>
      <c r="P50" s="106">
        <v>45</v>
      </c>
      <c r="Q50" s="84">
        <f t="shared" si="15"/>
        <v>0</v>
      </c>
      <c r="R50" s="84">
        <f t="shared" si="22"/>
        <v>0</v>
      </c>
      <c r="S50" s="84">
        <f t="shared" si="23"/>
        <v>0</v>
      </c>
      <c r="T50" s="84">
        <f t="shared" si="2"/>
        <v>0</v>
      </c>
      <c r="U50" s="84">
        <f t="shared" si="16"/>
        <v>0</v>
      </c>
      <c r="V50" s="84">
        <f t="shared" si="3"/>
        <v>0</v>
      </c>
      <c r="W50" s="84">
        <v>0</v>
      </c>
      <c r="X50" s="84">
        <f t="shared" si="4"/>
        <v>0</v>
      </c>
      <c r="Y50" s="89">
        <f t="shared" si="5"/>
        <v>0</v>
      </c>
      <c r="AA50" s="122">
        <v>45</v>
      </c>
      <c r="AB50" s="84">
        <f t="shared" si="6"/>
        <v>0</v>
      </c>
      <c r="AC50" s="332">
        <f t="shared" si="38"/>
        <v>0</v>
      </c>
      <c r="AD50" s="152">
        <f t="shared" si="8"/>
        <v>0</v>
      </c>
      <c r="AE50" s="152">
        <f t="shared" si="9"/>
        <v>0</v>
      </c>
      <c r="AF50" s="221">
        <f t="shared" si="34"/>
        <v>0</v>
      </c>
      <c r="AG50" s="221">
        <f t="shared" si="35"/>
        <v>0</v>
      </c>
      <c r="AH50" s="221">
        <f t="shared" si="36"/>
        <v>0</v>
      </c>
      <c r="AI50" s="226">
        <f t="shared" si="37"/>
        <v>0</v>
      </c>
      <c r="AK50" s="122">
        <v>45</v>
      </c>
      <c r="AL50" s="84"/>
      <c r="AM50" s="84"/>
      <c r="AN50" s="84"/>
      <c r="AO50" s="84"/>
      <c r="AP50" s="84"/>
      <c r="AQ50" s="221"/>
      <c r="AR50" s="221"/>
      <c r="AS50" s="221"/>
      <c r="AT50" s="221"/>
      <c r="AU50" s="84"/>
      <c r="AV50" s="84"/>
      <c r="AW50" s="84"/>
      <c r="AX50" s="84"/>
      <c r="AY50" s="127"/>
    </row>
    <row r="51" spans="2:51">
      <c r="B51" s="91"/>
      <c r="C51" s="181"/>
      <c r="D51" s="165"/>
      <c r="E51" s="170"/>
      <c r="F51" s="93"/>
      <c r="G51" s="102"/>
      <c r="I51" s="106">
        <v>46</v>
      </c>
      <c r="J51" s="84">
        <f t="shared" si="18"/>
        <v>0</v>
      </c>
      <c r="K51" s="84">
        <f t="shared" si="19"/>
        <v>0</v>
      </c>
      <c r="L51" s="84">
        <f t="shared" si="20"/>
        <v>0</v>
      </c>
      <c r="M51" s="84">
        <f t="shared" si="21"/>
        <v>0</v>
      </c>
      <c r="N51" s="84">
        <f t="shared" si="0"/>
        <v>0</v>
      </c>
      <c r="O51" s="85">
        <f t="shared" si="1"/>
        <v>0</v>
      </c>
      <c r="P51" s="106">
        <v>46</v>
      </c>
      <c r="Q51" s="84">
        <f t="shared" si="15"/>
        <v>0</v>
      </c>
      <c r="R51" s="84">
        <f t="shared" si="22"/>
        <v>0</v>
      </c>
      <c r="S51" s="84">
        <f t="shared" si="23"/>
        <v>0</v>
      </c>
      <c r="T51" s="84">
        <f t="shared" si="2"/>
        <v>0</v>
      </c>
      <c r="U51" s="84">
        <f t="shared" si="16"/>
        <v>0</v>
      </c>
      <c r="V51" s="84">
        <f t="shared" si="3"/>
        <v>0</v>
      </c>
      <c r="W51" s="84">
        <v>0</v>
      </c>
      <c r="X51" s="84">
        <f t="shared" si="4"/>
        <v>0</v>
      </c>
      <c r="Y51" s="89">
        <f t="shared" si="5"/>
        <v>0</v>
      </c>
      <c r="AA51" s="122">
        <v>46</v>
      </c>
      <c r="AB51" s="84">
        <f t="shared" si="6"/>
        <v>0</v>
      </c>
      <c r="AC51" s="332">
        <f t="shared" si="38"/>
        <v>0</v>
      </c>
      <c r="AD51" s="152">
        <f t="shared" si="8"/>
        <v>0</v>
      </c>
      <c r="AE51" s="152">
        <f t="shared" si="9"/>
        <v>0</v>
      </c>
      <c r="AF51" s="221">
        <f t="shared" si="34"/>
        <v>0</v>
      </c>
      <c r="AG51" s="221">
        <f t="shared" si="35"/>
        <v>0</v>
      </c>
      <c r="AH51" s="221">
        <f t="shared" si="36"/>
        <v>0</v>
      </c>
      <c r="AI51" s="226">
        <f t="shared" si="37"/>
        <v>0</v>
      </c>
      <c r="AK51" s="122">
        <v>46</v>
      </c>
      <c r="AL51" s="84"/>
      <c r="AM51" s="84"/>
      <c r="AN51" s="84"/>
      <c r="AO51" s="84"/>
      <c r="AP51" s="84"/>
      <c r="AQ51" s="221"/>
      <c r="AR51" s="221"/>
      <c r="AS51" s="221"/>
      <c r="AT51" s="221"/>
      <c r="AU51" s="84"/>
      <c r="AV51" s="84"/>
      <c r="AW51" s="84"/>
      <c r="AX51" s="84"/>
      <c r="AY51" s="127"/>
    </row>
    <row r="52" spans="2:51">
      <c r="B52" s="91"/>
      <c r="C52" s="181"/>
      <c r="D52" s="165"/>
      <c r="E52" s="170"/>
      <c r="F52" s="93"/>
      <c r="G52" s="102"/>
      <c r="I52" s="106">
        <v>47</v>
      </c>
      <c r="J52" s="84">
        <f t="shared" si="18"/>
        <v>0</v>
      </c>
      <c r="K52" s="84">
        <f t="shared" si="19"/>
        <v>0</v>
      </c>
      <c r="L52" s="84">
        <f t="shared" si="20"/>
        <v>0</v>
      </c>
      <c r="M52" s="84">
        <f t="shared" si="21"/>
        <v>0</v>
      </c>
      <c r="N52" s="84">
        <f t="shared" si="0"/>
        <v>0</v>
      </c>
      <c r="O52" s="85">
        <f t="shared" si="1"/>
        <v>0</v>
      </c>
      <c r="P52" s="106">
        <v>47</v>
      </c>
      <c r="Q52" s="84">
        <f t="shared" si="15"/>
        <v>0</v>
      </c>
      <c r="R52" s="84">
        <f t="shared" si="22"/>
        <v>0</v>
      </c>
      <c r="S52" s="84">
        <f t="shared" si="23"/>
        <v>0</v>
      </c>
      <c r="T52" s="84">
        <f t="shared" si="2"/>
        <v>0</v>
      </c>
      <c r="U52" s="84">
        <f t="shared" si="16"/>
        <v>0</v>
      </c>
      <c r="V52" s="84">
        <f t="shared" si="3"/>
        <v>0</v>
      </c>
      <c r="W52" s="84">
        <v>0</v>
      </c>
      <c r="X52" s="84">
        <f t="shared" si="4"/>
        <v>0</v>
      </c>
      <c r="Y52" s="89">
        <f t="shared" si="5"/>
        <v>0</v>
      </c>
      <c r="AA52" s="122">
        <v>47</v>
      </c>
      <c r="AB52" s="84">
        <f t="shared" si="6"/>
        <v>0</v>
      </c>
      <c r="AC52" s="332">
        <f t="shared" si="38"/>
        <v>0</v>
      </c>
      <c r="AD52" s="152">
        <f t="shared" si="8"/>
        <v>0</v>
      </c>
      <c r="AE52" s="152">
        <f t="shared" si="9"/>
        <v>0</v>
      </c>
      <c r="AF52" s="221">
        <f t="shared" si="34"/>
        <v>0</v>
      </c>
      <c r="AG52" s="221">
        <f t="shared" si="35"/>
        <v>0</v>
      </c>
      <c r="AH52" s="221">
        <f t="shared" si="36"/>
        <v>0</v>
      </c>
      <c r="AI52" s="226">
        <f t="shared" si="37"/>
        <v>0</v>
      </c>
      <c r="AK52" s="122">
        <v>47</v>
      </c>
      <c r="AL52" s="84"/>
      <c r="AM52" s="84"/>
      <c r="AN52" s="84"/>
      <c r="AO52" s="84"/>
      <c r="AP52" s="84"/>
      <c r="AQ52" s="221"/>
      <c r="AR52" s="221"/>
      <c r="AS52" s="221"/>
      <c r="AT52" s="221"/>
      <c r="AU52" s="84"/>
      <c r="AV52" s="84"/>
      <c r="AW52" s="84"/>
      <c r="AX52" s="84"/>
      <c r="AY52" s="127"/>
    </row>
    <row r="53" spans="2:51">
      <c r="B53" s="91"/>
      <c r="C53" s="181"/>
      <c r="D53" s="165"/>
      <c r="E53" s="170"/>
      <c r="F53" s="93"/>
      <c r="G53" s="102"/>
      <c r="I53" s="106">
        <v>48</v>
      </c>
      <c r="J53" s="84">
        <f t="shared" si="18"/>
        <v>0</v>
      </c>
      <c r="K53" s="84">
        <f t="shared" si="19"/>
        <v>0</v>
      </c>
      <c r="L53" s="84">
        <f t="shared" si="20"/>
        <v>0</v>
      </c>
      <c r="M53" s="84">
        <f t="shared" si="21"/>
        <v>0</v>
      </c>
      <c r="N53" s="84">
        <f t="shared" si="0"/>
        <v>0</v>
      </c>
      <c r="O53" s="85">
        <f t="shared" si="1"/>
        <v>0</v>
      </c>
      <c r="P53" s="106">
        <v>48</v>
      </c>
      <c r="Q53" s="84">
        <f t="shared" si="15"/>
        <v>0</v>
      </c>
      <c r="R53" s="84">
        <f t="shared" si="22"/>
        <v>0</v>
      </c>
      <c r="S53" s="84">
        <f t="shared" si="23"/>
        <v>0</v>
      </c>
      <c r="T53" s="84">
        <f t="shared" si="2"/>
        <v>0</v>
      </c>
      <c r="U53" s="84">
        <f t="shared" si="16"/>
        <v>0</v>
      </c>
      <c r="V53" s="84">
        <f t="shared" si="3"/>
        <v>0</v>
      </c>
      <c r="W53" s="84">
        <v>0</v>
      </c>
      <c r="X53" s="84">
        <f t="shared" si="4"/>
        <v>0</v>
      </c>
      <c r="Y53" s="89">
        <f t="shared" si="5"/>
        <v>0</v>
      </c>
      <c r="AA53" s="122">
        <v>48</v>
      </c>
      <c r="AB53" s="84">
        <f t="shared" si="6"/>
        <v>0</v>
      </c>
      <c r="AC53" s="332">
        <f t="shared" si="38"/>
        <v>0</v>
      </c>
      <c r="AD53" s="152">
        <f t="shared" si="8"/>
        <v>0</v>
      </c>
      <c r="AE53" s="152">
        <f t="shared" si="9"/>
        <v>0</v>
      </c>
      <c r="AF53" s="221">
        <f t="shared" si="34"/>
        <v>0</v>
      </c>
      <c r="AG53" s="221">
        <f t="shared" si="35"/>
        <v>0</v>
      </c>
      <c r="AH53" s="221">
        <f t="shared" si="36"/>
        <v>0</v>
      </c>
      <c r="AI53" s="226">
        <f t="shared" si="37"/>
        <v>0</v>
      </c>
      <c r="AK53" s="122">
        <v>48</v>
      </c>
      <c r="AL53" s="84"/>
      <c r="AM53" s="84"/>
      <c r="AN53" s="84"/>
      <c r="AO53" s="84"/>
      <c r="AP53" s="84"/>
      <c r="AQ53" s="221"/>
      <c r="AR53" s="221"/>
      <c r="AS53" s="221"/>
      <c r="AT53" s="221"/>
      <c r="AU53" s="84"/>
      <c r="AV53" s="84"/>
      <c r="AW53" s="84"/>
      <c r="AX53" s="84"/>
      <c r="AY53" s="127"/>
    </row>
    <row r="54" spans="2:51">
      <c r="B54" s="91"/>
      <c r="C54" s="181"/>
      <c r="D54" s="165"/>
      <c r="E54" s="170"/>
      <c r="F54" s="93"/>
      <c r="G54" s="102"/>
      <c r="I54" s="106">
        <v>49</v>
      </c>
      <c r="J54" s="84">
        <f t="shared" si="18"/>
        <v>0</v>
      </c>
      <c r="K54" s="84">
        <f t="shared" si="19"/>
        <v>0</v>
      </c>
      <c r="L54" s="84">
        <f t="shared" si="20"/>
        <v>0</v>
      </c>
      <c r="M54" s="84">
        <f t="shared" si="21"/>
        <v>0</v>
      </c>
      <c r="N54" s="84">
        <f t="shared" si="0"/>
        <v>0</v>
      </c>
      <c r="O54" s="85">
        <f t="shared" si="1"/>
        <v>0</v>
      </c>
      <c r="P54" s="106">
        <v>49</v>
      </c>
      <c r="Q54" s="84">
        <f t="shared" si="15"/>
        <v>0</v>
      </c>
      <c r="R54" s="84">
        <f t="shared" si="22"/>
        <v>0</v>
      </c>
      <c r="S54" s="84">
        <f t="shared" si="23"/>
        <v>0</v>
      </c>
      <c r="T54" s="84">
        <f t="shared" si="2"/>
        <v>0</v>
      </c>
      <c r="U54" s="84">
        <f t="shared" si="16"/>
        <v>0</v>
      </c>
      <c r="V54" s="84">
        <f t="shared" si="3"/>
        <v>0</v>
      </c>
      <c r="W54" s="84">
        <v>0</v>
      </c>
      <c r="X54" s="84">
        <f t="shared" si="4"/>
        <v>0</v>
      </c>
      <c r="Y54" s="89">
        <f t="shared" si="5"/>
        <v>0</v>
      </c>
      <c r="AA54" s="122">
        <v>49</v>
      </c>
      <c r="AB54" s="84">
        <f t="shared" si="6"/>
        <v>0</v>
      </c>
      <c r="AC54" s="332">
        <f t="shared" si="38"/>
        <v>0</v>
      </c>
      <c r="AD54" s="152">
        <f t="shared" si="8"/>
        <v>0</v>
      </c>
      <c r="AE54" s="152">
        <f t="shared" si="9"/>
        <v>0</v>
      </c>
      <c r="AF54" s="221">
        <f t="shared" si="34"/>
        <v>0</v>
      </c>
      <c r="AG54" s="221">
        <f t="shared" si="35"/>
        <v>0</v>
      </c>
      <c r="AH54" s="221">
        <f t="shared" si="36"/>
        <v>0</v>
      </c>
      <c r="AI54" s="226">
        <f t="shared" si="37"/>
        <v>0</v>
      </c>
      <c r="AK54" s="122">
        <v>49</v>
      </c>
      <c r="AL54" s="84"/>
      <c r="AM54" s="84"/>
      <c r="AN54" s="84"/>
      <c r="AO54" s="84"/>
      <c r="AP54" s="84"/>
      <c r="AQ54" s="221"/>
      <c r="AR54" s="221"/>
      <c r="AS54" s="221"/>
      <c r="AT54" s="221"/>
      <c r="AU54" s="84"/>
      <c r="AV54" s="84"/>
      <c r="AW54" s="84"/>
      <c r="AX54" s="84"/>
      <c r="AY54" s="127"/>
    </row>
    <row r="55" spans="2:51">
      <c r="B55" s="91"/>
      <c r="C55" s="181"/>
      <c r="D55" s="165"/>
      <c r="E55" s="170"/>
      <c r="F55" s="93"/>
      <c r="G55" s="102"/>
      <c r="I55" s="106">
        <v>50</v>
      </c>
      <c r="J55" s="84">
        <f t="shared" si="18"/>
        <v>0</v>
      </c>
      <c r="K55" s="84">
        <f t="shared" si="19"/>
        <v>0</v>
      </c>
      <c r="L55" s="84">
        <f t="shared" si="20"/>
        <v>0</v>
      </c>
      <c r="M55" s="84">
        <f t="shared" si="21"/>
        <v>0</v>
      </c>
      <c r="N55" s="84">
        <f t="shared" si="0"/>
        <v>0</v>
      </c>
      <c r="O55" s="85">
        <f t="shared" si="1"/>
        <v>0</v>
      </c>
      <c r="P55" s="106">
        <v>50</v>
      </c>
      <c r="Q55" s="84">
        <f t="shared" si="15"/>
        <v>0</v>
      </c>
      <c r="R55" s="84">
        <f t="shared" si="22"/>
        <v>0</v>
      </c>
      <c r="S55" s="84">
        <f t="shared" si="23"/>
        <v>0</v>
      </c>
      <c r="T55" s="84">
        <f t="shared" si="2"/>
        <v>0</v>
      </c>
      <c r="U55" s="84">
        <f t="shared" si="16"/>
        <v>0</v>
      </c>
      <c r="V55" s="84">
        <f t="shared" si="3"/>
        <v>0</v>
      </c>
      <c r="W55" s="84">
        <v>0</v>
      </c>
      <c r="X55" s="84">
        <f t="shared" si="4"/>
        <v>0</v>
      </c>
      <c r="Y55" s="89">
        <f t="shared" si="5"/>
        <v>0</v>
      </c>
      <c r="AA55" s="122">
        <v>50</v>
      </c>
      <c r="AB55" s="84">
        <f t="shared" si="6"/>
        <v>0</v>
      </c>
      <c r="AC55" s="332">
        <f t="shared" si="38"/>
        <v>0</v>
      </c>
      <c r="AD55" s="152">
        <f t="shared" si="8"/>
        <v>0</v>
      </c>
      <c r="AE55" s="152">
        <f t="shared" si="9"/>
        <v>0</v>
      </c>
      <c r="AF55" s="221">
        <f t="shared" si="34"/>
        <v>0</v>
      </c>
      <c r="AG55" s="221">
        <f t="shared" si="35"/>
        <v>0</v>
      </c>
      <c r="AH55" s="221">
        <f t="shared" si="36"/>
        <v>0</v>
      </c>
      <c r="AI55" s="226">
        <f t="shared" si="37"/>
        <v>0</v>
      </c>
      <c r="AK55" s="122">
        <v>50</v>
      </c>
      <c r="AL55" s="84"/>
      <c r="AM55" s="84"/>
      <c r="AN55" s="84"/>
      <c r="AO55" s="84"/>
      <c r="AP55" s="84"/>
      <c r="AQ55" s="221"/>
      <c r="AR55" s="221"/>
      <c r="AS55" s="221"/>
      <c r="AT55" s="221"/>
      <c r="AU55" s="84"/>
      <c r="AV55" s="84"/>
      <c r="AW55" s="84"/>
      <c r="AX55" s="84"/>
      <c r="AY55" s="127"/>
    </row>
    <row r="56" spans="2:51">
      <c r="B56" s="91"/>
      <c r="C56" s="181"/>
      <c r="D56" s="165"/>
      <c r="E56" s="170"/>
      <c r="F56" s="93"/>
      <c r="G56" s="102"/>
      <c r="I56" s="106">
        <v>51</v>
      </c>
      <c r="J56" s="84">
        <f t="shared" si="18"/>
        <v>0</v>
      </c>
      <c r="K56" s="84">
        <f t="shared" si="19"/>
        <v>0</v>
      </c>
      <c r="L56" s="84">
        <f t="shared" si="20"/>
        <v>0</v>
      </c>
      <c r="M56" s="84">
        <f t="shared" si="21"/>
        <v>0</v>
      </c>
      <c r="N56" s="84">
        <f t="shared" si="0"/>
        <v>0</v>
      </c>
      <c r="O56" s="85">
        <f t="shared" si="1"/>
        <v>0</v>
      </c>
      <c r="P56" s="106">
        <v>51</v>
      </c>
      <c r="Q56" s="84">
        <f t="shared" si="15"/>
        <v>0</v>
      </c>
      <c r="R56" s="84">
        <f t="shared" si="22"/>
        <v>0</v>
      </c>
      <c r="S56" s="84">
        <f t="shared" si="23"/>
        <v>0</v>
      </c>
      <c r="T56" s="84">
        <f t="shared" si="2"/>
        <v>0</v>
      </c>
      <c r="U56" s="84">
        <f t="shared" si="16"/>
        <v>0</v>
      </c>
      <c r="V56" s="84">
        <f t="shared" si="3"/>
        <v>0</v>
      </c>
      <c r="W56" s="84">
        <v>0</v>
      </c>
      <c r="X56" s="84">
        <f t="shared" si="4"/>
        <v>0</v>
      </c>
      <c r="Y56" s="89">
        <f t="shared" si="5"/>
        <v>0</v>
      </c>
      <c r="AA56" s="122">
        <v>51</v>
      </c>
      <c r="AB56" s="84">
        <f t="shared" si="6"/>
        <v>0</v>
      </c>
      <c r="AC56" s="332">
        <f t="shared" si="38"/>
        <v>0</v>
      </c>
      <c r="AD56" s="152">
        <f t="shared" si="8"/>
        <v>0</v>
      </c>
      <c r="AE56" s="152">
        <f t="shared" si="9"/>
        <v>0</v>
      </c>
      <c r="AF56" s="221">
        <f t="shared" si="34"/>
        <v>0</v>
      </c>
      <c r="AG56" s="221">
        <f t="shared" si="35"/>
        <v>0</v>
      </c>
      <c r="AH56" s="221">
        <f t="shared" si="36"/>
        <v>0</v>
      </c>
      <c r="AI56" s="226">
        <f t="shared" si="37"/>
        <v>0</v>
      </c>
      <c r="AK56" s="122">
        <v>51</v>
      </c>
      <c r="AL56" s="84"/>
      <c r="AM56" s="84"/>
      <c r="AN56" s="84"/>
      <c r="AO56" s="84"/>
      <c r="AP56" s="84"/>
      <c r="AQ56" s="221"/>
      <c r="AR56" s="221"/>
      <c r="AS56" s="221"/>
      <c r="AT56" s="221"/>
      <c r="AU56" s="84"/>
      <c r="AV56" s="84"/>
      <c r="AW56" s="84"/>
      <c r="AX56" s="84"/>
      <c r="AY56" s="127"/>
    </row>
    <row r="57" spans="2:51">
      <c r="B57" s="91"/>
      <c r="C57" s="181"/>
      <c r="D57" s="165"/>
      <c r="E57" s="170"/>
      <c r="F57" s="93"/>
      <c r="G57" s="102"/>
      <c r="I57" s="106">
        <v>52</v>
      </c>
      <c r="J57" s="84">
        <f t="shared" si="18"/>
        <v>0</v>
      </c>
      <c r="K57" s="84">
        <f t="shared" si="19"/>
        <v>0</v>
      </c>
      <c r="L57" s="84">
        <f t="shared" si="20"/>
        <v>0</v>
      </c>
      <c r="M57" s="84">
        <f t="shared" si="21"/>
        <v>0</v>
      </c>
      <c r="N57" s="84">
        <f t="shared" si="0"/>
        <v>0</v>
      </c>
      <c r="O57" s="85">
        <f t="shared" si="1"/>
        <v>0</v>
      </c>
      <c r="P57" s="106">
        <v>52</v>
      </c>
      <c r="Q57" s="84">
        <f t="shared" si="15"/>
        <v>0</v>
      </c>
      <c r="R57" s="84">
        <f t="shared" si="22"/>
        <v>0</v>
      </c>
      <c r="S57" s="84">
        <f t="shared" si="23"/>
        <v>0</v>
      </c>
      <c r="T57" s="84">
        <f t="shared" si="2"/>
        <v>0</v>
      </c>
      <c r="U57" s="84">
        <f t="shared" si="16"/>
        <v>0</v>
      </c>
      <c r="V57" s="84">
        <f t="shared" si="3"/>
        <v>0</v>
      </c>
      <c r="W57" s="84">
        <v>0</v>
      </c>
      <c r="X57" s="84">
        <f t="shared" si="4"/>
        <v>0</v>
      </c>
      <c r="Y57" s="89">
        <f t="shared" si="5"/>
        <v>0</v>
      </c>
      <c r="AA57" s="122">
        <v>52</v>
      </c>
      <c r="AB57" s="84">
        <f t="shared" si="6"/>
        <v>0</v>
      </c>
      <c r="AC57" s="332">
        <f t="shared" si="38"/>
        <v>0</v>
      </c>
      <c r="AD57" s="152">
        <f t="shared" si="8"/>
        <v>0</v>
      </c>
      <c r="AE57" s="152">
        <f t="shared" si="9"/>
        <v>0</v>
      </c>
      <c r="AF57" s="221">
        <f t="shared" si="34"/>
        <v>0</v>
      </c>
      <c r="AG57" s="221">
        <f t="shared" si="35"/>
        <v>0</v>
      </c>
      <c r="AH57" s="221">
        <f t="shared" si="36"/>
        <v>0</v>
      </c>
      <c r="AI57" s="226">
        <f t="shared" si="37"/>
        <v>0</v>
      </c>
      <c r="AK57" s="122">
        <v>52</v>
      </c>
      <c r="AL57" s="84"/>
      <c r="AM57" s="84"/>
      <c r="AN57" s="84"/>
      <c r="AO57" s="84"/>
      <c r="AP57" s="84"/>
      <c r="AQ57" s="221"/>
      <c r="AR57" s="221"/>
      <c r="AS57" s="221"/>
      <c r="AT57" s="221"/>
      <c r="AU57" s="84"/>
      <c r="AV57" s="84"/>
      <c r="AW57" s="84"/>
      <c r="AX57" s="84"/>
      <c r="AY57" s="127"/>
    </row>
    <row r="58" spans="2:51">
      <c r="B58" s="91"/>
      <c r="C58" s="181"/>
      <c r="D58" s="165"/>
      <c r="E58" s="170"/>
      <c r="F58" s="93"/>
      <c r="G58" s="102"/>
      <c r="I58" s="106">
        <v>53</v>
      </c>
      <c r="J58" s="84">
        <f t="shared" si="18"/>
        <v>0</v>
      </c>
      <c r="K58" s="84">
        <f t="shared" si="19"/>
        <v>0</v>
      </c>
      <c r="L58" s="84">
        <f t="shared" si="20"/>
        <v>0</v>
      </c>
      <c r="M58" s="84">
        <f t="shared" si="21"/>
        <v>0</v>
      </c>
      <c r="N58" s="84">
        <f t="shared" si="0"/>
        <v>0</v>
      </c>
      <c r="O58" s="85">
        <f t="shared" si="1"/>
        <v>0</v>
      </c>
      <c r="P58" s="106">
        <v>53</v>
      </c>
      <c r="Q58" s="84">
        <f t="shared" si="15"/>
        <v>0</v>
      </c>
      <c r="R58" s="84">
        <f t="shared" si="22"/>
        <v>0</v>
      </c>
      <c r="S58" s="84">
        <f t="shared" si="23"/>
        <v>0</v>
      </c>
      <c r="T58" s="84">
        <f t="shared" si="2"/>
        <v>0</v>
      </c>
      <c r="U58" s="84">
        <f t="shared" si="16"/>
        <v>0</v>
      </c>
      <c r="V58" s="84">
        <f t="shared" si="3"/>
        <v>0</v>
      </c>
      <c r="W58" s="84">
        <v>0</v>
      </c>
      <c r="X58" s="84">
        <f t="shared" si="4"/>
        <v>0</v>
      </c>
      <c r="Y58" s="89">
        <f t="shared" si="5"/>
        <v>0</v>
      </c>
      <c r="AA58" s="122">
        <v>53</v>
      </c>
      <c r="AB58" s="84">
        <f t="shared" si="6"/>
        <v>0</v>
      </c>
      <c r="AC58" s="332">
        <f t="shared" si="38"/>
        <v>0</v>
      </c>
      <c r="AD58" s="152">
        <f t="shared" si="8"/>
        <v>0</v>
      </c>
      <c r="AE58" s="152">
        <f t="shared" si="9"/>
        <v>0</v>
      </c>
      <c r="AF58" s="221">
        <f t="shared" si="34"/>
        <v>0</v>
      </c>
      <c r="AG58" s="221">
        <f t="shared" si="35"/>
        <v>0</v>
      </c>
      <c r="AH58" s="221">
        <f t="shared" si="36"/>
        <v>0</v>
      </c>
      <c r="AI58" s="226">
        <f t="shared" si="37"/>
        <v>0</v>
      </c>
      <c r="AK58" s="122">
        <v>53</v>
      </c>
      <c r="AL58" s="84"/>
      <c r="AM58" s="84"/>
      <c r="AN58" s="84"/>
      <c r="AO58" s="84"/>
      <c r="AP58" s="84"/>
      <c r="AQ58" s="221"/>
      <c r="AR58" s="221"/>
      <c r="AS58" s="221"/>
      <c r="AT58" s="221"/>
      <c r="AU58" s="84"/>
      <c r="AV58" s="84"/>
      <c r="AW58" s="84"/>
      <c r="AX58" s="84"/>
      <c r="AY58" s="127"/>
    </row>
    <row r="59" spans="2:51">
      <c r="B59" s="91"/>
      <c r="C59" s="181"/>
      <c r="D59" s="165"/>
      <c r="E59" s="170"/>
      <c r="F59" s="93"/>
      <c r="G59" s="102"/>
      <c r="I59" s="106">
        <v>54</v>
      </c>
      <c r="J59" s="84">
        <f t="shared" si="18"/>
        <v>0</v>
      </c>
      <c r="K59" s="84">
        <f t="shared" si="19"/>
        <v>0</v>
      </c>
      <c r="L59" s="84">
        <f t="shared" si="20"/>
        <v>0</v>
      </c>
      <c r="M59" s="84">
        <f t="shared" si="21"/>
        <v>0</v>
      </c>
      <c r="N59" s="84">
        <f t="shared" si="0"/>
        <v>0</v>
      </c>
      <c r="O59" s="85">
        <f t="shared" si="1"/>
        <v>0</v>
      </c>
      <c r="P59" s="106">
        <v>54</v>
      </c>
      <c r="Q59" s="84">
        <f t="shared" si="15"/>
        <v>0</v>
      </c>
      <c r="R59" s="84">
        <f t="shared" si="22"/>
        <v>0</v>
      </c>
      <c r="S59" s="84">
        <f t="shared" si="23"/>
        <v>0</v>
      </c>
      <c r="T59" s="84">
        <f t="shared" si="2"/>
        <v>0</v>
      </c>
      <c r="U59" s="84">
        <f t="shared" si="16"/>
        <v>0</v>
      </c>
      <c r="V59" s="84">
        <f t="shared" si="3"/>
        <v>0</v>
      </c>
      <c r="W59" s="84">
        <v>0</v>
      </c>
      <c r="X59" s="84">
        <f t="shared" si="4"/>
        <v>0</v>
      </c>
      <c r="Y59" s="89">
        <f t="shared" si="5"/>
        <v>0</v>
      </c>
      <c r="AA59" s="122">
        <v>54</v>
      </c>
      <c r="AB59" s="84">
        <f t="shared" si="6"/>
        <v>0</v>
      </c>
      <c r="AC59" s="332">
        <f t="shared" si="38"/>
        <v>0</v>
      </c>
      <c r="AD59" s="152">
        <f t="shared" si="8"/>
        <v>0</v>
      </c>
      <c r="AE59" s="152">
        <f t="shared" si="9"/>
        <v>0</v>
      </c>
      <c r="AF59" s="221">
        <f t="shared" si="34"/>
        <v>0</v>
      </c>
      <c r="AG59" s="221">
        <f t="shared" si="35"/>
        <v>0</v>
      </c>
      <c r="AH59" s="221">
        <f t="shared" si="36"/>
        <v>0</v>
      </c>
      <c r="AI59" s="226">
        <f t="shared" si="37"/>
        <v>0</v>
      </c>
      <c r="AK59" s="122">
        <v>54</v>
      </c>
      <c r="AL59" s="84"/>
      <c r="AM59" s="84"/>
      <c r="AN59" s="84"/>
      <c r="AO59" s="84"/>
      <c r="AP59" s="84"/>
      <c r="AQ59" s="221"/>
      <c r="AR59" s="221"/>
      <c r="AS59" s="221"/>
      <c r="AT59" s="221"/>
      <c r="AU59" s="84"/>
      <c r="AV59" s="84"/>
      <c r="AW59" s="84"/>
      <c r="AX59" s="84"/>
      <c r="AY59" s="127"/>
    </row>
    <row r="60" spans="2:51">
      <c r="B60" s="91"/>
      <c r="C60" s="181"/>
      <c r="D60" s="165"/>
      <c r="E60" s="170"/>
      <c r="F60" s="93"/>
      <c r="G60" s="102"/>
      <c r="I60" s="106">
        <v>55</v>
      </c>
      <c r="J60" s="84">
        <f t="shared" si="18"/>
        <v>0</v>
      </c>
      <c r="K60" s="84">
        <f t="shared" si="19"/>
        <v>0</v>
      </c>
      <c r="L60" s="84">
        <f t="shared" si="20"/>
        <v>0</v>
      </c>
      <c r="M60" s="84">
        <f t="shared" si="21"/>
        <v>0</v>
      </c>
      <c r="N60" s="84">
        <f t="shared" si="0"/>
        <v>0</v>
      </c>
      <c r="O60" s="85">
        <f t="shared" si="1"/>
        <v>0</v>
      </c>
      <c r="P60" s="106">
        <v>55</v>
      </c>
      <c r="Q60" s="84">
        <f t="shared" si="15"/>
        <v>0</v>
      </c>
      <c r="R60" s="84">
        <f t="shared" si="22"/>
        <v>0</v>
      </c>
      <c r="S60" s="84">
        <f t="shared" si="23"/>
        <v>0</v>
      </c>
      <c r="T60" s="84">
        <f t="shared" si="2"/>
        <v>0</v>
      </c>
      <c r="U60" s="84">
        <f t="shared" si="16"/>
        <v>0</v>
      </c>
      <c r="V60" s="84">
        <f t="shared" si="3"/>
        <v>0</v>
      </c>
      <c r="W60" s="84">
        <v>0</v>
      </c>
      <c r="X60" s="84">
        <f t="shared" si="4"/>
        <v>0</v>
      </c>
      <c r="Y60" s="89">
        <f t="shared" si="5"/>
        <v>0</v>
      </c>
      <c r="AA60" s="122">
        <v>55</v>
      </c>
      <c r="AB60" s="84">
        <f t="shared" si="6"/>
        <v>0</v>
      </c>
      <c r="AC60" s="332">
        <f t="shared" si="38"/>
        <v>0</v>
      </c>
      <c r="AD60" s="152">
        <f t="shared" si="8"/>
        <v>0</v>
      </c>
      <c r="AE60" s="152">
        <f t="shared" si="9"/>
        <v>0</v>
      </c>
      <c r="AF60" s="221">
        <f t="shared" si="34"/>
        <v>0</v>
      </c>
      <c r="AG60" s="221">
        <f t="shared" si="35"/>
        <v>0</v>
      </c>
      <c r="AH60" s="221">
        <f t="shared" si="36"/>
        <v>0</v>
      </c>
      <c r="AI60" s="226">
        <f t="shared" si="37"/>
        <v>0</v>
      </c>
      <c r="AK60" s="122">
        <v>55</v>
      </c>
      <c r="AL60" s="84"/>
      <c r="AM60" s="84"/>
      <c r="AN60" s="84"/>
      <c r="AO60" s="84"/>
      <c r="AP60" s="84"/>
      <c r="AQ60" s="221"/>
      <c r="AR60" s="221"/>
      <c r="AS60" s="221"/>
      <c r="AT60" s="221"/>
      <c r="AU60" s="84"/>
      <c r="AV60" s="84"/>
      <c r="AW60" s="84"/>
      <c r="AX60" s="84"/>
      <c r="AY60" s="127"/>
    </row>
    <row r="61" spans="2:51">
      <c r="B61" s="91"/>
      <c r="C61" s="181"/>
      <c r="D61" s="165"/>
      <c r="E61" s="170"/>
      <c r="F61" s="93"/>
      <c r="G61" s="102"/>
      <c r="I61" s="106">
        <v>56</v>
      </c>
      <c r="J61" s="84">
        <f t="shared" si="18"/>
        <v>0</v>
      </c>
      <c r="K61" s="84">
        <f t="shared" si="19"/>
        <v>0</v>
      </c>
      <c r="L61" s="84">
        <f t="shared" si="20"/>
        <v>0</v>
      </c>
      <c r="M61" s="84">
        <f t="shared" si="21"/>
        <v>0</v>
      </c>
      <c r="N61" s="84">
        <f t="shared" si="0"/>
        <v>0</v>
      </c>
      <c r="O61" s="85">
        <f t="shared" si="1"/>
        <v>0</v>
      </c>
      <c r="P61" s="106">
        <v>56</v>
      </c>
      <c r="Q61" s="84">
        <f t="shared" si="15"/>
        <v>0</v>
      </c>
      <c r="R61" s="84">
        <f t="shared" si="22"/>
        <v>0</v>
      </c>
      <c r="S61" s="84">
        <f t="shared" si="23"/>
        <v>0</v>
      </c>
      <c r="T61" s="84">
        <f t="shared" si="2"/>
        <v>0</v>
      </c>
      <c r="U61" s="84">
        <f t="shared" si="16"/>
        <v>0</v>
      </c>
      <c r="V61" s="84">
        <f t="shared" si="3"/>
        <v>0</v>
      </c>
      <c r="W61" s="84">
        <v>0</v>
      </c>
      <c r="X61" s="84">
        <f t="shared" si="4"/>
        <v>0</v>
      </c>
      <c r="Y61" s="89">
        <f t="shared" si="5"/>
        <v>0</v>
      </c>
      <c r="AA61" s="122">
        <v>56</v>
      </c>
      <c r="AB61" s="84">
        <f t="shared" si="6"/>
        <v>0</v>
      </c>
      <c r="AC61" s="332">
        <f t="shared" si="38"/>
        <v>0</v>
      </c>
      <c r="AD61" s="152">
        <f t="shared" si="8"/>
        <v>0</v>
      </c>
      <c r="AE61" s="152">
        <f t="shared" si="9"/>
        <v>0</v>
      </c>
      <c r="AF61" s="221">
        <f t="shared" si="34"/>
        <v>0</v>
      </c>
      <c r="AG61" s="221">
        <f t="shared" si="35"/>
        <v>0</v>
      </c>
      <c r="AH61" s="221">
        <f t="shared" si="36"/>
        <v>0</v>
      </c>
      <c r="AI61" s="226">
        <f t="shared" si="37"/>
        <v>0</v>
      </c>
      <c r="AK61" s="122">
        <v>56</v>
      </c>
      <c r="AL61" s="84"/>
      <c r="AM61" s="84"/>
      <c r="AN61" s="84"/>
      <c r="AO61" s="84"/>
      <c r="AP61" s="84"/>
      <c r="AQ61" s="221"/>
      <c r="AR61" s="221"/>
      <c r="AS61" s="221"/>
      <c r="AT61" s="221"/>
      <c r="AU61" s="84"/>
      <c r="AV61" s="84"/>
      <c r="AW61" s="84"/>
      <c r="AX61" s="84"/>
      <c r="AY61" s="127"/>
    </row>
    <row r="62" spans="2:51">
      <c r="B62" s="91"/>
      <c r="C62" s="181"/>
      <c r="D62" s="165"/>
      <c r="E62" s="170"/>
      <c r="F62" s="93"/>
      <c r="G62" s="102"/>
      <c r="I62" s="106">
        <v>57</v>
      </c>
      <c r="J62" s="84">
        <f t="shared" si="18"/>
        <v>0</v>
      </c>
      <c r="K62" s="84">
        <f t="shared" si="19"/>
        <v>0</v>
      </c>
      <c r="L62" s="84">
        <f t="shared" si="20"/>
        <v>0</v>
      </c>
      <c r="M62" s="84">
        <f t="shared" si="21"/>
        <v>0</v>
      </c>
      <c r="N62" s="84">
        <f t="shared" si="0"/>
        <v>0</v>
      </c>
      <c r="O62" s="85">
        <f t="shared" si="1"/>
        <v>0</v>
      </c>
      <c r="P62" s="106">
        <v>57</v>
      </c>
      <c r="Q62" s="84">
        <f t="shared" si="15"/>
        <v>0</v>
      </c>
      <c r="R62" s="84">
        <f t="shared" si="22"/>
        <v>0</v>
      </c>
      <c r="S62" s="84">
        <f t="shared" si="23"/>
        <v>0</v>
      </c>
      <c r="T62" s="84">
        <f t="shared" si="2"/>
        <v>0</v>
      </c>
      <c r="U62" s="84">
        <f t="shared" si="16"/>
        <v>0</v>
      </c>
      <c r="V62" s="84">
        <f t="shared" si="3"/>
        <v>0</v>
      </c>
      <c r="W62" s="84">
        <v>0</v>
      </c>
      <c r="X62" s="84">
        <f t="shared" si="4"/>
        <v>0</v>
      </c>
      <c r="Y62" s="89">
        <f t="shared" si="5"/>
        <v>0</v>
      </c>
      <c r="AA62" s="122">
        <v>57</v>
      </c>
      <c r="AB62" s="84">
        <f t="shared" si="6"/>
        <v>0</v>
      </c>
      <c r="AC62" s="332">
        <f t="shared" si="38"/>
        <v>0</v>
      </c>
      <c r="AD62" s="152">
        <f t="shared" si="8"/>
        <v>0</v>
      </c>
      <c r="AE62" s="152">
        <f t="shared" si="9"/>
        <v>0</v>
      </c>
      <c r="AF62" s="221">
        <f t="shared" si="34"/>
        <v>0</v>
      </c>
      <c r="AG62" s="221">
        <f t="shared" si="35"/>
        <v>0</v>
      </c>
      <c r="AH62" s="221">
        <f t="shared" si="36"/>
        <v>0</v>
      </c>
      <c r="AI62" s="226">
        <f t="shared" si="37"/>
        <v>0</v>
      </c>
      <c r="AK62" s="122">
        <v>57</v>
      </c>
      <c r="AL62" s="84"/>
      <c r="AM62" s="84"/>
      <c r="AN62" s="84"/>
      <c r="AO62" s="84"/>
      <c r="AP62" s="84"/>
      <c r="AQ62" s="221"/>
      <c r="AR62" s="221"/>
      <c r="AS62" s="221"/>
      <c r="AT62" s="221"/>
      <c r="AU62" s="84"/>
      <c r="AV62" s="84"/>
      <c r="AW62" s="84"/>
      <c r="AX62" s="84"/>
      <c r="AY62" s="127"/>
    </row>
    <row r="63" spans="2:51">
      <c r="B63" s="91"/>
      <c r="C63" s="181"/>
      <c r="D63" s="165"/>
      <c r="E63" s="170"/>
      <c r="F63" s="93"/>
      <c r="G63" s="102"/>
      <c r="I63" s="106">
        <v>58</v>
      </c>
      <c r="J63" s="84">
        <f t="shared" si="18"/>
        <v>0</v>
      </c>
      <c r="K63" s="84">
        <f t="shared" si="19"/>
        <v>0</v>
      </c>
      <c r="L63" s="84">
        <f t="shared" si="20"/>
        <v>0</v>
      </c>
      <c r="M63" s="84">
        <f t="shared" si="21"/>
        <v>0</v>
      </c>
      <c r="N63" s="84">
        <f t="shared" si="0"/>
        <v>0</v>
      </c>
      <c r="O63" s="85">
        <f t="shared" si="1"/>
        <v>0</v>
      </c>
      <c r="P63" s="106">
        <v>58</v>
      </c>
      <c r="Q63" s="84">
        <f t="shared" si="15"/>
        <v>0</v>
      </c>
      <c r="R63" s="84">
        <f t="shared" si="22"/>
        <v>0</v>
      </c>
      <c r="S63" s="84">
        <f t="shared" si="23"/>
        <v>0</v>
      </c>
      <c r="T63" s="84">
        <f t="shared" si="2"/>
        <v>0</v>
      </c>
      <c r="U63" s="84">
        <f t="shared" si="16"/>
        <v>0</v>
      </c>
      <c r="V63" s="84">
        <f t="shared" si="3"/>
        <v>0</v>
      </c>
      <c r="W63" s="84">
        <v>0</v>
      </c>
      <c r="X63" s="84">
        <f t="shared" si="4"/>
        <v>0</v>
      </c>
      <c r="Y63" s="89">
        <f t="shared" si="5"/>
        <v>0</v>
      </c>
      <c r="AA63" s="122">
        <v>58</v>
      </c>
      <c r="AB63" s="84">
        <f t="shared" si="6"/>
        <v>0</v>
      </c>
      <c r="AC63" s="332">
        <f t="shared" si="38"/>
        <v>0</v>
      </c>
      <c r="AD63" s="152">
        <f t="shared" si="8"/>
        <v>0</v>
      </c>
      <c r="AE63" s="152">
        <f t="shared" si="9"/>
        <v>0</v>
      </c>
      <c r="AF63" s="221">
        <f t="shared" si="34"/>
        <v>0</v>
      </c>
      <c r="AG63" s="221">
        <f t="shared" si="35"/>
        <v>0</v>
      </c>
      <c r="AH63" s="221">
        <f t="shared" si="36"/>
        <v>0</v>
      </c>
      <c r="AI63" s="226">
        <f t="shared" si="37"/>
        <v>0</v>
      </c>
      <c r="AK63" s="122">
        <v>58</v>
      </c>
      <c r="AL63" s="84"/>
      <c r="AM63" s="84"/>
      <c r="AN63" s="84"/>
      <c r="AO63" s="84"/>
      <c r="AP63" s="84"/>
      <c r="AQ63" s="221"/>
      <c r="AR63" s="221"/>
      <c r="AS63" s="221"/>
      <c r="AT63" s="221"/>
      <c r="AU63" s="84"/>
      <c r="AV63" s="84"/>
      <c r="AW63" s="84"/>
      <c r="AX63" s="84"/>
      <c r="AY63" s="127"/>
    </row>
    <row r="64" spans="2:51">
      <c r="B64" s="91"/>
      <c r="C64" s="181"/>
      <c r="D64" s="165"/>
      <c r="E64" s="170"/>
      <c r="F64" s="93"/>
      <c r="G64" s="102"/>
      <c r="I64" s="106">
        <v>59</v>
      </c>
      <c r="J64" s="84">
        <f t="shared" si="18"/>
        <v>0</v>
      </c>
      <c r="K64" s="84">
        <f t="shared" si="19"/>
        <v>0</v>
      </c>
      <c r="L64" s="84">
        <f t="shared" si="20"/>
        <v>0</v>
      </c>
      <c r="M64" s="84">
        <f t="shared" si="21"/>
        <v>0</v>
      </c>
      <c r="N64" s="84">
        <f t="shared" si="0"/>
        <v>0</v>
      </c>
      <c r="O64" s="85">
        <f t="shared" si="1"/>
        <v>0</v>
      </c>
      <c r="P64" s="106">
        <v>59</v>
      </c>
      <c r="Q64" s="84">
        <f t="shared" si="15"/>
        <v>0</v>
      </c>
      <c r="R64" s="84">
        <f t="shared" si="22"/>
        <v>0</v>
      </c>
      <c r="S64" s="84">
        <f t="shared" si="23"/>
        <v>0</v>
      </c>
      <c r="T64" s="84">
        <f t="shared" si="2"/>
        <v>0</v>
      </c>
      <c r="U64" s="84">
        <f t="shared" si="16"/>
        <v>0</v>
      </c>
      <c r="V64" s="84">
        <f t="shared" si="3"/>
        <v>0</v>
      </c>
      <c r="W64" s="84">
        <v>0</v>
      </c>
      <c r="X64" s="84">
        <f t="shared" si="4"/>
        <v>0</v>
      </c>
      <c r="Y64" s="89">
        <f t="shared" si="5"/>
        <v>0</v>
      </c>
      <c r="AA64" s="122">
        <v>59</v>
      </c>
      <c r="AB64" s="84">
        <f t="shared" si="6"/>
        <v>0</v>
      </c>
      <c r="AC64" s="332">
        <f t="shared" si="38"/>
        <v>0</v>
      </c>
      <c r="AD64" s="152">
        <f t="shared" si="8"/>
        <v>0</v>
      </c>
      <c r="AE64" s="152">
        <f t="shared" si="9"/>
        <v>0</v>
      </c>
      <c r="AF64" s="221">
        <f t="shared" si="34"/>
        <v>0</v>
      </c>
      <c r="AG64" s="221">
        <f t="shared" si="35"/>
        <v>0</v>
      </c>
      <c r="AH64" s="221">
        <f t="shared" si="36"/>
        <v>0</v>
      </c>
      <c r="AI64" s="226">
        <f t="shared" si="37"/>
        <v>0</v>
      </c>
      <c r="AK64" s="122">
        <v>59</v>
      </c>
      <c r="AL64" s="84"/>
      <c r="AM64" s="84"/>
      <c r="AN64" s="84"/>
      <c r="AO64" s="84"/>
      <c r="AP64" s="84"/>
      <c r="AQ64" s="221"/>
      <c r="AR64" s="221"/>
      <c r="AS64" s="221"/>
      <c r="AT64" s="221"/>
      <c r="AU64" s="84"/>
      <c r="AV64" s="84"/>
      <c r="AW64" s="84"/>
      <c r="AX64" s="84"/>
      <c r="AY64" s="127"/>
    </row>
    <row r="65" spans="2:51">
      <c r="B65" s="91"/>
      <c r="C65" s="181"/>
      <c r="D65" s="165"/>
      <c r="E65" s="170"/>
      <c r="F65" s="93"/>
      <c r="G65" s="102"/>
      <c r="I65" s="106">
        <v>60</v>
      </c>
      <c r="J65" s="84">
        <f t="shared" si="18"/>
        <v>0</v>
      </c>
      <c r="K65" s="84">
        <f t="shared" si="19"/>
        <v>0</v>
      </c>
      <c r="L65" s="84">
        <f t="shared" si="20"/>
        <v>0</v>
      </c>
      <c r="M65" s="84">
        <f t="shared" si="21"/>
        <v>0</v>
      </c>
      <c r="N65" s="84">
        <f t="shared" si="0"/>
        <v>0</v>
      </c>
      <c r="O65" s="85">
        <f t="shared" si="1"/>
        <v>0</v>
      </c>
      <c r="P65" s="106">
        <v>60</v>
      </c>
      <c r="Q65" s="84">
        <f t="shared" si="15"/>
        <v>0</v>
      </c>
      <c r="R65" s="84">
        <f t="shared" si="22"/>
        <v>0</v>
      </c>
      <c r="S65" s="84">
        <f t="shared" si="23"/>
        <v>0</v>
      </c>
      <c r="T65" s="84">
        <f t="shared" si="2"/>
        <v>0</v>
      </c>
      <c r="U65" s="84">
        <f t="shared" si="16"/>
        <v>0</v>
      </c>
      <c r="V65" s="84">
        <f t="shared" si="3"/>
        <v>0</v>
      </c>
      <c r="W65" s="84">
        <v>0</v>
      </c>
      <c r="X65" s="84">
        <f t="shared" si="4"/>
        <v>0</v>
      </c>
      <c r="Y65" s="89">
        <f t="shared" si="5"/>
        <v>0</v>
      </c>
      <c r="AA65" s="122">
        <v>60</v>
      </c>
      <c r="AB65" s="84">
        <f t="shared" si="6"/>
        <v>0</v>
      </c>
      <c r="AC65" s="332">
        <f t="shared" si="38"/>
        <v>0</v>
      </c>
      <c r="AD65" s="152">
        <f t="shared" si="8"/>
        <v>0</v>
      </c>
      <c r="AE65" s="152">
        <f t="shared" si="9"/>
        <v>0</v>
      </c>
      <c r="AF65" s="221">
        <f t="shared" si="34"/>
        <v>0</v>
      </c>
      <c r="AG65" s="221">
        <f t="shared" si="35"/>
        <v>0</v>
      </c>
      <c r="AH65" s="221">
        <f t="shared" si="36"/>
        <v>0</v>
      </c>
      <c r="AI65" s="226">
        <f t="shared" si="37"/>
        <v>0</v>
      </c>
      <c r="AK65" s="122">
        <v>60</v>
      </c>
      <c r="AL65" s="84"/>
      <c r="AM65" s="84"/>
      <c r="AN65" s="84"/>
      <c r="AO65" s="84"/>
      <c r="AP65" s="84"/>
      <c r="AQ65" s="221"/>
      <c r="AR65" s="221"/>
      <c r="AS65" s="221"/>
      <c r="AT65" s="221"/>
      <c r="AU65" s="84"/>
      <c r="AV65" s="84"/>
      <c r="AW65" s="84"/>
      <c r="AX65" s="84"/>
      <c r="AY65" s="127"/>
    </row>
    <row r="66" spans="2:51">
      <c r="B66" s="91"/>
      <c r="C66" s="181"/>
      <c r="D66" s="165"/>
      <c r="E66" s="170"/>
      <c r="F66" s="93"/>
      <c r="G66" s="102"/>
      <c r="I66" s="106">
        <v>61</v>
      </c>
      <c r="J66" s="84">
        <f t="shared" si="18"/>
        <v>0</v>
      </c>
      <c r="K66" s="84">
        <f t="shared" si="19"/>
        <v>0</v>
      </c>
      <c r="L66" s="84">
        <f t="shared" si="20"/>
        <v>0</v>
      </c>
      <c r="M66" s="84">
        <f t="shared" si="21"/>
        <v>0</v>
      </c>
      <c r="N66" s="84">
        <f t="shared" si="0"/>
        <v>0</v>
      </c>
      <c r="O66" s="85">
        <f t="shared" si="1"/>
        <v>0</v>
      </c>
      <c r="P66" s="106">
        <v>61</v>
      </c>
      <c r="Q66" s="84">
        <f t="shared" si="15"/>
        <v>0</v>
      </c>
      <c r="R66" s="84">
        <f t="shared" si="22"/>
        <v>0</v>
      </c>
      <c r="S66" s="84">
        <f t="shared" si="23"/>
        <v>0</v>
      </c>
      <c r="T66" s="84">
        <f t="shared" si="2"/>
        <v>0</v>
      </c>
      <c r="U66" s="84">
        <f t="shared" si="16"/>
        <v>0</v>
      </c>
      <c r="V66" s="84">
        <f t="shared" si="3"/>
        <v>0</v>
      </c>
      <c r="W66" s="84">
        <v>0</v>
      </c>
      <c r="X66" s="84">
        <f t="shared" si="4"/>
        <v>0</v>
      </c>
      <c r="Y66" s="89">
        <f t="shared" si="5"/>
        <v>0</v>
      </c>
      <c r="AA66" s="122">
        <v>61</v>
      </c>
      <c r="AB66" s="84">
        <f t="shared" si="6"/>
        <v>0</v>
      </c>
      <c r="AC66" s="332">
        <f t="shared" si="38"/>
        <v>0</v>
      </c>
      <c r="AD66" s="152">
        <f t="shared" si="8"/>
        <v>0</v>
      </c>
      <c r="AE66" s="152">
        <f t="shared" si="9"/>
        <v>0</v>
      </c>
      <c r="AF66" s="221">
        <f t="shared" si="34"/>
        <v>0</v>
      </c>
      <c r="AG66" s="221">
        <f t="shared" si="35"/>
        <v>0</v>
      </c>
      <c r="AH66" s="221">
        <f t="shared" si="36"/>
        <v>0</v>
      </c>
      <c r="AI66" s="226">
        <f t="shared" si="37"/>
        <v>0</v>
      </c>
      <c r="AK66" s="122">
        <v>61</v>
      </c>
      <c r="AL66" s="84"/>
      <c r="AM66" s="84"/>
      <c r="AN66" s="84"/>
      <c r="AO66" s="84"/>
      <c r="AP66" s="84"/>
      <c r="AQ66" s="221"/>
      <c r="AR66" s="221"/>
      <c r="AS66" s="221"/>
      <c r="AT66" s="221"/>
      <c r="AU66" s="84"/>
      <c r="AV66" s="84"/>
      <c r="AW66" s="84"/>
      <c r="AX66" s="84"/>
      <c r="AY66" s="127"/>
    </row>
    <row r="67" spans="2:51">
      <c r="B67" s="91"/>
      <c r="C67" s="181"/>
      <c r="D67" s="165"/>
      <c r="E67" s="170"/>
      <c r="F67" s="93"/>
      <c r="G67" s="102"/>
      <c r="I67" s="106">
        <v>62</v>
      </c>
      <c r="J67" s="84">
        <f t="shared" si="18"/>
        <v>0</v>
      </c>
      <c r="K67" s="84">
        <f t="shared" si="19"/>
        <v>0</v>
      </c>
      <c r="L67" s="84">
        <f t="shared" si="20"/>
        <v>0</v>
      </c>
      <c r="M67" s="84">
        <f t="shared" si="21"/>
        <v>0</v>
      </c>
      <c r="N67" s="84">
        <f t="shared" si="0"/>
        <v>0</v>
      </c>
      <c r="O67" s="85">
        <f t="shared" si="1"/>
        <v>0</v>
      </c>
      <c r="P67" s="106">
        <v>62</v>
      </c>
      <c r="Q67" s="84">
        <f t="shared" si="15"/>
        <v>0</v>
      </c>
      <c r="R67" s="84">
        <f t="shared" si="22"/>
        <v>0</v>
      </c>
      <c r="S67" s="84">
        <f t="shared" si="23"/>
        <v>0</v>
      </c>
      <c r="T67" s="84">
        <f t="shared" si="2"/>
        <v>0</v>
      </c>
      <c r="U67" s="84">
        <f t="shared" si="16"/>
        <v>0</v>
      </c>
      <c r="V67" s="84">
        <f t="shared" si="3"/>
        <v>0</v>
      </c>
      <c r="W67" s="84">
        <v>0</v>
      </c>
      <c r="X67" s="84">
        <f t="shared" si="4"/>
        <v>0</v>
      </c>
      <c r="Y67" s="89">
        <f t="shared" si="5"/>
        <v>0</v>
      </c>
      <c r="AA67" s="122">
        <v>62</v>
      </c>
      <c r="AB67" s="84">
        <f t="shared" si="6"/>
        <v>0</v>
      </c>
      <c r="AC67" s="332">
        <f t="shared" si="38"/>
        <v>0</v>
      </c>
      <c r="AD67" s="152">
        <f t="shared" si="8"/>
        <v>0</v>
      </c>
      <c r="AE67" s="152">
        <f t="shared" si="9"/>
        <v>0</v>
      </c>
      <c r="AF67" s="221">
        <f t="shared" si="34"/>
        <v>0</v>
      </c>
      <c r="AG67" s="221">
        <f t="shared" si="35"/>
        <v>0</v>
      </c>
      <c r="AH67" s="221">
        <f t="shared" si="36"/>
        <v>0</v>
      </c>
      <c r="AI67" s="226">
        <f t="shared" si="37"/>
        <v>0</v>
      </c>
      <c r="AK67" s="122">
        <v>62</v>
      </c>
      <c r="AL67" s="84"/>
      <c r="AM67" s="84"/>
      <c r="AN67" s="84"/>
      <c r="AO67" s="84"/>
      <c r="AP67" s="84"/>
      <c r="AQ67" s="221"/>
      <c r="AR67" s="221"/>
      <c r="AS67" s="221"/>
      <c r="AT67" s="221"/>
      <c r="AU67" s="84"/>
      <c r="AV67" s="84"/>
      <c r="AW67" s="84"/>
      <c r="AX67" s="84"/>
      <c r="AY67" s="127"/>
    </row>
    <row r="68" spans="2:51">
      <c r="B68" s="91"/>
      <c r="C68" s="181"/>
      <c r="D68" s="165"/>
      <c r="E68" s="170"/>
      <c r="F68" s="93"/>
      <c r="G68" s="102"/>
      <c r="I68" s="106">
        <v>63</v>
      </c>
      <c r="J68" s="84">
        <f t="shared" si="18"/>
        <v>0</v>
      </c>
      <c r="K68" s="84">
        <f t="shared" si="19"/>
        <v>0</v>
      </c>
      <c r="L68" s="84">
        <f t="shared" si="20"/>
        <v>0</v>
      </c>
      <c r="M68" s="84">
        <f t="shared" si="21"/>
        <v>0</v>
      </c>
      <c r="N68" s="84">
        <f t="shared" si="0"/>
        <v>0</v>
      </c>
      <c r="O68" s="85">
        <f t="shared" si="1"/>
        <v>0</v>
      </c>
      <c r="P68" s="106">
        <v>63</v>
      </c>
      <c r="Q68" s="84">
        <f t="shared" si="15"/>
        <v>0</v>
      </c>
      <c r="R68" s="84">
        <f t="shared" si="22"/>
        <v>0</v>
      </c>
      <c r="S68" s="84">
        <f t="shared" si="23"/>
        <v>0</v>
      </c>
      <c r="T68" s="84">
        <f t="shared" si="2"/>
        <v>0</v>
      </c>
      <c r="U68" s="84">
        <f t="shared" si="16"/>
        <v>0</v>
      </c>
      <c r="V68" s="84">
        <f t="shared" si="3"/>
        <v>0</v>
      </c>
      <c r="W68" s="84">
        <v>0</v>
      </c>
      <c r="X68" s="84">
        <f t="shared" si="4"/>
        <v>0</v>
      </c>
      <c r="Y68" s="89">
        <f t="shared" si="5"/>
        <v>0</v>
      </c>
      <c r="AA68" s="122">
        <v>63</v>
      </c>
      <c r="AB68" s="84">
        <f t="shared" si="6"/>
        <v>0</v>
      </c>
      <c r="AC68" s="332">
        <f t="shared" si="38"/>
        <v>0</v>
      </c>
      <c r="AD68" s="152">
        <f t="shared" si="8"/>
        <v>0</v>
      </c>
      <c r="AE68" s="152">
        <f t="shared" si="9"/>
        <v>0</v>
      </c>
      <c r="AF68" s="221">
        <f t="shared" si="34"/>
        <v>0</v>
      </c>
      <c r="AG68" s="221">
        <f t="shared" si="35"/>
        <v>0</v>
      </c>
      <c r="AH68" s="221">
        <f t="shared" si="36"/>
        <v>0</v>
      </c>
      <c r="AI68" s="226">
        <f t="shared" si="37"/>
        <v>0</v>
      </c>
      <c r="AK68" s="122">
        <v>63</v>
      </c>
      <c r="AL68" s="84"/>
      <c r="AM68" s="84"/>
      <c r="AN68" s="84"/>
      <c r="AO68" s="84"/>
      <c r="AP68" s="84"/>
      <c r="AQ68" s="221"/>
      <c r="AR68" s="221"/>
      <c r="AS68" s="221"/>
      <c r="AT68" s="221"/>
      <c r="AU68" s="84"/>
      <c r="AV68" s="84"/>
      <c r="AW68" s="84"/>
      <c r="AX68" s="84"/>
      <c r="AY68" s="127"/>
    </row>
    <row r="69" spans="2:51">
      <c r="B69" s="91"/>
      <c r="C69" s="181"/>
      <c r="D69" s="165"/>
      <c r="E69" s="170"/>
      <c r="F69" s="93"/>
      <c r="G69" s="102"/>
      <c r="I69" s="106">
        <v>64</v>
      </c>
      <c r="J69" s="84">
        <f t="shared" si="18"/>
        <v>0</v>
      </c>
      <c r="K69" s="84">
        <f t="shared" si="19"/>
        <v>0</v>
      </c>
      <c r="L69" s="84">
        <f t="shared" si="20"/>
        <v>0</v>
      </c>
      <c r="M69" s="84">
        <f t="shared" si="21"/>
        <v>0</v>
      </c>
      <c r="N69" s="84">
        <f t="shared" ref="N69:N132" si="40">IF(P70&lt;=$F$18,0,)</f>
        <v>0</v>
      </c>
      <c r="O69" s="85">
        <f t="shared" ref="O69:O132" si="41">((J69+K69)*0.475+L69+M69+N69)*44/12</f>
        <v>0</v>
      </c>
      <c r="P69" s="106">
        <v>64</v>
      </c>
      <c r="Q69" s="84">
        <f t="shared" si="15"/>
        <v>0</v>
      </c>
      <c r="R69" s="84">
        <f t="shared" si="22"/>
        <v>0</v>
      </c>
      <c r="S69" s="84">
        <f t="shared" si="23"/>
        <v>0</v>
      </c>
      <c r="T69" s="84">
        <f t="shared" ref="T69:T132" si="42">IF(S69=0,0,EXP(-1.0587+0.8836*LN(S69)+0.284))</f>
        <v>0</v>
      </c>
      <c r="U69" s="84">
        <f t="shared" si="16"/>
        <v>0</v>
      </c>
      <c r="V69" s="84">
        <f t="shared" ref="V69:V132" si="43">IF(P69&lt;=$F$18,IF(P69&lt;=30,P69*($F$16-$F$6)/30,$F$16-$F$6),)</f>
        <v>0</v>
      </c>
      <c r="W69" s="84">
        <v>0</v>
      </c>
      <c r="X69" s="84">
        <f t="shared" ref="X69:X132" si="44">((S69+T69)*0.475+U69+V69+W69)*44/12</f>
        <v>0</v>
      </c>
      <c r="Y69" s="89">
        <f t="shared" ref="Y69:Y132" si="45">IF(P69&lt;=$F$18,X69-O69,)</f>
        <v>0</v>
      </c>
      <c r="AA69" s="122">
        <v>64</v>
      </c>
      <c r="AB69" s="84">
        <f t="shared" ref="AB69:AB132" si="46">IF(AA69&lt;=$F$18,IFERROR(VLOOKUP($AA69,$B$82:$G$94,2,FALSE),0),)</f>
        <v>0</v>
      </c>
      <c r="AC69" s="332">
        <f t="shared" si="38"/>
        <v>0</v>
      </c>
      <c r="AD69" s="152">
        <f t="shared" ref="AD69:AD132" si="47">IF(AA69&lt;=$F$18,IFERROR(VLOOKUP($AA69,$B$82:$G$94,4,FALSE),0),)</f>
        <v>0</v>
      </c>
      <c r="AE69" s="152">
        <f t="shared" ref="AE69:AE132" si="48">IF(AA69&lt;=$F$18,IFERROR(VLOOKUP($AA69,$B$82:$G$94,5,FALSE),0),)</f>
        <v>0</v>
      </c>
      <c r="AF69" s="221">
        <f t="shared" si="34"/>
        <v>0</v>
      </c>
      <c r="AG69" s="221">
        <f t="shared" si="35"/>
        <v>0</v>
      </c>
      <c r="AH69" s="221">
        <f t="shared" si="36"/>
        <v>0</v>
      </c>
      <c r="AI69" s="226">
        <f t="shared" si="37"/>
        <v>0</v>
      </c>
      <c r="AK69" s="122">
        <v>64</v>
      </c>
      <c r="AL69" s="84"/>
      <c r="AM69" s="84"/>
      <c r="AN69" s="84"/>
      <c r="AO69" s="84"/>
      <c r="AP69" s="84"/>
      <c r="AQ69" s="221"/>
      <c r="AR69" s="221"/>
      <c r="AS69" s="221"/>
      <c r="AT69" s="221"/>
      <c r="AU69" s="84"/>
      <c r="AV69" s="84"/>
      <c r="AW69" s="84"/>
      <c r="AX69" s="84"/>
      <c r="AY69" s="127"/>
    </row>
    <row r="70" spans="2:51">
      <c r="B70" s="91"/>
      <c r="C70" s="181"/>
      <c r="D70" s="165"/>
      <c r="E70" s="170"/>
      <c r="F70" s="93"/>
      <c r="G70" s="102"/>
      <c r="I70" s="106">
        <v>65</v>
      </c>
      <c r="J70" s="84">
        <f t="shared" si="18"/>
        <v>0</v>
      </c>
      <c r="K70" s="84">
        <f t="shared" si="19"/>
        <v>0</v>
      </c>
      <c r="L70" s="84">
        <f t="shared" si="20"/>
        <v>0</v>
      </c>
      <c r="M70" s="84">
        <f t="shared" si="21"/>
        <v>0</v>
      </c>
      <c r="N70" s="84">
        <f t="shared" si="40"/>
        <v>0</v>
      </c>
      <c r="O70" s="85">
        <f t="shared" si="41"/>
        <v>0</v>
      </c>
      <c r="P70" s="106">
        <v>65</v>
      </c>
      <c r="Q70" s="84">
        <f t="shared" ref="Q70:Q133" si="49">IF(P70&lt;=$F$18,LOOKUP(P70-1,$B$25:$B$78,$G$25:$G$78),)</f>
        <v>0</v>
      </c>
      <c r="R70" s="84">
        <f t="shared" si="22"/>
        <v>0</v>
      </c>
      <c r="S70" s="84">
        <f t="shared" si="23"/>
        <v>0</v>
      </c>
      <c r="T70" s="84">
        <f t="shared" si="42"/>
        <v>0</v>
      </c>
      <c r="U70" s="84">
        <f t="shared" ref="U70:U133" si="50">IF(P70&lt;=$F$18,$F$5+($F$15-$F$5)*(1-EXP(-0.0175*P70)),)</f>
        <v>0</v>
      </c>
      <c r="V70" s="84">
        <f t="shared" si="43"/>
        <v>0</v>
      </c>
      <c r="W70" s="84">
        <v>0</v>
      </c>
      <c r="X70" s="84">
        <f t="shared" si="44"/>
        <v>0</v>
      </c>
      <c r="Y70" s="89">
        <f t="shared" si="45"/>
        <v>0</v>
      </c>
      <c r="AA70" s="122">
        <v>65</v>
      </c>
      <c r="AB70" s="84">
        <f t="shared" si="46"/>
        <v>0</v>
      </c>
      <c r="AC70" s="332">
        <f t="shared" si="38"/>
        <v>0</v>
      </c>
      <c r="AD70" s="152">
        <f t="shared" si="47"/>
        <v>0</v>
      </c>
      <c r="AE70" s="152">
        <f t="shared" si="48"/>
        <v>0</v>
      </c>
      <c r="AF70" s="221">
        <f t="shared" si="34"/>
        <v>0</v>
      </c>
      <c r="AG70" s="221">
        <f t="shared" si="35"/>
        <v>0</v>
      </c>
      <c r="AH70" s="221">
        <f t="shared" si="36"/>
        <v>0</v>
      </c>
      <c r="AI70" s="226">
        <f t="shared" si="37"/>
        <v>0</v>
      </c>
      <c r="AK70" s="122">
        <v>65</v>
      </c>
      <c r="AL70" s="84"/>
      <c r="AM70" s="84"/>
      <c r="AN70" s="84"/>
      <c r="AO70" s="84"/>
      <c r="AP70" s="84"/>
      <c r="AQ70" s="221"/>
      <c r="AR70" s="221"/>
      <c r="AS70" s="221"/>
      <c r="AT70" s="221"/>
      <c r="AU70" s="84"/>
      <c r="AV70" s="84"/>
      <c r="AW70" s="84"/>
      <c r="AX70" s="84"/>
      <c r="AY70" s="127"/>
    </row>
    <row r="71" spans="2:51">
      <c r="B71" s="91"/>
      <c r="C71" s="181"/>
      <c r="D71" s="165"/>
      <c r="E71" s="170"/>
      <c r="F71" s="93"/>
      <c r="G71" s="102"/>
      <c r="I71" s="106">
        <v>66</v>
      </c>
      <c r="J71" s="84">
        <f t="shared" ref="J71:J134" si="51">IF($I71&lt;=$F$10,$F$11*$F$13+J70,)</f>
        <v>0</v>
      </c>
      <c r="K71" s="84">
        <f t="shared" ref="K71:K134" si="52">IF(J71=0,0,EXP(-1.0587+0.8836*LN(J71)+0.284))</f>
        <v>0</v>
      </c>
      <c r="L71" s="84">
        <f t="shared" ref="L71:L134" si="53">IF(I71&lt;=$F$10,$F$5+($F$8-$F$5)*(1-EXP(-0.0175*I71)),)</f>
        <v>0</v>
      </c>
      <c r="M71" s="84">
        <f t="shared" ref="M71:M134" si="54">IF(I71&lt;=$F$10,IF(I71&lt;=30,I71*($F$9-$F$6)/30,$F$9-$F$6),)</f>
        <v>0</v>
      </c>
      <c r="N71" s="84">
        <f t="shared" si="40"/>
        <v>0</v>
      </c>
      <c r="O71" s="85">
        <f t="shared" si="41"/>
        <v>0</v>
      </c>
      <c r="P71" s="106">
        <v>66</v>
      </c>
      <c r="Q71" s="84">
        <f t="shared" si="49"/>
        <v>0</v>
      </c>
      <c r="R71" s="84">
        <f t="shared" ref="R71:R134" si="55">IF(P71&lt;=$F$18,Q71+R70,)</f>
        <v>0</v>
      </c>
      <c r="S71" s="84">
        <f t="shared" ref="S71:S134" si="56">$F$19*R71</f>
        <v>0</v>
      </c>
      <c r="T71" s="84">
        <f t="shared" si="42"/>
        <v>0</v>
      </c>
      <c r="U71" s="84">
        <f t="shared" si="50"/>
        <v>0</v>
      </c>
      <c r="V71" s="84">
        <f t="shared" si="43"/>
        <v>0</v>
      </c>
      <c r="W71" s="84">
        <v>0</v>
      </c>
      <c r="X71" s="84">
        <f t="shared" si="44"/>
        <v>0</v>
      </c>
      <c r="Y71" s="89">
        <f t="shared" si="45"/>
        <v>0</v>
      </c>
      <c r="AA71" s="122">
        <v>66</v>
      </c>
      <c r="AB71" s="84">
        <f t="shared" si="46"/>
        <v>0</v>
      </c>
      <c r="AC71" s="332">
        <f t="shared" si="38"/>
        <v>0</v>
      </c>
      <c r="AD71" s="152">
        <f t="shared" si="47"/>
        <v>0</v>
      </c>
      <c r="AE71" s="152">
        <f t="shared" si="48"/>
        <v>0</v>
      </c>
      <c r="AF71" s="221">
        <f t="shared" si="34"/>
        <v>0</v>
      </c>
      <c r="AG71" s="221">
        <f t="shared" si="35"/>
        <v>0</v>
      </c>
      <c r="AH71" s="221">
        <f t="shared" si="36"/>
        <v>0</v>
      </c>
      <c r="AI71" s="226">
        <f t="shared" si="37"/>
        <v>0</v>
      </c>
      <c r="AK71" s="122">
        <v>66</v>
      </c>
      <c r="AL71" s="84"/>
      <c r="AM71" s="84"/>
      <c r="AN71" s="84"/>
      <c r="AO71" s="84"/>
      <c r="AP71" s="84"/>
      <c r="AQ71" s="221"/>
      <c r="AR71" s="221"/>
      <c r="AS71" s="221"/>
      <c r="AT71" s="221"/>
      <c r="AU71" s="84"/>
      <c r="AV71" s="84"/>
      <c r="AW71" s="84"/>
      <c r="AX71" s="84"/>
      <c r="AY71" s="127"/>
    </row>
    <row r="72" spans="2:51">
      <c r="B72" s="91"/>
      <c r="C72" s="181"/>
      <c r="D72" s="165"/>
      <c r="E72" s="170"/>
      <c r="F72" s="93"/>
      <c r="G72" s="102"/>
      <c r="I72" s="106">
        <v>67</v>
      </c>
      <c r="J72" s="84">
        <f t="shared" si="51"/>
        <v>0</v>
      </c>
      <c r="K72" s="84">
        <f t="shared" si="52"/>
        <v>0</v>
      </c>
      <c r="L72" s="84">
        <f t="shared" si="53"/>
        <v>0</v>
      </c>
      <c r="M72" s="84">
        <f t="shared" si="54"/>
        <v>0</v>
      </c>
      <c r="N72" s="84">
        <f t="shared" si="40"/>
        <v>0</v>
      </c>
      <c r="O72" s="85">
        <f t="shared" si="41"/>
        <v>0</v>
      </c>
      <c r="P72" s="106">
        <v>67</v>
      </c>
      <c r="Q72" s="84">
        <f t="shared" si="49"/>
        <v>0</v>
      </c>
      <c r="R72" s="84">
        <f t="shared" si="55"/>
        <v>0</v>
      </c>
      <c r="S72" s="84">
        <f t="shared" si="56"/>
        <v>0</v>
      </c>
      <c r="T72" s="84">
        <f t="shared" si="42"/>
        <v>0</v>
      </c>
      <c r="U72" s="84">
        <f t="shared" si="50"/>
        <v>0</v>
      </c>
      <c r="V72" s="84">
        <f t="shared" si="43"/>
        <v>0</v>
      </c>
      <c r="W72" s="84">
        <v>0</v>
      </c>
      <c r="X72" s="84">
        <f t="shared" si="44"/>
        <v>0</v>
      </c>
      <c r="Y72" s="89">
        <f t="shared" si="45"/>
        <v>0</v>
      </c>
      <c r="AA72" s="122">
        <v>67</v>
      </c>
      <c r="AB72" s="84">
        <f t="shared" si="46"/>
        <v>0</v>
      </c>
      <c r="AC72" s="332">
        <f t="shared" si="38"/>
        <v>0</v>
      </c>
      <c r="AD72" s="152">
        <f t="shared" si="47"/>
        <v>0</v>
      </c>
      <c r="AE72" s="152">
        <f t="shared" si="48"/>
        <v>0</v>
      </c>
      <c r="AF72" s="221">
        <f t="shared" si="34"/>
        <v>0</v>
      </c>
      <c r="AG72" s="221">
        <f t="shared" si="35"/>
        <v>0</v>
      </c>
      <c r="AH72" s="221">
        <f t="shared" si="36"/>
        <v>0</v>
      </c>
      <c r="AI72" s="226">
        <f t="shared" si="37"/>
        <v>0</v>
      </c>
      <c r="AK72" s="122">
        <v>67</v>
      </c>
      <c r="AL72" s="84"/>
      <c r="AM72" s="84"/>
      <c r="AN72" s="84"/>
      <c r="AO72" s="84"/>
      <c r="AP72" s="84"/>
      <c r="AQ72" s="221"/>
      <c r="AR72" s="221"/>
      <c r="AS72" s="221"/>
      <c r="AT72" s="221"/>
      <c r="AU72" s="84"/>
      <c r="AV72" s="84"/>
      <c r="AW72" s="84"/>
      <c r="AX72" s="84"/>
      <c r="AY72" s="127"/>
    </row>
    <row r="73" spans="2:51">
      <c r="B73" s="91"/>
      <c r="C73" s="181"/>
      <c r="D73" s="165"/>
      <c r="E73" s="170"/>
      <c r="F73" s="93"/>
      <c r="G73" s="102"/>
      <c r="I73" s="106">
        <v>68</v>
      </c>
      <c r="J73" s="84">
        <f t="shared" si="51"/>
        <v>0</v>
      </c>
      <c r="K73" s="84">
        <f t="shared" si="52"/>
        <v>0</v>
      </c>
      <c r="L73" s="84">
        <f t="shared" si="53"/>
        <v>0</v>
      </c>
      <c r="M73" s="84">
        <f t="shared" si="54"/>
        <v>0</v>
      </c>
      <c r="N73" s="84">
        <f t="shared" si="40"/>
        <v>0</v>
      </c>
      <c r="O73" s="85">
        <f t="shared" si="41"/>
        <v>0</v>
      </c>
      <c r="P73" s="106">
        <v>68</v>
      </c>
      <c r="Q73" s="84">
        <f t="shared" si="49"/>
        <v>0</v>
      </c>
      <c r="R73" s="84">
        <f t="shared" si="55"/>
        <v>0</v>
      </c>
      <c r="S73" s="84">
        <f t="shared" si="56"/>
        <v>0</v>
      </c>
      <c r="T73" s="84">
        <f t="shared" si="42"/>
        <v>0</v>
      </c>
      <c r="U73" s="84">
        <f t="shared" si="50"/>
        <v>0</v>
      </c>
      <c r="V73" s="84">
        <f t="shared" si="43"/>
        <v>0</v>
      </c>
      <c r="W73" s="84">
        <v>0</v>
      </c>
      <c r="X73" s="84">
        <f t="shared" si="44"/>
        <v>0</v>
      </c>
      <c r="Y73" s="89">
        <f t="shared" si="45"/>
        <v>0</v>
      </c>
      <c r="AA73" s="122">
        <v>68</v>
      </c>
      <c r="AB73" s="84">
        <f t="shared" si="46"/>
        <v>0</v>
      </c>
      <c r="AC73" s="332">
        <f t="shared" si="38"/>
        <v>0</v>
      </c>
      <c r="AD73" s="152">
        <f t="shared" si="47"/>
        <v>0</v>
      </c>
      <c r="AE73" s="152">
        <f t="shared" si="48"/>
        <v>0</v>
      </c>
      <c r="AF73" s="221">
        <f t="shared" si="34"/>
        <v>0</v>
      </c>
      <c r="AG73" s="221">
        <f t="shared" si="35"/>
        <v>0</v>
      </c>
      <c r="AH73" s="221">
        <f t="shared" si="36"/>
        <v>0</v>
      </c>
      <c r="AI73" s="226">
        <f t="shared" si="37"/>
        <v>0</v>
      </c>
      <c r="AK73" s="122">
        <v>68</v>
      </c>
      <c r="AL73" s="84"/>
      <c r="AM73" s="84"/>
      <c r="AN73" s="84"/>
      <c r="AO73" s="84"/>
      <c r="AP73" s="84"/>
      <c r="AQ73" s="221"/>
      <c r="AR73" s="221"/>
      <c r="AS73" s="221"/>
      <c r="AT73" s="221"/>
      <c r="AU73" s="84"/>
      <c r="AV73" s="84"/>
      <c r="AW73" s="84"/>
      <c r="AX73" s="84"/>
      <c r="AY73" s="127"/>
    </row>
    <row r="74" spans="2:51">
      <c r="B74" s="91"/>
      <c r="C74" s="181"/>
      <c r="D74" s="165"/>
      <c r="E74" s="170"/>
      <c r="F74" s="93"/>
      <c r="G74" s="102"/>
      <c r="I74" s="106">
        <v>69</v>
      </c>
      <c r="J74" s="84">
        <f t="shared" si="51"/>
        <v>0</v>
      </c>
      <c r="K74" s="84">
        <f t="shared" si="52"/>
        <v>0</v>
      </c>
      <c r="L74" s="84">
        <f t="shared" si="53"/>
        <v>0</v>
      </c>
      <c r="M74" s="84">
        <f t="shared" si="54"/>
        <v>0</v>
      </c>
      <c r="N74" s="84">
        <f t="shared" si="40"/>
        <v>0</v>
      </c>
      <c r="O74" s="85">
        <f t="shared" si="41"/>
        <v>0</v>
      </c>
      <c r="P74" s="106">
        <v>69</v>
      </c>
      <c r="Q74" s="84">
        <f t="shared" si="49"/>
        <v>0</v>
      </c>
      <c r="R74" s="84">
        <f t="shared" si="55"/>
        <v>0</v>
      </c>
      <c r="S74" s="84">
        <f t="shared" si="56"/>
        <v>0</v>
      </c>
      <c r="T74" s="84">
        <f t="shared" si="42"/>
        <v>0</v>
      </c>
      <c r="U74" s="84">
        <f t="shared" si="50"/>
        <v>0</v>
      </c>
      <c r="V74" s="84">
        <f t="shared" si="43"/>
        <v>0</v>
      </c>
      <c r="W74" s="84">
        <v>0</v>
      </c>
      <c r="X74" s="84">
        <f t="shared" si="44"/>
        <v>0</v>
      </c>
      <c r="Y74" s="89">
        <f t="shared" si="45"/>
        <v>0</v>
      </c>
      <c r="AA74" s="122">
        <v>69</v>
      </c>
      <c r="AB74" s="84">
        <f t="shared" si="46"/>
        <v>0</v>
      </c>
      <c r="AC74" s="332">
        <f t="shared" si="38"/>
        <v>0</v>
      </c>
      <c r="AD74" s="152">
        <f t="shared" si="47"/>
        <v>0</v>
      </c>
      <c r="AE74" s="152">
        <f t="shared" si="48"/>
        <v>0</v>
      </c>
      <c r="AF74" s="221">
        <f t="shared" si="34"/>
        <v>0</v>
      </c>
      <c r="AG74" s="221">
        <f t="shared" si="35"/>
        <v>0</v>
      </c>
      <c r="AH74" s="221">
        <f t="shared" si="36"/>
        <v>0</v>
      </c>
      <c r="AI74" s="226">
        <f t="shared" si="37"/>
        <v>0</v>
      </c>
      <c r="AK74" s="122">
        <v>69</v>
      </c>
      <c r="AL74" s="84"/>
      <c r="AM74" s="84"/>
      <c r="AN74" s="84"/>
      <c r="AO74" s="84"/>
      <c r="AP74" s="84"/>
      <c r="AQ74" s="221"/>
      <c r="AR74" s="221"/>
      <c r="AS74" s="221"/>
      <c r="AT74" s="221"/>
      <c r="AU74" s="84"/>
      <c r="AV74" s="84"/>
      <c r="AW74" s="84"/>
      <c r="AX74" s="84"/>
      <c r="AY74" s="127"/>
    </row>
    <row r="75" spans="2:51">
      <c r="B75" s="91"/>
      <c r="C75" s="181"/>
      <c r="D75" s="165"/>
      <c r="E75" s="170"/>
      <c r="F75" s="93"/>
      <c r="G75" s="102"/>
      <c r="I75" s="106">
        <v>70</v>
      </c>
      <c r="J75" s="84">
        <f t="shared" si="51"/>
        <v>0</v>
      </c>
      <c r="K75" s="84">
        <f t="shared" si="52"/>
        <v>0</v>
      </c>
      <c r="L75" s="84">
        <f t="shared" si="53"/>
        <v>0</v>
      </c>
      <c r="M75" s="84">
        <f t="shared" si="54"/>
        <v>0</v>
      </c>
      <c r="N75" s="84">
        <f t="shared" si="40"/>
        <v>0</v>
      </c>
      <c r="O75" s="85">
        <f t="shared" si="41"/>
        <v>0</v>
      </c>
      <c r="P75" s="106">
        <v>70</v>
      </c>
      <c r="Q75" s="84">
        <f t="shared" si="49"/>
        <v>0</v>
      </c>
      <c r="R75" s="84">
        <f t="shared" si="55"/>
        <v>0</v>
      </c>
      <c r="S75" s="84">
        <f t="shared" si="56"/>
        <v>0</v>
      </c>
      <c r="T75" s="84">
        <f t="shared" si="42"/>
        <v>0</v>
      </c>
      <c r="U75" s="84">
        <f t="shared" si="50"/>
        <v>0</v>
      </c>
      <c r="V75" s="84">
        <f t="shared" si="43"/>
        <v>0</v>
      </c>
      <c r="W75" s="84">
        <v>0</v>
      </c>
      <c r="X75" s="84">
        <f t="shared" si="44"/>
        <v>0</v>
      </c>
      <c r="Y75" s="89">
        <f t="shared" si="45"/>
        <v>0</v>
      </c>
      <c r="AA75" s="122">
        <v>70</v>
      </c>
      <c r="AB75" s="84">
        <f t="shared" si="46"/>
        <v>0</v>
      </c>
      <c r="AC75" s="332">
        <f t="shared" si="38"/>
        <v>0</v>
      </c>
      <c r="AD75" s="152">
        <f t="shared" si="47"/>
        <v>0</v>
      </c>
      <c r="AE75" s="152">
        <f t="shared" si="48"/>
        <v>0</v>
      </c>
      <c r="AF75" s="221">
        <f t="shared" si="34"/>
        <v>0</v>
      </c>
      <c r="AG75" s="221">
        <f t="shared" si="35"/>
        <v>0</v>
      </c>
      <c r="AH75" s="221">
        <f t="shared" si="36"/>
        <v>0</v>
      </c>
      <c r="AI75" s="226">
        <f t="shared" si="37"/>
        <v>0</v>
      </c>
      <c r="AK75" s="122">
        <v>70</v>
      </c>
      <c r="AL75" s="84"/>
      <c r="AM75" s="84"/>
      <c r="AN75" s="84"/>
      <c r="AO75" s="84"/>
      <c r="AP75" s="84"/>
      <c r="AQ75" s="221"/>
      <c r="AR75" s="221"/>
      <c r="AS75" s="221"/>
      <c r="AT75" s="221"/>
      <c r="AU75" s="84"/>
      <c r="AV75" s="84"/>
      <c r="AW75" s="84"/>
      <c r="AX75" s="84"/>
      <c r="AY75" s="127"/>
    </row>
    <row r="76" spans="2:51">
      <c r="B76" s="91"/>
      <c r="C76" s="181"/>
      <c r="D76" s="165"/>
      <c r="E76" s="170"/>
      <c r="F76" s="93"/>
      <c r="G76" s="102"/>
      <c r="I76" s="106">
        <v>71</v>
      </c>
      <c r="J76" s="84">
        <f t="shared" si="51"/>
        <v>0</v>
      </c>
      <c r="K76" s="84">
        <f t="shared" si="52"/>
        <v>0</v>
      </c>
      <c r="L76" s="84">
        <f t="shared" si="53"/>
        <v>0</v>
      </c>
      <c r="M76" s="84">
        <f t="shared" si="54"/>
        <v>0</v>
      </c>
      <c r="N76" s="84">
        <f t="shared" si="40"/>
        <v>0</v>
      </c>
      <c r="O76" s="85">
        <f t="shared" si="41"/>
        <v>0</v>
      </c>
      <c r="P76" s="106">
        <v>71</v>
      </c>
      <c r="Q76" s="84">
        <f t="shared" si="49"/>
        <v>0</v>
      </c>
      <c r="R76" s="84">
        <f t="shared" si="55"/>
        <v>0</v>
      </c>
      <c r="S76" s="84">
        <f t="shared" si="56"/>
        <v>0</v>
      </c>
      <c r="T76" s="84">
        <f t="shared" si="42"/>
        <v>0</v>
      </c>
      <c r="U76" s="84">
        <f t="shared" si="50"/>
        <v>0</v>
      </c>
      <c r="V76" s="84">
        <f t="shared" si="43"/>
        <v>0</v>
      </c>
      <c r="W76" s="84">
        <v>0</v>
      </c>
      <c r="X76" s="84">
        <f t="shared" si="44"/>
        <v>0</v>
      </c>
      <c r="Y76" s="89">
        <f t="shared" si="45"/>
        <v>0</v>
      </c>
      <c r="AA76" s="122">
        <v>71</v>
      </c>
      <c r="AB76" s="84">
        <f t="shared" si="46"/>
        <v>0</v>
      </c>
      <c r="AC76" s="332">
        <f t="shared" si="38"/>
        <v>0</v>
      </c>
      <c r="AD76" s="152">
        <f t="shared" si="47"/>
        <v>0</v>
      </c>
      <c r="AE76" s="152">
        <f t="shared" si="48"/>
        <v>0</v>
      </c>
      <c r="AF76" s="221">
        <f t="shared" si="34"/>
        <v>0</v>
      </c>
      <c r="AG76" s="221">
        <f t="shared" si="35"/>
        <v>0</v>
      </c>
      <c r="AH76" s="221">
        <f t="shared" si="36"/>
        <v>0</v>
      </c>
      <c r="AI76" s="226">
        <f t="shared" si="37"/>
        <v>0</v>
      </c>
      <c r="AK76" s="122">
        <v>71</v>
      </c>
      <c r="AL76" s="84"/>
      <c r="AM76" s="84"/>
      <c r="AN76" s="84"/>
      <c r="AO76" s="84"/>
      <c r="AP76" s="84"/>
      <c r="AQ76" s="221"/>
      <c r="AR76" s="221"/>
      <c r="AS76" s="221"/>
      <c r="AT76" s="221"/>
      <c r="AU76" s="84"/>
      <c r="AV76" s="84"/>
      <c r="AW76" s="84"/>
      <c r="AX76" s="84"/>
      <c r="AY76" s="127"/>
    </row>
    <row r="77" spans="2:51">
      <c r="B77" s="91"/>
      <c r="C77" s="181"/>
      <c r="D77" s="165"/>
      <c r="E77" s="170"/>
      <c r="F77" s="93"/>
      <c r="G77" s="102"/>
      <c r="I77" s="106">
        <v>72</v>
      </c>
      <c r="J77" s="84">
        <f t="shared" si="51"/>
        <v>0</v>
      </c>
      <c r="K77" s="84">
        <f t="shared" si="52"/>
        <v>0</v>
      </c>
      <c r="L77" s="84">
        <f t="shared" si="53"/>
        <v>0</v>
      </c>
      <c r="M77" s="84">
        <f t="shared" si="54"/>
        <v>0</v>
      </c>
      <c r="N77" s="84">
        <f t="shared" si="40"/>
        <v>0</v>
      </c>
      <c r="O77" s="85">
        <f t="shared" si="41"/>
        <v>0</v>
      </c>
      <c r="P77" s="106">
        <v>72</v>
      </c>
      <c r="Q77" s="84">
        <f t="shared" si="49"/>
        <v>0</v>
      </c>
      <c r="R77" s="84">
        <f t="shared" si="55"/>
        <v>0</v>
      </c>
      <c r="S77" s="84">
        <f t="shared" si="56"/>
        <v>0</v>
      </c>
      <c r="T77" s="84">
        <f t="shared" si="42"/>
        <v>0</v>
      </c>
      <c r="U77" s="84">
        <f t="shared" si="50"/>
        <v>0</v>
      </c>
      <c r="V77" s="84">
        <f t="shared" si="43"/>
        <v>0</v>
      </c>
      <c r="W77" s="84">
        <v>0</v>
      </c>
      <c r="X77" s="84">
        <f t="shared" si="44"/>
        <v>0</v>
      </c>
      <c r="Y77" s="89">
        <f t="shared" si="45"/>
        <v>0</v>
      </c>
      <c r="AA77" s="122">
        <v>72</v>
      </c>
      <c r="AB77" s="84">
        <f t="shared" si="46"/>
        <v>0</v>
      </c>
      <c r="AC77" s="332">
        <f t="shared" si="38"/>
        <v>0</v>
      </c>
      <c r="AD77" s="152">
        <f t="shared" si="47"/>
        <v>0</v>
      </c>
      <c r="AE77" s="152">
        <f t="shared" si="48"/>
        <v>0</v>
      </c>
      <c r="AF77" s="221">
        <f t="shared" si="34"/>
        <v>0</v>
      </c>
      <c r="AG77" s="221">
        <f t="shared" si="35"/>
        <v>0</v>
      </c>
      <c r="AH77" s="221">
        <f t="shared" si="36"/>
        <v>0</v>
      </c>
      <c r="AI77" s="226">
        <f t="shared" si="37"/>
        <v>0</v>
      </c>
      <c r="AK77" s="122">
        <v>72</v>
      </c>
      <c r="AL77" s="84"/>
      <c r="AM77" s="84"/>
      <c r="AN77" s="84"/>
      <c r="AO77" s="84"/>
      <c r="AP77" s="84"/>
      <c r="AQ77" s="221"/>
      <c r="AR77" s="221"/>
      <c r="AS77" s="221"/>
      <c r="AT77" s="221"/>
      <c r="AU77" s="84"/>
      <c r="AV77" s="84"/>
      <c r="AW77" s="84"/>
      <c r="AX77" s="84"/>
      <c r="AY77" s="127"/>
    </row>
    <row r="78" spans="2:51">
      <c r="B78" s="94"/>
      <c r="C78" s="182"/>
      <c r="D78" s="183"/>
      <c r="E78" s="173"/>
      <c r="F78" s="95"/>
      <c r="G78" s="103"/>
      <c r="I78" s="106">
        <v>73</v>
      </c>
      <c r="J78" s="84">
        <f t="shared" si="51"/>
        <v>0</v>
      </c>
      <c r="K78" s="84">
        <f t="shared" si="52"/>
        <v>0</v>
      </c>
      <c r="L78" s="84">
        <f t="shared" si="53"/>
        <v>0</v>
      </c>
      <c r="M78" s="84">
        <f t="shared" si="54"/>
        <v>0</v>
      </c>
      <c r="N78" s="84">
        <f t="shared" si="40"/>
        <v>0</v>
      </c>
      <c r="O78" s="85">
        <f t="shared" si="41"/>
        <v>0</v>
      </c>
      <c r="P78" s="106">
        <v>73</v>
      </c>
      <c r="Q78" s="84">
        <f t="shared" si="49"/>
        <v>0</v>
      </c>
      <c r="R78" s="84">
        <f t="shared" si="55"/>
        <v>0</v>
      </c>
      <c r="S78" s="84">
        <f t="shared" si="56"/>
        <v>0</v>
      </c>
      <c r="T78" s="84">
        <f t="shared" si="42"/>
        <v>0</v>
      </c>
      <c r="U78" s="84">
        <f t="shared" si="50"/>
        <v>0</v>
      </c>
      <c r="V78" s="84">
        <f t="shared" si="43"/>
        <v>0</v>
      </c>
      <c r="W78" s="84">
        <v>0</v>
      </c>
      <c r="X78" s="84">
        <f t="shared" si="44"/>
        <v>0</v>
      </c>
      <c r="Y78" s="89">
        <f t="shared" si="45"/>
        <v>0</v>
      </c>
      <c r="AA78" s="122">
        <v>73</v>
      </c>
      <c r="AB78" s="84">
        <f t="shared" si="46"/>
        <v>0</v>
      </c>
      <c r="AC78" s="332">
        <f t="shared" si="38"/>
        <v>0</v>
      </c>
      <c r="AD78" s="152">
        <f t="shared" si="47"/>
        <v>0</v>
      </c>
      <c r="AE78" s="152">
        <f t="shared" si="48"/>
        <v>0</v>
      </c>
      <c r="AF78" s="221">
        <f t="shared" si="34"/>
        <v>0</v>
      </c>
      <c r="AG78" s="221">
        <f t="shared" si="35"/>
        <v>0</v>
      </c>
      <c r="AH78" s="221">
        <f t="shared" si="36"/>
        <v>0</v>
      </c>
      <c r="AI78" s="226">
        <f t="shared" si="37"/>
        <v>0</v>
      </c>
      <c r="AK78" s="122">
        <v>73</v>
      </c>
      <c r="AL78" s="84"/>
      <c r="AM78" s="84"/>
      <c r="AN78" s="84"/>
      <c r="AO78" s="84"/>
      <c r="AP78" s="84"/>
      <c r="AQ78" s="221"/>
      <c r="AR78" s="221"/>
      <c r="AS78" s="221"/>
      <c r="AT78" s="221"/>
      <c r="AU78" s="84"/>
      <c r="AV78" s="84"/>
      <c r="AW78" s="84"/>
      <c r="AX78" s="84"/>
      <c r="AY78" s="127"/>
    </row>
    <row r="79" spans="2:51">
      <c r="I79" s="106">
        <v>74</v>
      </c>
      <c r="J79" s="84">
        <f t="shared" si="51"/>
        <v>0</v>
      </c>
      <c r="K79" s="84">
        <f t="shared" si="52"/>
        <v>0</v>
      </c>
      <c r="L79" s="84">
        <f t="shared" si="53"/>
        <v>0</v>
      </c>
      <c r="M79" s="84">
        <f t="shared" si="54"/>
        <v>0</v>
      </c>
      <c r="N79" s="84">
        <f t="shared" si="40"/>
        <v>0</v>
      </c>
      <c r="O79" s="85">
        <f t="shared" si="41"/>
        <v>0</v>
      </c>
      <c r="P79" s="106">
        <v>74</v>
      </c>
      <c r="Q79" s="84">
        <f t="shared" si="49"/>
        <v>0</v>
      </c>
      <c r="R79" s="84">
        <f t="shared" si="55"/>
        <v>0</v>
      </c>
      <c r="S79" s="84">
        <f t="shared" si="56"/>
        <v>0</v>
      </c>
      <c r="T79" s="84">
        <f t="shared" si="42"/>
        <v>0</v>
      </c>
      <c r="U79" s="84">
        <f t="shared" si="50"/>
        <v>0</v>
      </c>
      <c r="V79" s="84">
        <f t="shared" si="43"/>
        <v>0</v>
      </c>
      <c r="W79" s="84">
        <v>0</v>
      </c>
      <c r="X79" s="84">
        <f t="shared" si="44"/>
        <v>0</v>
      </c>
      <c r="Y79" s="89">
        <f t="shared" si="45"/>
        <v>0</v>
      </c>
      <c r="AA79" s="122">
        <v>74</v>
      </c>
      <c r="AB79" s="84">
        <f t="shared" si="46"/>
        <v>0</v>
      </c>
      <c r="AC79" s="332">
        <f t="shared" si="38"/>
        <v>0</v>
      </c>
      <c r="AD79" s="152">
        <f t="shared" si="47"/>
        <v>0</v>
      </c>
      <c r="AE79" s="152">
        <f t="shared" si="48"/>
        <v>0</v>
      </c>
      <c r="AF79" s="221">
        <f t="shared" si="34"/>
        <v>0</v>
      </c>
      <c r="AG79" s="221">
        <f t="shared" si="35"/>
        <v>0</v>
      </c>
      <c r="AH79" s="221">
        <f t="shared" si="36"/>
        <v>0</v>
      </c>
      <c r="AI79" s="226">
        <f t="shared" si="37"/>
        <v>0</v>
      </c>
      <c r="AK79" s="122">
        <v>74</v>
      </c>
      <c r="AL79" s="84"/>
      <c r="AM79" s="84"/>
      <c r="AN79" s="84"/>
      <c r="AO79" s="84"/>
      <c r="AP79" s="84"/>
      <c r="AQ79" s="221"/>
      <c r="AR79" s="221"/>
      <c r="AS79" s="221"/>
      <c r="AT79" s="221"/>
      <c r="AU79" s="84"/>
      <c r="AV79" s="84"/>
      <c r="AW79" s="84"/>
      <c r="AX79" s="84"/>
      <c r="AY79" s="127"/>
    </row>
    <row r="80" spans="2:51">
      <c r="B80" s="447" t="s">
        <v>264</v>
      </c>
      <c r="C80" s="448"/>
      <c r="D80" s="448"/>
      <c r="E80" s="448"/>
      <c r="F80" s="448"/>
      <c r="G80" s="449"/>
      <c r="H80" s="69"/>
      <c r="I80" s="106">
        <v>75</v>
      </c>
      <c r="J80" s="84">
        <f t="shared" si="51"/>
        <v>0</v>
      </c>
      <c r="K80" s="84">
        <f t="shared" si="52"/>
        <v>0</v>
      </c>
      <c r="L80" s="84">
        <f t="shared" si="53"/>
        <v>0</v>
      </c>
      <c r="M80" s="84">
        <f t="shared" si="54"/>
        <v>0</v>
      </c>
      <c r="N80" s="84">
        <f t="shared" si="40"/>
        <v>0</v>
      </c>
      <c r="O80" s="85">
        <f t="shared" si="41"/>
        <v>0</v>
      </c>
      <c r="P80" s="106">
        <v>75</v>
      </c>
      <c r="Q80" s="84">
        <f t="shared" si="49"/>
        <v>0</v>
      </c>
      <c r="R80" s="84">
        <f t="shared" si="55"/>
        <v>0</v>
      </c>
      <c r="S80" s="84">
        <f t="shared" si="56"/>
        <v>0</v>
      </c>
      <c r="T80" s="84">
        <f t="shared" si="42"/>
        <v>0</v>
      </c>
      <c r="U80" s="84">
        <f t="shared" si="50"/>
        <v>0</v>
      </c>
      <c r="V80" s="84">
        <f t="shared" si="43"/>
        <v>0</v>
      </c>
      <c r="W80" s="84">
        <v>0</v>
      </c>
      <c r="X80" s="84">
        <f t="shared" si="44"/>
        <v>0</v>
      </c>
      <c r="Y80" s="89">
        <f t="shared" si="45"/>
        <v>0</v>
      </c>
      <c r="AA80" s="122">
        <v>75</v>
      </c>
      <c r="AB80" s="84">
        <f t="shared" si="46"/>
        <v>0</v>
      </c>
      <c r="AC80" s="332">
        <f t="shared" si="38"/>
        <v>0</v>
      </c>
      <c r="AD80" s="152">
        <f t="shared" si="47"/>
        <v>0</v>
      </c>
      <c r="AE80" s="152">
        <f t="shared" si="48"/>
        <v>0</v>
      </c>
      <c r="AF80" s="221">
        <f t="shared" si="34"/>
        <v>0</v>
      </c>
      <c r="AG80" s="221">
        <f t="shared" si="35"/>
        <v>0</v>
      </c>
      <c r="AH80" s="221">
        <f t="shared" si="36"/>
        <v>0</v>
      </c>
      <c r="AI80" s="226">
        <f t="shared" si="37"/>
        <v>0</v>
      </c>
      <c r="AK80" s="122">
        <v>75</v>
      </c>
      <c r="AL80" s="84"/>
      <c r="AM80" s="84"/>
      <c r="AN80" s="84"/>
      <c r="AO80" s="84"/>
      <c r="AP80" s="84"/>
      <c r="AQ80" s="221"/>
      <c r="AR80" s="221"/>
      <c r="AS80" s="221"/>
      <c r="AT80" s="221"/>
      <c r="AU80" s="84"/>
      <c r="AV80" s="84"/>
      <c r="AW80" s="84"/>
      <c r="AX80" s="84"/>
      <c r="AY80" s="127"/>
    </row>
    <row r="81" spans="2:51">
      <c r="B81" s="185" t="s">
        <v>76</v>
      </c>
      <c r="C81" s="158" t="s">
        <v>161</v>
      </c>
      <c r="D81" s="156" t="s">
        <v>78</v>
      </c>
      <c r="E81" s="156" t="s">
        <v>81</v>
      </c>
      <c r="F81" s="156" t="s">
        <v>80</v>
      </c>
      <c r="G81" s="157" t="s">
        <v>79</v>
      </c>
      <c r="H81" s="108"/>
      <c r="I81" s="106">
        <v>76</v>
      </c>
      <c r="J81" s="84">
        <f t="shared" si="51"/>
        <v>0</v>
      </c>
      <c r="K81" s="84">
        <f t="shared" si="52"/>
        <v>0</v>
      </c>
      <c r="L81" s="84">
        <f t="shared" si="53"/>
        <v>0</v>
      </c>
      <c r="M81" s="84">
        <f t="shared" si="54"/>
        <v>0</v>
      </c>
      <c r="N81" s="84">
        <f t="shared" si="40"/>
        <v>0</v>
      </c>
      <c r="O81" s="85">
        <f t="shared" si="41"/>
        <v>0</v>
      </c>
      <c r="P81" s="106">
        <v>76</v>
      </c>
      <c r="Q81" s="84">
        <f t="shared" si="49"/>
        <v>0</v>
      </c>
      <c r="R81" s="84">
        <f t="shared" si="55"/>
        <v>0</v>
      </c>
      <c r="S81" s="84">
        <f t="shared" si="56"/>
        <v>0</v>
      </c>
      <c r="T81" s="84">
        <f t="shared" si="42"/>
        <v>0</v>
      </c>
      <c r="U81" s="84">
        <f t="shared" si="50"/>
        <v>0</v>
      </c>
      <c r="V81" s="84">
        <f t="shared" si="43"/>
        <v>0</v>
      </c>
      <c r="W81" s="84">
        <v>0</v>
      </c>
      <c r="X81" s="84">
        <f t="shared" si="44"/>
        <v>0</v>
      </c>
      <c r="Y81" s="89">
        <f t="shared" si="45"/>
        <v>0</v>
      </c>
      <c r="AA81" s="122">
        <v>76</v>
      </c>
      <c r="AB81" s="84">
        <f t="shared" si="46"/>
        <v>0</v>
      </c>
      <c r="AC81" s="332">
        <f t="shared" si="38"/>
        <v>0</v>
      </c>
      <c r="AD81" s="152">
        <f t="shared" si="47"/>
        <v>0</v>
      </c>
      <c r="AE81" s="152">
        <f t="shared" si="48"/>
        <v>0</v>
      </c>
      <c r="AF81" s="221">
        <f t="shared" si="34"/>
        <v>0</v>
      </c>
      <c r="AG81" s="221">
        <f t="shared" si="35"/>
        <v>0</v>
      </c>
      <c r="AH81" s="221">
        <f t="shared" si="36"/>
        <v>0</v>
      </c>
      <c r="AI81" s="226">
        <f t="shared" si="37"/>
        <v>0</v>
      </c>
      <c r="AK81" s="122">
        <v>76</v>
      </c>
      <c r="AL81" s="84"/>
      <c r="AM81" s="84"/>
      <c r="AN81" s="84"/>
      <c r="AO81" s="84"/>
      <c r="AP81" s="84"/>
      <c r="AQ81" s="221"/>
      <c r="AR81" s="221"/>
      <c r="AS81" s="221"/>
      <c r="AT81" s="221"/>
      <c r="AU81" s="84"/>
      <c r="AV81" s="84"/>
      <c r="AW81" s="84"/>
      <c r="AX81" s="84"/>
      <c r="AY81" s="127"/>
    </row>
    <row r="82" spans="2:51">
      <c r="B82" s="196" t="str">
        <f>IF(C25&lt;$F$18,C25,"-")</f>
        <v>-</v>
      </c>
      <c r="C82" s="174">
        <f>D25-D26</f>
        <v>20</v>
      </c>
      <c r="D82" s="175"/>
      <c r="E82" s="197">
        <f>IF(G82+D82&lt;&gt;1,(1-(G82+D82))*56%,0)</f>
        <v>0.56000000000000005</v>
      </c>
      <c r="F82" s="197">
        <f>IF(G82+D82&lt;&gt;1,(1-(G82+D82))*44%,0)</f>
        <v>0.44</v>
      </c>
      <c r="G82" s="176"/>
      <c r="H82" s="109">
        <f t="shared" ref="H82:H94" si="57">IF(C82=0,0,IF(SUM(D82:G82)&lt;&gt;1,"erreur",))</f>
        <v>0</v>
      </c>
      <c r="I82" s="106">
        <v>77</v>
      </c>
      <c r="J82" s="84">
        <f t="shared" si="51"/>
        <v>0</v>
      </c>
      <c r="K82" s="84">
        <f t="shared" si="52"/>
        <v>0</v>
      </c>
      <c r="L82" s="84">
        <f t="shared" si="53"/>
        <v>0</v>
      </c>
      <c r="M82" s="84">
        <f t="shared" si="54"/>
        <v>0</v>
      </c>
      <c r="N82" s="84">
        <f t="shared" si="40"/>
        <v>0</v>
      </c>
      <c r="O82" s="85">
        <f t="shared" si="41"/>
        <v>0</v>
      </c>
      <c r="P82" s="106">
        <v>77</v>
      </c>
      <c r="Q82" s="84">
        <f t="shared" si="49"/>
        <v>0</v>
      </c>
      <c r="R82" s="84">
        <f t="shared" si="55"/>
        <v>0</v>
      </c>
      <c r="S82" s="84">
        <f t="shared" si="56"/>
        <v>0</v>
      </c>
      <c r="T82" s="84">
        <f t="shared" si="42"/>
        <v>0</v>
      </c>
      <c r="U82" s="84">
        <f t="shared" si="50"/>
        <v>0</v>
      </c>
      <c r="V82" s="84">
        <f t="shared" si="43"/>
        <v>0</v>
      </c>
      <c r="W82" s="84">
        <v>0</v>
      </c>
      <c r="X82" s="84">
        <f t="shared" si="44"/>
        <v>0</v>
      </c>
      <c r="Y82" s="89">
        <f t="shared" si="45"/>
        <v>0</v>
      </c>
      <c r="AA82" s="122">
        <v>77</v>
      </c>
      <c r="AB82" s="84">
        <f t="shared" si="46"/>
        <v>0</v>
      </c>
      <c r="AC82" s="332">
        <f t="shared" si="38"/>
        <v>0</v>
      </c>
      <c r="AD82" s="152">
        <f t="shared" si="47"/>
        <v>0</v>
      </c>
      <c r="AE82" s="152">
        <f t="shared" si="48"/>
        <v>0</v>
      </c>
      <c r="AF82" s="221">
        <f t="shared" si="34"/>
        <v>0</v>
      </c>
      <c r="AG82" s="221">
        <f t="shared" si="35"/>
        <v>0</v>
      </c>
      <c r="AH82" s="221">
        <f t="shared" si="36"/>
        <v>0</v>
      </c>
      <c r="AI82" s="226">
        <f t="shared" si="37"/>
        <v>0</v>
      </c>
      <c r="AK82" s="122">
        <v>77</v>
      </c>
      <c r="AL82" s="84"/>
      <c r="AM82" s="84"/>
      <c r="AN82" s="84"/>
      <c r="AO82" s="84"/>
      <c r="AP82" s="84"/>
      <c r="AQ82" s="221"/>
      <c r="AR82" s="221"/>
      <c r="AS82" s="221"/>
      <c r="AT82" s="221"/>
      <c r="AU82" s="84"/>
      <c r="AV82" s="84"/>
      <c r="AW82" s="84"/>
      <c r="AX82" s="84"/>
      <c r="AY82" s="127"/>
    </row>
    <row r="83" spans="2:51">
      <c r="B83" s="198" t="str">
        <f>IF(C27&lt;$F$18,C27,"-")</f>
        <v>-</v>
      </c>
      <c r="C83" s="177">
        <f>D27-D28</f>
        <v>26</v>
      </c>
      <c r="D83" s="178"/>
      <c r="E83" s="155">
        <f t="shared" ref="E83:E94" si="58">IF(G83+D83&lt;&gt;1,(1-(G83+D83))*56%,0)</f>
        <v>0.56000000000000005</v>
      </c>
      <c r="F83" s="155">
        <f t="shared" ref="F83:F94" si="59">IF(G83+D83&lt;&gt;1,(1-(G83+D83))*44%,0)</f>
        <v>0.44</v>
      </c>
      <c r="G83" s="179"/>
      <c r="H83" s="109">
        <f t="shared" si="57"/>
        <v>0</v>
      </c>
      <c r="I83" s="106">
        <v>78</v>
      </c>
      <c r="J83" s="84">
        <f t="shared" si="51"/>
        <v>0</v>
      </c>
      <c r="K83" s="84">
        <f t="shared" si="52"/>
        <v>0</v>
      </c>
      <c r="L83" s="84">
        <f t="shared" si="53"/>
        <v>0</v>
      </c>
      <c r="M83" s="84">
        <f t="shared" si="54"/>
        <v>0</v>
      </c>
      <c r="N83" s="84">
        <f t="shared" si="40"/>
        <v>0</v>
      </c>
      <c r="O83" s="85">
        <f t="shared" si="41"/>
        <v>0</v>
      </c>
      <c r="P83" s="106">
        <v>78</v>
      </c>
      <c r="Q83" s="84">
        <f t="shared" si="49"/>
        <v>0</v>
      </c>
      <c r="R83" s="84">
        <f t="shared" si="55"/>
        <v>0</v>
      </c>
      <c r="S83" s="84">
        <f t="shared" si="56"/>
        <v>0</v>
      </c>
      <c r="T83" s="84">
        <f t="shared" si="42"/>
        <v>0</v>
      </c>
      <c r="U83" s="84">
        <f t="shared" si="50"/>
        <v>0</v>
      </c>
      <c r="V83" s="84">
        <f t="shared" si="43"/>
        <v>0</v>
      </c>
      <c r="W83" s="84">
        <v>0</v>
      </c>
      <c r="X83" s="84">
        <f t="shared" si="44"/>
        <v>0</v>
      </c>
      <c r="Y83" s="89">
        <f t="shared" si="45"/>
        <v>0</v>
      </c>
      <c r="AA83" s="122">
        <v>78</v>
      </c>
      <c r="AB83" s="84">
        <f t="shared" si="46"/>
        <v>0</v>
      </c>
      <c r="AC83" s="332">
        <f t="shared" si="38"/>
        <v>0</v>
      </c>
      <c r="AD83" s="152">
        <f t="shared" si="47"/>
        <v>0</v>
      </c>
      <c r="AE83" s="152">
        <f t="shared" si="48"/>
        <v>0</v>
      </c>
      <c r="AF83" s="221">
        <f t="shared" si="34"/>
        <v>0</v>
      </c>
      <c r="AG83" s="221">
        <f t="shared" si="35"/>
        <v>0</v>
      </c>
      <c r="AH83" s="221">
        <f t="shared" si="36"/>
        <v>0</v>
      </c>
      <c r="AI83" s="226">
        <f t="shared" si="37"/>
        <v>0</v>
      </c>
      <c r="AK83" s="122">
        <v>78</v>
      </c>
      <c r="AL83" s="84"/>
      <c r="AM83" s="84"/>
      <c r="AN83" s="84"/>
      <c r="AO83" s="84"/>
      <c r="AP83" s="84"/>
      <c r="AQ83" s="221"/>
      <c r="AR83" s="221"/>
      <c r="AS83" s="221"/>
      <c r="AT83" s="221"/>
      <c r="AU83" s="84"/>
      <c r="AV83" s="84"/>
      <c r="AW83" s="84"/>
      <c r="AX83" s="84"/>
      <c r="AY83" s="127"/>
    </row>
    <row r="84" spans="2:51">
      <c r="B84" s="214" t="str">
        <f>IF(C29&lt;$F$18,C29,"-")</f>
        <v>-</v>
      </c>
      <c r="C84" s="177">
        <f>D29-D30</f>
        <v>29</v>
      </c>
      <c r="D84" s="178"/>
      <c r="E84" s="155">
        <f t="shared" si="58"/>
        <v>0.56000000000000005</v>
      </c>
      <c r="F84" s="155">
        <f t="shared" si="59"/>
        <v>0.44</v>
      </c>
      <c r="G84" s="179"/>
      <c r="H84" s="109">
        <f t="shared" si="57"/>
        <v>0</v>
      </c>
      <c r="I84" s="106">
        <v>79</v>
      </c>
      <c r="J84" s="84">
        <f t="shared" si="51"/>
        <v>0</v>
      </c>
      <c r="K84" s="84">
        <f t="shared" si="52"/>
        <v>0</v>
      </c>
      <c r="L84" s="84">
        <f t="shared" si="53"/>
        <v>0</v>
      </c>
      <c r="M84" s="84">
        <f t="shared" si="54"/>
        <v>0</v>
      </c>
      <c r="N84" s="84">
        <f t="shared" si="40"/>
        <v>0</v>
      </c>
      <c r="O84" s="85">
        <f t="shared" si="41"/>
        <v>0</v>
      </c>
      <c r="P84" s="106">
        <v>79</v>
      </c>
      <c r="Q84" s="84">
        <f t="shared" si="49"/>
        <v>0</v>
      </c>
      <c r="R84" s="84">
        <f t="shared" si="55"/>
        <v>0</v>
      </c>
      <c r="S84" s="84">
        <f t="shared" si="56"/>
        <v>0</v>
      </c>
      <c r="T84" s="84">
        <f t="shared" si="42"/>
        <v>0</v>
      </c>
      <c r="U84" s="84">
        <f t="shared" si="50"/>
        <v>0</v>
      </c>
      <c r="V84" s="84">
        <f t="shared" si="43"/>
        <v>0</v>
      </c>
      <c r="W84" s="84">
        <v>0</v>
      </c>
      <c r="X84" s="84">
        <f t="shared" si="44"/>
        <v>0</v>
      </c>
      <c r="Y84" s="89">
        <f t="shared" si="45"/>
        <v>0</v>
      </c>
      <c r="AA84" s="122">
        <v>79</v>
      </c>
      <c r="AB84" s="84">
        <f t="shared" si="46"/>
        <v>0</v>
      </c>
      <c r="AC84" s="332">
        <f t="shared" si="38"/>
        <v>0</v>
      </c>
      <c r="AD84" s="152">
        <f t="shared" si="47"/>
        <v>0</v>
      </c>
      <c r="AE84" s="152">
        <f t="shared" si="48"/>
        <v>0</v>
      </c>
      <c r="AF84" s="221">
        <f t="shared" si="34"/>
        <v>0</v>
      </c>
      <c r="AG84" s="221">
        <f t="shared" si="35"/>
        <v>0</v>
      </c>
      <c r="AH84" s="221">
        <f t="shared" si="36"/>
        <v>0</v>
      </c>
      <c r="AI84" s="226">
        <f t="shared" si="37"/>
        <v>0</v>
      </c>
      <c r="AK84" s="122">
        <v>79</v>
      </c>
      <c r="AL84" s="84"/>
      <c r="AM84" s="84"/>
      <c r="AN84" s="84"/>
      <c r="AO84" s="84"/>
      <c r="AP84" s="84"/>
      <c r="AQ84" s="221"/>
      <c r="AR84" s="221"/>
      <c r="AS84" s="221"/>
      <c r="AT84" s="221"/>
      <c r="AU84" s="84"/>
      <c r="AV84" s="84"/>
      <c r="AW84" s="84"/>
      <c r="AX84" s="84"/>
      <c r="AY84" s="127"/>
    </row>
    <row r="85" spans="2:51">
      <c r="B85" s="198" t="str">
        <f>IF(C31&lt;$F$18,C31,"-")</f>
        <v>-</v>
      </c>
      <c r="C85" s="177">
        <f>D31-D32</f>
        <v>53</v>
      </c>
      <c r="D85" s="178"/>
      <c r="E85" s="155">
        <f t="shared" si="58"/>
        <v>0.56000000000000005</v>
      </c>
      <c r="F85" s="155">
        <f t="shared" si="59"/>
        <v>0.44</v>
      </c>
      <c r="G85" s="179"/>
      <c r="H85" s="109">
        <f t="shared" si="57"/>
        <v>0</v>
      </c>
      <c r="I85" s="106">
        <v>80</v>
      </c>
      <c r="J85" s="84">
        <f t="shared" si="51"/>
        <v>0</v>
      </c>
      <c r="K85" s="84">
        <f t="shared" si="52"/>
        <v>0</v>
      </c>
      <c r="L85" s="84">
        <f t="shared" si="53"/>
        <v>0</v>
      </c>
      <c r="M85" s="84">
        <f t="shared" si="54"/>
        <v>0</v>
      </c>
      <c r="N85" s="84">
        <f t="shared" si="40"/>
        <v>0</v>
      </c>
      <c r="O85" s="85">
        <f t="shared" si="41"/>
        <v>0</v>
      </c>
      <c r="P85" s="106">
        <v>80</v>
      </c>
      <c r="Q85" s="84">
        <f t="shared" si="49"/>
        <v>0</v>
      </c>
      <c r="R85" s="84">
        <f t="shared" si="55"/>
        <v>0</v>
      </c>
      <c r="S85" s="84">
        <f t="shared" si="56"/>
        <v>0</v>
      </c>
      <c r="T85" s="84">
        <f t="shared" si="42"/>
        <v>0</v>
      </c>
      <c r="U85" s="84">
        <f t="shared" si="50"/>
        <v>0</v>
      </c>
      <c r="V85" s="84">
        <f t="shared" si="43"/>
        <v>0</v>
      </c>
      <c r="W85" s="84">
        <v>0</v>
      </c>
      <c r="X85" s="84">
        <f t="shared" si="44"/>
        <v>0</v>
      </c>
      <c r="Y85" s="89">
        <f t="shared" si="45"/>
        <v>0</v>
      </c>
      <c r="AA85" s="122">
        <v>80</v>
      </c>
      <c r="AB85" s="84">
        <f t="shared" si="46"/>
        <v>0</v>
      </c>
      <c r="AC85" s="332">
        <f t="shared" si="38"/>
        <v>0</v>
      </c>
      <c r="AD85" s="152">
        <f t="shared" si="47"/>
        <v>0</v>
      </c>
      <c r="AE85" s="152">
        <f t="shared" si="48"/>
        <v>0</v>
      </c>
      <c r="AF85" s="221">
        <f t="shared" si="34"/>
        <v>0</v>
      </c>
      <c r="AG85" s="221">
        <f t="shared" si="35"/>
        <v>0</v>
      </c>
      <c r="AH85" s="221">
        <f t="shared" si="36"/>
        <v>0</v>
      </c>
      <c r="AI85" s="226">
        <f t="shared" si="37"/>
        <v>0</v>
      </c>
      <c r="AK85" s="122">
        <v>80</v>
      </c>
      <c r="AL85" s="84"/>
      <c r="AM85" s="84"/>
      <c r="AN85" s="84"/>
      <c r="AO85" s="84"/>
      <c r="AP85" s="84"/>
      <c r="AQ85" s="221"/>
      <c r="AR85" s="221"/>
      <c r="AS85" s="221"/>
      <c r="AT85" s="221"/>
      <c r="AU85" s="84"/>
      <c r="AV85" s="84"/>
      <c r="AW85" s="84"/>
      <c r="AX85" s="84"/>
      <c r="AY85" s="127"/>
    </row>
    <row r="86" spans="2:51">
      <c r="B86" s="198" t="str">
        <f>IF(C33&lt;$F$18,C33,"-")</f>
        <v>-</v>
      </c>
      <c r="C86" s="177">
        <f>D33-D34</f>
        <v>62</v>
      </c>
      <c r="D86" s="178">
        <v>0.4</v>
      </c>
      <c r="E86" s="155">
        <f t="shared" si="58"/>
        <v>0.33600000000000002</v>
      </c>
      <c r="F86" s="155">
        <f t="shared" si="59"/>
        <v>0.26400000000000001</v>
      </c>
      <c r="G86" s="179"/>
      <c r="H86" s="109">
        <f t="shared" si="57"/>
        <v>0</v>
      </c>
      <c r="I86" s="106">
        <v>81</v>
      </c>
      <c r="J86" s="84">
        <f t="shared" si="51"/>
        <v>0</v>
      </c>
      <c r="K86" s="84">
        <f t="shared" si="52"/>
        <v>0</v>
      </c>
      <c r="L86" s="84">
        <f t="shared" si="53"/>
        <v>0</v>
      </c>
      <c r="M86" s="84">
        <f t="shared" si="54"/>
        <v>0</v>
      </c>
      <c r="N86" s="84">
        <f t="shared" si="40"/>
        <v>0</v>
      </c>
      <c r="O86" s="85">
        <f t="shared" si="41"/>
        <v>0</v>
      </c>
      <c r="P86" s="106">
        <v>81</v>
      </c>
      <c r="Q86" s="84">
        <f t="shared" si="49"/>
        <v>0</v>
      </c>
      <c r="R86" s="84">
        <f t="shared" si="55"/>
        <v>0</v>
      </c>
      <c r="S86" s="84">
        <f t="shared" si="56"/>
        <v>0</v>
      </c>
      <c r="T86" s="84">
        <f t="shared" si="42"/>
        <v>0</v>
      </c>
      <c r="U86" s="84">
        <f t="shared" si="50"/>
        <v>0</v>
      </c>
      <c r="V86" s="84">
        <f t="shared" si="43"/>
        <v>0</v>
      </c>
      <c r="W86" s="84">
        <v>0</v>
      </c>
      <c r="X86" s="84">
        <f t="shared" si="44"/>
        <v>0</v>
      </c>
      <c r="Y86" s="89">
        <f t="shared" si="45"/>
        <v>0</v>
      </c>
      <c r="AA86" s="122">
        <v>81</v>
      </c>
      <c r="AB86" s="84">
        <f t="shared" si="46"/>
        <v>0</v>
      </c>
      <c r="AC86" s="332">
        <f t="shared" si="38"/>
        <v>0</v>
      </c>
      <c r="AD86" s="152">
        <f t="shared" si="47"/>
        <v>0</v>
      </c>
      <c r="AE86" s="152">
        <f t="shared" si="48"/>
        <v>0</v>
      </c>
      <c r="AF86" s="221">
        <f t="shared" si="34"/>
        <v>0</v>
      </c>
      <c r="AG86" s="221">
        <f t="shared" si="35"/>
        <v>0</v>
      </c>
      <c r="AH86" s="221">
        <f t="shared" si="36"/>
        <v>0</v>
      </c>
      <c r="AI86" s="226">
        <f t="shared" si="37"/>
        <v>0</v>
      </c>
      <c r="AK86" s="122">
        <v>81</v>
      </c>
      <c r="AL86" s="84"/>
      <c r="AM86" s="84"/>
      <c r="AN86" s="84"/>
      <c r="AO86" s="84"/>
      <c r="AP86" s="84"/>
      <c r="AQ86" s="221"/>
      <c r="AR86" s="221"/>
      <c r="AS86" s="221"/>
      <c r="AT86" s="221"/>
      <c r="AU86" s="84"/>
      <c r="AV86" s="84"/>
      <c r="AW86" s="84"/>
      <c r="AX86" s="84"/>
      <c r="AY86" s="127"/>
    </row>
    <row r="87" spans="2:51">
      <c r="B87" s="198" t="str">
        <f>IF(C35&lt;$F$18,C35,"-")</f>
        <v>-</v>
      </c>
      <c r="C87" s="177">
        <f>D35-D36</f>
        <v>67</v>
      </c>
      <c r="D87" s="178">
        <v>0.7</v>
      </c>
      <c r="E87" s="155">
        <f t="shared" si="58"/>
        <v>0.16800000000000004</v>
      </c>
      <c r="F87" s="155">
        <f t="shared" si="59"/>
        <v>0.13200000000000003</v>
      </c>
      <c r="G87" s="179"/>
      <c r="H87" s="109">
        <f t="shared" si="57"/>
        <v>0</v>
      </c>
      <c r="I87" s="106">
        <v>82</v>
      </c>
      <c r="J87" s="84">
        <f t="shared" si="51"/>
        <v>0</v>
      </c>
      <c r="K87" s="84">
        <f t="shared" si="52"/>
        <v>0</v>
      </c>
      <c r="L87" s="84">
        <f t="shared" si="53"/>
        <v>0</v>
      </c>
      <c r="M87" s="84">
        <f t="shared" si="54"/>
        <v>0</v>
      </c>
      <c r="N87" s="84">
        <f t="shared" si="40"/>
        <v>0</v>
      </c>
      <c r="O87" s="85">
        <f t="shared" si="41"/>
        <v>0</v>
      </c>
      <c r="P87" s="106">
        <v>82</v>
      </c>
      <c r="Q87" s="84">
        <f t="shared" si="49"/>
        <v>0</v>
      </c>
      <c r="R87" s="84">
        <f t="shared" si="55"/>
        <v>0</v>
      </c>
      <c r="S87" s="84">
        <f t="shared" si="56"/>
        <v>0</v>
      </c>
      <c r="T87" s="84">
        <f t="shared" si="42"/>
        <v>0</v>
      </c>
      <c r="U87" s="84">
        <f t="shared" si="50"/>
        <v>0</v>
      </c>
      <c r="V87" s="84">
        <f t="shared" si="43"/>
        <v>0</v>
      </c>
      <c r="W87" s="84">
        <v>0</v>
      </c>
      <c r="X87" s="84">
        <f t="shared" si="44"/>
        <v>0</v>
      </c>
      <c r="Y87" s="89">
        <f t="shared" si="45"/>
        <v>0</v>
      </c>
      <c r="AA87" s="122">
        <v>82</v>
      </c>
      <c r="AB87" s="84">
        <f t="shared" si="46"/>
        <v>0</v>
      </c>
      <c r="AC87" s="332">
        <f t="shared" si="38"/>
        <v>0</v>
      </c>
      <c r="AD87" s="152">
        <f t="shared" si="47"/>
        <v>0</v>
      </c>
      <c r="AE87" s="152">
        <f t="shared" si="48"/>
        <v>0</v>
      </c>
      <c r="AF87" s="221">
        <f t="shared" si="34"/>
        <v>0</v>
      </c>
      <c r="AG87" s="221">
        <f t="shared" si="35"/>
        <v>0</v>
      </c>
      <c r="AH87" s="221">
        <f t="shared" si="36"/>
        <v>0</v>
      </c>
      <c r="AI87" s="226">
        <f t="shared" si="37"/>
        <v>0</v>
      </c>
      <c r="AK87" s="122">
        <v>82</v>
      </c>
      <c r="AL87" s="84"/>
      <c r="AM87" s="84"/>
      <c r="AN87" s="84"/>
      <c r="AO87" s="84"/>
      <c r="AP87" s="84"/>
      <c r="AQ87" s="221"/>
      <c r="AR87" s="221"/>
      <c r="AS87" s="221"/>
      <c r="AT87" s="221"/>
      <c r="AU87" s="84"/>
      <c r="AV87" s="84"/>
      <c r="AW87" s="84"/>
      <c r="AX87" s="84"/>
      <c r="AY87" s="127"/>
    </row>
    <row r="88" spans="2:51">
      <c r="B88" s="198" t="str">
        <f>IF(C37&lt;$F$18,C37,"-")</f>
        <v>-</v>
      </c>
      <c r="C88" s="177">
        <f>D37-D38</f>
        <v>65</v>
      </c>
      <c r="D88" s="178">
        <v>0.9</v>
      </c>
      <c r="E88" s="155">
        <f t="shared" si="58"/>
        <v>5.5999999999999994E-2</v>
      </c>
      <c r="F88" s="155">
        <f t="shared" si="59"/>
        <v>4.3999999999999991E-2</v>
      </c>
      <c r="G88" s="179"/>
      <c r="H88" s="109">
        <f t="shared" si="57"/>
        <v>0</v>
      </c>
      <c r="I88" s="106">
        <v>83</v>
      </c>
      <c r="J88" s="84">
        <f t="shared" si="51"/>
        <v>0</v>
      </c>
      <c r="K88" s="84">
        <f t="shared" si="52"/>
        <v>0</v>
      </c>
      <c r="L88" s="84">
        <f t="shared" si="53"/>
        <v>0</v>
      </c>
      <c r="M88" s="84">
        <f t="shared" si="54"/>
        <v>0</v>
      </c>
      <c r="N88" s="84">
        <f t="shared" si="40"/>
        <v>0</v>
      </c>
      <c r="O88" s="85">
        <f t="shared" si="41"/>
        <v>0</v>
      </c>
      <c r="P88" s="106">
        <v>83</v>
      </c>
      <c r="Q88" s="84">
        <f t="shared" si="49"/>
        <v>0</v>
      </c>
      <c r="R88" s="84">
        <f t="shared" si="55"/>
        <v>0</v>
      </c>
      <c r="S88" s="84">
        <f t="shared" si="56"/>
        <v>0</v>
      </c>
      <c r="T88" s="84">
        <f t="shared" si="42"/>
        <v>0</v>
      </c>
      <c r="U88" s="84">
        <f t="shared" si="50"/>
        <v>0</v>
      </c>
      <c r="V88" s="84">
        <f t="shared" si="43"/>
        <v>0</v>
      </c>
      <c r="W88" s="84">
        <v>0</v>
      </c>
      <c r="X88" s="84">
        <f t="shared" si="44"/>
        <v>0</v>
      </c>
      <c r="Y88" s="89">
        <f t="shared" si="45"/>
        <v>0</v>
      </c>
      <c r="AA88" s="122">
        <v>83</v>
      </c>
      <c r="AB88" s="84">
        <f t="shared" si="46"/>
        <v>0</v>
      </c>
      <c r="AC88" s="332">
        <f t="shared" si="38"/>
        <v>0</v>
      </c>
      <c r="AD88" s="152">
        <f t="shared" si="47"/>
        <v>0</v>
      </c>
      <c r="AE88" s="152">
        <f t="shared" si="48"/>
        <v>0</v>
      </c>
      <c r="AF88" s="221">
        <f t="shared" si="34"/>
        <v>0</v>
      </c>
      <c r="AG88" s="221">
        <f t="shared" si="35"/>
        <v>0</v>
      </c>
      <c r="AH88" s="221">
        <f t="shared" si="36"/>
        <v>0</v>
      </c>
      <c r="AI88" s="226">
        <f t="shared" si="37"/>
        <v>0</v>
      </c>
      <c r="AK88" s="122">
        <v>83</v>
      </c>
      <c r="AL88" s="84"/>
      <c r="AM88" s="84"/>
      <c r="AN88" s="84"/>
      <c r="AO88" s="84"/>
      <c r="AP88" s="84"/>
      <c r="AQ88" s="221"/>
      <c r="AR88" s="221"/>
      <c r="AS88" s="221"/>
      <c r="AT88" s="221"/>
      <c r="AU88" s="84"/>
      <c r="AV88" s="84"/>
      <c r="AW88" s="84"/>
      <c r="AX88" s="84"/>
      <c r="AY88" s="127"/>
    </row>
    <row r="89" spans="2:51">
      <c r="B89" s="198" t="str">
        <f>IF(C39&lt;$F$18,C39,"-")</f>
        <v>-</v>
      </c>
      <c r="C89" s="177">
        <f>D39-D40</f>
        <v>0</v>
      </c>
      <c r="D89" s="178"/>
      <c r="E89" s="155">
        <f t="shared" si="58"/>
        <v>0.56000000000000005</v>
      </c>
      <c r="F89" s="155">
        <f t="shared" si="59"/>
        <v>0.44</v>
      </c>
      <c r="G89" s="179"/>
      <c r="H89" s="109">
        <f t="shared" si="57"/>
        <v>0</v>
      </c>
      <c r="I89" s="106">
        <v>84</v>
      </c>
      <c r="J89" s="84">
        <f t="shared" si="51"/>
        <v>0</v>
      </c>
      <c r="K89" s="84">
        <f t="shared" si="52"/>
        <v>0</v>
      </c>
      <c r="L89" s="84">
        <f t="shared" si="53"/>
        <v>0</v>
      </c>
      <c r="M89" s="84">
        <f t="shared" si="54"/>
        <v>0</v>
      </c>
      <c r="N89" s="84">
        <f t="shared" si="40"/>
        <v>0</v>
      </c>
      <c r="O89" s="85">
        <f t="shared" si="41"/>
        <v>0</v>
      </c>
      <c r="P89" s="106">
        <v>84</v>
      </c>
      <c r="Q89" s="84">
        <f t="shared" si="49"/>
        <v>0</v>
      </c>
      <c r="R89" s="84">
        <f t="shared" si="55"/>
        <v>0</v>
      </c>
      <c r="S89" s="84">
        <f t="shared" si="56"/>
        <v>0</v>
      </c>
      <c r="T89" s="84">
        <f t="shared" si="42"/>
        <v>0</v>
      </c>
      <c r="U89" s="84">
        <f t="shared" si="50"/>
        <v>0</v>
      </c>
      <c r="V89" s="84">
        <f t="shared" si="43"/>
        <v>0</v>
      </c>
      <c r="W89" s="84">
        <v>0</v>
      </c>
      <c r="X89" s="84">
        <f t="shared" si="44"/>
        <v>0</v>
      </c>
      <c r="Y89" s="89">
        <f t="shared" si="45"/>
        <v>0</v>
      </c>
      <c r="AA89" s="122">
        <v>84</v>
      </c>
      <c r="AB89" s="84">
        <f t="shared" si="46"/>
        <v>0</v>
      </c>
      <c r="AC89" s="332">
        <f t="shared" si="38"/>
        <v>0</v>
      </c>
      <c r="AD89" s="152">
        <f t="shared" si="47"/>
        <v>0</v>
      </c>
      <c r="AE89" s="152">
        <f t="shared" si="48"/>
        <v>0</v>
      </c>
      <c r="AF89" s="221">
        <f t="shared" si="34"/>
        <v>0</v>
      </c>
      <c r="AG89" s="221">
        <f t="shared" si="35"/>
        <v>0</v>
      </c>
      <c r="AH89" s="221">
        <f t="shared" si="36"/>
        <v>0</v>
      </c>
      <c r="AI89" s="226">
        <f t="shared" si="37"/>
        <v>0</v>
      </c>
      <c r="AK89" s="122">
        <v>84</v>
      </c>
      <c r="AL89" s="84"/>
      <c r="AM89" s="84"/>
      <c r="AN89" s="84"/>
      <c r="AO89" s="84"/>
      <c r="AP89" s="84"/>
      <c r="AQ89" s="221"/>
      <c r="AR89" s="221"/>
      <c r="AS89" s="221"/>
      <c r="AT89" s="221"/>
      <c r="AU89" s="84"/>
      <c r="AV89" s="84"/>
      <c r="AW89" s="84"/>
      <c r="AX89" s="84"/>
      <c r="AY89" s="127"/>
    </row>
    <row r="90" spans="2:51">
      <c r="B90" s="198" t="str">
        <f>IF(C41&lt;$F$18,C41,"-")</f>
        <v>-</v>
      </c>
      <c r="C90" s="177">
        <f>D41-D42</f>
        <v>0</v>
      </c>
      <c r="D90" s="178"/>
      <c r="E90" s="155">
        <f t="shared" si="58"/>
        <v>0.56000000000000005</v>
      </c>
      <c r="F90" s="155">
        <f t="shared" si="59"/>
        <v>0.44</v>
      </c>
      <c r="G90" s="179"/>
      <c r="H90" s="109">
        <f t="shared" si="57"/>
        <v>0</v>
      </c>
      <c r="I90" s="106">
        <v>85</v>
      </c>
      <c r="J90" s="84">
        <f t="shared" si="51"/>
        <v>0</v>
      </c>
      <c r="K90" s="84">
        <f t="shared" si="52"/>
        <v>0</v>
      </c>
      <c r="L90" s="84">
        <f t="shared" si="53"/>
        <v>0</v>
      </c>
      <c r="M90" s="84">
        <f t="shared" si="54"/>
        <v>0</v>
      </c>
      <c r="N90" s="84">
        <f t="shared" si="40"/>
        <v>0</v>
      </c>
      <c r="O90" s="85">
        <f t="shared" si="41"/>
        <v>0</v>
      </c>
      <c r="P90" s="106">
        <v>85</v>
      </c>
      <c r="Q90" s="84">
        <f t="shared" si="49"/>
        <v>0</v>
      </c>
      <c r="R90" s="84">
        <f t="shared" si="55"/>
        <v>0</v>
      </c>
      <c r="S90" s="84">
        <f t="shared" si="56"/>
        <v>0</v>
      </c>
      <c r="T90" s="84">
        <f t="shared" si="42"/>
        <v>0</v>
      </c>
      <c r="U90" s="84">
        <f t="shared" si="50"/>
        <v>0</v>
      </c>
      <c r="V90" s="84">
        <f t="shared" si="43"/>
        <v>0</v>
      </c>
      <c r="W90" s="84">
        <v>0</v>
      </c>
      <c r="X90" s="84">
        <f t="shared" si="44"/>
        <v>0</v>
      </c>
      <c r="Y90" s="89">
        <f t="shared" si="45"/>
        <v>0</v>
      </c>
      <c r="AA90" s="122">
        <v>85</v>
      </c>
      <c r="AB90" s="84">
        <f t="shared" si="46"/>
        <v>0</v>
      </c>
      <c r="AC90" s="332">
        <f t="shared" si="38"/>
        <v>0</v>
      </c>
      <c r="AD90" s="152">
        <f t="shared" si="47"/>
        <v>0</v>
      </c>
      <c r="AE90" s="152">
        <f t="shared" si="48"/>
        <v>0</v>
      </c>
      <c r="AF90" s="221">
        <f t="shared" si="34"/>
        <v>0</v>
      </c>
      <c r="AG90" s="221">
        <f t="shared" si="35"/>
        <v>0</v>
      </c>
      <c r="AH90" s="221">
        <f t="shared" si="36"/>
        <v>0</v>
      </c>
      <c r="AI90" s="226">
        <f t="shared" si="37"/>
        <v>0</v>
      </c>
      <c r="AK90" s="122">
        <v>85</v>
      </c>
      <c r="AL90" s="84"/>
      <c r="AM90" s="84"/>
      <c r="AN90" s="84"/>
      <c r="AO90" s="84"/>
      <c r="AP90" s="84"/>
      <c r="AQ90" s="221"/>
      <c r="AR90" s="221"/>
      <c r="AS90" s="221"/>
      <c r="AT90" s="221"/>
      <c r="AU90" s="84"/>
      <c r="AV90" s="84"/>
      <c r="AW90" s="84"/>
      <c r="AX90" s="84"/>
      <c r="AY90" s="127"/>
    </row>
    <row r="91" spans="2:51">
      <c r="B91" s="198">
        <f>IF(C43&lt;=$F$18,C43,"-")</f>
        <v>0</v>
      </c>
      <c r="C91" s="177">
        <f>D43-D44</f>
        <v>0</v>
      </c>
      <c r="D91" s="178"/>
      <c r="E91" s="155">
        <f t="shared" si="58"/>
        <v>0.56000000000000005</v>
      </c>
      <c r="F91" s="155">
        <f t="shared" si="59"/>
        <v>0.44</v>
      </c>
      <c r="G91" s="179"/>
      <c r="H91" s="109">
        <f t="shared" si="57"/>
        <v>0</v>
      </c>
      <c r="I91" s="106">
        <v>86</v>
      </c>
      <c r="J91" s="84">
        <f t="shared" si="51"/>
        <v>0</v>
      </c>
      <c r="K91" s="84">
        <f t="shared" si="52"/>
        <v>0</v>
      </c>
      <c r="L91" s="84">
        <f t="shared" si="53"/>
        <v>0</v>
      </c>
      <c r="M91" s="84">
        <f t="shared" si="54"/>
        <v>0</v>
      </c>
      <c r="N91" s="84">
        <f t="shared" si="40"/>
        <v>0</v>
      </c>
      <c r="O91" s="85">
        <f t="shared" si="41"/>
        <v>0</v>
      </c>
      <c r="P91" s="106">
        <v>86</v>
      </c>
      <c r="Q91" s="84">
        <f t="shared" si="49"/>
        <v>0</v>
      </c>
      <c r="R91" s="84">
        <f t="shared" si="55"/>
        <v>0</v>
      </c>
      <c r="S91" s="84">
        <f t="shared" si="56"/>
        <v>0</v>
      </c>
      <c r="T91" s="84">
        <f t="shared" si="42"/>
        <v>0</v>
      </c>
      <c r="U91" s="84">
        <f t="shared" si="50"/>
        <v>0</v>
      </c>
      <c r="V91" s="84">
        <f t="shared" si="43"/>
        <v>0</v>
      </c>
      <c r="W91" s="84">
        <v>0</v>
      </c>
      <c r="X91" s="84">
        <f t="shared" si="44"/>
        <v>0</v>
      </c>
      <c r="Y91" s="89">
        <f t="shared" si="45"/>
        <v>0</v>
      </c>
      <c r="AA91" s="122">
        <v>86</v>
      </c>
      <c r="AB91" s="84">
        <f t="shared" si="46"/>
        <v>0</v>
      </c>
      <c r="AC91" s="332">
        <f t="shared" si="38"/>
        <v>0</v>
      </c>
      <c r="AD91" s="152">
        <f t="shared" si="47"/>
        <v>0</v>
      </c>
      <c r="AE91" s="152">
        <f t="shared" si="48"/>
        <v>0</v>
      </c>
      <c r="AF91" s="221">
        <f t="shared" ref="AF91:AF154" si="60">IF(OR(AA91&lt;=$F$18,AA91&lt;=30),EXP(-LN(2)/$D$104)*AF90+((1-EXP(-LN(2)/$D$104))/(LN(2)/$D$104))*$AB91*AC91*0.475*$F$19*44/12,)</f>
        <v>0</v>
      </c>
      <c r="AG91" s="221">
        <f t="shared" ref="AG91:AG154" si="61">IF(OR(AA91&lt;=$F$18,AA91&lt;=30),EXP(-LN(2)/$D$106)*AG90+((1-EXP(-LN(2)/$D$106))/(LN(2)/$D$106))*$AB91*AD91*0.475*$F$19*44/12,)</f>
        <v>0</v>
      </c>
      <c r="AH91" s="221">
        <f t="shared" ref="AH91:AH154" si="62">IF(OR(AA91&lt;=$F$18,AA91&lt;=30),EXP(-LN(2)/$D$105)*AH90+((1-EXP(-LN(2)/$D$105))/(LN(2)/$D$105))*$AB91*AE91*0.475*$F$19*44/12,)</f>
        <v>0</v>
      </c>
      <c r="AI91" s="226">
        <f t="shared" ref="AI91:AI154" si="63">IF(OR(AA91&lt;=$F$18,AA91&lt;=30),SUM(AF91:AH91),)</f>
        <v>0</v>
      </c>
      <c r="AK91" s="122">
        <v>86</v>
      </c>
      <c r="AL91" s="84"/>
      <c r="AM91" s="84"/>
      <c r="AN91" s="84"/>
      <c r="AO91" s="84"/>
      <c r="AP91" s="84"/>
      <c r="AQ91" s="221"/>
      <c r="AR91" s="221"/>
      <c r="AS91" s="221"/>
      <c r="AT91" s="221"/>
      <c r="AU91" s="84"/>
      <c r="AV91" s="84"/>
      <c r="AW91" s="84"/>
      <c r="AX91" s="84"/>
      <c r="AY91" s="127"/>
    </row>
    <row r="92" spans="2:51">
      <c r="B92" s="198">
        <f>IF(C45&lt;=$F$18,C45,"-")</f>
        <v>0</v>
      </c>
      <c r="C92" s="177">
        <f>D45-D46</f>
        <v>0</v>
      </c>
      <c r="D92" s="178"/>
      <c r="E92" s="155">
        <f t="shared" si="58"/>
        <v>0.56000000000000005</v>
      </c>
      <c r="F92" s="155">
        <f t="shared" si="59"/>
        <v>0.44</v>
      </c>
      <c r="G92" s="179"/>
      <c r="H92" s="109">
        <f t="shared" si="57"/>
        <v>0</v>
      </c>
      <c r="I92" s="106">
        <v>87</v>
      </c>
      <c r="J92" s="84">
        <f t="shared" si="51"/>
        <v>0</v>
      </c>
      <c r="K92" s="84">
        <f t="shared" si="52"/>
        <v>0</v>
      </c>
      <c r="L92" s="84">
        <f t="shared" si="53"/>
        <v>0</v>
      </c>
      <c r="M92" s="84">
        <f t="shared" si="54"/>
        <v>0</v>
      </c>
      <c r="N92" s="84">
        <f t="shared" si="40"/>
        <v>0</v>
      </c>
      <c r="O92" s="85">
        <f t="shared" si="41"/>
        <v>0</v>
      </c>
      <c r="P92" s="106">
        <v>87</v>
      </c>
      <c r="Q92" s="84">
        <f t="shared" si="49"/>
        <v>0</v>
      </c>
      <c r="R92" s="84">
        <f t="shared" si="55"/>
        <v>0</v>
      </c>
      <c r="S92" s="84">
        <f t="shared" si="56"/>
        <v>0</v>
      </c>
      <c r="T92" s="84">
        <f t="shared" si="42"/>
        <v>0</v>
      </c>
      <c r="U92" s="84">
        <f t="shared" si="50"/>
        <v>0</v>
      </c>
      <c r="V92" s="84">
        <f t="shared" si="43"/>
        <v>0</v>
      </c>
      <c r="W92" s="84">
        <v>0</v>
      </c>
      <c r="X92" s="84">
        <f t="shared" si="44"/>
        <v>0</v>
      </c>
      <c r="Y92" s="89">
        <f t="shared" si="45"/>
        <v>0</v>
      </c>
      <c r="AA92" s="122">
        <v>87</v>
      </c>
      <c r="AB92" s="84">
        <f t="shared" si="46"/>
        <v>0</v>
      </c>
      <c r="AC92" s="332">
        <f t="shared" si="38"/>
        <v>0</v>
      </c>
      <c r="AD92" s="152">
        <f t="shared" si="47"/>
        <v>0</v>
      </c>
      <c r="AE92" s="152">
        <f t="shared" si="48"/>
        <v>0</v>
      </c>
      <c r="AF92" s="221">
        <f t="shared" si="60"/>
        <v>0</v>
      </c>
      <c r="AG92" s="221">
        <f t="shared" si="61"/>
        <v>0</v>
      </c>
      <c r="AH92" s="221">
        <f t="shared" si="62"/>
        <v>0</v>
      </c>
      <c r="AI92" s="226">
        <f t="shared" si="63"/>
        <v>0</v>
      </c>
      <c r="AK92" s="122">
        <v>87</v>
      </c>
      <c r="AL92" s="84"/>
      <c r="AM92" s="84"/>
      <c r="AN92" s="84"/>
      <c r="AO92" s="84"/>
      <c r="AP92" s="84"/>
      <c r="AQ92" s="221"/>
      <c r="AR92" s="221"/>
      <c r="AS92" s="221"/>
      <c r="AT92" s="221"/>
      <c r="AU92" s="84"/>
      <c r="AV92" s="84"/>
      <c r="AW92" s="84"/>
      <c r="AX92" s="84"/>
      <c r="AY92" s="127"/>
    </row>
    <row r="93" spans="2:51">
      <c r="B93" s="198">
        <f>IF(C47&lt;=$F$18,C47,"-")</f>
        <v>0</v>
      </c>
      <c r="C93" s="177">
        <f>D47-D48</f>
        <v>0</v>
      </c>
      <c r="D93" s="178"/>
      <c r="E93" s="155">
        <f t="shared" si="58"/>
        <v>0.56000000000000005</v>
      </c>
      <c r="F93" s="155">
        <f t="shared" si="59"/>
        <v>0.44</v>
      </c>
      <c r="G93" s="179"/>
      <c r="H93" s="109">
        <f t="shared" si="57"/>
        <v>0</v>
      </c>
      <c r="I93" s="106">
        <v>88</v>
      </c>
      <c r="J93" s="84">
        <f t="shared" si="51"/>
        <v>0</v>
      </c>
      <c r="K93" s="84">
        <f t="shared" si="52"/>
        <v>0</v>
      </c>
      <c r="L93" s="84">
        <f t="shared" si="53"/>
        <v>0</v>
      </c>
      <c r="M93" s="84">
        <f t="shared" si="54"/>
        <v>0</v>
      </c>
      <c r="N93" s="84">
        <f t="shared" si="40"/>
        <v>0</v>
      </c>
      <c r="O93" s="85">
        <f t="shared" si="41"/>
        <v>0</v>
      </c>
      <c r="P93" s="106">
        <v>88</v>
      </c>
      <c r="Q93" s="84">
        <f t="shared" si="49"/>
        <v>0</v>
      </c>
      <c r="R93" s="84">
        <f t="shared" si="55"/>
        <v>0</v>
      </c>
      <c r="S93" s="84">
        <f t="shared" si="56"/>
        <v>0</v>
      </c>
      <c r="T93" s="84">
        <f t="shared" si="42"/>
        <v>0</v>
      </c>
      <c r="U93" s="84">
        <f t="shared" si="50"/>
        <v>0</v>
      </c>
      <c r="V93" s="84">
        <f t="shared" si="43"/>
        <v>0</v>
      </c>
      <c r="W93" s="84">
        <v>0</v>
      </c>
      <c r="X93" s="84">
        <f t="shared" si="44"/>
        <v>0</v>
      </c>
      <c r="Y93" s="89">
        <f t="shared" si="45"/>
        <v>0</v>
      </c>
      <c r="AA93" s="122">
        <v>88</v>
      </c>
      <c r="AB93" s="84">
        <f t="shared" si="46"/>
        <v>0</v>
      </c>
      <c r="AC93" s="332">
        <f t="shared" si="38"/>
        <v>0</v>
      </c>
      <c r="AD93" s="152">
        <f t="shared" si="47"/>
        <v>0</v>
      </c>
      <c r="AE93" s="152">
        <f t="shared" si="48"/>
        <v>0</v>
      </c>
      <c r="AF93" s="221">
        <f t="shared" si="60"/>
        <v>0</v>
      </c>
      <c r="AG93" s="221">
        <f t="shared" si="61"/>
        <v>0</v>
      </c>
      <c r="AH93" s="221">
        <f t="shared" si="62"/>
        <v>0</v>
      </c>
      <c r="AI93" s="226">
        <f t="shared" si="63"/>
        <v>0</v>
      </c>
      <c r="AK93" s="122">
        <v>88</v>
      </c>
      <c r="AL93" s="84"/>
      <c r="AM93" s="84"/>
      <c r="AN93" s="84"/>
      <c r="AO93" s="84"/>
      <c r="AP93" s="84"/>
      <c r="AQ93" s="221"/>
      <c r="AR93" s="221"/>
      <c r="AS93" s="221"/>
      <c r="AT93" s="221"/>
      <c r="AU93" s="84"/>
      <c r="AV93" s="84"/>
      <c r="AW93" s="84"/>
      <c r="AX93" s="84"/>
      <c r="AY93" s="127"/>
    </row>
    <row r="94" spans="2:51">
      <c r="B94" s="211">
        <f>F18</f>
        <v>0</v>
      </c>
      <c r="C94" s="208">
        <f>IFERROR(VLOOKUP(B94,C25:D78,2),)</f>
        <v>0</v>
      </c>
      <c r="D94" s="209">
        <v>0.95</v>
      </c>
      <c r="E94" s="210">
        <f t="shared" si="58"/>
        <v>2.8000000000000028E-2</v>
      </c>
      <c r="F94" s="210">
        <f t="shared" si="59"/>
        <v>2.200000000000002E-2</v>
      </c>
      <c r="G94" s="180"/>
      <c r="H94" s="109">
        <f t="shared" si="57"/>
        <v>0</v>
      </c>
      <c r="I94" s="106">
        <v>89</v>
      </c>
      <c r="J94" s="84">
        <f t="shared" si="51"/>
        <v>0</v>
      </c>
      <c r="K94" s="84">
        <f t="shared" si="52"/>
        <v>0</v>
      </c>
      <c r="L94" s="84">
        <f t="shared" si="53"/>
        <v>0</v>
      </c>
      <c r="M94" s="84">
        <f t="shared" si="54"/>
        <v>0</v>
      </c>
      <c r="N94" s="84">
        <f t="shared" si="40"/>
        <v>0</v>
      </c>
      <c r="O94" s="85">
        <f t="shared" si="41"/>
        <v>0</v>
      </c>
      <c r="P94" s="106">
        <v>89</v>
      </c>
      <c r="Q94" s="84">
        <f t="shared" si="49"/>
        <v>0</v>
      </c>
      <c r="R94" s="84">
        <f t="shared" si="55"/>
        <v>0</v>
      </c>
      <c r="S94" s="84">
        <f t="shared" si="56"/>
        <v>0</v>
      </c>
      <c r="T94" s="84">
        <f t="shared" si="42"/>
        <v>0</v>
      </c>
      <c r="U94" s="84">
        <f t="shared" si="50"/>
        <v>0</v>
      </c>
      <c r="V94" s="84">
        <f t="shared" si="43"/>
        <v>0</v>
      </c>
      <c r="W94" s="84">
        <v>0</v>
      </c>
      <c r="X94" s="84">
        <f t="shared" si="44"/>
        <v>0</v>
      </c>
      <c r="Y94" s="89">
        <f t="shared" si="45"/>
        <v>0</v>
      </c>
      <c r="AA94" s="122">
        <v>89</v>
      </c>
      <c r="AB94" s="84">
        <f t="shared" si="46"/>
        <v>0</v>
      </c>
      <c r="AC94" s="332">
        <f t="shared" si="38"/>
        <v>0</v>
      </c>
      <c r="AD94" s="152">
        <f t="shared" si="47"/>
        <v>0</v>
      </c>
      <c r="AE94" s="152">
        <f t="shared" si="48"/>
        <v>0</v>
      </c>
      <c r="AF94" s="221">
        <f t="shared" si="60"/>
        <v>0</v>
      </c>
      <c r="AG94" s="221">
        <f t="shared" si="61"/>
        <v>0</v>
      </c>
      <c r="AH94" s="221">
        <f t="shared" si="62"/>
        <v>0</v>
      </c>
      <c r="AI94" s="226">
        <f t="shared" si="63"/>
        <v>0</v>
      </c>
      <c r="AK94" s="122">
        <v>89</v>
      </c>
      <c r="AL94" s="84"/>
      <c r="AM94" s="84"/>
      <c r="AN94" s="84"/>
      <c r="AO94" s="84"/>
      <c r="AP94" s="84"/>
      <c r="AQ94" s="221"/>
      <c r="AR94" s="221"/>
      <c r="AS94" s="221"/>
      <c r="AT94" s="221"/>
      <c r="AU94" s="84"/>
      <c r="AV94" s="84"/>
      <c r="AW94" s="84"/>
      <c r="AX94" s="84"/>
      <c r="AY94" s="127"/>
    </row>
    <row r="95" spans="2:51">
      <c r="I95" s="106">
        <v>90</v>
      </c>
      <c r="J95" s="84">
        <f t="shared" si="51"/>
        <v>0</v>
      </c>
      <c r="K95" s="84">
        <f t="shared" si="52"/>
        <v>0</v>
      </c>
      <c r="L95" s="84">
        <f t="shared" si="53"/>
        <v>0</v>
      </c>
      <c r="M95" s="84">
        <f t="shared" si="54"/>
        <v>0</v>
      </c>
      <c r="N95" s="84">
        <f t="shared" si="40"/>
        <v>0</v>
      </c>
      <c r="O95" s="85">
        <f t="shared" si="41"/>
        <v>0</v>
      </c>
      <c r="P95" s="106">
        <v>90</v>
      </c>
      <c r="Q95" s="84">
        <f t="shared" si="49"/>
        <v>0</v>
      </c>
      <c r="R95" s="84">
        <f t="shared" si="55"/>
        <v>0</v>
      </c>
      <c r="S95" s="84">
        <f t="shared" si="56"/>
        <v>0</v>
      </c>
      <c r="T95" s="84">
        <f t="shared" si="42"/>
        <v>0</v>
      </c>
      <c r="U95" s="84">
        <f t="shared" si="50"/>
        <v>0</v>
      </c>
      <c r="V95" s="84">
        <f t="shared" si="43"/>
        <v>0</v>
      </c>
      <c r="W95" s="84">
        <v>0</v>
      </c>
      <c r="X95" s="84">
        <f t="shared" si="44"/>
        <v>0</v>
      </c>
      <c r="Y95" s="89">
        <f t="shared" si="45"/>
        <v>0</v>
      </c>
      <c r="AA95" s="122">
        <v>90</v>
      </c>
      <c r="AB95" s="84">
        <f t="shared" si="46"/>
        <v>0</v>
      </c>
      <c r="AC95" s="332">
        <f t="shared" ref="AC95:AC158" si="64">IF(AA95&lt;=$F$18,IFERROR(VLOOKUP($AA95,$B$82:$G$94,3,FALSE),0),)*50%</f>
        <v>0</v>
      </c>
      <c r="AD95" s="152">
        <f t="shared" si="47"/>
        <v>0</v>
      </c>
      <c r="AE95" s="152">
        <f t="shared" si="48"/>
        <v>0</v>
      </c>
      <c r="AF95" s="221">
        <f t="shared" si="60"/>
        <v>0</v>
      </c>
      <c r="AG95" s="221">
        <f t="shared" si="61"/>
        <v>0</v>
      </c>
      <c r="AH95" s="221">
        <f t="shared" si="62"/>
        <v>0</v>
      </c>
      <c r="AI95" s="226">
        <f t="shared" si="63"/>
        <v>0</v>
      </c>
      <c r="AK95" s="122">
        <v>90</v>
      </c>
      <c r="AL95" s="84"/>
      <c r="AM95" s="84"/>
      <c r="AN95" s="84"/>
      <c r="AO95" s="84"/>
      <c r="AP95" s="84"/>
      <c r="AQ95" s="221"/>
      <c r="AR95" s="221"/>
      <c r="AS95" s="221"/>
      <c r="AT95" s="221"/>
      <c r="AU95" s="84"/>
      <c r="AV95" s="84"/>
      <c r="AW95" s="84"/>
      <c r="AX95" s="84"/>
      <c r="AY95" s="127"/>
    </row>
    <row r="96" spans="2:51">
      <c r="C96" s="118" t="s">
        <v>159</v>
      </c>
      <c r="D96" t="s">
        <v>142</v>
      </c>
      <c r="E96" s="6"/>
      <c r="I96" s="106">
        <v>91</v>
      </c>
      <c r="J96" s="84">
        <f t="shared" si="51"/>
        <v>0</v>
      </c>
      <c r="K96" s="84">
        <f t="shared" si="52"/>
        <v>0</v>
      </c>
      <c r="L96" s="84">
        <f t="shared" si="53"/>
        <v>0</v>
      </c>
      <c r="M96" s="84">
        <f t="shared" si="54"/>
        <v>0</v>
      </c>
      <c r="N96" s="84">
        <f t="shared" si="40"/>
        <v>0</v>
      </c>
      <c r="O96" s="85">
        <f t="shared" si="41"/>
        <v>0</v>
      </c>
      <c r="P96" s="106">
        <v>91</v>
      </c>
      <c r="Q96" s="84">
        <f t="shared" si="49"/>
        <v>0</v>
      </c>
      <c r="R96" s="84">
        <f t="shared" si="55"/>
        <v>0</v>
      </c>
      <c r="S96" s="84">
        <f t="shared" si="56"/>
        <v>0</v>
      </c>
      <c r="T96" s="84">
        <f t="shared" si="42"/>
        <v>0</v>
      </c>
      <c r="U96" s="84">
        <f t="shared" si="50"/>
        <v>0</v>
      </c>
      <c r="V96" s="84">
        <f t="shared" si="43"/>
        <v>0</v>
      </c>
      <c r="W96" s="84">
        <v>0</v>
      </c>
      <c r="X96" s="84">
        <f t="shared" si="44"/>
        <v>0</v>
      </c>
      <c r="Y96" s="89">
        <f t="shared" si="45"/>
        <v>0</v>
      </c>
      <c r="AA96" s="122">
        <v>91</v>
      </c>
      <c r="AB96" s="84">
        <f t="shared" si="46"/>
        <v>0</v>
      </c>
      <c r="AC96" s="332">
        <f t="shared" si="64"/>
        <v>0</v>
      </c>
      <c r="AD96" s="152">
        <f t="shared" si="47"/>
        <v>0</v>
      </c>
      <c r="AE96" s="152">
        <f t="shared" si="48"/>
        <v>0</v>
      </c>
      <c r="AF96" s="221">
        <f t="shared" si="60"/>
        <v>0</v>
      </c>
      <c r="AG96" s="221">
        <f t="shared" si="61"/>
        <v>0</v>
      </c>
      <c r="AH96" s="221">
        <f t="shared" si="62"/>
        <v>0</v>
      </c>
      <c r="AI96" s="226">
        <f t="shared" si="63"/>
        <v>0</v>
      </c>
      <c r="AK96" s="122">
        <v>91</v>
      </c>
      <c r="AL96" s="84"/>
      <c r="AM96" s="84"/>
      <c r="AN96" s="84"/>
      <c r="AO96" s="84"/>
      <c r="AP96" s="84"/>
      <c r="AQ96" s="221"/>
      <c r="AR96" s="221"/>
      <c r="AS96" s="221"/>
      <c r="AT96" s="221"/>
      <c r="AU96" s="84"/>
      <c r="AV96" s="84"/>
      <c r="AW96" s="84"/>
      <c r="AX96" s="84"/>
      <c r="AY96" s="127"/>
    </row>
    <row r="97" spans="2:51">
      <c r="B97" s="2" t="s">
        <v>0</v>
      </c>
      <c r="C97">
        <v>32</v>
      </c>
      <c r="D97">
        <v>0</v>
      </c>
      <c r="E97" s="6"/>
      <c r="I97" s="106">
        <v>92</v>
      </c>
      <c r="J97" s="84">
        <f t="shared" si="51"/>
        <v>0</v>
      </c>
      <c r="K97" s="84">
        <f t="shared" si="52"/>
        <v>0</v>
      </c>
      <c r="L97" s="84">
        <f t="shared" si="53"/>
        <v>0</v>
      </c>
      <c r="M97" s="84">
        <f t="shared" si="54"/>
        <v>0</v>
      </c>
      <c r="N97" s="84">
        <f t="shared" si="40"/>
        <v>0</v>
      </c>
      <c r="O97" s="85">
        <f t="shared" si="41"/>
        <v>0</v>
      </c>
      <c r="P97" s="106">
        <v>92</v>
      </c>
      <c r="Q97" s="84">
        <f t="shared" si="49"/>
        <v>0</v>
      </c>
      <c r="R97" s="84">
        <f t="shared" si="55"/>
        <v>0</v>
      </c>
      <c r="S97" s="84">
        <f t="shared" si="56"/>
        <v>0</v>
      </c>
      <c r="T97" s="84">
        <f t="shared" si="42"/>
        <v>0</v>
      </c>
      <c r="U97" s="84">
        <f t="shared" si="50"/>
        <v>0</v>
      </c>
      <c r="V97" s="84">
        <f t="shared" si="43"/>
        <v>0</v>
      </c>
      <c r="W97" s="84">
        <v>0</v>
      </c>
      <c r="X97" s="84">
        <f t="shared" si="44"/>
        <v>0</v>
      </c>
      <c r="Y97" s="89">
        <f t="shared" si="45"/>
        <v>0</v>
      </c>
      <c r="AA97" s="122">
        <v>92</v>
      </c>
      <c r="AB97" s="84">
        <f t="shared" si="46"/>
        <v>0</v>
      </c>
      <c r="AC97" s="332">
        <f t="shared" si="64"/>
        <v>0</v>
      </c>
      <c r="AD97" s="152">
        <f t="shared" si="47"/>
        <v>0</v>
      </c>
      <c r="AE97" s="152">
        <f t="shared" si="48"/>
        <v>0</v>
      </c>
      <c r="AF97" s="221">
        <f t="shared" si="60"/>
        <v>0</v>
      </c>
      <c r="AG97" s="221">
        <f t="shared" si="61"/>
        <v>0</v>
      </c>
      <c r="AH97" s="221">
        <f t="shared" si="62"/>
        <v>0</v>
      </c>
      <c r="AI97" s="226">
        <f t="shared" si="63"/>
        <v>0</v>
      </c>
      <c r="AK97" s="122">
        <v>92</v>
      </c>
      <c r="AL97" s="84"/>
      <c r="AM97" s="84"/>
      <c r="AN97" s="84"/>
      <c r="AO97" s="84"/>
      <c r="AP97" s="84"/>
      <c r="AQ97" s="221"/>
      <c r="AR97" s="221"/>
      <c r="AS97" s="221"/>
      <c r="AT97" s="221"/>
      <c r="AU97" s="84"/>
      <c r="AV97" s="84"/>
      <c r="AW97" s="84"/>
      <c r="AX97" s="84"/>
      <c r="AY97" s="127"/>
    </row>
    <row r="98" spans="2:51">
      <c r="B98" s="2" t="s">
        <v>1</v>
      </c>
      <c r="C98">
        <v>45</v>
      </c>
      <c r="D98">
        <v>0</v>
      </c>
      <c r="E98" s="6"/>
      <c r="I98" s="106">
        <v>93</v>
      </c>
      <c r="J98" s="84">
        <f t="shared" si="51"/>
        <v>0</v>
      </c>
      <c r="K98" s="84">
        <f t="shared" si="52"/>
        <v>0</v>
      </c>
      <c r="L98" s="84">
        <f t="shared" si="53"/>
        <v>0</v>
      </c>
      <c r="M98" s="84">
        <f t="shared" si="54"/>
        <v>0</v>
      </c>
      <c r="N98" s="84">
        <f t="shared" si="40"/>
        <v>0</v>
      </c>
      <c r="O98" s="85">
        <f t="shared" si="41"/>
        <v>0</v>
      </c>
      <c r="P98" s="106">
        <v>93</v>
      </c>
      <c r="Q98" s="84">
        <f t="shared" si="49"/>
        <v>0</v>
      </c>
      <c r="R98" s="84">
        <f t="shared" si="55"/>
        <v>0</v>
      </c>
      <c r="S98" s="84">
        <f t="shared" si="56"/>
        <v>0</v>
      </c>
      <c r="T98" s="84">
        <f t="shared" si="42"/>
        <v>0</v>
      </c>
      <c r="U98" s="84">
        <f t="shared" si="50"/>
        <v>0</v>
      </c>
      <c r="V98" s="84">
        <f t="shared" si="43"/>
        <v>0</v>
      </c>
      <c r="W98" s="84">
        <v>0</v>
      </c>
      <c r="X98" s="84">
        <f t="shared" si="44"/>
        <v>0</v>
      </c>
      <c r="Y98" s="89">
        <f t="shared" si="45"/>
        <v>0</v>
      </c>
      <c r="AA98" s="122">
        <v>93</v>
      </c>
      <c r="AB98" s="84">
        <f t="shared" si="46"/>
        <v>0</v>
      </c>
      <c r="AC98" s="332">
        <f t="shared" si="64"/>
        <v>0</v>
      </c>
      <c r="AD98" s="152">
        <f t="shared" si="47"/>
        <v>0</v>
      </c>
      <c r="AE98" s="152">
        <f t="shared" si="48"/>
        <v>0</v>
      </c>
      <c r="AF98" s="221">
        <f t="shared" si="60"/>
        <v>0</v>
      </c>
      <c r="AG98" s="221">
        <f t="shared" si="61"/>
        <v>0</v>
      </c>
      <c r="AH98" s="221">
        <f t="shared" si="62"/>
        <v>0</v>
      </c>
      <c r="AI98" s="226">
        <f t="shared" si="63"/>
        <v>0</v>
      </c>
      <c r="AK98" s="122">
        <v>93</v>
      </c>
      <c r="AL98" s="84"/>
      <c r="AM98" s="84"/>
      <c r="AN98" s="84"/>
      <c r="AO98" s="84"/>
      <c r="AP98" s="84"/>
      <c r="AQ98" s="221"/>
      <c r="AR98" s="221"/>
      <c r="AS98" s="221"/>
      <c r="AT98" s="221"/>
      <c r="AU98" s="84"/>
      <c r="AV98" s="84"/>
      <c r="AW98" s="84"/>
      <c r="AX98" s="84"/>
      <c r="AY98" s="127"/>
    </row>
    <row r="99" spans="2:51">
      <c r="B99" s="2" t="s">
        <v>2</v>
      </c>
      <c r="C99">
        <v>70</v>
      </c>
      <c r="D99">
        <v>0</v>
      </c>
      <c r="E99" s="6"/>
      <c r="I99" s="106">
        <v>94</v>
      </c>
      <c r="J99" s="84">
        <f t="shared" si="51"/>
        <v>0</v>
      </c>
      <c r="K99" s="84">
        <f t="shared" si="52"/>
        <v>0</v>
      </c>
      <c r="L99" s="84">
        <f t="shared" si="53"/>
        <v>0</v>
      </c>
      <c r="M99" s="84">
        <f t="shared" si="54"/>
        <v>0</v>
      </c>
      <c r="N99" s="84">
        <f t="shared" si="40"/>
        <v>0</v>
      </c>
      <c r="O99" s="85">
        <f t="shared" si="41"/>
        <v>0</v>
      </c>
      <c r="P99" s="106">
        <v>94</v>
      </c>
      <c r="Q99" s="84">
        <f t="shared" si="49"/>
        <v>0</v>
      </c>
      <c r="R99" s="84">
        <f t="shared" si="55"/>
        <v>0</v>
      </c>
      <c r="S99" s="84">
        <f t="shared" si="56"/>
        <v>0</v>
      </c>
      <c r="T99" s="84">
        <f t="shared" si="42"/>
        <v>0</v>
      </c>
      <c r="U99" s="84">
        <f t="shared" si="50"/>
        <v>0</v>
      </c>
      <c r="V99" s="84">
        <f t="shared" si="43"/>
        <v>0</v>
      </c>
      <c r="W99" s="84">
        <v>0</v>
      </c>
      <c r="X99" s="84">
        <f t="shared" si="44"/>
        <v>0</v>
      </c>
      <c r="Y99" s="89">
        <f t="shared" si="45"/>
        <v>0</v>
      </c>
      <c r="AA99" s="122">
        <v>94</v>
      </c>
      <c r="AB99" s="84">
        <f t="shared" si="46"/>
        <v>0</v>
      </c>
      <c r="AC99" s="332">
        <f t="shared" si="64"/>
        <v>0</v>
      </c>
      <c r="AD99" s="152">
        <f t="shared" si="47"/>
        <v>0</v>
      </c>
      <c r="AE99" s="152">
        <f t="shared" si="48"/>
        <v>0</v>
      </c>
      <c r="AF99" s="221">
        <f t="shared" si="60"/>
        <v>0</v>
      </c>
      <c r="AG99" s="221">
        <f t="shared" si="61"/>
        <v>0</v>
      </c>
      <c r="AH99" s="221">
        <f t="shared" si="62"/>
        <v>0</v>
      </c>
      <c r="AI99" s="226">
        <f t="shared" si="63"/>
        <v>0</v>
      </c>
      <c r="AK99" s="122">
        <v>94</v>
      </c>
      <c r="AL99" s="84"/>
      <c r="AM99" s="84"/>
      <c r="AN99" s="84"/>
      <c r="AO99" s="84"/>
      <c r="AP99" s="84"/>
      <c r="AQ99" s="221"/>
      <c r="AR99" s="221"/>
      <c r="AS99" s="221"/>
      <c r="AT99" s="221"/>
      <c r="AU99" s="84"/>
      <c r="AV99" s="84"/>
      <c r="AW99" s="84"/>
      <c r="AX99" s="84"/>
      <c r="AY99" s="127"/>
    </row>
    <row r="100" spans="2:51">
      <c r="B100" s="2" t="s">
        <v>140</v>
      </c>
      <c r="C100">
        <v>70</v>
      </c>
      <c r="D100">
        <v>0</v>
      </c>
      <c r="E100" s="6"/>
      <c r="I100" s="106">
        <v>95</v>
      </c>
      <c r="J100" s="84">
        <f t="shared" si="51"/>
        <v>0</v>
      </c>
      <c r="K100" s="84">
        <f t="shared" si="52"/>
        <v>0</v>
      </c>
      <c r="L100" s="84">
        <f t="shared" si="53"/>
        <v>0</v>
      </c>
      <c r="M100" s="84">
        <f t="shared" si="54"/>
        <v>0</v>
      </c>
      <c r="N100" s="84">
        <f t="shared" si="40"/>
        <v>0</v>
      </c>
      <c r="O100" s="85">
        <f t="shared" si="41"/>
        <v>0</v>
      </c>
      <c r="P100" s="106">
        <v>95</v>
      </c>
      <c r="Q100" s="84">
        <f t="shared" si="49"/>
        <v>0</v>
      </c>
      <c r="R100" s="84">
        <f t="shared" si="55"/>
        <v>0</v>
      </c>
      <c r="S100" s="84">
        <f t="shared" si="56"/>
        <v>0</v>
      </c>
      <c r="T100" s="84">
        <f t="shared" si="42"/>
        <v>0</v>
      </c>
      <c r="U100" s="84">
        <f t="shared" si="50"/>
        <v>0</v>
      </c>
      <c r="V100" s="84">
        <f t="shared" si="43"/>
        <v>0</v>
      </c>
      <c r="W100" s="84">
        <v>0</v>
      </c>
      <c r="X100" s="84">
        <f t="shared" si="44"/>
        <v>0</v>
      </c>
      <c r="Y100" s="89">
        <f t="shared" si="45"/>
        <v>0</v>
      </c>
      <c r="AA100" s="122">
        <v>95</v>
      </c>
      <c r="AB100" s="84">
        <f t="shared" si="46"/>
        <v>0</v>
      </c>
      <c r="AC100" s="332">
        <f t="shared" si="64"/>
        <v>0</v>
      </c>
      <c r="AD100" s="152">
        <f t="shared" si="47"/>
        <v>0</v>
      </c>
      <c r="AE100" s="152">
        <f t="shared" si="48"/>
        <v>0</v>
      </c>
      <c r="AF100" s="221">
        <f t="shared" si="60"/>
        <v>0</v>
      </c>
      <c r="AG100" s="221">
        <f t="shared" si="61"/>
        <v>0</v>
      </c>
      <c r="AH100" s="221">
        <f t="shared" si="62"/>
        <v>0</v>
      </c>
      <c r="AI100" s="226">
        <f t="shared" si="63"/>
        <v>0</v>
      </c>
      <c r="AK100" s="122">
        <v>95</v>
      </c>
      <c r="AL100" s="84"/>
      <c r="AM100" s="84"/>
      <c r="AN100" s="84"/>
      <c r="AO100" s="84"/>
      <c r="AP100" s="84"/>
      <c r="AQ100" s="221"/>
      <c r="AR100" s="221"/>
      <c r="AS100" s="221"/>
      <c r="AT100" s="221"/>
      <c r="AU100" s="84"/>
      <c r="AV100" s="84"/>
      <c r="AW100" s="84"/>
      <c r="AX100" s="84"/>
      <c r="AY100" s="127"/>
    </row>
    <row r="101" spans="2:51">
      <c r="C101" s="73"/>
      <c r="E101" s="6"/>
      <c r="I101" s="106">
        <v>96</v>
      </c>
      <c r="J101" s="84">
        <f t="shared" si="51"/>
        <v>0</v>
      </c>
      <c r="K101" s="84">
        <f t="shared" si="52"/>
        <v>0</v>
      </c>
      <c r="L101" s="84">
        <f t="shared" si="53"/>
        <v>0</v>
      </c>
      <c r="M101" s="84">
        <f t="shared" si="54"/>
        <v>0</v>
      </c>
      <c r="N101" s="84">
        <f t="shared" si="40"/>
        <v>0</v>
      </c>
      <c r="O101" s="85">
        <f t="shared" si="41"/>
        <v>0</v>
      </c>
      <c r="P101" s="106">
        <v>96</v>
      </c>
      <c r="Q101" s="84">
        <f t="shared" si="49"/>
        <v>0</v>
      </c>
      <c r="R101" s="84">
        <f t="shared" si="55"/>
        <v>0</v>
      </c>
      <c r="S101" s="84">
        <f t="shared" si="56"/>
        <v>0</v>
      </c>
      <c r="T101" s="84">
        <f t="shared" si="42"/>
        <v>0</v>
      </c>
      <c r="U101" s="84">
        <f t="shared" si="50"/>
        <v>0</v>
      </c>
      <c r="V101" s="84">
        <f t="shared" si="43"/>
        <v>0</v>
      </c>
      <c r="W101" s="84">
        <v>0</v>
      </c>
      <c r="X101" s="84">
        <f t="shared" si="44"/>
        <v>0</v>
      </c>
      <c r="Y101" s="89">
        <f t="shared" si="45"/>
        <v>0</v>
      </c>
      <c r="AA101" s="122">
        <v>96</v>
      </c>
      <c r="AB101" s="84">
        <f t="shared" si="46"/>
        <v>0</v>
      </c>
      <c r="AC101" s="332">
        <f t="shared" si="64"/>
        <v>0</v>
      </c>
      <c r="AD101" s="152">
        <f t="shared" si="47"/>
        <v>0</v>
      </c>
      <c r="AE101" s="152">
        <f t="shared" si="48"/>
        <v>0</v>
      </c>
      <c r="AF101" s="221">
        <f t="shared" si="60"/>
        <v>0</v>
      </c>
      <c r="AG101" s="221">
        <f t="shared" si="61"/>
        <v>0</v>
      </c>
      <c r="AH101" s="221">
        <f t="shared" si="62"/>
        <v>0</v>
      </c>
      <c r="AI101" s="226">
        <f t="shared" si="63"/>
        <v>0</v>
      </c>
      <c r="AK101" s="122">
        <v>96</v>
      </c>
      <c r="AL101" s="84"/>
      <c r="AM101" s="84"/>
      <c r="AN101" s="84"/>
      <c r="AO101" s="84"/>
      <c r="AP101" s="84"/>
      <c r="AQ101" s="221"/>
      <c r="AR101" s="221"/>
      <c r="AS101" s="221"/>
      <c r="AT101" s="221"/>
      <c r="AU101" s="84"/>
      <c r="AV101" s="84"/>
      <c r="AW101" s="84"/>
      <c r="AX101" s="84"/>
      <c r="AY101" s="127"/>
    </row>
    <row r="102" spans="2:51">
      <c r="C102" s="73"/>
      <c r="E102" s="6"/>
      <c r="I102" s="106">
        <v>97</v>
      </c>
      <c r="J102" s="84">
        <f t="shared" si="51"/>
        <v>0</v>
      </c>
      <c r="K102" s="84">
        <f t="shared" si="52"/>
        <v>0</v>
      </c>
      <c r="L102" s="84">
        <f t="shared" si="53"/>
        <v>0</v>
      </c>
      <c r="M102" s="84">
        <f t="shared" si="54"/>
        <v>0</v>
      </c>
      <c r="N102" s="84">
        <f t="shared" si="40"/>
        <v>0</v>
      </c>
      <c r="O102" s="85">
        <f t="shared" si="41"/>
        <v>0</v>
      </c>
      <c r="P102" s="106">
        <v>97</v>
      </c>
      <c r="Q102" s="84">
        <f t="shared" si="49"/>
        <v>0</v>
      </c>
      <c r="R102" s="84">
        <f t="shared" si="55"/>
        <v>0</v>
      </c>
      <c r="S102" s="84">
        <f t="shared" si="56"/>
        <v>0</v>
      </c>
      <c r="T102" s="84">
        <f t="shared" si="42"/>
        <v>0</v>
      </c>
      <c r="U102" s="84">
        <f t="shared" si="50"/>
        <v>0</v>
      </c>
      <c r="V102" s="84">
        <f t="shared" si="43"/>
        <v>0</v>
      </c>
      <c r="W102" s="84">
        <v>0</v>
      </c>
      <c r="X102" s="84">
        <f t="shared" si="44"/>
        <v>0</v>
      </c>
      <c r="Y102" s="89">
        <f t="shared" si="45"/>
        <v>0</v>
      </c>
      <c r="AA102" s="122">
        <v>97</v>
      </c>
      <c r="AB102" s="84">
        <f t="shared" si="46"/>
        <v>0</v>
      </c>
      <c r="AC102" s="332">
        <f t="shared" si="64"/>
        <v>0</v>
      </c>
      <c r="AD102" s="152">
        <f t="shared" si="47"/>
        <v>0</v>
      </c>
      <c r="AE102" s="152">
        <f t="shared" si="48"/>
        <v>0</v>
      </c>
      <c r="AF102" s="221">
        <f t="shared" si="60"/>
        <v>0</v>
      </c>
      <c r="AG102" s="221">
        <f t="shared" si="61"/>
        <v>0</v>
      </c>
      <c r="AH102" s="221">
        <f t="shared" si="62"/>
        <v>0</v>
      </c>
      <c r="AI102" s="226">
        <f t="shared" si="63"/>
        <v>0</v>
      </c>
      <c r="AK102" s="122">
        <v>97</v>
      </c>
      <c r="AL102" s="84"/>
      <c r="AM102" s="84"/>
      <c r="AN102" s="84"/>
      <c r="AO102" s="84"/>
      <c r="AP102" s="84"/>
      <c r="AQ102" s="221"/>
      <c r="AR102" s="221"/>
      <c r="AS102" s="221"/>
      <c r="AT102" s="221"/>
      <c r="AU102" s="84"/>
      <c r="AV102" s="84"/>
      <c r="AW102" s="84"/>
      <c r="AX102" s="84"/>
      <c r="AY102" s="127"/>
    </row>
    <row r="103" spans="2:51" ht="16">
      <c r="C103" s="71" t="s">
        <v>162</v>
      </c>
      <c r="D103" s="186" t="s">
        <v>163</v>
      </c>
      <c r="F103" s="217" t="s">
        <v>237</v>
      </c>
      <c r="I103" s="106">
        <v>98</v>
      </c>
      <c r="J103" s="84">
        <f t="shared" si="51"/>
        <v>0</v>
      </c>
      <c r="K103" s="84">
        <f t="shared" si="52"/>
        <v>0</v>
      </c>
      <c r="L103" s="84">
        <f t="shared" si="53"/>
        <v>0</v>
      </c>
      <c r="M103" s="84">
        <f t="shared" si="54"/>
        <v>0</v>
      </c>
      <c r="N103" s="84">
        <f t="shared" si="40"/>
        <v>0</v>
      </c>
      <c r="O103" s="85">
        <f t="shared" si="41"/>
        <v>0</v>
      </c>
      <c r="P103" s="106">
        <v>98</v>
      </c>
      <c r="Q103" s="84">
        <f t="shared" si="49"/>
        <v>0</v>
      </c>
      <c r="R103" s="84">
        <f t="shared" si="55"/>
        <v>0</v>
      </c>
      <c r="S103" s="84">
        <f t="shared" si="56"/>
        <v>0</v>
      </c>
      <c r="T103" s="84">
        <f t="shared" si="42"/>
        <v>0</v>
      </c>
      <c r="U103" s="84">
        <f t="shared" si="50"/>
        <v>0</v>
      </c>
      <c r="V103" s="84">
        <f t="shared" si="43"/>
        <v>0</v>
      </c>
      <c r="W103" s="84">
        <v>0</v>
      </c>
      <c r="X103" s="84">
        <f t="shared" si="44"/>
        <v>0</v>
      </c>
      <c r="Y103" s="89">
        <f t="shared" si="45"/>
        <v>0</v>
      </c>
      <c r="AA103" s="122">
        <v>98</v>
      </c>
      <c r="AB103" s="84">
        <f t="shared" si="46"/>
        <v>0</v>
      </c>
      <c r="AC103" s="332">
        <f t="shared" si="64"/>
        <v>0</v>
      </c>
      <c r="AD103" s="152">
        <f t="shared" si="47"/>
        <v>0</v>
      </c>
      <c r="AE103" s="152">
        <f t="shared" si="48"/>
        <v>0</v>
      </c>
      <c r="AF103" s="221">
        <f t="shared" si="60"/>
        <v>0</v>
      </c>
      <c r="AG103" s="221">
        <f t="shared" si="61"/>
        <v>0</v>
      </c>
      <c r="AH103" s="221">
        <f t="shared" si="62"/>
        <v>0</v>
      </c>
      <c r="AI103" s="226">
        <f t="shared" si="63"/>
        <v>0</v>
      </c>
      <c r="AK103" s="122">
        <v>98</v>
      </c>
      <c r="AL103" s="84"/>
      <c r="AM103" s="84"/>
      <c r="AN103" s="84"/>
      <c r="AO103" s="84"/>
      <c r="AP103" s="84"/>
      <c r="AQ103" s="221"/>
      <c r="AR103" s="221"/>
      <c r="AS103" s="221"/>
      <c r="AT103" s="221"/>
      <c r="AU103" s="84"/>
      <c r="AV103" s="84"/>
      <c r="AW103" s="84"/>
      <c r="AX103" s="84"/>
      <c r="AY103" s="127"/>
    </row>
    <row r="104" spans="2:51">
      <c r="B104" t="s">
        <v>78</v>
      </c>
      <c r="C104">
        <v>1.52</v>
      </c>
      <c r="D104">
        <v>35</v>
      </c>
      <c r="F104" s="216" t="s">
        <v>233</v>
      </c>
      <c r="G104" s="70">
        <v>0.25</v>
      </c>
      <c r="I104" s="106">
        <v>99</v>
      </c>
      <c r="J104" s="84">
        <f t="shared" si="51"/>
        <v>0</v>
      </c>
      <c r="K104" s="84">
        <f t="shared" si="52"/>
        <v>0</v>
      </c>
      <c r="L104" s="84">
        <f t="shared" si="53"/>
        <v>0</v>
      </c>
      <c r="M104" s="84">
        <f t="shared" si="54"/>
        <v>0</v>
      </c>
      <c r="N104" s="84">
        <f t="shared" si="40"/>
        <v>0</v>
      </c>
      <c r="O104" s="85">
        <f t="shared" si="41"/>
        <v>0</v>
      </c>
      <c r="P104" s="106">
        <v>99</v>
      </c>
      <c r="Q104" s="84">
        <f t="shared" si="49"/>
        <v>0</v>
      </c>
      <c r="R104" s="84">
        <f t="shared" si="55"/>
        <v>0</v>
      </c>
      <c r="S104" s="84">
        <f t="shared" si="56"/>
        <v>0</v>
      </c>
      <c r="T104" s="84">
        <f t="shared" si="42"/>
        <v>0</v>
      </c>
      <c r="U104" s="84">
        <f t="shared" si="50"/>
        <v>0</v>
      </c>
      <c r="V104" s="84">
        <f t="shared" si="43"/>
        <v>0</v>
      </c>
      <c r="W104" s="84">
        <v>0</v>
      </c>
      <c r="X104" s="84">
        <f t="shared" si="44"/>
        <v>0</v>
      </c>
      <c r="Y104" s="89">
        <f t="shared" si="45"/>
        <v>0</v>
      </c>
      <c r="AA104" s="122">
        <v>99</v>
      </c>
      <c r="AB104" s="84">
        <f t="shared" si="46"/>
        <v>0</v>
      </c>
      <c r="AC104" s="332">
        <f t="shared" si="64"/>
        <v>0</v>
      </c>
      <c r="AD104" s="152">
        <f t="shared" si="47"/>
        <v>0</v>
      </c>
      <c r="AE104" s="152">
        <f t="shared" si="48"/>
        <v>0</v>
      </c>
      <c r="AF104" s="221">
        <f t="shared" si="60"/>
        <v>0</v>
      </c>
      <c r="AG104" s="221">
        <f t="shared" si="61"/>
        <v>0</v>
      </c>
      <c r="AH104" s="221">
        <f t="shared" si="62"/>
        <v>0</v>
      </c>
      <c r="AI104" s="226">
        <f t="shared" si="63"/>
        <v>0</v>
      </c>
      <c r="AK104" s="122">
        <v>99</v>
      </c>
      <c r="AL104" s="84"/>
      <c r="AM104" s="84"/>
      <c r="AN104" s="84"/>
      <c r="AO104" s="84"/>
      <c r="AP104" s="84"/>
      <c r="AQ104" s="221"/>
      <c r="AR104" s="221"/>
      <c r="AS104" s="221"/>
      <c r="AT104" s="221"/>
      <c r="AU104" s="84"/>
      <c r="AV104" s="84"/>
      <c r="AW104" s="84"/>
      <c r="AX104" s="84"/>
      <c r="AY104" s="127"/>
    </row>
    <row r="105" spans="2:51">
      <c r="B105" t="s">
        <v>80</v>
      </c>
      <c r="C105">
        <v>0</v>
      </c>
      <c r="D105">
        <v>2</v>
      </c>
      <c r="F105" s="216" t="s">
        <v>235</v>
      </c>
      <c r="G105" s="70">
        <v>1.03</v>
      </c>
      <c r="I105" s="106">
        <v>100</v>
      </c>
      <c r="J105" s="84">
        <f t="shared" si="51"/>
        <v>0</v>
      </c>
      <c r="K105" s="84">
        <f t="shared" si="52"/>
        <v>0</v>
      </c>
      <c r="L105" s="84">
        <f t="shared" si="53"/>
        <v>0</v>
      </c>
      <c r="M105" s="84">
        <f t="shared" si="54"/>
        <v>0</v>
      </c>
      <c r="N105" s="84">
        <f t="shared" si="40"/>
        <v>0</v>
      </c>
      <c r="O105" s="85">
        <f t="shared" si="41"/>
        <v>0</v>
      </c>
      <c r="P105" s="106">
        <v>100</v>
      </c>
      <c r="Q105" s="84">
        <f t="shared" si="49"/>
        <v>0</v>
      </c>
      <c r="R105" s="84">
        <f t="shared" si="55"/>
        <v>0</v>
      </c>
      <c r="S105" s="84">
        <f t="shared" si="56"/>
        <v>0</v>
      </c>
      <c r="T105" s="84">
        <f t="shared" si="42"/>
        <v>0</v>
      </c>
      <c r="U105" s="84">
        <f t="shared" si="50"/>
        <v>0</v>
      </c>
      <c r="V105" s="84">
        <f t="shared" si="43"/>
        <v>0</v>
      </c>
      <c r="W105" s="84">
        <v>0</v>
      </c>
      <c r="X105" s="84">
        <f t="shared" si="44"/>
        <v>0</v>
      </c>
      <c r="Y105" s="89">
        <f t="shared" si="45"/>
        <v>0</v>
      </c>
      <c r="AA105" s="122">
        <v>100</v>
      </c>
      <c r="AB105" s="84">
        <f t="shared" si="46"/>
        <v>0</v>
      </c>
      <c r="AC105" s="332">
        <f t="shared" si="64"/>
        <v>0</v>
      </c>
      <c r="AD105" s="152">
        <f t="shared" si="47"/>
        <v>0</v>
      </c>
      <c r="AE105" s="152">
        <f t="shared" si="48"/>
        <v>0</v>
      </c>
      <c r="AF105" s="221">
        <f t="shared" si="60"/>
        <v>0</v>
      </c>
      <c r="AG105" s="221">
        <f t="shared" si="61"/>
        <v>0</v>
      </c>
      <c r="AH105" s="221">
        <f t="shared" si="62"/>
        <v>0</v>
      </c>
      <c r="AI105" s="226">
        <f t="shared" si="63"/>
        <v>0</v>
      </c>
      <c r="AK105" s="122">
        <v>100</v>
      </c>
      <c r="AL105" s="84"/>
      <c r="AM105" s="84"/>
      <c r="AN105" s="84"/>
      <c r="AO105" s="84"/>
      <c r="AP105" s="84"/>
      <c r="AQ105" s="221"/>
      <c r="AR105" s="221"/>
      <c r="AS105" s="221"/>
      <c r="AT105" s="221"/>
      <c r="AU105" s="84"/>
      <c r="AV105" s="84"/>
      <c r="AW105" s="84"/>
      <c r="AX105" s="84"/>
      <c r="AY105" s="127"/>
    </row>
    <row r="106" spans="2:51" ht="30">
      <c r="B106" t="s">
        <v>81</v>
      </c>
      <c r="C106">
        <v>0.77</v>
      </c>
      <c r="D106">
        <v>25</v>
      </c>
      <c r="F106" s="216" t="s">
        <v>236</v>
      </c>
      <c r="G106" s="70">
        <v>0.59</v>
      </c>
      <c r="I106" s="106">
        <v>101</v>
      </c>
      <c r="J106" s="84">
        <f t="shared" si="51"/>
        <v>0</v>
      </c>
      <c r="K106" s="84">
        <f t="shared" si="52"/>
        <v>0</v>
      </c>
      <c r="L106" s="84">
        <f t="shared" si="53"/>
        <v>0</v>
      </c>
      <c r="M106" s="84">
        <f t="shared" si="54"/>
        <v>0</v>
      </c>
      <c r="N106" s="84">
        <f t="shared" si="40"/>
        <v>0</v>
      </c>
      <c r="O106" s="85">
        <f t="shared" si="41"/>
        <v>0</v>
      </c>
      <c r="P106" s="106">
        <v>101</v>
      </c>
      <c r="Q106" s="84">
        <f t="shared" si="49"/>
        <v>0</v>
      </c>
      <c r="R106" s="84">
        <f t="shared" si="55"/>
        <v>0</v>
      </c>
      <c r="S106" s="84">
        <f t="shared" si="56"/>
        <v>0</v>
      </c>
      <c r="T106" s="84">
        <f t="shared" si="42"/>
        <v>0</v>
      </c>
      <c r="U106" s="84">
        <f t="shared" si="50"/>
        <v>0</v>
      </c>
      <c r="V106" s="84">
        <f t="shared" si="43"/>
        <v>0</v>
      </c>
      <c r="W106" s="84">
        <v>0</v>
      </c>
      <c r="X106" s="84">
        <f t="shared" si="44"/>
        <v>0</v>
      </c>
      <c r="Y106" s="89">
        <f t="shared" si="45"/>
        <v>0</v>
      </c>
      <c r="AA106" s="122">
        <v>101</v>
      </c>
      <c r="AB106" s="84">
        <f t="shared" si="46"/>
        <v>0</v>
      </c>
      <c r="AC106" s="332">
        <f t="shared" si="64"/>
        <v>0</v>
      </c>
      <c r="AD106" s="152">
        <f t="shared" si="47"/>
        <v>0</v>
      </c>
      <c r="AE106" s="152">
        <f t="shared" si="48"/>
        <v>0</v>
      </c>
      <c r="AF106" s="221">
        <f t="shared" si="60"/>
        <v>0</v>
      </c>
      <c r="AG106" s="221">
        <f t="shared" si="61"/>
        <v>0</v>
      </c>
      <c r="AH106" s="221">
        <f t="shared" si="62"/>
        <v>0</v>
      </c>
      <c r="AI106" s="226">
        <f t="shared" si="63"/>
        <v>0</v>
      </c>
      <c r="AK106" s="122">
        <v>101</v>
      </c>
      <c r="AL106" s="84"/>
      <c r="AM106" s="84"/>
      <c r="AN106" s="84"/>
      <c r="AO106" s="84"/>
      <c r="AP106" s="84"/>
      <c r="AQ106" s="221"/>
      <c r="AR106" s="221"/>
      <c r="AS106" s="221"/>
      <c r="AT106" s="221"/>
      <c r="AU106" s="84"/>
      <c r="AV106" s="84"/>
      <c r="AW106" s="84"/>
      <c r="AX106" s="84"/>
      <c r="AY106" s="127"/>
    </row>
    <row r="107" spans="2:51">
      <c r="B107" t="s">
        <v>82</v>
      </c>
      <c r="C107">
        <f>44%*C105+56%*C106</f>
        <v>0.43120000000000003</v>
      </c>
      <c r="D107">
        <f>44%*D105+56%*D106</f>
        <v>14.880000000000003</v>
      </c>
      <c r="F107" s="216" t="s">
        <v>234</v>
      </c>
      <c r="G107" s="70">
        <v>0.43</v>
      </c>
      <c r="I107" s="106">
        <v>102</v>
      </c>
      <c r="J107" s="84">
        <f t="shared" si="51"/>
        <v>0</v>
      </c>
      <c r="K107" s="84">
        <f t="shared" si="52"/>
        <v>0</v>
      </c>
      <c r="L107" s="84">
        <f t="shared" si="53"/>
        <v>0</v>
      </c>
      <c r="M107" s="84">
        <f t="shared" si="54"/>
        <v>0</v>
      </c>
      <c r="N107" s="84">
        <f t="shared" si="40"/>
        <v>0</v>
      </c>
      <c r="O107" s="85">
        <f t="shared" si="41"/>
        <v>0</v>
      </c>
      <c r="P107" s="106">
        <v>102</v>
      </c>
      <c r="Q107" s="84">
        <f t="shared" si="49"/>
        <v>0</v>
      </c>
      <c r="R107" s="84">
        <f t="shared" si="55"/>
        <v>0</v>
      </c>
      <c r="S107" s="84">
        <f t="shared" si="56"/>
        <v>0</v>
      </c>
      <c r="T107" s="84">
        <f t="shared" si="42"/>
        <v>0</v>
      </c>
      <c r="U107" s="84">
        <f t="shared" si="50"/>
        <v>0</v>
      </c>
      <c r="V107" s="84">
        <f t="shared" si="43"/>
        <v>0</v>
      </c>
      <c r="W107" s="84">
        <v>0</v>
      </c>
      <c r="X107" s="84">
        <f t="shared" si="44"/>
        <v>0</v>
      </c>
      <c r="Y107" s="89">
        <f t="shared" si="45"/>
        <v>0</v>
      </c>
      <c r="AA107" s="122">
        <v>102</v>
      </c>
      <c r="AB107" s="84">
        <f t="shared" si="46"/>
        <v>0</v>
      </c>
      <c r="AC107" s="332">
        <f t="shared" si="64"/>
        <v>0</v>
      </c>
      <c r="AD107" s="152">
        <f t="shared" si="47"/>
        <v>0</v>
      </c>
      <c r="AE107" s="152">
        <f t="shared" si="48"/>
        <v>0</v>
      </c>
      <c r="AF107" s="221">
        <f t="shared" si="60"/>
        <v>0</v>
      </c>
      <c r="AG107" s="221">
        <f t="shared" si="61"/>
        <v>0</v>
      </c>
      <c r="AH107" s="221">
        <f t="shared" si="62"/>
        <v>0</v>
      </c>
      <c r="AI107" s="226">
        <f t="shared" si="63"/>
        <v>0</v>
      </c>
      <c r="AK107" s="122">
        <v>102</v>
      </c>
      <c r="AL107" s="84"/>
      <c r="AM107" s="84"/>
      <c r="AN107" s="84"/>
      <c r="AO107" s="84"/>
      <c r="AP107" s="84"/>
      <c r="AQ107" s="221"/>
      <c r="AR107" s="221"/>
      <c r="AS107" s="221"/>
      <c r="AT107" s="221"/>
      <c r="AU107" s="84"/>
      <c r="AV107" s="84"/>
      <c r="AW107" s="84"/>
      <c r="AX107" s="84"/>
      <c r="AY107" s="127"/>
    </row>
    <row r="108" spans="2:51">
      <c r="B108" t="s">
        <v>79</v>
      </c>
      <c r="C108">
        <v>0.25</v>
      </c>
      <c r="D108">
        <v>0</v>
      </c>
      <c r="F108" s="218" t="s">
        <v>238</v>
      </c>
      <c r="G108" s="219" t="e">
        <f>VLOOKUP(VLOOKUP(F17,C131:E195,3,FALSE),F104:G107,2,FALSE)</f>
        <v>#N/A</v>
      </c>
      <c r="I108" s="106">
        <v>103</v>
      </c>
      <c r="J108" s="84">
        <f t="shared" si="51"/>
        <v>0</v>
      </c>
      <c r="K108" s="84">
        <f t="shared" si="52"/>
        <v>0</v>
      </c>
      <c r="L108" s="84">
        <f t="shared" si="53"/>
        <v>0</v>
      </c>
      <c r="M108" s="84">
        <f t="shared" si="54"/>
        <v>0</v>
      </c>
      <c r="N108" s="84">
        <f t="shared" si="40"/>
        <v>0</v>
      </c>
      <c r="O108" s="85">
        <f t="shared" si="41"/>
        <v>0</v>
      </c>
      <c r="P108" s="106">
        <v>103</v>
      </c>
      <c r="Q108" s="84">
        <f t="shared" si="49"/>
        <v>0</v>
      </c>
      <c r="R108" s="84">
        <f t="shared" si="55"/>
        <v>0</v>
      </c>
      <c r="S108" s="84">
        <f t="shared" si="56"/>
        <v>0</v>
      </c>
      <c r="T108" s="84">
        <f t="shared" si="42"/>
        <v>0</v>
      </c>
      <c r="U108" s="84">
        <f t="shared" si="50"/>
        <v>0</v>
      </c>
      <c r="V108" s="84">
        <f t="shared" si="43"/>
        <v>0</v>
      </c>
      <c r="W108" s="84">
        <v>0</v>
      </c>
      <c r="X108" s="84">
        <f t="shared" si="44"/>
        <v>0</v>
      </c>
      <c r="Y108" s="89">
        <f t="shared" si="45"/>
        <v>0</v>
      </c>
      <c r="AA108" s="122">
        <v>103</v>
      </c>
      <c r="AB108" s="84">
        <f t="shared" si="46"/>
        <v>0</v>
      </c>
      <c r="AC108" s="332">
        <f t="shared" si="64"/>
        <v>0</v>
      </c>
      <c r="AD108" s="152">
        <f t="shared" si="47"/>
        <v>0</v>
      </c>
      <c r="AE108" s="152">
        <f t="shared" si="48"/>
        <v>0</v>
      </c>
      <c r="AF108" s="221">
        <f t="shared" si="60"/>
        <v>0</v>
      </c>
      <c r="AG108" s="221">
        <f t="shared" si="61"/>
        <v>0</v>
      </c>
      <c r="AH108" s="221">
        <f t="shared" si="62"/>
        <v>0</v>
      </c>
      <c r="AI108" s="226">
        <f t="shared" si="63"/>
        <v>0</v>
      </c>
      <c r="AK108" s="122">
        <v>103</v>
      </c>
      <c r="AL108" s="84"/>
      <c r="AM108" s="84"/>
      <c r="AN108" s="84"/>
      <c r="AO108" s="84"/>
      <c r="AP108" s="84"/>
      <c r="AQ108" s="221"/>
      <c r="AR108" s="221"/>
      <c r="AS108" s="221"/>
      <c r="AT108" s="221"/>
      <c r="AU108" s="84"/>
      <c r="AV108" s="84"/>
      <c r="AW108" s="84"/>
      <c r="AX108" s="84"/>
      <c r="AY108" s="127"/>
    </row>
    <row r="109" spans="2:51">
      <c r="I109" s="106">
        <v>104</v>
      </c>
      <c r="J109" s="84">
        <f t="shared" si="51"/>
        <v>0</v>
      </c>
      <c r="K109" s="84">
        <f t="shared" si="52"/>
        <v>0</v>
      </c>
      <c r="L109" s="84">
        <f t="shared" si="53"/>
        <v>0</v>
      </c>
      <c r="M109" s="84">
        <f t="shared" si="54"/>
        <v>0</v>
      </c>
      <c r="N109" s="84">
        <f t="shared" si="40"/>
        <v>0</v>
      </c>
      <c r="O109" s="85">
        <f t="shared" si="41"/>
        <v>0</v>
      </c>
      <c r="P109" s="106">
        <v>104</v>
      </c>
      <c r="Q109" s="84">
        <f t="shared" si="49"/>
        <v>0</v>
      </c>
      <c r="R109" s="84">
        <f t="shared" si="55"/>
        <v>0</v>
      </c>
      <c r="S109" s="84">
        <f t="shared" si="56"/>
        <v>0</v>
      </c>
      <c r="T109" s="84">
        <f t="shared" si="42"/>
        <v>0</v>
      </c>
      <c r="U109" s="84">
        <f t="shared" si="50"/>
        <v>0</v>
      </c>
      <c r="V109" s="84">
        <f t="shared" si="43"/>
        <v>0</v>
      </c>
      <c r="W109" s="84">
        <v>0</v>
      </c>
      <c r="X109" s="84">
        <f t="shared" si="44"/>
        <v>0</v>
      </c>
      <c r="Y109" s="89">
        <f t="shared" si="45"/>
        <v>0</v>
      </c>
      <c r="AA109" s="122">
        <v>104</v>
      </c>
      <c r="AB109" s="84">
        <f t="shared" si="46"/>
        <v>0</v>
      </c>
      <c r="AC109" s="332">
        <f t="shared" si="64"/>
        <v>0</v>
      </c>
      <c r="AD109" s="152">
        <f t="shared" si="47"/>
        <v>0</v>
      </c>
      <c r="AE109" s="152">
        <f t="shared" si="48"/>
        <v>0</v>
      </c>
      <c r="AF109" s="221">
        <f t="shared" si="60"/>
        <v>0</v>
      </c>
      <c r="AG109" s="221">
        <f t="shared" si="61"/>
        <v>0</v>
      </c>
      <c r="AH109" s="221">
        <f t="shared" si="62"/>
        <v>0</v>
      </c>
      <c r="AI109" s="226">
        <f t="shared" si="63"/>
        <v>0</v>
      </c>
      <c r="AK109" s="122">
        <v>104</v>
      </c>
      <c r="AL109" s="84"/>
      <c r="AM109" s="84"/>
      <c r="AN109" s="84"/>
      <c r="AO109" s="84"/>
      <c r="AP109" s="84"/>
      <c r="AQ109" s="221"/>
      <c r="AR109" s="221"/>
      <c r="AS109" s="221"/>
      <c r="AT109" s="221"/>
      <c r="AU109" s="84"/>
      <c r="AV109" s="84"/>
      <c r="AW109" s="84"/>
      <c r="AX109" s="84"/>
      <c r="AY109" s="127"/>
    </row>
    <row r="110" spans="2:51">
      <c r="I110" s="106">
        <v>105</v>
      </c>
      <c r="J110" s="84">
        <f t="shared" si="51"/>
        <v>0</v>
      </c>
      <c r="K110" s="84">
        <f t="shared" si="52"/>
        <v>0</v>
      </c>
      <c r="L110" s="84">
        <f t="shared" si="53"/>
        <v>0</v>
      </c>
      <c r="M110" s="84">
        <f t="shared" si="54"/>
        <v>0</v>
      </c>
      <c r="N110" s="84">
        <f t="shared" si="40"/>
        <v>0</v>
      </c>
      <c r="O110" s="85">
        <f t="shared" si="41"/>
        <v>0</v>
      </c>
      <c r="P110" s="106">
        <v>105</v>
      </c>
      <c r="Q110" s="84">
        <f t="shared" si="49"/>
        <v>0</v>
      </c>
      <c r="R110" s="84">
        <f t="shared" si="55"/>
        <v>0</v>
      </c>
      <c r="S110" s="84">
        <f t="shared" si="56"/>
        <v>0</v>
      </c>
      <c r="T110" s="84">
        <f t="shared" si="42"/>
        <v>0</v>
      </c>
      <c r="U110" s="84">
        <f t="shared" si="50"/>
        <v>0</v>
      </c>
      <c r="V110" s="84">
        <f t="shared" si="43"/>
        <v>0</v>
      </c>
      <c r="W110" s="84">
        <v>0</v>
      </c>
      <c r="X110" s="84">
        <f t="shared" si="44"/>
        <v>0</v>
      </c>
      <c r="Y110" s="89">
        <f t="shared" si="45"/>
        <v>0</v>
      </c>
      <c r="AA110" s="122">
        <v>105</v>
      </c>
      <c r="AB110" s="84">
        <f t="shared" si="46"/>
        <v>0</v>
      </c>
      <c r="AC110" s="332">
        <f t="shared" si="64"/>
        <v>0</v>
      </c>
      <c r="AD110" s="152">
        <f t="shared" si="47"/>
        <v>0</v>
      </c>
      <c r="AE110" s="152">
        <f t="shared" si="48"/>
        <v>0</v>
      </c>
      <c r="AF110" s="221">
        <f t="shared" si="60"/>
        <v>0</v>
      </c>
      <c r="AG110" s="221">
        <f t="shared" si="61"/>
        <v>0</v>
      </c>
      <c r="AH110" s="221">
        <f t="shared" si="62"/>
        <v>0</v>
      </c>
      <c r="AI110" s="226">
        <f t="shared" si="63"/>
        <v>0</v>
      </c>
      <c r="AK110" s="122">
        <v>105</v>
      </c>
      <c r="AL110" s="84"/>
      <c r="AM110" s="84"/>
      <c r="AN110" s="84"/>
      <c r="AO110" s="84"/>
      <c r="AP110" s="84"/>
      <c r="AQ110" s="221"/>
      <c r="AR110" s="221"/>
      <c r="AS110" s="221"/>
      <c r="AT110" s="221"/>
      <c r="AU110" s="84"/>
      <c r="AV110" s="84"/>
      <c r="AW110" s="84"/>
      <c r="AX110" s="84"/>
      <c r="AY110" s="127"/>
    </row>
    <row r="111" spans="2:51">
      <c r="C111" s="186" t="s">
        <v>174</v>
      </c>
      <c r="D111" s="186"/>
      <c r="E111" s="186"/>
      <c r="I111" s="106">
        <v>106</v>
      </c>
      <c r="J111" s="84">
        <f t="shared" si="51"/>
        <v>0</v>
      </c>
      <c r="K111" s="84">
        <f t="shared" si="52"/>
        <v>0</v>
      </c>
      <c r="L111" s="84">
        <f t="shared" si="53"/>
        <v>0</v>
      </c>
      <c r="M111" s="84">
        <f t="shared" si="54"/>
        <v>0</v>
      </c>
      <c r="N111" s="84">
        <f t="shared" si="40"/>
        <v>0</v>
      </c>
      <c r="O111" s="85">
        <f t="shared" si="41"/>
        <v>0</v>
      </c>
      <c r="P111" s="106">
        <v>106</v>
      </c>
      <c r="Q111" s="84">
        <f t="shared" si="49"/>
        <v>0</v>
      </c>
      <c r="R111" s="84">
        <f t="shared" si="55"/>
        <v>0</v>
      </c>
      <c r="S111" s="84">
        <f t="shared" si="56"/>
        <v>0</v>
      </c>
      <c r="T111" s="84">
        <f t="shared" si="42"/>
        <v>0</v>
      </c>
      <c r="U111" s="84">
        <f t="shared" si="50"/>
        <v>0</v>
      </c>
      <c r="V111" s="84">
        <f t="shared" si="43"/>
        <v>0</v>
      </c>
      <c r="W111" s="84">
        <v>0</v>
      </c>
      <c r="X111" s="84">
        <f t="shared" si="44"/>
        <v>0</v>
      </c>
      <c r="Y111" s="89">
        <f t="shared" si="45"/>
        <v>0</v>
      </c>
      <c r="AA111" s="122">
        <v>106</v>
      </c>
      <c r="AB111" s="84">
        <f t="shared" si="46"/>
        <v>0</v>
      </c>
      <c r="AC111" s="332">
        <f t="shared" si="64"/>
        <v>0</v>
      </c>
      <c r="AD111" s="152">
        <f t="shared" si="47"/>
        <v>0</v>
      </c>
      <c r="AE111" s="152">
        <f t="shared" si="48"/>
        <v>0</v>
      </c>
      <c r="AF111" s="221">
        <f t="shared" si="60"/>
        <v>0</v>
      </c>
      <c r="AG111" s="221">
        <f t="shared" si="61"/>
        <v>0</v>
      </c>
      <c r="AH111" s="221">
        <f t="shared" si="62"/>
        <v>0</v>
      </c>
      <c r="AI111" s="226">
        <f t="shared" si="63"/>
        <v>0</v>
      </c>
      <c r="AK111" s="122">
        <v>106</v>
      </c>
      <c r="AL111" s="84"/>
      <c r="AM111" s="84"/>
      <c r="AN111" s="84"/>
      <c r="AO111" s="84"/>
      <c r="AP111" s="84"/>
      <c r="AQ111" s="221"/>
      <c r="AR111" s="221"/>
      <c r="AS111" s="221"/>
      <c r="AT111" s="221"/>
      <c r="AU111" s="84"/>
      <c r="AV111" s="84"/>
      <c r="AW111" s="84"/>
      <c r="AX111" s="84"/>
      <c r="AY111" s="127"/>
    </row>
    <row r="112" spans="2:51">
      <c r="C112" s="125" t="s">
        <v>150</v>
      </c>
      <c r="D112" s="125" t="s">
        <v>72</v>
      </c>
      <c r="E112" s="125" t="s">
        <v>171</v>
      </c>
      <c r="I112" s="106">
        <v>107</v>
      </c>
      <c r="J112" s="84">
        <f t="shared" si="51"/>
        <v>0</v>
      </c>
      <c r="K112" s="84">
        <f t="shared" si="52"/>
        <v>0</v>
      </c>
      <c r="L112" s="84">
        <f t="shared" si="53"/>
        <v>0</v>
      </c>
      <c r="M112" s="84">
        <f t="shared" si="54"/>
        <v>0</v>
      </c>
      <c r="N112" s="84">
        <f t="shared" si="40"/>
        <v>0</v>
      </c>
      <c r="O112" s="85">
        <f t="shared" si="41"/>
        <v>0</v>
      </c>
      <c r="P112" s="106">
        <v>107</v>
      </c>
      <c r="Q112" s="84">
        <f t="shared" si="49"/>
        <v>0</v>
      </c>
      <c r="R112" s="84">
        <f t="shared" si="55"/>
        <v>0</v>
      </c>
      <c r="S112" s="84">
        <f t="shared" si="56"/>
        <v>0</v>
      </c>
      <c r="T112" s="84">
        <f t="shared" si="42"/>
        <v>0</v>
      </c>
      <c r="U112" s="84">
        <f t="shared" si="50"/>
        <v>0</v>
      </c>
      <c r="V112" s="84">
        <f t="shared" si="43"/>
        <v>0</v>
      </c>
      <c r="W112" s="84">
        <v>0</v>
      </c>
      <c r="X112" s="84">
        <f t="shared" si="44"/>
        <v>0</v>
      </c>
      <c r="Y112" s="89">
        <f t="shared" si="45"/>
        <v>0</v>
      </c>
      <c r="AA112" s="122">
        <v>107</v>
      </c>
      <c r="AB112" s="84">
        <f t="shared" si="46"/>
        <v>0</v>
      </c>
      <c r="AC112" s="332">
        <f t="shared" si="64"/>
        <v>0</v>
      </c>
      <c r="AD112" s="152">
        <f t="shared" si="47"/>
        <v>0</v>
      </c>
      <c r="AE112" s="152">
        <f t="shared" si="48"/>
        <v>0</v>
      </c>
      <c r="AF112" s="221">
        <f t="shared" si="60"/>
        <v>0</v>
      </c>
      <c r="AG112" s="221">
        <f t="shared" si="61"/>
        <v>0</v>
      </c>
      <c r="AH112" s="221">
        <f t="shared" si="62"/>
        <v>0</v>
      </c>
      <c r="AI112" s="226">
        <f t="shared" si="63"/>
        <v>0</v>
      </c>
      <c r="AK112" s="122">
        <v>107</v>
      </c>
      <c r="AL112" s="84"/>
      <c r="AM112" s="84"/>
      <c r="AN112" s="84"/>
      <c r="AO112" s="84"/>
      <c r="AP112" s="84"/>
      <c r="AQ112" s="221"/>
      <c r="AR112" s="221"/>
      <c r="AS112" s="221"/>
      <c r="AT112" s="221"/>
      <c r="AU112" s="84"/>
      <c r="AV112" s="84"/>
      <c r="AW112" s="84"/>
      <c r="AX112" s="84"/>
      <c r="AY112" s="127"/>
    </row>
    <row r="113" spans="2:51">
      <c r="B113" s="118" t="s">
        <v>172</v>
      </c>
      <c r="C113" s="130" t="e">
        <f>1/$F$18*SUM(X6:X205)</f>
        <v>#DIV/0!</v>
      </c>
      <c r="D113" s="130" t="e">
        <f>1/$F$10*SUM(O6:O205)</f>
        <v>#DIV/0!</v>
      </c>
      <c r="E113" s="129" t="e">
        <f>C113-D113</f>
        <v>#DIV/0!</v>
      </c>
      <c r="I113" s="106">
        <v>108</v>
      </c>
      <c r="J113" s="84">
        <f t="shared" si="51"/>
        <v>0</v>
      </c>
      <c r="K113" s="84">
        <f t="shared" si="52"/>
        <v>0</v>
      </c>
      <c r="L113" s="84">
        <f t="shared" si="53"/>
        <v>0</v>
      </c>
      <c r="M113" s="84">
        <f t="shared" si="54"/>
        <v>0</v>
      </c>
      <c r="N113" s="84">
        <f t="shared" si="40"/>
        <v>0</v>
      </c>
      <c r="O113" s="85">
        <f t="shared" si="41"/>
        <v>0</v>
      </c>
      <c r="P113" s="106">
        <v>108</v>
      </c>
      <c r="Q113" s="84">
        <f t="shared" si="49"/>
        <v>0</v>
      </c>
      <c r="R113" s="84">
        <f t="shared" si="55"/>
        <v>0</v>
      </c>
      <c r="S113" s="84">
        <f t="shared" si="56"/>
        <v>0</v>
      </c>
      <c r="T113" s="84">
        <f t="shared" si="42"/>
        <v>0</v>
      </c>
      <c r="U113" s="84">
        <f t="shared" si="50"/>
        <v>0</v>
      </c>
      <c r="V113" s="84">
        <f t="shared" si="43"/>
        <v>0</v>
      </c>
      <c r="W113" s="84">
        <v>0</v>
      </c>
      <c r="X113" s="84">
        <f t="shared" si="44"/>
        <v>0</v>
      </c>
      <c r="Y113" s="89">
        <f t="shared" si="45"/>
        <v>0</v>
      </c>
      <c r="AA113" s="122">
        <v>108</v>
      </c>
      <c r="AB113" s="84">
        <f t="shared" si="46"/>
        <v>0</v>
      </c>
      <c r="AC113" s="332">
        <f t="shared" si="64"/>
        <v>0</v>
      </c>
      <c r="AD113" s="152">
        <f t="shared" si="47"/>
        <v>0</v>
      </c>
      <c r="AE113" s="152">
        <f t="shared" si="48"/>
        <v>0</v>
      </c>
      <c r="AF113" s="221">
        <f t="shared" si="60"/>
        <v>0</v>
      </c>
      <c r="AG113" s="221">
        <f t="shared" si="61"/>
        <v>0</v>
      </c>
      <c r="AH113" s="221">
        <f t="shared" si="62"/>
        <v>0</v>
      </c>
      <c r="AI113" s="226">
        <f t="shared" si="63"/>
        <v>0</v>
      </c>
      <c r="AK113" s="122">
        <v>108</v>
      </c>
      <c r="AL113" s="84"/>
      <c r="AM113" s="84"/>
      <c r="AN113" s="84"/>
      <c r="AO113" s="84"/>
      <c r="AP113" s="84"/>
      <c r="AQ113" s="221"/>
      <c r="AR113" s="221"/>
      <c r="AS113" s="221"/>
      <c r="AT113" s="221"/>
      <c r="AU113" s="84"/>
      <c r="AV113" s="84"/>
      <c r="AW113" s="84"/>
      <c r="AX113" s="84"/>
      <c r="AY113" s="127"/>
    </row>
    <row r="114" spans="2:51">
      <c r="B114" s="118" t="s">
        <v>173</v>
      </c>
      <c r="C114" s="130">
        <f>X35</f>
        <v>0</v>
      </c>
      <c r="D114" s="130">
        <f>O35</f>
        <v>0</v>
      </c>
      <c r="E114" s="129">
        <f>VLOOKUP(30,I5:Y205,17,FALSE)</f>
        <v>0</v>
      </c>
      <c r="I114" s="106">
        <v>109</v>
      </c>
      <c r="J114" s="84">
        <f t="shared" si="51"/>
        <v>0</v>
      </c>
      <c r="K114" s="84">
        <f t="shared" si="52"/>
        <v>0</v>
      </c>
      <c r="L114" s="84">
        <f t="shared" si="53"/>
        <v>0</v>
      </c>
      <c r="M114" s="84">
        <f t="shared" si="54"/>
        <v>0</v>
      </c>
      <c r="N114" s="84">
        <f t="shared" si="40"/>
        <v>0</v>
      </c>
      <c r="O114" s="85">
        <f t="shared" si="41"/>
        <v>0</v>
      </c>
      <c r="P114" s="106">
        <v>109</v>
      </c>
      <c r="Q114" s="84">
        <f t="shared" si="49"/>
        <v>0</v>
      </c>
      <c r="R114" s="84">
        <f t="shared" si="55"/>
        <v>0</v>
      </c>
      <c r="S114" s="84">
        <f t="shared" si="56"/>
        <v>0</v>
      </c>
      <c r="T114" s="84">
        <f t="shared" si="42"/>
        <v>0</v>
      </c>
      <c r="U114" s="84">
        <f t="shared" si="50"/>
        <v>0</v>
      </c>
      <c r="V114" s="84">
        <f t="shared" si="43"/>
        <v>0</v>
      </c>
      <c r="W114" s="84">
        <v>0</v>
      </c>
      <c r="X114" s="84">
        <f t="shared" si="44"/>
        <v>0</v>
      </c>
      <c r="Y114" s="89">
        <f t="shared" si="45"/>
        <v>0</v>
      </c>
      <c r="AA114" s="122">
        <v>109</v>
      </c>
      <c r="AB114" s="84">
        <f t="shared" si="46"/>
        <v>0</v>
      </c>
      <c r="AC114" s="332">
        <f t="shared" si="64"/>
        <v>0</v>
      </c>
      <c r="AD114" s="152">
        <f t="shared" si="47"/>
        <v>0</v>
      </c>
      <c r="AE114" s="152">
        <f t="shared" si="48"/>
        <v>0</v>
      </c>
      <c r="AF114" s="221">
        <f t="shared" si="60"/>
        <v>0</v>
      </c>
      <c r="AG114" s="221">
        <f t="shared" si="61"/>
        <v>0</v>
      </c>
      <c r="AH114" s="221">
        <f t="shared" si="62"/>
        <v>0</v>
      </c>
      <c r="AI114" s="226">
        <f t="shared" si="63"/>
        <v>0</v>
      </c>
      <c r="AK114" s="122">
        <v>109</v>
      </c>
      <c r="AL114" s="84"/>
      <c r="AM114" s="84"/>
      <c r="AN114" s="84"/>
      <c r="AO114" s="84"/>
      <c r="AP114" s="84"/>
      <c r="AQ114" s="221"/>
      <c r="AR114" s="221"/>
      <c r="AS114" s="221"/>
      <c r="AT114" s="221"/>
      <c r="AU114" s="84"/>
      <c r="AV114" s="84"/>
      <c r="AW114" s="84"/>
      <c r="AX114" s="84"/>
      <c r="AY114" s="127"/>
    </row>
    <row r="115" spans="2:51">
      <c r="C115" s="131"/>
      <c r="D115" s="131"/>
      <c r="E115" s="131"/>
      <c r="I115" s="106">
        <v>110</v>
      </c>
      <c r="J115" s="84">
        <f t="shared" si="51"/>
        <v>0</v>
      </c>
      <c r="K115" s="84">
        <f t="shared" si="52"/>
        <v>0</v>
      </c>
      <c r="L115" s="84">
        <f t="shared" si="53"/>
        <v>0</v>
      </c>
      <c r="M115" s="84">
        <f t="shared" si="54"/>
        <v>0</v>
      </c>
      <c r="N115" s="84">
        <f t="shared" si="40"/>
        <v>0</v>
      </c>
      <c r="O115" s="85">
        <f t="shared" si="41"/>
        <v>0</v>
      </c>
      <c r="P115" s="106">
        <v>110</v>
      </c>
      <c r="Q115" s="84">
        <f t="shared" si="49"/>
        <v>0</v>
      </c>
      <c r="R115" s="84">
        <f t="shared" si="55"/>
        <v>0</v>
      </c>
      <c r="S115" s="84">
        <f t="shared" si="56"/>
        <v>0</v>
      </c>
      <c r="T115" s="84">
        <f t="shared" si="42"/>
        <v>0</v>
      </c>
      <c r="U115" s="84">
        <f t="shared" si="50"/>
        <v>0</v>
      </c>
      <c r="V115" s="84">
        <f t="shared" si="43"/>
        <v>0</v>
      </c>
      <c r="W115" s="84">
        <v>0</v>
      </c>
      <c r="X115" s="84">
        <f t="shared" si="44"/>
        <v>0</v>
      </c>
      <c r="Y115" s="89">
        <f t="shared" si="45"/>
        <v>0</v>
      </c>
      <c r="AA115" s="122">
        <v>110</v>
      </c>
      <c r="AB115" s="84">
        <f t="shared" si="46"/>
        <v>0</v>
      </c>
      <c r="AC115" s="332">
        <f t="shared" si="64"/>
        <v>0</v>
      </c>
      <c r="AD115" s="152">
        <f t="shared" si="47"/>
        <v>0</v>
      </c>
      <c r="AE115" s="152">
        <f t="shared" si="48"/>
        <v>0</v>
      </c>
      <c r="AF115" s="221">
        <f t="shared" si="60"/>
        <v>0</v>
      </c>
      <c r="AG115" s="221">
        <f t="shared" si="61"/>
        <v>0</v>
      </c>
      <c r="AH115" s="221">
        <f t="shared" si="62"/>
        <v>0</v>
      </c>
      <c r="AI115" s="226">
        <f t="shared" si="63"/>
        <v>0</v>
      </c>
      <c r="AK115" s="122">
        <v>110</v>
      </c>
      <c r="AL115" s="84"/>
      <c r="AM115" s="84"/>
      <c r="AN115" s="84"/>
      <c r="AO115" s="84"/>
      <c r="AP115" s="84"/>
      <c r="AQ115" s="221"/>
      <c r="AR115" s="221"/>
      <c r="AS115" s="221"/>
      <c r="AT115" s="221"/>
      <c r="AU115" s="84"/>
      <c r="AV115" s="84"/>
      <c r="AW115" s="84"/>
      <c r="AX115" s="84"/>
      <c r="AY115" s="127"/>
    </row>
    <row r="116" spans="2:51">
      <c r="C116" s="161" t="s">
        <v>130</v>
      </c>
      <c r="D116" s="161"/>
      <c r="E116" s="161"/>
      <c r="I116" s="106">
        <v>111</v>
      </c>
      <c r="J116" s="84">
        <f t="shared" si="51"/>
        <v>0</v>
      </c>
      <c r="K116" s="84">
        <f t="shared" si="52"/>
        <v>0</v>
      </c>
      <c r="L116" s="84">
        <f t="shared" si="53"/>
        <v>0</v>
      </c>
      <c r="M116" s="84">
        <f t="shared" si="54"/>
        <v>0</v>
      </c>
      <c r="N116" s="84">
        <f t="shared" si="40"/>
        <v>0</v>
      </c>
      <c r="O116" s="85">
        <f t="shared" si="41"/>
        <v>0</v>
      </c>
      <c r="P116" s="106">
        <v>111</v>
      </c>
      <c r="Q116" s="84">
        <f t="shared" si="49"/>
        <v>0</v>
      </c>
      <c r="R116" s="84">
        <f t="shared" si="55"/>
        <v>0</v>
      </c>
      <c r="S116" s="84">
        <f t="shared" si="56"/>
        <v>0</v>
      </c>
      <c r="T116" s="84">
        <f t="shared" si="42"/>
        <v>0</v>
      </c>
      <c r="U116" s="84">
        <f t="shared" si="50"/>
        <v>0</v>
      </c>
      <c r="V116" s="84">
        <f t="shared" si="43"/>
        <v>0</v>
      </c>
      <c r="W116" s="84">
        <v>0</v>
      </c>
      <c r="X116" s="84">
        <f t="shared" si="44"/>
        <v>0</v>
      </c>
      <c r="Y116" s="89">
        <f t="shared" si="45"/>
        <v>0</v>
      </c>
      <c r="AA116" s="122">
        <v>111</v>
      </c>
      <c r="AB116" s="84">
        <f t="shared" si="46"/>
        <v>0</v>
      </c>
      <c r="AC116" s="332">
        <f t="shared" si="64"/>
        <v>0</v>
      </c>
      <c r="AD116" s="152">
        <f t="shared" si="47"/>
        <v>0</v>
      </c>
      <c r="AE116" s="152">
        <f t="shared" si="48"/>
        <v>0</v>
      </c>
      <c r="AF116" s="221">
        <f t="shared" si="60"/>
        <v>0</v>
      </c>
      <c r="AG116" s="221">
        <f t="shared" si="61"/>
        <v>0</v>
      </c>
      <c r="AH116" s="221">
        <f t="shared" si="62"/>
        <v>0</v>
      </c>
      <c r="AI116" s="226">
        <f t="shared" si="63"/>
        <v>0</v>
      </c>
      <c r="AK116" s="122">
        <v>111</v>
      </c>
      <c r="AL116" s="84"/>
      <c r="AM116" s="84"/>
      <c r="AN116" s="84"/>
      <c r="AO116" s="84"/>
      <c r="AP116" s="84"/>
      <c r="AQ116" s="221"/>
      <c r="AR116" s="221"/>
      <c r="AS116" s="221"/>
      <c r="AT116" s="221"/>
      <c r="AU116" s="84"/>
      <c r="AV116" s="84"/>
      <c r="AW116" s="84"/>
      <c r="AX116" s="84"/>
      <c r="AY116" s="127"/>
    </row>
    <row r="117" spans="2:51">
      <c r="C117" s="161" t="s">
        <v>150</v>
      </c>
      <c r="D117" s="161" t="s">
        <v>72</v>
      </c>
      <c r="E117" s="132" t="s">
        <v>171</v>
      </c>
      <c r="I117" s="106">
        <v>112</v>
      </c>
      <c r="J117" s="84">
        <f t="shared" si="51"/>
        <v>0</v>
      </c>
      <c r="K117" s="84">
        <f t="shared" si="52"/>
        <v>0</v>
      </c>
      <c r="L117" s="84">
        <f t="shared" si="53"/>
        <v>0</v>
      </c>
      <c r="M117" s="84">
        <f t="shared" si="54"/>
        <v>0</v>
      </c>
      <c r="N117" s="84">
        <f t="shared" si="40"/>
        <v>0</v>
      </c>
      <c r="O117" s="85">
        <f t="shared" si="41"/>
        <v>0</v>
      </c>
      <c r="P117" s="106">
        <v>112</v>
      </c>
      <c r="Q117" s="84">
        <f t="shared" si="49"/>
        <v>0</v>
      </c>
      <c r="R117" s="84">
        <f t="shared" si="55"/>
        <v>0</v>
      </c>
      <c r="S117" s="84">
        <f t="shared" si="56"/>
        <v>0</v>
      </c>
      <c r="T117" s="84">
        <f t="shared" si="42"/>
        <v>0</v>
      </c>
      <c r="U117" s="84">
        <f t="shared" si="50"/>
        <v>0</v>
      </c>
      <c r="V117" s="84">
        <f t="shared" si="43"/>
        <v>0</v>
      </c>
      <c r="W117" s="84">
        <v>0</v>
      </c>
      <c r="X117" s="84">
        <f t="shared" si="44"/>
        <v>0</v>
      </c>
      <c r="Y117" s="89">
        <f t="shared" si="45"/>
        <v>0</v>
      </c>
      <c r="AA117" s="122">
        <v>112</v>
      </c>
      <c r="AB117" s="84">
        <f t="shared" si="46"/>
        <v>0</v>
      </c>
      <c r="AC117" s="332">
        <f t="shared" si="64"/>
        <v>0</v>
      </c>
      <c r="AD117" s="152">
        <f t="shared" si="47"/>
        <v>0</v>
      </c>
      <c r="AE117" s="152">
        <f t="shared" si="48"/>
        <v>0</v>
      </c>
      <c r="AF117" s="221">
        <f t="shared" si="60"/>
        <v>0</v>
      </c>
      <c r="AG117" s="221">
        <f t="shared" si="61"/>
        <v>0</v>
      </c>
      <c r="AH117" s="221">
        <f t="shared" si="62"/>
        <v>0</v>
      </c>
      <c r="AI117" s="226">
        <f t="shared" si="63"/>
        <v>0</v>
      </c>
      <c r="AK117" s="122">
        <v>112</v>
      </c>
      <c r="AL117" s="84"/>
      <c r="AM117" s="84"/>
      <c r="AN117" s="84"/>
      <c r="AO117" s="84"/>
      <c r="AP117" s="84"/>
      <c r="AQ117" s="221"/>
      <c r="AR117" s="221"/>
      <c r="AS117" s="221"/>
      <c r="AT117" s="221"/>
      <c r="AU117" s="84"/>
      <c r="AV117" s="84"/>
      <c r="AW117" s="84"/>
      <c r="AX117" s="84"/>
      <c r="AY117" s="127"/>
    </row>
    <row r="118" spans="2:51">
      <c r="B118" s="118" t="s">
        <v>266</v>
      </c>
      <c r="C118" s="330">
        <f>1/30*SUM(AI6:AI35)</f>
        <v>0</v>
      </c>
      <c r="D118" s="130">
        <v>0</v>
      </c>
      <c r="E118" s="129">
        <f>C118-D118</f>
        <v>0</v>
      </c>
      <c r="I118" s="106">
        <v>113</v>
      </c>
      <c r="J118" s="84">
        <f t="shared" si="51"/>
        <v>0</v>
      </c>
      <c r="K118" s="84">
        <f t="shared" si="52"/>
        <v>0</v>
      </c>
      <c r="L118" s="84">
        <f t="shared" si="53"/>
        <v>0</v>
      </c>
      <c r="M118" s="84">
        <f t="shared" si="54"/>
        <v>0</v>
      </c>
      <c r="N118" s="84">
        <f t="shared" si="40"/>
        <v>0</v>
      </c>
      <c r="O118" s="85">
        <f t="shared" si="41"/>
        <v>0</v>
      </c>
      <c r="P118" s="106">
        <v>113</v>
      </c>
      <c r="Q118" s="84">
        <f t="shared" si="49"/>
        <v>0</v>
      </c>
      <c r="R118" s="84">
        <f t="shared" si="55"/>
        <v>0</v>
      </c>
      <c r="S118" s="84">
        <f t="shared" si="56"/>
        <v>0</v>
      </c>
      <c r="T118" s="84">
        <f t="shared" si="42"/>
        <v>0</v>
      </c>
      <c r="U118" s="84">
        <f t="shared" si="50"/>
        <v>0</v>
      </c>
      <c r="V118" s="84">
        <f t="shared" si="43"/>
        <v>0</v>
      </c>
      <c r="W118" s="84">
        <v>0</v>
      </c>
      <c r="X118" s="84">
        <f t="shared" si="44"/>
        <v>0</v>
      </c>
      <c r="Y118" s="89">
        <f t="shared" si="45"/>
        <v>0</v>
      </c>
      <c r="AA118" s="122">
        <v>113</v>
      </c>
      <c r="AB118" s="84">
        <f t="shared" si="46"/>
        <v>0</v>
      </c>
      <c r="AC118" s="332">
        <f t="shared" si="64"/>
        <v>0</v>
      </c>
      <c r="AD118" s="152">
        <f t="shared" si="47"/>
        <v>0</v>
      </c>
      <c r="AE118" s="152">
        <f t="shared" si="48"/>
        <v>0</v>
      </c>
      <c r="AF118" s="221">
        <f t="shared" si="60"/>
        <v>0</v>
      </c>
      <c r="AG118" s="221">
        <f t="shared" si="61"/>
        <v>0</v>
      </c>
      <c r="AH118" s="221">
        <f t="shared" si="62"/>
        <v>0</v>
      </c>
      <c r="AI118" s="226">
        <f t="shared" si="63"/>
        <v>0</v>
      </c>
      <c r="AK118" s="122">
        <v>113</v>
      </c>
      <c r="AL118" s="84"/>
      <c r="AM118" s="84"/>
      <c r="AN118" s="84"/>
      <c r="AO118" s="84"/>
      <c r="AP118" s="84"/>
      <c r="AQ118" s="221"/>
      <c r="AR118" s="221"/>
      <c r="AS118" s="221"/>
      <c r="AT118" s="221"/>
      <c r="AU118" s="84"/>
      <c r="AV118" s="84"/>
      <c r="AW118" s="84"/>
      <c r="AX118" s="84"/>
      <c r="AY118" s="127"/>
    </row>
    <row r="119" spans="2:51">
      <c r="B119" s="118"/>
      <c r="C119" s="133"/>
      <c r="D119" s="130"/>
      <c r="E119" s="129"/>
      <c r="I119" s="106">
        <v>114</v>
      </c>
      <c r="J119" s="84">
        <f t="shared" si="51"/>
        <v>0</v>
      </c>
      <c r="K119" s="84">
        <f t="shared" si="52"/>
        <v>0</v>
      </c>
      <c r="L119" s="84">
        <f t="shared" si="53"/>
        <v>0</v>
      </c>
      <c r="M119" s="84">
        <f t="shared" si="54"/>
        <v>0</v>
      </c>
      <c r="N119" s="84">
        <f t="shared" si="40"/>
        <v>0</v>
      </c>
      <c r="O119" s="85">
        <f t="shared" si="41"/>
        <v>0</v>
      </c>
      <c r="P119" s="106">
        <v>114</v>
      </c>
      <c r="Q119" s="84">
        <f t="shared" si="49"/>
        <v>0</v>
      </c>
      <c r="R119" s="84">
        <f t="shared" si="55"/>
        <v>0</v>
      </c>
      <c r="S119" s="84">
        <f t="shared" si="56"/>
        <v>0</v>
      </c>
      <c r="T119" s="84">
        <f t="shared" si="42"/>
        <v>0</v>
      </c>
      <c r="U119" s="84">
        <f t="shared" si="50"/>
        <v>0</v>
      </c>
      <c r="V119" s="84">
        <f t="shared" si="43"/>
        <v>0</v>
      </c>
      <c r="W119" s="84">
        <v>0</v>
      </c>
      <c r="X119" s="84">
        <f t="shared" si="44"/>
        <v>0</v>
      </c>
      <c r="Y119" s="89">
        <f t="shared" si="45"/>
        <v>0</v>
      </c>
      <c r="AA119" s="122">
        <v>114</v>
      </c>
      <c r="AB119" s="84">
        <f t="shared" si="46"/>
        <v>0</v>
      </c>
      <c r="AC119" s="332">
        <f t="shared" si="64"/>
        <v>0</v>
      </c>
      <c r="AD119" s="152">
        <f t="shared" si="47"/>
        <v>0</v>
      </c>
      <c r="AE119" s="152">
        <f t="shared" si="48"/>
        <v>0</v>
      </c>
      <c r="AF119" s="221">
        <f t="shared" si="60"/>
        <v>0</v>
      </c>
      <c r="AG119" s="221">
        <f t="shared" si="61"/>
        <v>0</v>
      </c>
      <c r="AH119" s="221">
        <f t="shared" si="62"/>
        <v>0</v>
      </c>
      <c r="AI119" s="226">
        <f t="shared" si="63"/>
        <v>0</v>
      </c>
      <c r="AK119" s="122">
        <v>114</v>
      </c>
      <c r="AL119" s="84"/>
      <c r="AM119" s="84"/>
      <c r="AN119" s="84"/>
      <c r="AO119" s="84"/>
      <c r="AP119" s="84"/>
      <c r="AQ119" s="221"/>
      <c r="AR119" s="221"/>
      <c r="AS119" s="221"/>
      <c r="AT119" s="221"/>
      <c r="AU119" s="84"/>
      <c r="AV119" s="84"/>
      <c r="AW119" s="84"/>
      <c r="AX119" s="84"/>
      <c r="AY119" s="127"/>
    </row>
    <row r="120" spans="2:51">
      <c r="C120" s="131"/>
      <c r="D120" s="131"/>
      <c r="E120" s="134"/>
      <c r="I120" s="106">
        <v>115</v>
      </c>
      <c r="J120" s="84">
        <f t="shared" si="51"/>
        <v>0</v>
      </c>
      <c r="K120" s="84">
        <f t="shared" si="52"/>
        <v>0</v>
      </c>
      <c r="L120" s="84">
        <f t="shared" si="53"/>
        <v>0</v>
      </c>
      <c r="M120" s="84">
        <f t="shared" si="54"/>
        <v>0</v>
      </c>
      <c r="N120" s="84">
        <f t="shared" si="40"/>
        <v>0</v>
      </c>
      <c r="O120" s="85">
        <f t="shared" si="41"/>
        <v>0</v>
      </c>
      <c r="P120" s="106">
        <v>115</v>
      </c>
      <c r="Q120" s="84">
        <f t="shared" si="49"/>
        <v>0</v>
      </c>
      <c r="R120" s="84">
        <f t="shared" si="55"/>
        <v>0</v>
      </c>
      <c r="S120" s="84">
        <f t="shared" si="56"/>
        <v>0</v>
      </c>
      <c r="T120" s="84">
        <f t="shared" si="42"/>
        <v>0</v>
      </c>
      <c r="U120" s="84">
        <f t="shared" si="50"/>
        <v>0</v>
      </c>
      <c r="V120" s="84">
        <f t="shared" si="43"/>
        <v>0</v>
      </c>
      <c r="W120" s="84">
        <v>0</v>
      </c>
      <c r="X120" s="84">
        <f t="shared" si="44"/>
        <v>0</v>
      </c>
      <c r="Y120" s="89">
        <f t="shared" si="45"/>
        <v>0</v>
      </c>
      <c r="AA120" s="122">
        <v>115</v>
      </c>
      <c r="AB120" s="84">
        <f t="shared" si="46"/>
        <v>0</v>
      </c>
      <c r="AC120" s="332">
        <f t="shared" si="64"/>
        <v>0</v>
      </c>
      <c r="AD120" s="152">
        <f t="shared" si="47"/>
        <v>0</v>
      </c>
      <c r="AE120" s="152">
        <f t="shared" si="48"/>
        <v>0</v>
      </c>
      <c r="AF120" s="221">
        <f t="shared" si="60"/>
        <v>0</v>
      </c>
      <c r="AG120" s="221">
        <f t="shared" si="61"/>
        <v>0</v>
      </c>
      <c r="AH120" s="221">
        <f t="shared" si="62"/>
        <v>0</v>
      </c>
      <c r="AI120" s="226">
        <f t="shared" si="63"/>
        <v>0</v>
      </c>
      <c r="AK120" s="122">
        <v>115</v>
      </c>
      <c r="AL120" s="84"/>
      <c r="AM120" s="84"/>
      <c r="AN120" s="84"/>
      <c r="AO120" s="84"/>
      <c r="AP120" s="84"/>
      <c r="AQ120" s="221"/>
      <c r="AR120" s="221"/>
      <c r="AS120" s="221"/>
      <c r="AT120" s="221"/>
      <c r="AU120" s="84"/>
      <c r="AV120" s="84"/>
      <c r="AW120" s="84"/>
      <c r="AX120" s="84"/>
      <c r="AY120" s="127"/>
    </row>
    <row r="121" spans="2:51">
      <c r="C121" s="161" t="s">
        <v>165</v>
      </c>
      <c r="D121" s="161"/>
      <c r="E121" s="161"/>
      <c r="I121" s="106">
        <v>116</v>
      </c>
      <c r="J121" s="84">
        <f t="shared" si="51"/>
        <v>0</v>
      </c>
      <c r="K121" s="84">
        <f t="shared" si="52"/>
        <v>0</v>
      </c>
      <c r="L121" s="84">
        <f t="shared" si="53"/>
        <v>0</v>
      </c>
      <c r="M121" s="84">
        <f t="shared" si="54"/>
        <v>0</v>
      </c>
      <c r="N121" s="84">
        <f t="shared" si="40"/>
        <v>0</v>
      </c>
      <c r="O121" s="85">
        <f t="shared" si="41"/>
        <v>0</v>
      </c>
      <c r="P121" s="106">
        <v>116</v>
      </c>
      <c r="Q121" s="84">
        <f t="shared" si="49"/>
        <v>0</v>
      </c>
      <c r="R121" s="84">
        <f t="shared" si="55"/>
        <v>0</v>
      </c>
      <c r="S121" s="84">
        <f t="shared" si="56"/>
        <v>0</v>
      </c>
      <c r="T121" s="84">
        <f t="shared" si="42"/>
        <v>0</v>
      </c>
      <c r="U121" s="84">
        <f t="shared" si="50"/>
        <v>0</v>
      </c>
      <c r="V121" s="84">
        <f t="shared" si="43"/>
        <v>0</v>
      </c>
      <c r="W121" s="84">
        <v>0</v>
      </c>
      <c r="X121" s="84">
        <f t="shared" si="44"/>
        <v>0</v>
      </c>
      <c r="Y121" s="89">
        <f t="shared" si="45"/>
        <v>0</v>
      </c>
      <c r="AA121" s="122">
        <v>116</v>
      </c>
      <c r="AB121" s="84">
        <f t="shared" si="46"/>
        <v>0</v>
      </c>
      <c r="AC121" s="332">
        <f t="shared" si="64"/>
        <v>0</v>
      </c>
      <c r="AD121" s="152">
        <f t="shared" si="47"/>
        <v>0</v>
      </c>
      <c r="AE121" s="152">
        <f t="shared" si="48"/>
        <v>0</v>
      </c>
      <c r="AF121" s="221">
        <f t="shared" si="60"/>
        <v>0</v>
      </c>
      <c r="AG121" s="221">
        <f t="shared" si="61"/>
        <v>0</v>
      </c>
      <c r="AH121" s="221">
        <f t="shared" si="62"/>
        <v>0</v>
      </c>
      <c r="AI121" s="226">
        <f t="shared" si="63"/>
        <v>0</v>
      </c>
      <c r="AK121" s="122">
        <v>116</v>
      </c>
      <c r="AL121" s="84"/>
      <c r="AM121" s="84"/>
      <c r="AN121" s="84"/>
      <c r="AO121" s="84"/>
      <c r="AP121" s="84"/>
      <c r="AQ121" s="221"/>
      <c r="AR121" s="221"/>
      <c r="AS121" s="221"/>
      <c r="AT121" s="221"/>
      <c r="AU121" s="84"/>
      <c r="AV121" s="84"/>
      <c r="AW121" s="84"/>
      <c r="AX121" s="84"/>
      <c r="AY121" s="127"/>
    </row>
    <row r="122" spans="2:51">
      <c r="C122" s="161" t="s">
        <v>150</v>
      </c>
      <c r="D122" s="161" t="s">
        <v>72</v>
      </c>
      <c r="E122" s="132" t="s">
        <v>171</v>
      </c>
      <c r="I122" s="106">
        <v>117</v>
      </c>
      <c r="J122" s="84">
        <f t="shared" si="51"/>
        <v>0</v>
      </c>
      <c r="K122" s="84">
        <f t="shared" si="52"/>
        <v>0</v>
      </c>
      <c r="L122" s="84">
        <f t="shared" si="53"/>
        <v>0</v>
      </c>
      <c r="M122" s="84">
        <f t="shared" si="54"/>
        <v>0</v>
      </c>
      <c r="N122" s="84">
        <f t="shared" si="40"/>
        <v>0</v>
      </c>
      <c r="O122" s="85">
        <f t="shared" si="41"/>
        <v>0</v>
      </c>
      <c r="P122" s="106">
        <v>117</v>
      </c>
      <c r="Q122" s="84">
        <f t="shared" si="49"/>
        <v>0</v>
      </c>
      <c r="R122" s="84">
        <f t="shared" si="55"/>
        <v>0</v>
      </c>
      <c r="S122" s="84">
        <f t="shared" si="56"/>
        <v>0</v>
      </c>
      <c r="T122" s="84">
        <f t="shared" si="42"/>
        <v>0</v>
      </c>
      <c r="U122" s="84">
        <f t="shared" si="50"/>
        <v>0</v>
      </c>
      <c r="V122" s="84">
        <f t="shared" si="43"/>
        <v>0</v>
      </c>
      <c r="W122" s="84">
        <v>0</v>
      </c>
      <c r="X122" s="84">
        <f t="shared" si="44"/>
        <v>0</v>
      </c>
      <c r="Y122" s="89">
        <f t="shared" si="45"/>
        <v>0</v>
      </c>
      <c r="AA122" s="122">
        <v>117</v>
      </c>
      <c r="AB122" s="84">
        <f t="shared" si="46"/>
        <v>0</v>
      </c>
      <c r="AC122" s="332">
        <f t="shared" si="64"/>
        <v>0</v>
      </c>
      <c r="AD122" s="152">
        <f t="shared" si="47"/>
        <v>0</v>
      </c>
      <c r="AE122" s="152">
        <f t="shared" si="48"/>
        <v>0</v>
      </c>
      <c r="AF122" s="221">
        <f t="shared" si="60"/>
        <v>0</v>
      </c>
      <c r="AG122" s="221">
        <f t="shared" si="61"/>
        <v>0</v>
      </c>
      <c r="AH122" s="221">
        <f t="shared" si="62"/>
        <v>0</v>
      </c>
      <c r="AI122" s="226">
        <f t="shared" si="63"/>
        <v>0</v>
      </c>
      <c r="AK122" s="122">
        <v>117</v>
      </c>
      <c r="AL122" s="84"/>
      <c r="AM122" s="84"/>
      <c r="AN122" s="84"/>
      <c r="AO122" s="84"/>
      <c r="AP122" s="84"/>
      <c r="AQ122" s="221"/>
      <c r="AR122" s="221"/>
      <c r="AS122" s="221"/>
      <c r="AT122" s="221"/>
      <c r="AU122" s="84"/>
      <c r="AV122" s="84"/>
      <c r="AW122" s="84"/>
      <c r="AX122" s="84"/>
      <c r="AY122" s="127"/>
    </row>
    <row r="123" spans="2:51">
      <c r="B123" s="118" t="s">
        <v>173</v>
      </c>
      <c r="C123" s="133">
        <f>AY35</f>
        <v>0</v>
      </c>
      <c r="D123" s="331">
        <f>IF(AND(D8=B100,F12=C194),J34*50%*G107,0)</f>
        <v>0</v>
      </c>
      <c r="E123" s="129">
        <f>C123-D123</f>
        <v>0</v>
      </c>
      <c r="I123" s="106">
        <v>118</v>
      </c>
      <c r="J123" s="84">
        <f t="shared" si="51"/>
        <v>0</v>
      </c>
      <c r="K123" s="84">
        <f t="shared" si="52"/>
        <v>0</v>
      </c>
      <c r="L123" s="84">
        <f t="shared" si="53"/>
        <v>0</v>
      </c>
      <c r="M123" s="84">
        <f t="shared" si="54"/>
        <v>0</v>
      </c>
      <c r="N123" s="84">
        <f t="shared" si="40"/>
        <v>0</v>
      </c>
      <c r="O123" s="85">
        <f t="shared" si="41"/>
        <v>0</v>
      </c>
      <c r="P123" s="106">
        <v>118</v>
      </c>
      <c r="Q123" s="84">
        <f t="shared" si="49"/>
        <v>0</v>
      </c>
      <c r="R123" s="84">
        <f t="shared" si="55"/>
        <v>0</v>
      </c>
      <c r="S123" s="84">
        <f t="shared" si="56"/>
        <v>0</v>
      </c>
      <c r="T123" s="84">
        <f t="shared" si="42"/>
        <v>0</v>
      </c>
      <c r="U123" s="84">
        <f t="shared" si="50"/>
        <v>0</v>
      </c>
      <c r="V123" s="84">
        <f t="shared" si="43"/>
        <v>0</v>
      </c>
      <c r="W123" s="84">
        <v>0</v>
      </c>
      <c r="X123" s="84">
        <f t="shared" si="44"/>
        <v>0</v>
      </c>
      <c r="Y123" s="89">
        <f t="shared" si="45"/>
        <v>0</v>
      </c>
      <c r="AA123" s="122">
        <v>118</v>
      </c>
      <c r="AB123" s="84">
        <f t="shared" si="46"/>
        <v>0</v>
      </c>
      <c r="AC123" s="332">
        <f t="shared" si="64"/>
        <v>0</v>
      </c>
      <c r="AD123" s="152">
        <f t="shared" si="47"/>
        <v>0</v>
      </c>
      <c r="AE123" s="152">
        <f t="shared" si="48"/>
        <v>0</v>
      </c>
      <c r="AF123" s="221">
        <f t="shared" si="60"/>
        <v>0</v>
      </c>
      <c r="AG123" s="221">
        <f t="shared" si="61"/>
        <v>0</v>
      </c>
      <c r="AH123" s="221">
        <f t="shared" si="62"/>
        <v>0</v>
      </c>
      <c r="AI123" s="226">
        <f t="shared" si="63"/>
        <v>0</v>
      </c>
      <c r="AK123" s="122">
        <v>118</v>
      </c>
      <c r="AL123" s="84"/>
      <c r="AM123" s="84"/>
      <c r="AN123" s="84"/>
      <c r="AO123" s="84"/>
      <c r="AP123" s="84"/>
      <c r="AQ123" s="221"/>
      <c r="AR123" s="221"/>
      <c r="AS123" s="221"/>
      <c r="AT123" s="221"/>
      <c r="AU123" s="84"/>
      <c r="AV123" s="84"/>
      <c r="AW123" s="84"/>
      <c r="AX123" s="84"/>
      <c r="AY123" s="127"/>
    </row>
    <row r="124" spans="2:51">
      <c r="I124" s="106">
        <v>119</v>
      </c>
      <c r="J124" s="84">
        <f t="shared" si="51"/>
        <v>0</v>
      </c>
      <c r="K124" s="84">
        <f t="shared" si="52"/>
        <v>0</v>
      </c>
      <c r="L124" s="84">
        <f t="shared" si="53"/>
        <v>0</v>
      </c>
      <c r="M124" s="84">
        <f t="shared" si="54"/>
        <v>0</v>
      </c>
      <c r="N124" s="84">
        <f t="shared" si="40"/>
        <v>0</v>
      </c>
      <c r="O124" s="85">
        <f t="shared" si="41"/>
        <v>0</v>
      </c>
      <c r="P124" s="106">
        <v>119</v>
      </c>
      <c r="Q124" s="84">
        <f t="shared" si="49"/>
        <v>0</v>
      </c>
      <c r="R124" s="84">
        <f t="shared" si="55"/>
        <v>0</v>
      </c>
      <c r="S124" s="84">
        <f t="shared" si="56"/>
        <v>0</v>
      </c>
      <c r="T124" s="84">
        <f t="shared" si="42"/>
        <v>0</v>
      </c>
      <c r="U124" s="84">
        <f t="shared" si="50"/>
        <v>0</v>
      </c>
      <c r="V124" s="84">
        <f t="shared" si="43"/>
        <v>0</v>
      </c>
      <c r="W124" s="84">
        <v>0</v>
      </c>
      <c r="X124" s="84">
        <f t="shared" si="44"/>
        <v>0</v>
      </c>
      <c r="Y124" s="89">
        <f t="shared" si="45"/>
        <v>0</v>
      </c>
      <c r="AA124" s="122">
        <v>119</v>
      </c>
      <c r="AB124" s="84">
        <f t="shared" si="46"/>
        <v>0</v>
      </c>
      <c r="AC124" s="332">
        <f t="shared" si="64"/>
        <v>0</v>
      </c>
      <c r="AD124" s="152">
        <f t="shared" si="47"/>
        <v>0</v>
      </c>
      <c r="AE124" s="152">
        <f t="shared" si="48"/>
        <v>0</v>
      </c>
      <c r="AF124" s="221">
        <f t="shared" si="60"/>
        <v>0</v>
      </c>
      <c r="AG124" s="221">
        <f t="shared" si="61"/>
        <v>0</v>
      </c>
      <c r="AH124" s="221">
        <f t="shared" si="62"/>
        <v>0</v>
      </c>
      <c r="AI124" s="226">
        <f t="shared" si="63"/>
        <v>0</v>
      </c>
      <c r="AK124" s="122">
        <v>119</v>
      </c>
      <c r="AL124" s="84"/>
      <c r="AM124" s="84"/>
      <c r="AN124" s="84"/>
      <c r="AO124" s="84"/>
      <c r="AP124" s="84"/>
      <c r="AQ124" s="221"/>
      <c r="AR124" s="221"/>
      <c r="AS124" s="221"/>
      <c r="AT124" s="221"/>
      <c r="AU124" s="84"/>
      <c r="AV124" s="84"/>
      <c r="AW124" s="84"/>
      <c r="AX124" s="84"/>
      <c r="AY124" s="127"/>
    </row>
    <row r="125" spans="2:51">
      <c r="C125" s="131"/>
      <c r="D125" s="131"/>
      <c r="E125" s="134"/>
      <c r="I125" s="106">
        <v>120</v>
      </c>
      <c r="J125" s="84">
        <f t="shared" si="51"/>
        <v>0</v>
      </c>
      <c r="K125" s="84">
        <f t="shared" si="52"/>
        <v>0</v>
      </c>
      <c r="L125" s="84">
        <f t="shared" si="53"/>
        <v>0</v>
      </c>
      <c r="M125" s="84">
        <f t="shared" si="54"/>
        <v>0</v>
      </c>
      <c r="N125" s="84">
        <f t="shared" si="40"/>
        <v>0</v>
      </c>
      <c r="O125" s="85">
        <f t="shared" si="41"/>
        <v>0</v>
      </c>
      <c r="P125" s="106">
        <v>120</v>
      </c>
      <c r="Q125" s="84">
        <f t="shared" si="49"/>
        <v>0</v>
      </c>
      <c r="R125" s="84">
        <f t="shared" si="55"/>
        <v>0</v>
      </c>
      <c r="S125" s="84">
        <f t="shared" si="56"/>
        <v>0</v>
      </c>
      <c r="T125" s="84">
        <f t="shared" si="42"/>
        <v>0</v>
      </c>
      <c r="U125" s="84">
        <f t="shared" si="50"/>
        <v>0</v>
      </c>
      <c r="V125" s="84">
        <f t="shared" si="43"/>
        <v>0</v>
      </c>
      <c r="W125" s="84">
        <v>0</v>
      </c>
      <c r="X125" s="84">
        <f t="shared" si="44"/>
        <v>0</v>
      </c>
      <c r="Y125" s="89">
        <f t="shared" si="45"/>
        <v>0</v>
      </c>
      <c r="AA125" s="122">
        <v>120</v>
      </c>
      <c r="AB125" s="84">
        <f t="shared" si="46"/>
        <v>0</v>
      </c>
      <c r="AC125" s="332">
        <f t="shared" si="64"/>
        <v>0</v>
      </c>
      <c r="AD125" s="152">
        <f t="shared" si="47"/>
        <v>0</v>
      </c>
      <c r="AE125" s="152">
        <f t="shared" si="48"/>
        <v>0</v>
      </c>
      <c r="AF125" s="221">
        <f t="shared" si="60"/>
        <v>0</v>
      </c>
      <c r="AG125" s="221">
        <f t="shared" si="61"/>
        <v>0</v>
      </c>
      <c r="AH125" s="221">
        <f t="shared" si="62"/>
        <v>0</v>
      </c>
      <c r="AI125" s="226">
        <f t="shared" si="63"/>
        <v>0</v>
      </c>
      <c r="AK125" s="122">
        <v>120</v>
      </c>
      <c r="AL125" s="84"/>
      <c r="AM125" s="84"/>
      <c r="AN125" s="84"/>
      <c r="AO125" s="84"/>
      <c r="AP125" s="84"/>
      <c r="AQ125" s="221"/>
      <c r="AR125" s="221"/>
      <c r="AS125" s="221"/>
      <c r="AT125" s="221"/>
      <c r="AU125" s="84"/>
      <c r="AV125" s="84"/>
      <c r="AW125" s="84"/>
      <c r="AX125" s="84"/>
      <c r="AY125" s="127"/>
    </row>
    <row r="126" spans="2:51">
      <c r="C126" s="135" t="s">
        <v>134</v>
      </c>
      <c r="D126" s="135" t="s">
        <v>135</v>
      </c>
      <c r="E126" s="135" t="s">
        <v>165</v>
      </c>
      <c r="F126" s="186" t="s">
        <v>175</v>
      </c>
      <c r="I126" s="106">
        <v>121</v>
      </c>
      <c r="J126" s="84">
        <f t="shared" si="51"/>
        <v>0</v>
      </c>
      <c r="K126" s="84">
        <f t="shared" si="52"/>
        <v>0</v>
      </c>
      <c r="L126" s="84">
        <f t="shared" si="53"/>
        <v>0</v>
      </c>
      <c r="M126" s="84">
        <f t="shared" si="54"/>
        <v>0</v>
      </c>
      <c r="N126" s="84">
        <f t="shared" si="40"/>
        <v>0</v>
      </c>
      <c r="O126" s="85">
        <f t="shared" si="41"/>
        <v>0</v>
      </c>
      <c r="P126" s="106">
        <v>121</v>
      </c>
      <c r="Q126" s="84">
        <f t="shared" si="49"/>
        <v>0</v>
      </c>
      <c r="R126" s="84">
        <f t="shared" si="55"/>
        <v>0</v>
      </c>
      <c r="S126" s="84">
        <f t="shared" si="56"/>
        <v>0</v>
      </c>
      <c r="T126" s="84">
        <f t="shared" si="42"/>
        <v>0</v>
      </c>
      <c r="U126" s="84">
        <f t="shared" si="50"/>
        <v>0</v>
      </c>
      <c r="V126" s="84">
        <f t="shared" si="43"/>
        <v>0</v>
      </c>
      <c r="W126" s="84">
        <v>0</v>
      </c>
      <c r="X126" s="84">
        <f t="shared" si="44"/>
        <v>0</v>
      </c>
      <c r="Y126" s="89">
        <f t="shared" si="45"/>
        <v>0</v>
      </c>
      <c r="AA126" s="122">
        <v>121</v>
      </c>
      <c r="AB126" s="84">
        <f t="shared" si="46"/>
        <v>0</v>
      </c>
      <c r="AC126" s="332">
        <f t="shared" si="64"/>
        <v>0</v>
      </c>
      <c r="AD126" s="152">
        <f t="shared" si="47"/>
        <v>0</v>
      </c>
      <c r="AE126" s="152">
        <f t="shared" si="48"/>
        <v>0</v>
      </c>
      <c r="AF126" s="221">
        <f t="shared" si="60"/>
        <v>0</v>
      </c>
      <c r="AG126" s="221">
        <f t="shared" si="61"/>
        <v>0</v>
      </c>
      <c r="AH126" s="221">
        <f t="shared" si="62"/>
        <v>0</v>
      </c>
      <c r="AI126" s="226">
        <f t="shared" si="63"/>
        <v>0</v>
      </c>
      <c r="AK126" s="122">
        <v>121</v>
      </c>
      <c r="AL126" s="84"/>
      <c r="AM126" s="84"/>
      <c r="AN126" s="84"/>
      <c r="AO126" s="84"/>
      <c r="AP126" s="84"/>
      <c r="AQ126" s="221"/>
      <c r="AR126" s="221"/>
      <c r="AS126" s="221"/>
      <c r="AT126" s="221"/>
      <c r="AU126" s="84"/>
      <c r="AV126" s="84"/>
      <c r="AW126" s="84"/>
      <c r="AX126" s="84"/>
      <c r="AY126" s="127"/>
    </row>
    <row r="127" spans="2:51">
      <c r="C127" s="133" t="e">
        <f>IF(F18&gt;30,MIN(E113:E114),E113)</f>
        <v>#DIV/0!</v>
      </c>
      <c r="D127" s="133">
        <f>MIN(E118:E119)</f>
        <v>0</v>
      </c>
      <c r="E127" s="136">
        <f>E123</f>
        <v>0</v>
      </c>
      <c r="F127" s="137" t="e">
        <f>SUM(C127:E127)</f>
        <v>#DIV/0!</v>
      </c>
      <c r="I127" s="106">
        <v>122</v>
      </c>
      <c r="J127" s="84">
        <f t="shared" si="51"/>
        <v>0</v>
      </c>
      <c r="K127" s="84">
        <f t="shared" si="52"/>
        <v>0</v>
      </c>
      <c r="L127" s="84">
        <f t="shared" si="53"/>
        <v>0</v>
      </c>
      <c r="M127" s="84">
        <f t="shared" si="54"/>
        <v>0</v>
      </c>
      <c r="N127" s="84">
        <f t="shared" si="40"/>
        <v>0</v>
      </c>
      <c r="O127" s="85">
        <f t="shared" si="41"/>
        <v>0</v>
      </c>
      <c r="P127" s="106">
        <v>122</v>
      </c>
      <c r="Q127" s="84">
        <f t="shared" si="49"/>
        <v>0</v>
      </c>
      <c r="R127" s="84">
        <f t="shared" si="55"/>
        <v>0</v>
      </c>
      <c r="S127" s="84">
        <f t="shared" si="56"/>
        <v>0</v>
      </c>
      <c r="T127" s="84">
        <f t="shared" si="42"/>
        <v>0</v>
      </c>
      <c r="U127" s="84">
        <f t="shared" si="50"/>
        <v>0</v>
      </c>
      <c r="V127" s="84">
        <f t="shared" si="43"/>
        <v>0</v>
      </c>
      <c r="W127" s="84">
        <v>0</v>
      </c>
      <c r="X127" s="84">
        <f t="shared" si="44"/>
        <v>0</v>
      </c>
      <c r="Y127" s="89">
        <f t="shared" si="45"/>
        <v>0</v>
      </c>
      <c r="AA127" s="122">
        <v>122</v>
      </c>
      <c r="AB127" s="84">
        <f t="shared" si="46"/>
        <v>0</v>
      </c>
      <c r="AC127" s="332">
        <f t="shared" si="64"/>
        <v>0</v>
      </c>
      <c r="AD127" s="152">
        <f t="shared" si="47"/>
        <v>0</v>
      </c>
      <c r="AE127" s="152">
        <f t="shared" si="48"/>
        <v>0</v>
      </c>
      <c r="AF127" s="221">
        <f t="shared" si="60"/>
        <v>0</v>
      </c>
      <c r="AG127" s="221">
        <f t="shared" si="61"/>
        <v>0</v>
      </c>
      <c r="AH127" s="221">
        <f t="shared" si="62"/>
        <v>0</v>
      </c>
      <c r="AI127" s="226">
        <f t="shared" si="63"/>
        <v>0</v>
      </c>
      <c r="AK127" s="122">
        <v>122</v>
      </c>
      <c r="AL127" s="84"/>
      <c r="AM127" s="84"/>
      <c r="AN127" s="84"/>
      <c r="AO127" s="84"/>
      <c r="AP127" s="84"/>
      <c r="AQ127" s="221"/>
      <c r="AR127" s="221"/>
      <c r="AS127" s="221"/>
      <c r="AT127" s="221"/>
      <c r="AU127" s="84"/>
      <c r="AV127" s="84"/>
      <c r="AW127" s="84"/>
      <c r="AX127" s="84"/>
      <c r="AY127" s="127"/>
    </row>
    <row r="128" spans="2:51">
      <c r="E128" s="70"/>
      <c r="I128" s="106">
        <v>123</v>
      </c>
      <c r="J128" s="84">
        <f t="shared" si="51"/>
        <v>0</v>
      </c>
      <c r="K128" s="84">
        <f t="shared" si="52"/>
        <v>0</v>
      </c>
      <c r="L128" s="84">
        <f t="shared" si="53"/>
        <v>0</v>
      </c>
      <c r="M128" s="84">
        <f t="shared" si="54"/>
        <v>0</v>
      </c>
      <c r="N128" s="84">
        <f t="shared" si="40"/>
        <v>0</v>
      </c>
      <c r="O128" s="85">
        <f t="shared" si="41"/>
        <v>0</v>
      </c>
      <c r="P128" s="106">
        <v>123</v>
      </c>
      <c r="Q128" s="84">
        <f t="shared" si="49"/>
        <v>0</v>
      </c>
      <c r="R128" s="84">
        <f t="shared" si="55"/>
        <v>0</v>
      </c>
      <c r="S128" s="84">
        <f t="shared" si="56"/>
        <v>0</v>
      </c>
      <c r="T128" s="84">
        <f t="shared" si="42"/>
        <v>0</v>
      </c>
      <c r="U128" s="84">
        <f t="shared" si="50"/>
        <v>0</v>
      </c>
      <c r="V128" s="84">
        <f t="shared" si="43"/>
        <v>0</v>
      </c>
      <c r="W128" s="84">
        <v>0</v>
      </c>
      <c r="X128" s="84">
        <f t="shared" si="44"/>
        <v>0</v>
      </c>
      <c r="Y128" s="89">
        <f t="shared" si="45"/>
        <v>0</v>
      </c>
      <c r="AA128" s="122">
        <v>123</v>
      </c>
      <c r="AB128" s="84">
        <f t="shared" si="46"/>
        <v>0</v>
      </c>
      <c r="AC128" s="332">
        <f t="shared" si="64"/>
        <v>0</v>
      </c>
      <c r="AD128" s="152">
        <f t="shared" si="47"/>
        <v>0</v>
      </c>
      <c r="AE128" s="152">
        <f t="shared" si="48"/>
        <v>0</v>
      </c>
      <c r="AF128" s="221">
        <f t="shared" si="60"/>
        <v>0</v>
      </c>
      <c r="AG128" s="221">
        <f t="shared" si="61"/>
        <v>0</v>
      </c>
      <c r="AH128" s="221">
        <f t="shared" si="62"/>
        <v>0</v>
      </c>
      <c r="AI128" s="226">
        <f t="shared" si="63"/>
        <v>0</v>
      </c>
      <c r="AK128" s="122">
        <v>123</v>
      </c>
      <c r="AL128" s="84"/>
      <c r="AM128" s="84"/>
      <c r="AN128" s="84"/>
      <c r="AO128" s="84"/>
      <c r="AP128" s="84"/>
      <c r="AQ128" s="221"/>
      <c r="AR128" s="221"/>
      <c r="AS128" s="221"/>
      <c r="AT128" s="221"/>
      <c r="AU128" s="84"/>
      <c r="AV128" s="84"/>
      <c r="AW128" s="84"/>
      <c r="AX128" s="84"/>
      <c r="AY128" s="127"/>
    </row>
    <row r="129" spans="3:51">
      <c r="E129" s="70"/>
      <c r="I129" s="106">
        <v>124</v>
      </c>
      <c r="J129" s="84">
        <f t="shared" si="51"/>
        <v>0</v>
      </c>
      <c r="K129" s="84">
        <f t="shared" si="52"/>
        <v>0</v>
      </c>
      <c r="L129" s="84">
        <f t="shared" si="53"/>
        <v>0</v>
      </c>
      <c r="M129" s="84">
        <f t="shared" si="54"/>
        <v>0</v>
      </c>
      <c r="N129" s="84">
        <f t="shared" si="40"/>
        <v>0</v>
      </c>
      <c r="O129" s="85">
        <f t="shared" si="41"/>
        <v>0</v>
      </c>
      <c r="P129" s="106">
        <v>124</v>
      </c>
      <c r="Q129" s="84">
        <f t="shared" si="49"/>
        <v>0</v>
      </c>
      <c r="R129" s="84">
        <f t="shared" si="55"/>
        <v>0</v>
      </c>
      <c r="S129" s="84">
        <f t="shared" si="56"/>
        <v>0</v>
      </c>
      <c r="T129" s="84">
        <f t="shared" si="42"/>
        <v>0</v>
      </c>
      <c r="U129" s="84">
        <f t="shared" si="50"/>
        <v>0</v>
      </c>
      <c r="V129" s="84">
        <f t="shared" si="43"/>
        <v>0</v>
      </c>
      <c r="W129" s="84">
        <v>0</v>
      </c>
      <c r="X129" s="84">
        <f t="shared" si="44"/>
        <v>0</v>
      </c>
      <c r="Y129" s="89">
        <f t="shared" si="45"/>
        <v>0</v>
      </c>
      <c r="AA129" s="122">
        <v>124</v>
      </c>
      <c r="AB129" s="84">
        <f t="shared" si="46"/>
        <v>0</v>
      </c>
      <c r="AC129" s="332">
        <f t="shared" si="64"/>
        <v>0</v>
      </c>
      <c r="AD129" s="152">
        <f t="shared" si="47"/>
        <v>0</v>
      </c>
      <c r="AE129" s="152">
        <f t="shared" si="48"/>
        <v>0</v>
      </c>
      <c r="AF129" s="221">
        <f t="shared" si="60"/>
        <v>0</v>
      </c>
      <c r="AG129" s="221">
        <f t="shared" si="61"/>
        <v>0</v>
      </c>
      <c r="AH129" s="221">
        <f t="shared" si="62"/>
        <v>0</v>
      </c>
      <c r="AI129" s="226">
        <f t="shared" si="63"/>
        <v>0</v>
      </c>
      <c r="AK129" s="122">
        <v>124</v>
      </c>
      <c r="AL129" s="84"/>
      <c r="AM129" s="84"/>
      <c r="AN129" s="84"/>
      <c r="AO129" s="84"/>
      <c r="AP129" s="84"/>
      <c r="AQ129" s="221"/>
      <c r="AR129" s="221"/>
      <c r="AS129" s="221"/>
      <c r="AT129" s="221"/>
      <c r="AU129" s="84"/>
      <c r="AV129" s="84"/>
      <c r="AW129" s="84"/>
      <c r="AX129" s="84"/>
      <c r="AY129" s="127"/>
    </row>
    <row r="130" spans="3:51" ht="30">
      <c r="C130" s="3" t="s">
        <v>5</v>
      </c>
      <c r="D130" s="3" t="s">
        <v>6</v>
      </c>
      <c r="E130" s="215" t="s">
        <v>232</v>
      </c>
      <c r="I130" s="106">
        <v>125</v>
      </c>
      <c r="J130" s="84">
        <f t="shared" si="51"/>
        <v>0</v>
      </c>
      <c r="K130" s="84">
        <f t="shared" si="52"/>
        <v>0</v>
      </c>
      <c r="L130" s="84">
        <f t="shared" si="53"/>
        <v>0</v>
      </c>
      <c r="M130" s="84">
        <f t="shared" si="54"/>
        <v>0</v>
      </c>
      <c r="N130" s="84">
        <f t="shared" si="40"/>
        <v>0</v>
      </c>
      <c r="O130" s="85">
        <f t="shared" si="41"/>
        <v>0</v>
      </c>
      <c r="P130" s="106">
        <v>125</v>
      </c>
      <c r="Q130" s="84">
        <f t="shared" si="49"/>
        <v>0</v>
      </c>
      <c r="R130" s="84">
        <f t="shared" si="55"/>
        <v>0</v>
      </c>
      <c r="S130" s="84">
        <f t="shared" si="56"/>
        <v>0</v>
      </c>
      <c r="T130" s="84">
        <f t="shared" si="42"/>
        <v>0</v>
      </c>
      <c r="U130" s="84">
        <f t="shared" si="50"/>
        <v>0</v>
      </c>
      <c r="V130" s="84">
        <f t="shared" si="43"/>
        <v>0</v>
      </c>
      <c r="W130" s="84">
        <v>0</v>
      </c>
      <c r="X130" s="84">
        <f t="shared" si="44"/>
        <v>0</v>
      </c>
      <c r="Y130" s="89">
        <f t="shared" si="45"/>
        <v>0</v>
      </c>
      <c r="AA130" s="122">
        <v>125</v>
      </c>
      <c r="AB130" s="84">
        <f t="shared" si="46"/>
        <v>0</v>
      </c>
      <c r="AC130" s="332">
        <f t="shared" si="64"/>
        <v>0</v>
      </c>
      <c r="AD130" s="152">
        <f t="shared" si="47"/>
        <v>0</v>
      </c>
      <c r="AE130" s="152">
        <f t="shared" si="48"/>
        <v>0</v>
      </c>
      <c r="AF130" s="221">
        <f t="shared" si="60"/>
        <v>0</v>
      </c>
      <c r="AG130" s="221">
        <f t="shared" si="61"/>
        <v>0</v>
      </c>
      <c r="AH130" s="221">
        <f t="shared" si="62"/>
        <v>0</v>
      </c>
      <c r="AI130" s="226">
        <f t="shared" si="63"/>
        <v>0</v>
      </c>
      <c r="AK130" s="122">
        <v>125</v>
      </c>
      <c r="AL130" s="84"/>
      <c r="AM130" s="84"/>
      <c r="AN130" s="84"/>
      <c r="AO130" s="84"/>
      <c r="AP130" s="84"/>
      <c r="AQ130" s="221"/>
      <c r="AR130" s="221"/>
      <c r="AS130" s="221"/>
      <c r="AT130" s="221"/>
      <c r="AU130" s="84"/>
      <c r="AV130" s="84"/>
      <c r="AW130" s="84"/>
      <c r="AX130" s="84"/>
      <c r="AY130" s="127"/>
    </row>
    <row r="131" spans="3:51">
      <c r="C131" s="192" t="s">
        <v>7</v>
      </c>
      <c r="D131" s="4">
        <v>0.62</v>
      </c>
      <c r="E131" s="215" t="s">
        <v>233</v>
      </c>
      <c r="I131" s="106">
        <v>126</v>
      </c>
      <c r="J131" s="84">
        <f t="shared" si="51"/>
        <v>0</v>
      </c>
      <c r="K131" s="84">
        <f t="shared" si="52"/>
        <v>0</v>
      </c>
      <c r="L131" s="84">
        <f t="shared" si="53"/>
        <v>0</v>
      </c>
      <c r="M131" s="84">
        <f t="shared" si="54"/>
        <v>0</v>
      </c>
      <c r="N131" s="84">
        <f t="shared" si="40"/>
        <v>0</v>
      </c>
      <c r="O131" s="85">
        <f t="shared" si="41"/>
        <v>0</v>
      </c>
      <c r="P131" s="106">
        <v>126</v>
      </c>
      <c r="Q131" s="84">
        <f t="shared" si="49"/>
        <v>0</v>
      </c>
      <c r="R131" s="84">
        <f t="shared" si="55"/>
        <v>0</v>
      </c>
      <c r="S131" s="84">
        <f t="shared" si="56"/>
        <v>0</v>
      </c>
      <c r="T131" s="84">
        <f t="shared" si="42"/>
        <v>0</v>
      </c>
      <c r="U131" s="84">
        <f t="shared" si="50"/>
        <v>0</v>
      </c>
      <c r="V131" s="84">
        <f t="shared" si="43"/>
        <v>0</v>
      </c>
      <c r="W131" s="84">
        <v>0</v>
      </c>
      <c r="X131" s="84">
        <f t="shared" si="44"/>
        <v>0</v>
      </c>
      <c r="Y131" s="89">
        <f t="shared" si="45"/>
        <v>0</v>
      </c>
      <c r="AA131" s="122">
        <v>126</v>
      </c>
      <c r="AB131" s="84">
        <f t="shared" si="46"/>
        <v>0</v>
      </c>
      <c r="AC131" s="332">
        <f t="shared" si="64"/>
        <v>0</v>
      </c>
      <c r="AD131" s="152">
        <f t="shared" si="47"/>
        <v>0</v>
      </c>
      <c r="AE131" s="152">
        <f t="shared" si="48"/>
        <v>0</v>
      </c>
      <c r="AF131" s="221">
        <f t="shared" si="60"/>
        <v>0</v>
      </c>
      <c r="AG131" s="221">
        <f t="shared" si="61"/>
        <v>0</v>
      </c>
      <c r="AH131" s="221">
        <f t="shared" si="62"/>
        <v>0</v>
      </c>
      <c r="AI131" s="226">
        <f t="shared" si="63"/>
        <v>0</v>
      </c>
      <c r="AK131" s="122">
        <v>126</v>
      </c>
      <c r="AL131" s="84"/>
      <c r="AM131" s="84"/>
      <c r="AN131" s="84"/>
      <c r="AO131" s="84"/>
      <c r="AP131" s="84"/>
      <c r="AQ131" s="221"/>
      <c r="AR131" s="221"/>
      <c r="AS131" s="221"/>
      <c r="AT131" s="221"/>
      <c r="AU131" s="84"/>
      <c r="AV131" s="84"/>
      <c r="AW131" s="84"/>
      <c r="AX131" s="84"/>
      <c r="AY131" s="127"/>
    </row>
    <row r="132" spans="3:51">
      <c r="C132" s="192" t="s">
        <v>4</v>
      </c>
      <c r="D132" s="4">
        <v>0.64</v>
      </c>
      <c r="E132" s="215" t="s">
        <v>233</v>
      </c>
      <c r="I132" s="106">
        <v>127</v>
      </c>
      <c r="J132" s="84">
        <f t="shared" si="51"/>
        <v>0</v>
      </c>
      <c r="K132" s="84">
        <f t="shared" si="52"/>
        <v>0</v>
      </c>
      <c r="L132" s="84">
        <f t="shared" si="53"/>
        <v>0</v>
      </c>
      <c r="M132" s="84">
        <f t="shared" si="54"/>
        <v>0</v>
      </c>
      <c r="N132" s="84">
        <f t="shared" si="40"/>
        <v>0</v>
      </c>
      <c r="O132" s="85">
        <f t="shared" si="41"/>
        <v>0</v>
      </c>
      <c r="P132" s="106">
        <v>127</v>
      </c>
      <c r="Q132" s="84">
        <f t="shared" si="49"/>
        <v>0</v>
      </c>
      <c r="R132" s="84">
        <f t="shared" si="55"/>
        <v>0</v>
      </c>
      <c r="S132" s="84">
        <f t="shared" si="56"/>
        <v>0</v>
      </c>
      <c r="T132" s="84">
        <f t="shared" si="42"/>
        <v>0</v>
      </c>
      <c r="U132" s="84">
        <f t="shared" si="50"/>
        <v>0</v>
      </c>
      <c r="V132" s="84">
        <f t="shared" si="43"/>
        <v>0</v>
      </c>
      <c r="W132" s="84">
        <v>0</v>
      </c>
      <c r="X132" s="84">
        <f t="shared" si="44"/>
        <v>0</v>
      </c>
      <c r="Y132" s="89">
        <f t="shared" si="45"/>
        <v>0</v>
      </c>
      <c r="AA132" s="122">
        <v>127</v>
      </c>
      <c r="AB132" s="84">
        <f t="shared" si="46"/>
        <v>0</v>
      </c>
      <c r="AC132" s="332">
        <f t="shared" si="64"/>
        <v>0</v>
      </c>
      <c r="AD132" s="152">
        <f t="shared" si="47"/>
        <v>0</v>
      </c>
      <c r="AE132" s="152">
        <f t="shared" si="48"/>
        <v>0</v>
      </c>
      <c r="AF132" s="221">
        <f t="shared" si="60"/>
        <v>0</v>
      </c>
      <c r="AG132" s="221">
        <f t="shared" si="61"/>
        <v>0</v>
      </c>
      <c r="AH132" s="221">
        <f t="shared" si="62"/>
        <v>0</v>
      </c>
      <c r="AI132" s="226">
        <f t="shared" si="63"/>
        <v>0</v>
      </c>
      <c r="AK132" s="122">
        <v>127</v>
      </c>
      <c r="AL132" s="84"/>
      <c r="AM132" s="84"/>
      <c r="AN132" s="84"/>
      <c r="AO132" s="84"/>
      <c r="AP132" s="84"/>
      <c r="AQ132" s="221"/>
      <c r="AR132" s="221"/>
      <c r="AS132" s="221"/>
      <c r="AT132" s="221"/>
      <c r="AU132" s="84"/>
      <c r="AV132" s="84"/>
      <c r="AW132" s="84"/>
      <c r="AX132" s="84"/>
      <c r="AY132" s="127"/>
    </row>
    <row r="133" spans="3:51">
      <c r="C133" s="192" t="s">
        <v>8</v>
      </c>
      <c r="D133" s="4">
        <v>0.42</v>
      </c>
      <c r="E133" s="215" t="s">
        <v>233</v>
      </c>
      <c r="I133" s="106">
        <v>128</v>
      </c>
      <c r="J133" s="84">
        <f t="shared" si="51"/>
        <v>0</v>
      </c>
      <c r="K133" s="84">
        <f t="shared" si="52"/>
        <v>0</v>
      </c>
      <c r="L133" s="84">
        <f t="shared" si="53"/>
        <v>0</v>
      </c>
      <c r="M133" s="84">
        <f t="shared" si="54"/>
        <v>0</v>
      </c>
      <c r="N133" s="84">
        <f t="shared" ref="N133:N196" si="65">IF(P134&lt;=$F$18,0,)</f>
        <v>0</v>
      </c>
      <c r="O133" s="85">
        <f t="shared" ref="O133:O196" si="66">((J133+K133)*0.475+L133+M133+N133)*44/12</f>
        <v>0</v>
      </c>
      <c r="P133" s="106">
        <v>128</v>
      </c>
      <c r="Q133" s="84">
        <f t="shared" si="49"/>
        <v>0</v>
      </c>
      <c r="R133" s="84">
        <f t="shared" si="55"/>
        <v>0</v>
      </c>
      <c r="S133" s="84">
        <f t="shared" si="56"/>
        <v>0</v>
      </c>
      <c r="T133" s="84">
        <f t="shared" ref="T133:T196" si="67">IF(S133=0,0,EXP(-1.0587+0.8836*LN(S133)+0.284))</f>
        <v>0</v>
      </c>
      <c r="U133" s="84">
        <f t="shared" si="50"/>
        <v>0</v>
      </c>
      <c r="V133" s="84">
        <f t="shared" ref="V133:V196" si="68">IF(P133&lt;=$F$18,IF(P133&lt;=30,P133*($F$16-$F$6)/30,$F$16-$F$6),)</f>
        <v>0</v>
      </c>
      <c r="W133" s="84">
        <v>0</v>
      </c>
      <c r="X133" s="84">
        <f t="shared" ref="X133:X196" si="69">((S133+T133)*0.475+U133+V133+W133)*44/12</f>
        <v>0</v>
      </c>
      <c r="Y133" s="89">
        <f t="shared" ref="Y133:Y196" si="70">IF(P133&lt;=$F$18,X133-O133,)</f>
        <v>0</v>
      </c>
      <c r="AA133" s="122">
        <v>128</v>
      </c>
      <c r="AB133" s="84">
        <f t="shared" ref="AB133:AB196" si="71">IF(AA133&lt;=$F$18,IFERROR(VLOOKUP($AA133,$B$82:$G$94,2,FALSE),0),)</f>
        <v>0</v>
      </c>
      <c r="AC133" s="332">
        <f t="shared" si="64"/>
        <v>0</v>
      </c>
      <c r="AD133" s="152">
        <f t="shared" ref="AD133:AD196" si="72">IF(AA133&lt;=$F$18,IFERROR(VLOOKUP($AA133,$B$82:$G$94,4,FALSE),0),)</f>
        <v>0</v>
      </c>
      <c r="AE133" s="152">
        <f t="shared" ref="AE133:AE196" si="73">IF(AA133&lt;=$F$18,IFERROR(VLOOKUP($AA133,$B$82:$G$94,5,FALSE),0),)</f>
        <v>0</v>
      </c>
      <c r="AF133" s="221">
        <f t="shared" si="60"/>
        <v>0</v>
      </c>
      <c r="AG133" s="221">
        <f t="shared" si="61"/>
        <v>0</v>
      </c>
      <c r="AH133" s="221">
        <f t="shared" si="62"/>
        <v>0</v>
      </c>
      <c r="AI133" s="226">
        <f t="shared" si="63"/>
        <v>0</v>
      </c>
      <c r="AK133" s="122">
        <v>128</v>
      </c>
      <c r="AL133" s="84"/>
      <c r="AM133" s="84"/>
      <c r="AN133" s="84"/>
      <c r="AO133" s="84"/>
      <c r="AP133" s="84"/>
      <c r="AQ133" s="221"/>
      <c r="AR133" s="221"/>
      <c r="AS133" s="221"/>
      <c r="AT133" s="221"/>
      <c r="AU133" s="84"/>
      <c r="AV133" s="84"/>
      <c r="AW133" s="84"/>
      <c r="AX133" s="84"/>
      <c r="AY133" s="127"/>
    </row>
    <row r="134" spans="3:51">
      <c r="C134" s="192" t="s">
        <v>9</v>
      </c>
      <c r="D134" s="4">
        <v>0.42</v>
      </c>
      <c r="E134" s="215" t="s">
        <v>233</v>
      </c>
      <c r="I134" s="106">
        <v>129</v>
      </c>
      <c r="J134" s="84">
        <f t="shared" si="51"/>
        <v>0</v>
      </c>
      <c r="K134" s="84">
        <f t="shared" si="52"/>
        <v>0</v>
      </c>
      <c r="L134" s="84">
        <f t="shared" si="53"/>
        <v>0</v>
      </c>
      <c r="M134" s="84">
        <f t="shared" si="54"/>
        <v>0</v>
      </c>
      <c r="N134" s="84">
        <f t="shared" si="65"/>
        <v>0</v>
      </c>
      <c r="O134" s="85">
        <f t="shared" si="66"/>
        <v>0</v>
      </c>
      <c r="P134" s="106">
        <v>129</v>
      </c>
      <c r="Q134" s="84">
        <f t="shared" ref="Q134:Q197" si="74">IF(P134&lt;=$F$18,LOOKUP(P134-1,$B$25:$B$78,$G$25:$G$78),)</f>
        <v>0</v>
      </c>
      <c r="R134" s="84">
        <f t="shared" si="55"/>
        <v>0</v>
      </c>
      <c r="S134" s="84">
        <f t="shared" si="56"/>
        <v>0</v>
      </c>
      <c r="T134" s="84">
        <f t="shared" si="67"/>
        <v>0</v>
      </c>
      <c r="U134" s="84">
        <f t="shared" ref="U134:U197" si="75">IF(P134&lt;=$F$18,$F$5+($F$15-$F$5)*(1-EXP(-0.0175*P134)),)</f>
        <v>0</v>
      </c>
      <c r="V134" s="84">
        <f t="shared" si="68"/>
        <v>0</v>
      </c>
      <c r="W134" s="84">
        <v>0</v>
      </c>
      <c r="X134" s="84">
        <f t="shared" si="69"/>
        <v>0</v>
      </c>
      <c r="Y134" s="89">
        <f t="shared" si="70"/>
        <v>0</v>
      </c>
      <c r="AA134" s="122">
        <v>129</v>
      </c>
      <c r="AB134" s="84">
        <f t="shared" si="71"/>
        <v>0</v>
      </c>
      <c r="AC134" s="332">
        <f t="shared" si="64"/>
        <v>0</v>
      </c>
      <c r="AD134" s="152">
        <f t="shared" si="72"/>
        <v>0</v>
      </c>
      <c r="AE134" s="152">
        <f t="shared" si="73"/>
        <v>0</v>
      </c>
      <c r="AF134" s="221">
        <f t="shared" si="60"/>
        <v>0</v>
      </c>
      <c r="AG134" s="221">
        <f t="shared" si="61"/>
        <v>0</v>
      </c>
      <c r="AH134" s="221">
        <f t="shared" si="62"/>
        <v>0</v>
      </c>
      <c r="AI134" s="226">
        <f t="shared" si="63"/>
        <v>0</v>
      </c>
      <c r="AK134" s="122">
        <v>129</v>
      </c>
      <c r="AL134" s="84"/>
      <c r="AM134" s="84"/>
      <c r="AN134" s="84"/>
      <c r="AO134" s="84"/>
      <c r="AP134" s="84"/>
      <c r="AQ134" s="221"/>
      <c r="AR134" s="221"/>
      <c r="AS134" s="221"/>
      <c r="AT134" s="221"/>
      <c r="AU134" s="84"/>
      <c r="AV134" s="84"/>
      <c r="AW134" s="84"/>
      <c r="AX134" s="84"/>
      <c r="AY134" s="127"/>
    </row>
    <row r="135" spans="3:51">
      <c r="C135" s="192" t="s">
        <v>10</v>
      </c>
      <c r="D135" s="4">
        <v>0.52</v>
      </c>
      <c r="E135" s="215" t="s">
        <v>233</v>
      </c>
      <c r="I135" s="106">
        <v>130</v>
      </c>
      <c r="J135" s="84">
        <f t="shared" ref="J135:J198" si="76">IF($I135&lt;=$F$10,$F$11*$F$13+J134,)</f>
        <v>0</v>
      </c>
      <c r="K135" s="84">
        <f t="shared" ref="K135:K198" si="77">IF(J135=0,0,EXP(-1.0587+0.8836*LN(J135)+0.284))</f>
        <v>0</v>
      </c>
      <c r="L135" s="84">
        <f t="shared" ref="L135:L198" si="78">IF(I135&lt;=$F$10,$F$5+($F$8-$F$5)*(1-EXP(-0.0175*I135)),)</f>
        <v>0</v>
      </c>
      <c r="M135" s="84">
        <f t="shared" ref="M135:M198" si="79">IF(I135&lt;=$F$10,IF(I135&lt;=30,I135*($F$9-$F$6)/30,$F$9-$F$6),)</f>
        <v>0</v>
      </c>
      <c r="N135" s="84">
        <f t="shared" si="65"/>
        <v>0</v>
      </c>
      <c r="O135" s="85">
        <f t="shared" si="66"/>
        <v>0</v>
      </c>
      <c r="P135" s="106">
        <v>130</v>
      </c>
      <c r="Q135" s="84">
        <f t="shared" si="74"/>
        <v>0</v>
      </c>
      <c r="R135" s="84">
        <f t="shared" ref="R135:R198" si="80">IF(P135&lt;=$F$18,Q135+R134,)</f>
        <v>0</v>
      </c>
      <c r="S135" s="84">
        <f t="shared" ref="S135:S198" si="81">$F$19*R135</f>
        <v>0</v>
      </c>
      <c r="T135" s="84">
        <f t="shared" si="67"/>
        <v>0</v>
      </c>
      <c r="U135" s="84">
        <f t="shared" si="75"/>
        <v>0</v>
      </c>
      <c r="V135" s="84">
        <f t="shared" si="68"/>
        <v>0</v>
      </c>
      <c r="W135" s="84">
        <v>0</v>
      </c>
      <c r="X135" s="84">
        <f t="shared" si="69"/>
        <v>0</v>
      </c>
      <c r="Y135" s="89">
        <f t="shared" si="70"/>
        <v>0</v>
      </c>
      <c r="AA135" s="122">
        <v>130</v>
      </c>
      <c r="AB135" s="84">
        <f t="shared" si="71"/>
        <v>0</v>
      </c>
      <c r="AC135" s="332">
        <f t="shared" si="64"/>
        <v>0</v>
      </c>
      <c r="AD135" s="152">
        <f t="shared" si="72"/>
        <v>0</v>
      </c>
      <c r="AE135" s="152">
        <f t="shared" si="73"/>
        <v>0</v>
      </c>
      <c r="AF135" s="221">
        <f t="shared" si="60"/>
        <v>0</v>
      </c>
      <c r="AG135" s="221">
        <f t="shared" si="61"/>
        <v>0</v>
      </c>
      <c r="AH135" s="221">
        <f t="shared" si="62"/>
        <v>0</v>
      </c>
      <c r="AI135" s="226">
        <f t="shared" si="63"/>
        <v>0</v>
      </c>
      <c r="AK135" s="122">
        <v>130</v>
      </c>
      <c r="AL135" s="84"/>
      <c r="AM135" s="84"/>
      <c r="AN135" s="84"/>
      <c r="AO135" s="84"/>
      <c r="AP135" s="84"/>
      <c r="AQ135" s="221"/>
      <c r="AR135" s="221"/>
      <c r="AS135" s="221"/>
      <c r="AT135" s="221"/>
      <c r="AU135" s="84"/>
      <c r="AV135" s="84"/>
      <c r="AW135" s="84"/>
      <c r="AX135" s="84"/>
      <c r="AY135" s="127"/>
    </row>
    <row r="136" spans="3:51">
      <c r="C136" s="192" t="s">
        <v>11</v>
      </c>
      <c r="D136" s="4">
        <v>0.36</v>
      </c>
      <c r="E136" s="215" t="s">
        <v>234</v>
      </c>
      <c r="I136" s="106">
        <v>131</v>
      </c>
      <c r="J136" s="84">
        <f t="shared" si="76"/>
        <v>0</v>
      </c>
      <c r="K136" s="84">
        <f t="shared" si="77"/>
        <v>0</v>
      </c>
      <c r="L136" s="84">
        <f t="shared" si="78"/>
        <v>0</v>
      </c>
      <c r="M136" s="84">
        <f t="shared" si="79"/>
        <v>0</v>
      </c>
      <c r="N136" s="84">
        <f t="shared" si="65"/>
        <v>0</v>
      </c>
      <c r="O136" s="85">
        <f t="shared" si="66"/>
        <v>0</v>
      </c>
      <c r="P136" s="106">
        <v>131</v>
      </c>
      <c r="Q136" s="84">
        <f t="shared" si="74"/>
        <v>0</v>
      </c>
      <c r="R136" s="84">
        <f t="shared" si="80"/>
        <v>0</v>
      </c>
      <c r="S136" s="84">
        <f t="shared" si="81"/>
        <v>0</v>
      </c>
      <c r="T136" s="84">
        <f t="shared" si="67"/>
        <v>0</v>
      </c>
      <c r="U136" s="84">
        <f t="shared" si="75"/>
        <v>0</v>
      </c>
      <c r="V136" s="84">
        <f t="shared" si="68"/>
        <v>0</v>
      </c>
      <c r="W136" s="84">
        <v>0</v>
      </c>
      <c r="X136" s="84">
        <f t="shared" si="69"/>
        <v>0</v>
      </c>
      <c r="Y136" s="89">
        <f t="shared" si="70"/>
        <v>0</v>
      </c>
      <c r="AA136" s="122">
        <v>131</v>
      </c>
      <c r="AB136" s="84">
        <f t="shared" si="71"/>
        <v>0</v>
      </c>
      <c r="AC136" s="332">
        <f t="shared" si="64"/>
        <v>0</v>
      </c>
      <c r="AD136" s="152">
        <f t="shared" si="72"/>
        <v>0</v>
      </c>
      <c r="AE136" s="152">
        <f t="shared" si="73"/>
        <v>0</v>
      </c>
      <c r="AF136" s="221">
        <f t="shared" si="60"/>
        <v>0</v>
      </c>
      <c r="AG136" s="221">
        <f t="shared" si="61"/>
        <v>0</v>
      </c>
      <c r="AH136" s="221">
        <f t="shared" si="62"/>
        <v>0</v>
      </c>
      <c r="AI136" s="226">
        <f t="shared" si="63"/>
        <v>0</v>
      </c>
      <c r="AK136" s="122">
        <v>131</v>
      </c>
      <c r="AL136" s="84"/>
      <c r="AM136" s="84"/>
      <c r="AN136" s="84"/>
      <c r="AO136" s="84"/>
      <c r="AP136" s="84"/>
      <c r="AQ136" s="221"/>
      <c r="AR136" s="221"/>
      <c r="AS136" s="221"/>
      <c r="AT136" s="221"/>
      <c r="AU136" s="84"/>
      <c r="AV136" s="84"/>
      <c r="AW136" s="84"/>
      <c r="AX136" s="84"/>
      <c r="AY136" s="127"/>
    </row>
    <row r="137" spans="3:51">
      <c r="C137" s="192" t="s">
        <v>12</v>
      </c>
      <c r="D137" s="4">
        <v>0.61</v>
      </c>
      <c r="E137" s="215" t="s">
        <v>233</v>
      </c>
      <c r="I137" s="106">
        <v>132</v>
      </c>
      <c r="J137" s="84">
        <f t="shared" si="76"/>
        <v>0</v>
      </c>
      <c r="K137" s="84">
        <f t="shared" si="77"/>
        <v>0</v>
      </c>
      <c r="L137" s="84">
        <f t="shared" si="78"/>
        <v>0</v>
      </c>
      <c r="M137" s="84">
        <f t="shared" si="79"/>
        <v>0</v>
      </c>
      <c r="N137" s="84">
        <f t="shared" si="65"/>
        <v>0</v>
      </c>
      <c r="O137" s="85">
        <f t="shared" si="66"/>
        <v>0</v>
      </c>
      <c r="P137" s="106">
        <v>132</v>
      </c>
      <c r="Q137" s="84">
        <f t="shared" si="74"/>
        <v>0</v>
      </c>
      <c r="R137" s="84">
        <f t="shared" si="80"/>
        <v>0</v>
      </c>
      <c r="S137" s="84">
        <f t="shared" si="81"/>
        <v>0</v>
      </c>
      <c r="T137" s="84">
        <f t="shared" si="67"/>
        <v>0</v>
      </c>
      <c r="U137" s="84">
        <f t="shared" si="75"/>
        <v>0</v>
      </c>
      <c r="V137" s="84">
        <f t="shared" si="68"/>
        <v>0</v>
      </c>
      <c r="W137" s="84">
        <v>0</v>
      </c>
      <c r="X137" s="84">
        <f t="shared" si="69"/>
        <v>0</v>
      </c>
      <c r="Y137" s="89">
        <f t="shared" si="70"/>
        <v>0</v>
      </c>
      <c r="AA137" s="122">
        <v>132</v>
      </c>
      <c r="AB137" s="84">
        <f t="shared" si="71"/>
        <v>0</v>
      </c>
      <c r="AC137" s="332">
        <f t="shared" si="64"/>
        <v>0</v>
      </c>
      <c r="AD137" s="152">
        <f t="shared" si="72"/>
        <v>0</v>
      </c>
      <c r="AE137" s="152">
        <f t="shared" si="73"/>
        <v>0</v>
      </c>
      <c r="AF137" s="221">
        <f t="shared" si="60"/>
        <v>0</v>
      </c>
      <c r="AG137" s="221">
        <f t="shared" si="61"/>
        <v>0</v>
      </c>
      <c r="AH137" s="221">
        <f t="shared" si="62"/>
        <v>0</v>
      </c>
      <c r="AI137" s="226">
        <f t="shared" si="63"/>
        <v>0</v>
      </c>
      <c r="AK137" s="122">
        <v>132</v>
      </c>
      <c r="AL137" s="84"/>
      <c r="AM137" s="84"/>
      <c r="AN137" s="84"/>
      <c r="AO137" s="84"/>
      <c r="AP137" s="84"/>
      <c r="AQ137" s="221"/>
      <c r="AR137" s="221"/>
      <c r="AS137" s="221"/>
      <c r="AT137" s="221"/>
      <c r="AU137" s="84"/>
      <c r="AV137" s="84"/>
      <c r="AW137" s="84"/>
      <c r="AX137" s="84"/>
      <c r="AY137" s="127"/>
    </row>
    <row r="138" spans="3:51">
      <c r="C138" s="192" t="s">
        <v>13</v>
      </c>
      <c r="D138" s="4">
        <v>0.66</v>
      </c>
      <c r="E138" s="215" t="s">
        <v>233</v>
      </c>
      <c r="I138" s="106">
        <v>133</v>
      </c>
      <c r="J138" s="84">
        <f t="shared" si="76"/>
        <v>0</v>
      </c>
      <c r="K138" s="84">
        <f t="shared" si="77"/>
        <v>0</v>
      </c>
      <c r="L138" s="84">
        <f t="shared" si="78"/>
        <v>0</v>
      </c>
      <c r="M138" s="84">
        <f t="shared" si="79"/>
        <v>0</v>
      </c>
      <c r="N138" s="84">
        <f t="shared" si="65"/>
        <v>0</v>
      </c>
      <c r="O138" s="85">
        <f t="shared" si="66"/>
        <v>0</v>
      </c>
      <c r="P138" s="106">
        <v>133</v>
      </c>
      <c r="Q138" s="84">
        <f t="shared" si="74"/>
        <v>0</v>
      </c>
      <c r="R138" s="84">
        <f t="shared" si="80"/>
        <v>0</v>
      </c>
      <c r="S138" s="84">
        <f t="shared" si="81"/>
        <v>0</v>
      </c>
      <c r="T138" s="84">
        <f t="shared" si="67"/>
        <v>0</v>
      </c>
      <c r="U138" s="84">
        <f t="shared" si="75"/>
        <v>0</v>
      </c>
      <c r="V138" s="84">
        <f t="shared" si="68"/>
        <v>0</v>
      </c>
      <c r="W138" s="84">
        <v>0</v>
      </c>
      <c r="X138" s="84">
        <f t="shared" si="69"/>
        <v>0</v>
      </c>
      <c r="Y138" s="89">
        <f t="shared" si="70"/>
        <v>0</v>
      </c>
      <c r="AA138" s="122">
        <v>133</v>
      </c>
      <c r="AB138" s="84">
        <f t="shared" si="71"/>
        <v>0</v>
      </c>
      <c r="AC138" s="332">
        <f t="shared" si="64"/>
        <v>0</v>
      </c>
      <c r="AD138" s="152">
        <f t="shared" si="72"/>
        <v>0</v>
      </c>
      <c r="AE138" s="152">
        <f t="shared" si="73"/>
        <v>0</v>
      </c>
      <c r="AF138" s="221">
        <f t="shared" si="60"/>
        <v>0</v>
      </c>
      <c r="AG138" s="221">
        <f t="shared" si="61"/>
        <v>0</v>
      </c>
      <c r="AH138" s="221">
        <f t="shared" si="62"/>
        <v>0</v>
      </c>
      <c r="AI138" s="226">
        <f t="shared" si="63"/>
        <v>0</v>
      </c>
      <c r="AK138" s="122">
        <v>133</v>
      </c>
      <c r="AL138" s="84"/>
      <c r="AM138" s="84"/>
      <c r="AN138" s="84"/>
      <c r="AO138" s="84"/>
      <c r="AP138" s="84"/>
      <c r="AQ138" s="221"/>
      <c r="AR138" s="221"/>
      <c r="AS138" s="221"/>
      <c r="AT138" s="221"/>
      <c r="AU138" s="84"/>
      <c r="AV138" s="84"/>
      <c r="AW138" s="84"/>
      <c r="AX138" s="84"/>
      <c r="AY138" s="127"/>
    </row>
    <row r="139" spans="3:51">
      <c r="C139" s="193" t="s">
        <v>14</v>
      </c>
      <c r="D139" s="160">
        <v>0.47</v>
      </c>
      <c r="E139" s="215" t="s">
        <v>233</v>
      </c>
      <c r="I139" s="106">
        <v>134</v>
      </c>
      <c r="J139" s="84">
        <f t="shared" si="76"/>
        <v>0</v>
      </c>
      <c r="K139" s="84">
        <f t="shared" si="77"/>
        <v>0</v>
      </c>
      <c r="L139" s="84">
        <f t="shared" si="78"/>
        <v>0</v>
      </c>
      <c r="M139" s="84">
        <f t="shared" si="79"/>
        <v>0</v>
      </c>
      <c r="N139" s="84">
        <f t="shared" si="65"/>
        <v>0</v>
      </c>
      <c r="O139" s="85">
        <f t="shared" si="66"/>
        <v>0</v>
      </c>
      <c r="P139" s="106">
        <v>134</v>
      </c>
      <c r="Q139" s="84">
        <f t="shared" si="74"/>
        <v>0</v>
      </c>
      <c r="R139" s="84">
        <f t="shared" si="80"/>
        <v>0</v>
      </c>
      <c r="S139" s="84">
        <f t="shared" si="81"/>
        <v>0</v>
      </c>
      <c r="T139" s="84">
        <f t="shared" si="67"/>
        <v>0</v>
      </c>
      <c r="U139" s="84">
        <f t="shared" si="75"/>
        <v>0</v>
      </c>
      <c r="V139" s="84">
        <f t="shared" si="68"/>
        <v>0</v>
      </c>
      <c r="W139" s="84">
        <v>0</v>
      </c>
      <c r="X139" s="84">
        <f t="shared" si="69"/>
        <v>0</v>
      </c>
      <c r="Y139" s="89">
        <f t="shared" si="70"/>
        <v>0</v>
      </c>
      <c r="AA139" s="122">
        <v>134</v>
      </c>
      <c r="AB139" s="84">
        <f t="shared" si="71"/>
        <v>0</v>
      </c>
      <c r="AC139" s="332">
        <f t="shared" si="64"/>
        <v>0</v>
      </c>
      <c r="AD139" s="152">
        <f t="shared" si="72"/>
        <v>0</v>
      </c>
      <c r="AE139" s="152">
        <f t="shared" si="73"/>
        <v>0</v>
      </c>
      <c r="AF139" s="221">
        <f t="shared" si="60"/>
        <v>0</v>
      </c>
      <c r="AG139" s="221">
        <f t="shared" si="61"/>
        <v>0</v>
      </c>
      <c r="AH139" s="221">
        <f t="shared" si="62"/>
        <v>0</v>
      </c>
      <c r="AI139" s="226">
        <f t="shared" si="63"/>
        <v>0</v>
      </c>
      <c r="AK139" s="122">
        <v>134</v>
      </c>
      <c r="AL139" s="84"/>
      <c r="AM139" s="84"/>
      <c r="AN139" s="84"/>
      <c r="AO139" s="84"/>
      <c r="AP139" s="84"/>
      <c r="AQ139" s="221"/>
      <c r="AR139" s="221"/>
      <c r="AS139" s="221"/>
      <c r="AT139" s="221"/>
      <c r="AU139" s="84"/>
      <c r="AV139" s="84"/>
      <c r="AW139" s="84"/>
      <c r="AX139" s="84"/>
      <c r="AY139" s="127"/>
    </row>
    <row r="140" spans="3:51">
      <c r="C140" s="192" t="s">
        <v>15</v>
      </c>
      <c r="D140" s="4">
        <v>0.67</v>
      </c>
      <c r="E140" s="215" t="s">
        <v>233</v>
      </c>
      <c r="I140" s="106">
        <v>135</v>
      </c>
      <c r="J140" s="84">
        <f t="shared" si="76"/>
        <v>0</v>
      </c>
      <c r="K140" s="84">
        <f t="shared" si="77"/>
        <v>0</v>
      </c>
      <c r="L140" s="84">
        <f t="shared" si="78"/>
        <v>0</v>
      </c>
      <c r="M140" s="84">
        <f t="shared" si="79"/>
        <v>0</v>
      </c>
      <c r="N140" s="84">
        <f t="shared" si="65"/>
        <v>0</v>
      </c>
      <c r="O140" s="85">
        <f t="shared" si="66"/>
        <v>0</v>
      </c>
      <c r="P140" s="106">
        <v>135</v>
      </c>
      <c r="Q140" s="84">
        <f t="shared" si="74"/>
        <v>0</v>
      </c>
      <c r="R140" s="84">
        <f t="shared" si="80"/>
        <v>0</v>
      </c>
      <c r="S140" s="84">
        <f t="shared" si="81"/>
        <v>0</v>
      </c>
      <c r="T140" s="84">
        <f t="shared" si="67"/>
        <v>0</v>
      </c>
      <c r="U140" s="84">
        <f t="shared" si="75"/>
        <v>0</v>
      </c>
      <c r="V140" s="84">
        <f t="shared" si="68"/>
        <v>0</v>
      </c>
      <c r="W140" s="84">
        <v>0</v>
      </c>
      <c r="X140" s="84">
        <f t="shared" si="69"/>
        <v>0</v>
      </c>
      <c r="Y140" s="89">
        <f t="shared" si="70"/>
        <v>0</v>
      </c>
      <c r="AA140" s="122">
        <v>135</v>
      </c>
      <c r="AB140" s="84">
        <f t="shared" si="71"/>
        <v>0</v>
      </c>
      <c r="AC140" s="332">
        <f t="shared" si="64"/>
        <v>0</v>
      </c>
      <c r="AD140" s="152">
        <f t="shared" si="72"/>
        <v>0</v>
      </c>
      <c r="AE140" s="152">
        <f t="shared" si="73"/>
        <v>0</v>
      </c>
      <c r="AF140" s="221">
        <f t="shared" si="60"/>
        <v>0</v>
      </c>
      <c r="AG140" s="221">
        <f t="shared" si="61"/>
        <v>0</v>
      </c>
      <c r="AH140" s="221">
        <f t="shared" si="62"/>
        <v>0</v>
      </c>
      <c r="AI140" s="226">
        <f t="shared" si="63"/>
        <v>0</v>
      </c>
      <c r="AK140" s="122">
        <v>135</v>
      </c>
      <c r="AL140" s="84"/>
      <c r="AM140" s="84"/>
      <c r="AN140" s="84"/>
      <c r="AO140" s="84"/>
      <c r="AP140" s="84"/>
      <c r="AQ140" s="221"/>
      <c r="AR140" s="221"/>
      <c r="AS140" s="221"/>
      <c r="AT140" s="221"/>
      <c r="AU140" s="84"/>
      <c r="AV140" s="84"/>
      <c r="AW140" s="84"/>
      <c r="AX140" s="84"/>
      <c r="AY140" s="127"/>
    </row>
    <row r="141" spans="3:51">
      <c r="C141" s="192" t="s">
        <v>16</v>
      </c>
      <c r="D141" s="4">
        <v>0.7</v>
      </c>
      <c r="E141" s="215" t="s">
        <v>233</v>
      </c>
      <c r="I141" s="106">
        <v>136</v>
      </c>
      <c r="J141" s="84">
        <f t="shared" si="76"/>
        <v>0</v>
      </c>
      <c r="K141" s="84">
        <f t="shared" si="77"/>
        <v>0</v>
      </c>
      <c r="L141" s="84">
        <f t="shared" si="78"/>
        <v>0</v>
      </c>
      <c r="M141" s="84">
        <f t="shared" si="79"/>
        <v>0</v>
      </c>
      <c r="N141" s="84">
        <f t="shared" si="65"/>
        <v>0</v>
      </c>
      <c r="O141" s="85">
        <f t="shared" si="66"/>
        <v>0</v>
      </c>
      <c r="P141" s="106">
        <v>136</v>
      </c>
      <c r="Q141" s="84">
        <f t="shared" si="74"/>
        <v>0</v>
      </c>
      <c r="R141" s="84">
        <f t="shared" si="80"/>
        <v>0</v>
      </c>
      <c r="S141" s="84">
        <f t="shared" si="81"/>
        <v>0</v>
      </c>
      <c r="T141" s="84">
        <f t="shared" si="67"/>
        <v>0</v>
      </c>
      <c r="U141" s="84">
        <f t="shared" si="75"/>
        <v>0</v>
      </c>
      <c r="V141" s="84">
        <f t="shared" si="68"/>
        <v>0</v>
      </c>
      <c r="W141" s="84">
        <v>0</v>
      </c>
      <c r="X141" s="84">
        <f t="shared" si="69"/>
        <v>0</v>
      </c>
      <c r="Y141" s="89">
        <f t="shared" si="70"/>
        <v>0</v>
      </c>
      <c r="AA141" s="122">
        <v>136</v>
      </c>
      <c r="AB141" s="84">
        <f t="shared" si="71"/>
        <v>0</v>
      </c>
      <c r="AC141" s="332">
        <f t="shared" si="64"/>
        <v>0</v>
      </c>
      <c r="AD141" s="152">
        <f t="shared" si="72"/>
        <v>0</v>
      </c>
      <c r="AE141" s="152">
        <f t="shared" si="73"/>
        <v>0</v>
      </c>
      <c r="AF141" s="221">
        <f t="shared" si="60"/>
        <v>0</v>
      </c>
      <c r="AG141" s="221">
        <f t="shared" si="61"/>
        <v>0</v>
      </c>
      <c r="AH141" s="221">
        <f t="shared" si="62"/>
        <v>0</v>
      </c>
      <c r="AI141" s="226">
        <f t="shared" si="63"/>
        <v>0</v>
      </c>
      <c r="AK141" s="122">
        <v>136</v>
      </c>
      <c r="AL141" s="84"/>
      <c r="AM141" s="84"/>
      <c r="AN141" s="84"/>
      <c r="AO141" s="84"/>
      <c r="AP141" s="84"/>
      <c r="AQ141" s="221"/>
      <c r="AR141" s="221"/>
      <c r="AS141" s="221"/>
      <c r="AT141" s="221"/>
      <c r="AU141" s="84"/>
      <c r="AV141" s="84"/>
      <c r="AW141" s="84"/>
      <c r="AX141" s="84"/>
      <c r="AY141" s="127"/>
    </row>
    <row r="142" spans="3:51">
      <c r="C142" s="192" t="s">
        <v>17</v>
      </c>
      <c r="D142" s="4">
        <v>0.54</v>
      </c>
      <c r="E142" s="215" t="s">
        <v>233</v>
      </c>
      <c r="I142" s="106">
        <v>137</v>
      </c>
      <c r="J142" s="84">
        <f t="shared" si="76"/>
        <v>0</v>
      </c>
      <c r="K142" s="84">
        <f t="shared" si="77"/>
        <v>0</v>
      </c>
      <c r="L142" s="84">
        <f t="shared" si="78"/>
        <v>0</v>
      </c>
      <c r="M142" s="84">
        <f t="shared" si="79"/>
        <v>0</v>
      </c>
      <c r="N142" s="84">
        <f t="shared" si="65"/>
        <v>0</v>
      </c>
      <c r="O142" s="85">
        <f t="shared" si="66"/>
        <v>0</v>
      </c>
      <c r="P142" s="106">
        <v>137</v>
      </c>
      <c r="Q142" s="84">
        <f t="shared" si="74"/>
        <v>0</v>
      </c>
      <c r="R142" s="84">
        <f t="shared" si="80"/>
        <v>0</v>
      </c>
      <c r="S142" s="84">
        <f t="shared" si="81"/>
        <v>0</v>
      </c>
      <c r="T142" s="84">
        <f t="shared" si="67"/>
        <v>0</v>
      </c>
      <c r="U142" s="84">
        <f t="shared" si="75"/>
        <v>0</v>
      </c>
      <c r="V142" s="84">
        <f t="shared" si="68"/>
        <v>0</v>
      </c>
      <c r="W142" s="84">
        <v>0</v>
      </c>
      <c r="X142" s="84">
        <f t="shared" si="69"/>
        <v>0</v>
      </c>
      <c r="Y142" s="89">
        <f t="shared" si="70"/>
        <v>0</v>
      </c>
      <c r="AA142" s="122">
        <v>137</v>
      </c>
      <c r="AB142" s="84">
        <f t="shared" si="71"/>
        <v>0</v>
      </c>
      <c r="AC142" s="332">
        <f t="shared" si="64"/>
        <v>0</v>
      </c>
      <c r="AD142" s="152">
        <f t="shared" si="72"/>
        <v>0</v>
      </c>
      <c r="AE142" s="152">
        <f t="shared" si="73"/>
        <v>0</v>
      </c>
      <c r="AF142" s="221">
        <f t="shared" si="60"/>
        <v>0</v>
      </c>
      <c r="AG142" s="221">
        <f t="shared" si="61"/>
        <v>0</v>
      </c>
      <c r="AH142" s="221">
        <f t="shared" si="62"/>
        <v>0</v>
      </c>
      <c r="AI142" s="226">
        <f t="shared" si="63"/>
        <v>0</v>
      </c>
      <c r="AK142" s="122">
        <v>137</v>
      </c>
      <c r="AL142" s="84"/>
      <c r="AM142" s="84"/>
      <c r="AN142" s="84"/>
      <c r="AO142" s="84"/>
      <c r="AP142" s="84"/>
      <c r="AQ142" s="221"/>
      <c r="AR142" s="221"/>
      <c r="AS142" s="221"/>
      <c r="AT142" s="221"/>
      <c r="AU142" s="84"/>
      <c r="AV142" s="84"/>
      <c r="AW142" s="84"/>
      <c r="AX142" s="84"/>
      <c r="AY142" s="127"/>
    </row>
    <row r="143" spans="3:51">
      <c r="C143" s="192" t="s">
        <v>18</v>
      </c>
      <c r="D143" s="4">
        <v>0.65</v>
      </c>
      <c r="E143" s="215" t="s">
        <v>233</v>
      </c>
      <c r="I143" s="106">
        <v>138</v>
      </c>
      <c r="J143" s="84">
        <f t="shared" si="76"/>
        <v>0</v>
      </c>
      <c r="K143" s="84">
        <f t="shared" si="77"/>
        <v>0</v>
      </c>
      <c r="L143" s="84">
        <f t="shared" si="78"/>
        <v>0</v>
      </c>
      <c r="M143" s="84">
        <f t="shared" si="79"/>
        <v>0</v>
      </c>
      <c r="N143" s="84">
        <f t="shared" si="65"/>
        <v>0</v>
      </c>
      <c r="O143" s="85">
        <f t="shared" si="66"/>
        <v>0</v>
      </c>
      <c r="P143" s="106">
        <v>138</v>
      </c>
      <c r="Q143" s="84">
        <f t="shared" si="74"/>
        <v>0</v>
      </c>
      <c r="R143" s="84">
        <f t="shared" si="80"/>
        <v>0</v>
      </c>
      <c r="S143" s="84">
        <f t="shared" si="81"/>
        <v>0</v>
      </c>
      <c r="T143" s="84">
        <f t="shared" si="67"/>
        <v>0</v>
      </c>
      <c r="U143" s="84">
        <f t="shared" si="75"/>
        <v>0</v>
      </c>
      <c r="V143" s="84">
        <f t="shared" si="68"/>
        <v>0</v>
      </c>
      <c r="W143" s="84">
        <v>0</v>
      </c>
      <c r="X143" s="84">
        <f t="shared" si="69"/>
        <v>0</v>
      </c>
      <c r="Y143" s="89">
        <f t="shared" si="70"/>
        <v>0</v>
      </c>
      <c r="AA143" s="122">
        <v>138</v>
      </c>
      <c r="AB143" s="84">
        <f t="shared" si="71"/>
        <v>0</v>
      </c>
      <c r="AC143" s="332">
        <f t="shared" si="64"/>
        <v>0</v>
      </c>
      <c r="AD143" s="152">
        <f t="shared" si="72"/>
        <v>0</v>
      </c>
      <c r="AE143" s="152">
        <f t="shared" si="73"/>
        <v>0</v>
      </c>
      <c r="AF143" s="221">
        <f t="shared" si="60"/>
        <v>0</v>
      </c>
      <c r="AG143" s="221">
        <f t="shared" si="61"/>
        <v>0</v>
      </c>
      <c r="AH143" s="221">
        <f t="shared" si="62"/>
        <v>0</v>
      </c>
      <c r="AI143" s="226">
        <f t="shared" si="63"/>
        <v>0</v>
      </c>
      <c r="AK143" s="122">
        <v>138</v>
      </c>
      <c r="AL143" s="84"/>
      <c r="AM143" s="84"/>
      <c r="AN143" s="84"/>
      <c r="AO143" s="84"/>
      <c r="AP143" s="84"/>
      <c r="AQ143" s="221"/>
      <c r="AR143" s="221"/>
      <c r="AS143" s="221"/>
      <c r="AT143" s="221"/>
      <c r="AU143" s="84"/>
      <c r="AV143" s="84"/>
      <c r="AW143" s="84"/>
      <c r="AX143" s="84"/>
      <c r="AY143" s="127"/>
    </row>
    <row r="144" spans="3:51">
      <c r="C144" s="192" t="s">
        <v>19</v>
      </c>
      <c r="D144" s="4">
        <v>0.56000000000000005</v>
      </c>
      <c r="E144" s="215" t="s">
        <v>233</v>
      </c>
      <c r="I144" s="106">
        <v>139</v>
      </c>
      <c r="J144" s="84">
        <f t="shared" si="76"/>
        <v>0</v>
      </c>
      <c r="K144" s="84">
        <f t="shared" si="77"/>
        <v>0</v>
      </c>
      <c r="L144" s="84">
        <f t="shared" si="78"/>
        <v>0</v>
      </c>
      <c r="M144" s="84">
        <f t="shared" si="79"/>
        <v>0</v>
      </c>
      <c r="N144" s="84">
        <f t="shared" si="65"/>
        <v>0</v>
      </c>
      <c r="O144" s="85">
        <f t="shared" si="66"/>
        <v>0</v>
      </c>
      <c r="P144" s="106">
        <v>139</v>
      </c>
      <c r="Q144" s="84">
        <f t="shared" si="74"/>
        <v>0</v>
      </c>
      <c r="R144" s="84">
        <f t="shared" si="80"/>
        <v>0</v>
      </c>
      <c r="S144" s="84">
        <f t="shared" si="81"/>
        <v>0</v>
      </c>
      <c r="T144" s="84">
        <f t="shared" si="67"/>
        <v>0</v>
      </c>
      <c r="U144" s="84">
        <f t="shared" si="75"/>
        <v>0</v>
      </c>
      <c r="V144" s="84">
        <f t="shared" si="68"/>
        <v>0</v>
      </c>
      <c r="W144" s="84">
        <v>0</v>
      </c>
      <c r="X144" s="84">
        <f t="shared" si="69"/>
        <v>0</v>
      </c>
      <c r="Y144" s="89">
        <f t="shared" si="70"/>
        <v>0</v>
      </c>
      <c r="AA144" s="122">
        <v>139</v>
      </c>
      <c r="AB144" s="84">
        <f t="shared" si="71"/>
        <v>0</v>
      </c>
      <c r="AC144" s="332">
        <f t="shared" si="64"/>
        <v>0</v>
      </c>
      <c r="AD144" s="152">
        <f t="shared" si="72"/>
        <v>0</v>
      </c>
      <c r="AE144" s="152">
        <f t="shared" si="73"/>
        <v>0</v>
      </c>
      <c r="AF144" s="221">
        <f t="shared" si="60"/>
        <v>0</v>
      </c>
      <c r="AG144" s="221">
        <f t="shared" si="61"/>
        <v>0</v>
      </c>
      <c r="AH144" s="221">
        <f t="shared" si="62"/>
        <v>0</v>
      </c>
      <c r="AI144" s="226">
        <f t="shared" si="63"/>
        <v>0</v>
      </c>
      <c r="AK144" s="122">
        <v>139</v>
      </c>
      <c r="AL144" s="84"/>
      <c r="AM144" s="84"/>
      <c r="AN144" s="84"/>
      <c r="AO144" s="84"/>
      <c r="AP144" s="84"/>
      <c r="AQ144" s="221"/>
      <c r="AR144" s="221"/>
      <c r="AS144" s="221"/>
      <c r="AT144" s="221"/>
      <c r="AU144" s="84"/>
      <c r="AV144" s="84"/>
      <c r="AW144" s="84"/>
      <c r="AX144" s="84"/>
      <c r="AY144" s="127"/>
    </row>
    <row r="145" spans="3:51">
      <c r="C145" s="192" t="s">
        <v>20</v>
      </c>
      <c r="D145" s="4">
        <v>0.57999999999999996</v>
      </c>
      <c r="E145" s="215" t="s">
        <v>233</v>
      </c>
      <c r="I145" s="106">
        <v>140</v>
      </c>
      <c r="J145" s="84">
        <f t="shared" si="76"/>
        <v>0</v>
      </c>
      <c r="K145" s="84">
        <f t="shared" si="77"/>
        <v>0</v>
      </c>
      <c r="L145" s="84">
        <f t="shared" si="78"/>
        <v>0</v>
      </c>
      <c r="M145" s="84">
        <f t="shared" si="79"/>
        <v>0</v>
      </c>
      <c r="N145" s="84">
        <f t="shared" si="65"/>
        <v>0</v>
      </c>
      <c r="O145" s="85">
        <f t="shared" si="66"/>
        <v>0</v>
      </c>
      <c r="P145" s="106">
        <v>140</v>
      </c>
      <c r="Q145" s="84">
        <f t="shared" si="74"/>
        <v>0</v>
      </c>
      <c r="R145" s="84">
        <f t="shared" si="80"/>
        <v>0</v>
      </c>
      <c r="S145" s="84">
        <f t="shared" si="81"/>
        <v>0</v>
      </c>
      <c r="T145" s="84">
        <f t="shared" si="67"/>
        <v>0</v>
      </c>
      <c r="U145" s="84">
        <f t="shared" si="75"/>
        <v>0</v>
      </c>
      <c r="V145" s="84">
        <f t="shared" si="68"/>
        <v>0</v>
      </c>
      <c r="W145" s="84">
        <v>0</v>
      </c>
      <c r="X145" s="84">
        <f t="shared" si="69"/>
        <v>0</v>
      </c>
      <c r="Y145" s="89">
        <f t="shared" si="70"/>
        <v>0</v>
      </c>
      <c r="AA145" s="122">
        <v>140</v>
      </c>
      <c r="AB145" s="84">
        <f t="shared" si="71"/>
        <v>0</v>
      </c>
      <c r="AC145" s="332">
        <f t="shared" si="64"/>
        <v>0</v>
      </c>
      <c r="AD145" s="152">
        <f t="shared" si="72"/>
        <v>0</v>
      </c>
      <c r="AE145" s="152">
        <f t="shared" si="73"/>
        <v>0</v>
      </c>
      <c r="AF145" s="221">
        <f t="shared" si="60"/>
        <v>0</v>
      </c>
      <c r="AG145" s="221">
        <f t="shared" si="61"/>
        <v>0</v>
      </c>
      <c r="AH145" s="221">
        <f t="shared" si="62"/>
        <v>0</v>
      </c>
      <c r="AI145" s="226">
        <f t="shared" si="63"/>
        <v>0</v>
      </c>
      <c r="AK145" s="122">
        <v>140</v>
      </c>
      <c r="AL145" s="84"/>
      <c r="AM145" s="84"/>
      <c r="AN145" s="84"/>
      <c r="AO145" s="84"/>
      <c r="AP145" s="84"/>
      <c r="AQ145" s="221"/>
      <c r="AR145" s="221"/>
      <c r="AS145" s="221"/>
      <c r="AT145" s="221"/>
      <c r="AU145" s="84"/>
      <c r="AV145" s="84"/>
      <c r="AW145" s="84"/>
      <c r="AX145" s="84"/>
      <c r="AY145" s="127"/>
    </row>
    <row r="146" spans="3:51">
      <c r="C146" s="192" t="s">
        <v>21</v>
      </c>
      <c r="D146" s="4">
        <v>0.64</v>
      </c>
      <c r="E146" s="215" t="s">
        <v>233</v>
      </c>
      <c r="I146" s="106">
        <v>141</v>
      </c>
      <c r="J146" s="84">
        <f t="shared" si="76"/>
        <v>0</v>
      </c>
      <c r="K146" s="84">
        <f t="shared" si="77"/>
        <v>0</v>
      </c>
      <c r="L146" s="84">
        <f t="shared" si="78"/>
        <v>0</v>
      </c>
      <c r="M146" s="84">
        <f t="shared" si="79"/>
        <v>0</v>
      </c>
      <c r="N146" s="84">
        <f t="shared" si="65"/>
        <v>0</v>
      </c>
      <c r="O146" s="85">
        <f t="shared" si="66"/>
        <v>0</v>
      </c>
      <c r="P146" s="106">
        <v>141</v>
      </c>
      <c r="Q146" s="84">
        <f t="shared" si="74"/>
        <v>0</v>
      </c>
      <c r="R146" s="84">
        <f t="shared" si="80"/>
        <v>0</v>
      </c>
      <c r="S146" s="84">
        <f t="shared" si="81"/>
        <v>0</v>
      </c>
      <c r="T146" s="84">
        <f t="shared" si="67"/>
        <v>0</v>
      </c>
      <c r="U146" s="84">
        <f t="shared" si="75"/>
        <v>0</v>
      </c>
      <c r="V146" s="84">
        <f t="shared" si="68"/>
        <v>0</v>
      </c>
      <c r="W146" s="84">
        <v>0</v>
      </c>
      <c r="X146" s="84">
        <f t="shared" si="69"/>
        <v>0</v>
      </c>
      <c r="Y146" s="89">
        <f t="shared" si="70"/>
        <v>0</v>
      </c>
      <c r="AA146" s="122">
        <v>141</v>
      </c>
      <c r="AB146" s="84">
        <f t="shared" si="71"/>
        <v>0</v>
      </c>
      <c r="AC146" s="332">
        <f t="shared" si="64"/>
        <v>0</v>
      </c>
      <c r="AD146" s="152">
        <f t="shared" si="72"/>
        <v>0</v>
      </c>
      <c r="AE146" s="152">
        <f t="shared" si="73"/>
        <v>0</v>
      </c>
      <c r="AF146" s="221">
        <f t="shared" si="60"/>
        <v>0</v>
      </c>
      <c r="AG146" s="221">
        <f t="shared" si="61"/>
        <v>0</v>
      </c>
      <c r="AH146" s="221">
        <f t="shared" si="62"/>
        <v>0</v>
      </c>
      <c r="AI146" s="226">
        <f t="shared" si="63"/>
        <v>0</v>
      </c>
      <c r="AK146" s="122">
        <v>141</v>
      </c>
      <c r="AL146" s="84"/>
      <c r="AM146" s="84"/>
      <c r="AN146" s="84"/>
      <c r="AO146" s="84"/>
      <c r="AP146" s="84"/>
      <c r="AQ146" s="221"/>
      <c r="AR146" s="221"/>
      <c r="AS146" s="221"/>
      <c r="AT146" s="221"/>
      <c r="AU146" s="84"/>
      <c r="AV146" s="84"/>
      <c r="AW146" s="84"/>
      <c r="AX146" s="84"/>
      <c r="AY146" s="127"/>
    </row>
    <row r="147" spans="3:51">
      <c r="C147" s="192" t="s">
        <v>22</v>
      </c>
      <c r="D147" s="4">
        <v>0.73</v>
      </c>
      <c r="E147" s="215" t="s">
        <v>233</v>
      </c>
      <c r="I147" s="106">
        <v>142</v>
      </c>
      <c r="J147" s="84">
        <f t="shared" si="76"/>
        <v>0</v>
      </c>
      <c r="K147" s="84">
        <f t="shared" si="77"/>
        <v>0</v>
      </c>
      <c r="L147" s="84">
        <f t="shared" si="78"/>
        <v>0</v>
      </c>
      <c r="M147" s="84">
        <f t="shared" si="79"/>
        <v>0</v>
      </c>
      <c r="N147" s="84">
        <f t="shared" si="65"/>
        <v>0</v>
      </c>
      <c r="O147" s="85">
        <f t="shared" si="66"/>
        <v>0</v>
      </c>
      <c r="P147" s="106">
        <v>142</v>
      </c>
      <c r="Q147" s="84">
        <f t="shared" si="74"/>
        <v>0</v>
      </c>
      <c r="R147" s="84">
        <f t="shared" si="80"/>
        <v>0</v>
      </c>
      <c r="S147" s="84">
        <f t="shared" si="81"/>
        <v>0</v>
      </c>
      <c r="T147" s="84">
        <f t="shared" si="67"/>
        <v>0</v>
      </c>
      <c r="U147" s="84">
        <f t="shared" si="75"/>
        <v>0</v>
      </c>
      <c r="V147" s="84">
        <f t="shared" si="68"/>
        <v>0</v>
      </c>
      <c r="W147" s="84">
        <v>0</v>
      </c>
      <c r="X147" s="84">
        <f t="shared" si="69"/>
        <v>0</v>
      </c>
      <c r="Y147" s="89">
        <f t="shared" si="70"/>
        <v>0</v>
      </c>
      <c r="AA147" s="122">
        <v>142</v>
      </c>
      <c r="AB147" s="84">
        <f t="shared" si="71"/>
        <v>0</v>
      </c>
      <c r="AC147" s="332">
        <f t="shared" si="64"/>
        <v>0</v>
      </c>
      <c r="AD147" s="152">
        <f t="shared" si="72"/>
        <v>0</v>
      </c>
      <c r="AE147" s="152">
        <f t="shared" si="73"/>
        <v>0</v>
      </c>
      <c r="AF147" s="221">
        <f t="shared" si="60"/>
        <v>0</v>
      </c>
      <c r="AG147" s="221">
        <f t="shared" si="61"/>
        <v>0</v>
      </c>
      <c r="AH147" s="221">
        <f t="shared" si="62"/>
        <v>0</v>
      </c>
      <c r="AI147" s="226">
        <f t="shared" si="63"/>
        <v>0</v>
      </c>
      <c r="AK147" s="122">
        <v>142</v>
      </c>
      <c r="AL147" s="84"/>
      <c r="AM147" s="84"/>
      <c r="AN147" s="84"/>
      <c r="AO147" s="84"/>
      <c r="AP147" s="84"/>
      <c r="AQ147" s="221"/>
      <c r="AR147" s="221"/>
      <c r="AS147" s="221"/>
      <c r="AT147" s="221"/>
      <c r="AU147" s="84"/>
      <c r="AV147" s="84"/>
      <c r="AW147" s="84"/>
      <c r="AX147" s="84"/>
      <c r="AY147" s="127"/>
    </row>
    <row r="148" spans="3:51">
      <c r="C148" s="192" t="s">
        <v>23</v>
      </c>
      <c r="D148" s="4">
        <v>0.56000000000000005</v>
      </c>
      <c r="E148" s="215" t="s">
        <v>233</v>
      </c>
      <c r="I148" s="106">
        <v>143</v>
      </c>
      <c r="J148" s="84">
        <f t="shared" si="76"/>
        <v>0</v>
      </c>
      <c r="K148" s="84">
        <f t="shared" si="77"/>
        <v>0</v>
      </c>
      <c r="L148" s="84">
        <f t="shared" si="78"/>
        <v>0</v>
      </c>
      <c r="M148" s="84">
        <f t="shared" si="79"/>
        <v>0</v>
      </c>
      <c r="N148" s="84">
        <f t="shared" si="65"/>
        <v>0</v>
      </c>
      <c r="O148" s="85">
        <f t="shared" si="66"/>
        <v>0</v>
      </c>
      <c r="P148" s="106">
        <v>143</v>
      </c>
      <c r="Q148" s="84">
        <f t="shared" si="74"/>
        <v>0</v>
      </c>
      <c r="R148" s="84">
        <f t="shared" si="80"/>
        <v>0</v>
      </c>
      <c r="S148" s="84">
        <f t="shared" si="81"/>
        <v>0</v>
      </c>
      <c r="T148" s="84">
        <f t="shared" si="67"/>
        <v>0</v>
      </c>
      <c r="U148" s="84">
        <f t="shared" si="75"/>
        <v>0</v>
      </c>
      <c r="V148" s="84">
        <f t="shared" si="68"/>
        <v>0</v>
      </c>
      <c r="W148" s="84">
        <v>0</v>
      </c>
      <c r="X148" s="84">
        <f t="shared" si="69"/>
        <v>0</v>
      </c>
      <c r="Y148" s="89">
        <f t="shared" si="70"/>
        <v>0</v>
      </c>
      <c r="AA148" s="122">
        <v>143</v>
      </c>
      <c r="AB148" s="84">
        <f t="shared" si="71"/>
        <v>0</v>
      </c>
      <c r="AC148" s="332">
        <f t="shared" si="64"/>
        <v>0</v>
      </c>
      <c r="AD148" s="152">
        <f t="shared" si="72"/>
        <v>0</v>
      </c>
      <c r="AE148" s="152">
        <f t="shared" si="73"/>
        <v>0</v>
      </c>
      <c r="AF148" s="221">
        <f t="shared" si="60"/>
        <v>0</v>
      </c>
      <c r="AG148" s="221">
        <f t="shared" si="61"/>
        <v>0</v>
      </c>
      <c r="AH148" s="221">
        <f t="shared" si="62"/>
        <v>0</v>
      </c>
      <c r="AI148" s="226">
        <f t="shared" si="63"/>
        <v>0</v>
      </c>
      <c r="AK148" s="122">
        <v>143</v>
      </c>
      <c r="AL148" s="84"/>
      <c r="AM148" s="84"/>
      <c r="AN148" s="84"/>
      <c r="AO148" s="84"/>
      <c r="AP148" s="84"/>
      <c r="AQ148" s="221"/>
      <c r="AR148" s="221"/>
      <c r="AS148" s="221"/>
      <c r="AT148" s="221"/>
      <c r="AU148" s="84"/>
      <c r="AV148" s="84"/>
      <c r="AW148" s="84"/>
      <c r="AX148" s="84"/>
      <c r="AY148" s="127"/>
    </row>
    <row r="149" spans="3:51">
      <c r="C149" s="192" t="s">
        <v>24</v>
      </c>
      <c r="D149" s="4">
        <v>0.74</v>
      </c>
      <c r="E149" s="215" t="s">
        <v>233</v>
      </c>
      <c r="I149" s="106">
        <v>144</v>
      </c>
      <c r="J149" s="84">
        <f t="shared" si="76"/>
        <v>0</v>
      </c>
      <c r="K149" s="84">
        <f t="shared" si="77"/>
        <v>0</v>
      </c>
      <c r="L149" s="84">
        <f t="shared" si="78"/>
        <v>0</v>
      </c>
      <c r="M149" s="84">
        <f t="shared" si="79"/>
        <v>0</v>
      </c>
      <c r="N149" s="84">
        <f t="shared" si="65"/>
        <v>0</v>
      </c>
      <c r="O149" s="85">
        <f t="shared" si="66"/>
        <v>0</v>
      </c>
      <c r="P149" s="106">
        <v>144</v>
      </c>
      <c r="Q149" s="84">
        <f t="shared" si="74"/>
        <v>0</v>
      </c>
      <c r="R149" s="84">
        <f t="shared" si="80"/>
        <v>0</v>
      </c>
      <c r="S149" s="84">
        <f t="shared" si="81"/>
        <v>0</v>
      </c>
      <c r="T149" s="84">
        <f t="shared" si="67"/>
        <v>0</v>
      </c>
      <c r="U149" s="84">
        <f t="shared" si="75"/>
        <v>0</v>
      </c>
      <c r="V149" s="84">
        <f t="shared" si="68"/>
        <v>0</v>
      </c>
      <c r="W149" s="84">
        <v>0</v>
      </c>
      <c r="X149" s="84">
        <f t="shared" si="69"/>
        <v>0</v>
      </c>
      <c r="Y149" s="89">
        <f t="shared" si="70"/>
        <v>0</v>
      </c>
      <c r="AA149" s="122">
        <v>144</v>
      </c>
      <c r="AB149" s="84">
        <f t="shared" si="71"/>
        <v>0</v>
      </c>
      <c r="AC149" s="332">
        <f t="shared" si="64"/>
        <v>0</v>
      </c>
      <c r="AD149" s="152">
        <f t="shared" si="72"/>
        <v>0</v>
      </c>
      <c r="AE149" s="152">
        <f t="shared" si="73"/>
        <v>0</v>
      </c>
      <c r="AF149" s="221">
        <f t="shared" si="60"/>
        <v>0</v>
      </c>
      <c r="AG149" s="221">
        <f t="shared" si="61"/>
        <v>0</v>
      </c>
      <c r="AH149" s="221">
        <f t="shared" si="62"/>
        <v>0</v>
      </c>
      <c r="AI149" s="226">
        <f t="shared" si="63"/>
        <v>0</v>
      </c>
      <c r="AK149" s="122">
        <v>144</v>
      </c>
      <c r="AL149" s="84"/>
      <c r="AM149" s="84"/>
      <c r="AN149" s="84"/>
      <c r="AO149" s="84"/>
      <c r="AP149" s="84"/>
      <c r="AQ149" s="221"/>
      <c r="AR149" s="221"/>
      <c r="AS149" s="221"/>
      <c r="AT149" s="221"/>
      <c r="AU149" s="84"/>
      <c r="AV149" s="84"/>
      <c r="AW149" s="84"/>
      <c r="AX149" s="84"/>
      <c r="AY149" s="127"/>
    </row>
    <row r="150" spans="3:51">
      <c r="C150" s="192" t="s">
        <v>25</v>
      </c>
      <c r="D150" s="4">
        <v>0.4</v>
      </c>
      <c r="E150" s="215" t="s">
        <v>234</v>
      </c>
      <c r="I150" s="106">
        <v>145</v>
      </c>
      <c r="J150" s="84">
        <f t="shared" si="76"/>
        <v>0</v>
      </c>
      <c r="K150" s="84">
        <f t="shared" si="77"/>
        <v>0</v>
      </c>
      <c r="L150" s="84">
        <f t="shared" si="78"/>
        <v>0</v>
      </c>
      <c r="M150" s="84">
        <f t="shared" si="79"/>
        <v>0</v>
      </c>
      <c r="N150" s="84">
        <f t="shared" si="65"/>
        <v>0</v>
      </c>
      <c r="O150" s="85">
        <f t="shared" si="66"/>
        <v>0</v>
      </c>
      <c r="P150" s="106">
        <v>145</v>
      </c>
      <c r="Q150" s="84">
        <f t="shared" si="74"/>
        <v>0</v>
      </c>
      <c r="R150" s="84">
        <f t="shared" si="80"/>
        <v>0</v>
      </c>
      <c r="S150" s="84">
        <f t="shared" si="81"/>
        <v>0</v>
      </c>
      <c r="T150" s="84">
        <f t="shared" si="67"/>
        <v>0</v>
      </c>
      <c r="U150" s="84">
        <f t="shared" si="75"/>
        <v>0</v>
      </c>
      <c r="V150" s="84">
        <f t="shared" si="68"/>
        <v>0</v>
      </c>
      <c r="W150" s="84">
        <v>0</v>
      </c>
      <c r="X150" s="84">
        <f t="shared" si="69"/>
        <v>0</v>
      </c>
      <c r="Y150" s="89">
        <f t="shared" si="70"/>
        <v>0</v>
      </c>
      <c r="AA150" s="122">
        <v>145</v>
      </c>
      <c r="AB150" s="84">
        <f t="shared" si="71"/>
        <v>0</v>
      </c>
      <c r="AC150" s="332">
        <f t="shared" si="64"/>
        <v>0</v>
      </c>
      <c r="AD150" s="152">
        <f t="shared" si="72"/>
        <v>0</v>
      </c>
      <c r="AE150" s="152">
        <f t="shared" si="73"/>
        <v>0</v>
      </c>
      <c r="AF150" s="221">
        <f t="shared" si="60"/>
        <v>0</v>
      </c>
      <c r="AG150" s="221">
        <f t="shared" si="61"/>
        <v>0</v>
      </c>
      <c r="AH150" s="221">
        <f t="shared" si="62"/>
        <v>0</v>
      </c>
      <c r="AI150" s="226">
        <f t="shared" si="63"/>
        <v>0</v>
      </c>
      <c r="AK150" s="122">
        <v>145</v>
      </c>
      <c r="AL150" s="84"/>
      <c r="AM150" s="84"/>
      <c r="AN150" s="84"/>
      <c r="AO150" s="84"/>
      <c r="AP150" s="84"/>
      <c r="AQ150" s="221"/>
      <c r="AR150" s="221"/>
      <c r="AS150" s="221"/>
      <c r="AT150" s="221"/>
      <c r="AU150" s="84"/>
      <c r="AV150" s="84"/>
      <c r="AW150" s="84"/>
      <c r="AX150" s="84"/>
      <c r="AY150" s="127"/>
    </row>
    <row r="151" spans="3:51">
      <c r="C151" s="192" t="s">
        <v>26</v>
      </c>
      <c r="D151" s="4">
        <v>0.6</v>
      </c>
      <c r="E151" s="215" t="s">
        <v>233</v>
      </c>
      <c r="I151" s="106">
        <v>146</v>
      </c>
      <c r="J151" s="84">
        <f t="shared" si="76"/>
        <v>0</v>
      </c>
      <c r="K151" s="84">
        <f t="shared" si="77"/>
        <v>0</v>
      </c>
      <c r="L151" s="84">
        <f t="shared" si="78"/>
        <v>0</v>
      </c>
      <c r="M151" s="84">
        <f t="shared" si="79"/>
        <v>0</v>
      </c>
      <c r="N151" s="84">
        <f t="shared" si="65"/>
        <v>0</v>
      </c>
      <c r="O151" s="85">
        <f t="shared" si="66"/>
        <v>0</v>
      </c>
      <c r="P151" s="106">
        <v>146</v>
      </c>
      <c r="Q151" s="84">
        <f t="shared" si="74"/>
        <v>0</v>
      </c>
      <c r="R151" s="84">
        <f t="shared" si="80"/>
        <v>0</v>
      </c>
      <c r="S151" s="84">
        <f t="shared" si="81"/>
        <v>0</v>
      </c>
      <c r="T151" s="84">
        <f t="shared" si="67"/>
        <v>0</v>
      </c>
      <c r="U151" s="84">
        <f t="shared" si="75"/>
        <v>0</v>
      </c>
      <c r="V151" s="84">
        <f t="shared" si="68"/>
        <v>0</v>
      </c>
      <c r="W151" s="84">
        <v>0</v>
      </c>
      <c r="X151" s="84">
        <f t="shared" si="69"/>
        <v>0</v>
      </c>
      <c r="Y151" s="89">
        <f t="shared" si="70"/>
        <v>0</v>
      </c>
      <c r="AA151" s="122">
        <v>146</v>
      </c>
      <c r="AB151" s="84">
        <f t="shared" si="71"/>
        <v>0</v>
      </c>
      <c r="AC151" s="332">
        <f t="shared" si="64"/>
        <v>0</v>
      </c>
      <c r="AD151" s="152">
        <f t="shared" si="72"/>
        <v>0</v>
      </c>
      <c r="AE151" s="152">
        <f t="shared" si="73"/>
        <v>0</v>
      </c>
      <c r="AF151" s="221">
        <f t="shared" si="60"/>
        <v>0</v>
      </c>
      <c r="AG151" s="221">
        <f t="shared" si="61"/>
        <v>0</v>
      </c>
      <c r="AH151" s="221">
        <f t="shared" si="62"/>
        <v>0</v>
      </c>
      <c r="AI151" s="226">
        <f t="shared" si="63"/>
        <v>0</v>
      </c>
      <c r="AK151" s="122">
        <v>146</v>
      </c>
      <c r="AL151" s="84"/>
      <c r="AM151" s="84"/>
      <c r="AN151" s="84"/>
      <c r="AO151" s="84"/>
      <c r="AP151" s="84"/>
      <c r="AQ151" s="221"/>
      <c r="AR151" s="221"/>
      <c r="AS151" s="221"/>
      <c r="AT151" s="221"/>
      <c r="AU151" s="84"/>
      <c r="AV151" s="84"/>
      <c r="AW151" s="84"/>
      <c r="AX151" s="84"/>
      <c r="AY151" s="127"/>
    </row>
    <row r="152" spans="3:51">
      <c r="C152" s="192" t="s">
        <v>27</v>
      </c>
      <c r="D152" s="4">
        <v>0.43</v>
      </c>
      <c r="E152" s="215" t="s">
        <v>234</v>
      </c>
      <c r="I152" s="106">
        <v>147</v>
      </c>
      <c r="J152" s="84">
        <f t="shared" si="76"/>
        <v>0</v>
      </c>
      <c r="K152" s="84">
        <f t="shared" si="77"/>
        <v>0</v>
      </c>
      <c r="L152" s="84">
        <f t="shared" si="78"/>
        <v>0</v>
      </c>
      <c r="M152" s="84">
        <f t="shared" si="79"/>
        <v>0</v>
      </c>
      <c r="N152" s="84">
        <f t="shared" si="65"/>
        <v>0</v>
      </c>
      <c r="O152" s="85">
        <f t="shared" si="66"/>
        <v>0</v>
      </c>
      <c r="P152" s="106">
        <v>147</v>
      </c>
      <c r="Q152" s="84">
        <f t="shared" si="74"/>
        <v>0</v>
      </c>
      <c r="R152" s="84">
        <f t="shared" si="80"/>
        <v>0</v>
      </c>
      <c r="S152" s="84">
        <f t="shared" si="81"/>
        <v>0</v>
      </c>
      <c r="T152" s="84">
        <f t="shared" si="67"/>
        <v>0</v>
      </c>
      <c r="U152" s="84">
        <f t="shared" si="75"/>
        <v>0</v>
      </c>
      <c r="V152" s="84">
        <f t="shared" si="68"/>
        <v>0</v>
      </c>
      <c r="W152" s="84">
        <v>0</v>
      </c>
      <c r="X152" s="84">
        <f t="shared" si="69"/>
        <v>0</v>
      </c>
      <c r="Y152" s="89">
        <f t="shared" si="70"/>
        <v>0</v>
      </c>
      <c r="AA152" s="122">
        <v>147</v>
      </c>
      <c r="AB152" s="84">
        <f t="shared" si="71"/>
        <v>0</v>
      </c>
      <c r="AC152" s="332">
        <f t="shared" si="64"/>
        <v>0</v>
      </c>
      <c r="AD152" s="152">
        <f t="shared" si="72"/>
        <v>0</v>
      </c>
      <c r="AE152" s="152">
        <f t="shared" si="73"/>
        <v>0</v>
      </c>
      <c r="AF152" s="221">
        <f t="shared" si="60"/>
        <v>0</v>
      </c>
      <c r="AG152" s="221">
        <f t="shared" si="61"/>
        <v>0</v>
      </c>
      <c r="AH152" s="221">
        <f t="shared" si="62"/>
        <v>0</v>
      </c>
      <c r="AI152" s="226">
        <f t="shared" si="63"/>
        <v>0</v>
      </c>
      <c r="AK152" s="122">
        <v>147</v>
      </c>
      <c r="AL152" s="84"/>
      <c r="AM152" s="84"/>
      <c r="AN152" s="84"/>
      <c r="AO152" s="84"/>
      <c r="AP152" s="84"/>
      <c r="AQ152" s="221"/>
      <c r="AR152" s="221"/>
      <c r="AS152" s="221"/>
      <c r="AT152" s="221"/>
      <c r="AU152" s="84"/>
      <c r="AV152" s="84"/>
      <c r="AW152" s="84"/>
      <c r="AX152" s="84"/>
      <c r="AY152" s="127"/>
    </row>
    <row r="153" spans="3:51">
      <c r="C153" s="192" t="s">
        <v>28</v>
      </c>
      <c r="D153" s="4">
        <v>0.37</v>
      </c>
      <c r="E153" s="215" t="s">
        <v>234</v>
      </c>
      <c r="I153" s="106">
        <v>148</v>
      </c>
      <c r="J153" s="84">
        <f t="shared" si="76"/>
        <v>0</v>
      </c>
      <c r="K153" s="84">
        <f t="shared" si="77"/>
        <v>0</v>
      </c>
      <c r="L153" s="84">
        <f t="shared" si="78"/>
        <v>0</v>
      </c>
      <c r="M153" s="84">
        <f t="shared" si="79"/>
        <v>0</v>
      </c>
      <c r="N153" s="84">
        <f t="shared" si="65"/>
        <v>0</v>
      </c>
      <c r="O153" s="85">
        <f t="shared" si="66"/>
        <v>0</v>
      </c>
      <c r="P153" s="106">
        <v>148</v>
      </c>
      <c r="Q153" s="84">
        <f t="shared" si="74"/>
        <v>0</v>
      </c>
      <c r="R153" s="84">
        <f t="shared" si="80"/>
        <v>0</v>
      </c>
      <c r="S153" s="84">
        <f t="shared" si="81"/>
        <v>0</v>
      </c>
      <c r="T153" s="84">
        <f t="shared" si="67"/>
        <v>0</v>
      </c>
      <c r="U153" s="84">
        <f t="shared" si="75"/>
        <v>0</v>
      </c>
      <c r="V153" s="84">
        <f t="shared" si="68"/>
        <v>0</v>
      </c>
      <c r="W153" s="84">
        <v>0</v>
      </c>
      <c r="X153" s="84">
        <f t="shared" si="69"/>
        <v>0</v>
      </c>
      <c r="Y153" s="89">
        <f t="shared" si="70"/>
        <v>0</v>
      </c>
      <c r="AA153" s="122">
        <v>148</v>
      </c>
      <c r="AB153" s="84">
        <f t="shared" si="71"/>
        <v>0</v>
      </c>
      <c r="AC153" s="332">
        <f t="shared" si="64"/>
        <v>0</v>
      </c>
      <c r="AD153" s="152">
        <f t="shared" si="72"/>
        <v>0</v>
      </c>
      <c r="AE153" s="152">
        <f t="shared" si="73"/>
        <v>0</v>
      </c>
      <c r="AF153" s="221">
        <f t="shared" si="60"/>
        <v>0</v>
      </c>
      <c r="AG153" s="221">
        <f t="shared" si="61"/>
        <v>0</v>
      </c>
      <c r="AH153" s="221">
        <f t="shared" si="62"/>
        <v>0</v>
      </c>
      <c r="AI153" s="226">
        <f t="shared" si="63"/>
        <v>0</v>
      </c>
      <c r="AK153" s="122">
        <v>148</v>
      </c>
      <c r="AL153" s="84"/>
      <c r="AM153" s="84"/>
      <c r="AN153" s="84"/>
      <c r="AO153" s="84"/>
      <c r="AP153" s="84"/>
      <c r="AQ153" s="221"/>
      <c r="AR153" s="221"/>
      <c r="AS153" s="221"/>
      <c r="AT153" s="221"/>
      <c r="AU153" s="84"/>
      <c r="AV153" s="84"/>
      <c r="AW153" s="84"/>
      <c r="AX153" s="84"/>
      <c r="AY153" s="127"/>
    </row>
    <row r="154" spans="3:51">
      <c r="C154" s="192" t="s">
        <v>29</v>
      </c>
      <c r="D154" s="4">
        <v>0.36</v>
      </c>
      <c r="E154" s="215" t="s">
        <v>234</v>
      </c>
      <c r="I154" s="106">
        <v>149</v>
      </c>
      <c r="J154" s="84">
        <f t="shared" si="76"/>
        <v>0</v>
      </c>
      <c r="K154" s="84">
        <f t="shared" si="77"/>
        <v>0</v>
      </c>
      <c r="L154" s="84">
        <f t="shared" si="78"/>
        <v>0</v>
      </c>
      <c r="M154" s="84">
        <f t="shared" si="79"/>
        <v>0</v>
      </c>
      <c r="N154" s="84">
        <f t="shared" si="65"/>
        <v>0</v>
      </c>
      <c r="O154" s="85">
        <f t="shared" si="66"/>
        <v>0</v>
      </c>
      <c r="P154" s="106">
        <v>149</v>
      </c>
      <c r="Q154" s="84">
        <f t="shared" si="74"/>
        <v>0</v>
      </c>
      <c r="R154" s="84">
        <f t="shared" si="80"/>
        <v>0</v>
      </c>
      <c r="S154" s="84">
        <f t="shared" si="81"/>
        <v>0</v>
      </c>
      <c r="T154" s="84">
        <f t="shared" si="67"/>
        <v>0</v>
      </c>
      <c r="U154" s="84">
        <f t="shared" si="75"/>
        <v>0</v>
      </c>
      <c r="V154" s="84">
        <f t="shared" si="68"/>
        <v>0</v>
      </c>
      <c r="W154" s="84">
        <v>0</v>
      </c>
      <c r="X154" s="84">
        <f t="shared" si="69"/>
        <v>0</v>
      </c>
      <c r="Y154" s="89">
        <f t="shared" si="70"/>
        <v>0</v>
      </c>
      <c r="AA154" s="122">
        <v>149</v>
      </c>
      <c r="AB154" s="84">
        <f t="shared" si="71"/>
        <v>0</v>
      </c>
      <c r="AC154" s="332">
        <f t="shared" si="64"/>
        <v>0</v>
      </c>
      <c r="AD154" s="152">
        <f t="shared" si="72"/>
        <v>0</v>
      </c>
      <c r="AE154" s="152">
        <f t="shared" si="73"/>
        <v>0</v>
      </c>
      <c r="AF154" s="221">
        <f t="shared" si="60"/>
        <v>0</v>
      </c>
      <c r="AG154" s="221">
        <f t="shared" si="61"/>
        <v>0</v>
      </c>
      <c r="AH154" s="221">
        <f t="shared" si="62"/>
        <v>0</v>
      </c>
      <c r="AI154" s="226">
        <f t="shared" si="63"/>
        <v>0</v>
      </c>
      <c r="AK154" s="122">
        <v>149</v>
      </c>
      <c r="AL154" s="84"/>
      <c r="AM154" s="84"/>
      <c r="AN154" s="84"/>
      <c r="AO154" s="84"/>
      <c r="AP154" s="84"/>
      <c r="AQ154" s="221"/>
      <c r="AR154" s="221"/>
      <c r="AS154" s="221"/>
      <c r="AT154" s="221"/>
      <c r="AU154" s="84"/>
      <c r="AV154" s="84"/>
      <c r="AW154" s="84"/>
      <c r="AX154" s="84"/>
      <c r="AY154" s="127"/>
    </row>
    <row r="155" spans="3:51">
      <c r="C155" s="192" t="s">
        <v>30</v>
      </c>
      <c r="D155" s="4">
        <v>0.51</v>
      </c>
      <c r="E155" s="215" t="s">
        <v>233</v>
      </c>
      <c r="I155" s="106">
        <v>150</v>
      </c>
      <c r="J155" s="84">
        <f t="shared" si="76"/>
        <v>0</v>
      </c>
      <c r="K155" s="84">
        <f t="shared" si="77"/>
        <v>0</v>
      </c>
      <c r="L155" s="84">
        <f t="shared" si="78"/>
        <v>0</v>
      </c>
      <c r="M155" s="84">
        <f t="shared" si="79"/>
        <v>0</v>
      </c>
      <c r="N155" s="84">
        <f t="shared" si="65"/>
        <v>0</v>
      </c>
      <c r="O155" s="85">
        <f t="shared" si="66"/>
        <v>0</v>
      </c>
      <c r="P155" s="106">
        <v>150</v>
      </c>
      <c r="Q155" s="84">
        <f t="shared" si="74"/>
        <v>0</v>
      </c>
      <c r="R155" s="84">
        <f t="shared" si="80"/>
        <v>0</v>
      </c>
      <c r="S155" s="84">
        <f t="shared" si="81"/>
        <v>0</v>
      </c>
      <c r="T155" s="84">
        <f t="shared" si="67"/>
        <v>0</v>
      </c>
      <c r="U155" s="84">
        <f t="shared" si="75"/>
        <v>0</v>
      </c>
      <c r="V155" s="84">
        <f t="shared" si="68"/>
        <v>0</v>
      </c>
      <c r="W155" s="84">
        <v>0</v>
      </c>
      <c r="X155" s="84">
        <f t="shared" si="69"/>
        <v>0</v>
      </c>
      <c r="Y155" s="89">
        <f t="shared" si="70"/>
        <v>0</v>
      </c>
      <c r="AA155" s="122">
        <v>150</v>
      </c>
      <c r="AB155" s="84">
        <f t="shared" si="71"/>
        <v>0</v>
      </c>
      <c r="AC155" s="332">
        <f t="shared" si="64"/>
        <v>0</v>
      </c>
      <c r="AD155" s="152">
        <f t="shared" si="72"/>
        <v>0</v>
      </c>
      <c r="AE155" s="152">
        <f t="shared" si="73"/>
        <v>0</v>
      </c>
      <c r="AF155" s="221">
        <f t="shared" ref="AF155:AF205" si="82">IF(OR(AA155&lt;=$F$18,AA155&lt;=30),EXP(-LN(2)/$D$104)*AF154+((1-EXP(-LN(2)/$D$104))/(LN(2)/$D$104))*$AB155*AC155*0.475*$F$19*44/12,)</f>
        <v>0</v>
      </c>
      <c r="AG155" s="221">
        <f t="shared" ref="AG155:AG205" si="83">IF(OR(AA155&lt;=$F$18,AA155&lt;=30),EXP(-LN(2)/$D$106)*AG154+((1-EXP(-LN(2)/$D$106))/(LN(2)/$D$106))*$AB155*AD155*0.475*$F$19*44/12,)</f>
        <v>0</v>
      </c>
      <c r="AH155" s="221">
        <f t="shared" ref="AH155:AH205" si="84">IF(OR(AA155&lt;=$F$18,AA155&lt;=30),EXP(-LN(2)/$D$105)*AH154+((1-EXP(-LN(2)/$D$105))/(LN(2)/$D$105))*$AB155*AE155*0.475*$F$19*44/12,)</f>
        <v>0</v>
      </c>
      <c r="AI155" s="226">
        <f t="shared" ref="AI155:AI205" si="85">IF(OR(AA155&lt;=$F$18,AA155&lt;=30),SUM(AF155:AH155),)</f>
        <v>0</v>
      </c>
      <c r="AK155" s="122">
        <v>150</v>
      </c>
      <c r="AL155" s="84"/>
      <c r="AM155" s="84"/>
      <c r="AN155" s="84"/>
      <c r="AO155" s="84"/>
      <c r="AP155" s="84"/>
      <c r="AQ155" s="221"/>
      <c r="AR155" s="221"/>
      <c r="AS155" s="221"/>
      <c r="AT155" s="221"/>
      <c r="AU155" s="84"/>
      <c r="AV155" s="84"/>
      <c r="AW155" s="84"/>
      <c r="AX155" s="84"/>
      <c r="AY155" s="127"/>
    </row>
    <row r="156" spans="3:51">
      <c r="C156" s="192" t="s">
        <v>31</v>
      </c>
      <c r="D156" s="4">
        <v>0.56000000000000005</v>
      </c>
      <c r="E156" s="215" t="s">
        <v>233</v>
      </c>
      <c r="I156" s="106">
        <v>151</v>
      </c>
      <c r="J156" s="84">
        <f t="shared" si="76"/>
        <v>0</v>
      </c>
      <c r="K156" s="84">
        <f t="shared" si="77"/>
        <v>0</v>
      </c>
      <c r="L156" s="84">
        <f t="shared" si="78"/>
        <v>0</v>
      </c>
      <c r="M156" s="84">
        <f t="shared" si="79"/>
        <v>0</v>
      </c>
      <c r="N156" s="84">
        <f t="shared" si="65"/>
        <v>0</v>
      </c>
      <c r="O156" s="85">
        <f t="shared" si="66"/>
        <v>0</v>
      </c>
      <c r="P156" s="106">
        <v>151</v>
      </c>
      <c r="Q156" s="84">
        <f t="shared" si="74"/>
        <v>0</v>
      </c>
      <c r="R156" s="84">
        <f t="shared" si="80"/>
        <v>0</v>
      </c>
      <c r="S156" s="84">
        <f t="shared" si="81"/>
        <v>0</v>
      </c>
      <c r="T156" s="84">
        <f t="shared" si="67"/>
        <v>0</v>
      </c>
      <c r="U156" s="84">
        <f t="shared" si="75"/>
        <v>0</v>
      </c>
      <c r="V156" s="84">
        <f t="shared" si="68"/>
        <v>0</v>
      </c>
      <c r="W156" s="84">
        <v>0</v>
      </c>
      <c r="X156" s="84">
        <f t="shared" si="69"/>
        <v>0</v>
      </c>
      <c r="Y156" s="89">
        <f t="shared" si="70"/>
        <v>0</v>
      </c>
      <c r="AA156" s="122">
        <v>151</v>
      </c>
      <c r="AB156" s="84">
        <f t="shared" si="71"/>
        <v>0</v>
      </c>
      <c r="AC156" s="332">
        <f t="shared" si="64"/>
        <v>0</v>
      </c>
      <c r="AD156" s="152">
        <f t="shared" si="72"/>
        <v>0</v>
      </c>
      <c r="AE156" s="152">
        <f t="shared" si="73"/>
        <v>0</v>
      </c>
      <c r="AF156" s="221">
        <f t="shared" si="82"/>
        <v>0</v>
      </c>
      <c r="AG156" s="221">
        <f t="shared" si="83"/>
        <v>0</v>
      </c>
      <c r="AH156" s="221">
        <f t="shared" si="84"/>
        <v>0</v>
      </c>
      <c r="AI156" s="226">
        <f t="shared" si="85"/>
        <v>0</v>
      </c>
      <c r="AK156" s="122">
        <v>151</v>
      </c>
      <c r="AL156" s="84"/>
      <c r="AM156" s="84"/>
      <c r="AN156" s="84"/>
      <c r="AO156" s="84"/>
      <c r="AP156" s="84"/>
      <c r="AQ156" s="221"/>
      <c r="AR156" s="221"/>
      <c r="AS156" s="221"/>
      <c r="AT156" s="221"/>
      <c r="AU156" s="84"/>
      <c r="AV156" s="84"/>
      <c r="AW156" s="84"/>
      <c r="AX156" s="84"/>
      <c r="AY156" s="127"/>
    </row>
    <row r="157" spans="3:51">
      <c r="C157" s="192" t="s">
        <v>32</v>
      </c>
      <c r="D157" s="4">
        <v>0.56000000000000005</v>
      </c>
      <c r="E157" s="215" t="s">
        <v>233</v>
      </c>
      <c r="I157" s="106">
        <v>152</v>
      </c>
      <c r="J157" s="84">
        <f t="shared" si="76"/>
        <v>0</v>
      </c>
      <c r="K157" s="84">
        <f t="shared" si="77"/>
        <v>0</v>
      </c>
      <c r="L157" s="84">
        <f t="shared" si="78"/>
        <v>0</v>
      </c>
      <c r="M157" s="84">
        <f t="shared" si="79"/>
        <v>0</v>
      </c>
      <c r="N157" s="84">
        <f t="shared" si="65"/>
        <v>0</v>
      </c>
      <c r="O157" s="85">
        <f t="shared" si="66"/>
        <v>0</v>
      </c>
      <c r="P157" s="106">
        <v>152</v>
      </c>
      <c r="Q157" s="84">
        <f t="shared" si="74"/>
        <v>0</v>
      </c>
      <c r="R157" s="84">
        <f t="shared" si="80"/>
        <v>0</v>
      </c>
      <c r="S157" s="84">
        <f t="shared" si="81"/>
        <v>0</v>
      </c>
      <c r="T157" s="84">
        <f t="shared" si="67"/>
        <v>0</v>
      </c>
      <c r="U157" s="84">
        <f t="shared" si="75"/>
        <v>0</v>
      </c>
      <c r="V157" s="84">
        <f t="shared" si="68"/>
        <v>0</v>
      </c>
      <c r="W157" s="84">
        <v>0</v>
      </c>
      <c r="X157" s="84">
        <f t="shared" si="69"/>
        <v>0</v>
      </c>
      <c r="Y157" s="89">
        <f t="shared" si="70"/>
        <v>0</v>
      </c>
      <c r="AA157" s="122">
        <v>152</v>
      </c>
      <c r="AB157" s="84">
        <f t="shared" si="71"/>
        <v>0</v>
      </c>
      <c r="AC157" s="332">
        <f t="shared" si="64"/>
        <v>0</v>
      </c>
      <c r="AD157" s="152">
        <f t="shared" si="72"/>
        <v>0</v>
      </c>
      <c r="AE157" s="152">
        <f t="shared" si="73"/>
        <v>0</v>
      </c>
      <c r="AF157" s="221">
        <f t="shared" si="82"/>
        <v>0</v>
      </c>
      <c r="AG157" s="221">
        <f t="shared" si="83"/>
        <v>0</v>
      </c>
      <c r="AH157" s="221">
        <f t="shared" si="84"/>
        <v>0</v>
      </c>
      <c r="AI157" s="226">
        <f t="shared" si="85"/>
        <v>0</v>
      </c>
      <c r="AK157" s="122">
        <v>152</v>
      </c>
      <c r="AL157" s="84"/>
      <c r="AM157" s="84"/>
      <c r="AN157" s="84"/>
      <c r="AO157" s="84"/>
      <c r="AP157" s="84"/>
      <c r="AQ157" s="221"/>
      <c r="AR157" s="221"/>
      <c r="AS157" s="221"/>
      <c r="AT157" s="221"/>
      <c r="AU157" s="84"/>
      <c r="AV157" s="84"/>
      <c r="AW157" s="84"/>
      <c r="AX157" s="84"/>
      <c r="AY157" s="127"/>
    </row>
    <row r="158" spans="3:51">
      <c r="C158" s="192" t="s">
        <v>33</v>
      </c>
      <c r="D158" s="4">
        <v>0.48</v>
      </c>
      <c r="E158" s="215" t="s">
        <v>233</v>
      </c>
      <c r="I158" s="106">
        <v>153</v>
      </c>
      <c r="J158" s="84">
        <f t="shared" si="76"/>
        <v>0</v>
      </c>
      <c r="K158" s="84">
        <f t="shared" si="77"/>
        <v>0</v>
      </c>
      <c r="L158" s="84">
        <f t="shared" si="78"/>
        <v>0</v>
      </c>
      <c r="M158" s="84">
        <f t="shared" si="79"/>
        <v>0</v>
      </c>
      <c r="N158" s="84">
        <f t="shared" si="65"/>
        <v>0</v>
      </c>
      <c r="O158" s="85">
        <f t="shared" si="66"/>
        <v>0</v>
      </c>
      <c r="P158" s="106">
        <v>153</v>
      </c>
      <c r="Q158" s="84">
        <f t="shared" si="74"/>
        <v>0</v>
      </c>
      <c r="R158" s="84">
        <f t="shared" si="80"/>
        <v>0</v>
      </c>
      <c r="S158" s="84">
        <f t="shared" si="81"/>
        <v>0</v>
      </c>
      <c r="T158" s="84">
        <f t="shared" si="67"/>
        <v>0</v>
      </c>
      <c r="U158" s="84">
        <f t="shared" si="75"/>
        <v>0</v>
      </c>
      <c r="V158" s="84">
        <f t="shared" si="68"/>
        <v>0</v>
      </c>
      <c r="W158" s="84">
        <v>0</v>
      </c>
      <c r="X158" s="84">
        <f t="shared" si="69"/>
        <v>0</v>
      </c>
      <c r="Y158" s="89">
        <f t="shared" si="70"/>
        <v>0</v>
      </c>
      <c r="AA158" s="122">
        <v>153</v>
      </c>
      <c r="AB158" s="84">
        <f t="shared" si="71"/>
        <v>0</v>
      </c>
      <c r="AC158" s="332">
        <f t="shared" si="64"/>
        <v>0</v>
      </c>
      <c r="AD158" s="152">
        <f t="shared" si="72"/>
        <v>0</v>
      </c>
      <c r="AE158" s="152">
        <f t="shared" si="73"/>
        <v>0</v>
      </c>
      <c r="AF158" s="221">
        <f t="shared" si="82"/>
        <v>0</v>
      </c>
      <c r="AG158" s="221">
        <f t="shared" si="83"/>
        <v>0</v>
      </c>
      <c r="AH158" s="221">
        <f t="shared" si="84"/>
        <v>0</v>
      </c>
      <c r="AI158" s="226">
        <f t="shared" si="85"/>
        <v>0</v>
      </c>
      <c r="AK158" s="122">
        <v>153</v>
      </c>
      <c r="AL158" s="84"/>
      <c r="AM158" s="84"/>
      <c r="AN158" s="84"/>
      <c r="AO158" s="84"/>
      <c r="AP158" s="84"/>
      <c r="AQ158" s="221"/>
      <c r="AR158" s="221"/>
      <c r="AS158" s="221"/>
      <c r="AT158" s="221"/>
      <c r="AU158" s="84"/>
      <c r="AV158" s="84"/>
      <c r="AW158" s="84"/>
      <c r="AX158" s="84"/>
      <c r="AY158" s="127"/>
    </row>
    <row r="159" spans="3:51">
      <c r="C159" s="192" t="s">
        <v>34</v>
      </c>
      <c r="D159" s="4">
        <v>0.55000000000000004</v>
      </c>
      <c r="E159" s="215" t="s">
        <v>233</v>
      </c>
      <c r="I159" s="106">
        <v>154</v>
      </c>
      <c r="J159" s="84">
        <f t="shared" si="76"/>
        <v>0</v>
      </c>
      <c r="K159" s="84">
        <f t="shared" si="77"/>
        <v>0</v>
      </c>
      <c r="L159" s="84">
        <f t="shared" si="78"/>
        <v>0</v>
      </c>
      <c r="M159" s="84">
        <f t="shared" si="79"/>
        <v>0</v>
      </c>
      <c r="N159" s="84">
        <f t="shared" si="65"/>
        <v>0</v>
      </c>
      <c r="O159" s="85">
        <f t="shared" si="66"/>
        <v>0</v>
      </c>
      <c r="P159" s="106">
        <v>154</v>
      </c>
      <c r="Q159" s="84">
        <f t="shared" si="74"/>
        <v>0</v>
      </c>
      <c r="R159" s="84">
        <f t="shared" si="80"/>
        <v>0</v>
      </c>
      <c r="S159" s="84">
        <f t="shared" si="81"/>
        <v>0</v>
      </c>
      <c r="T159" s="84">
        <f t="shared" si="67"/>
        <v>0</v>
      </c>
      <c r="U159" s="84">
        <f t="shared" si="75"/>
        <v>0</v>
      </c>
      <c r="V159" s="84">
        <f t="shared" si="68"/>
        <v>0</v>
      </c>
      <c r="W159" s="84">
        <v>0</v>
      </c>
      <c r="X159" s="84">
        <f t="shared" si="69"/>
        <v>0</v>
      </c>
      <c r="Y159" s="89">
        <f t="shared" si="70"/>
        <v>0</v>
      </c>
      <c r="AA159" s="122">
        <v>154</v>
      </c>
      <c r="AB159" s="84">
        <f t="shared" si="71"/>
        <v>0</v>
      </c>
      <c r="AC159" s="332">
        <f t="shared" ref="AC159:AC205" si="86">IF(AA159&lt;=$F$18,IFERROR(VLOOKUP($AA159,$B$82:$G$94,3,FALSE),0),)*50%</f>
        <v>0</v>
      </c>
      <c r="AD159" s="152">
        <f t="shared" si="72"/>
        <v>0</v>
      </c>
      <c r="AE159" s="152">
        <f t="shared" si="73"/>
        <v>0</v>
      </c>
      <c r="AF159" s="221">
        <f t="shared" si="82"/>
        <v>0</v>
      </c>
      <c r="AG159" s="221">
        <f t="shared" si="83"/>
        <v>0</v>
      </c>
      <c r="AH159" s="221">
        <f t="shared" si="84"/>
        <v>0</v>
      </c>
      <c r="AI159" s="226">
        <f t="shared" si="85"/>
        <v>0</v>
      </c>
      <c r="AK159" s="122">
        <v>154</v>
      </c>
      <c r="AL159" s="84"/>
      <c r="AM159" s="84"/>
      <c r="AN159" s="84"/>
      <c r="AO159" s="84"/>
      <c r="AP159" s="84"/>
      <c r="AQ159" s="221"/>
      <c r="AR159" s="221"/>
      <c r="AS159" s="221"/>
      <c r="AT159" s="221"/>
      <c r="AU159" s="84"/>
      <c r="AV159" s="84"/>
      <c r="AW159" s="84"/>
      <c r="AX159" s="84"/>
      <c r="AY159" s="127"/>
    </row>
    <row r="160" spans="3:51">
      <c r="C160" s="192" t="s">
        <v>35</v>
      </c>
      <c r="D160" s="4">
        <v>0.56000000000000005</v>
      </c>
      <c r="E160" s="215" t="s">
        <v>233</v>
      </c>
      <c r="I160" s="106">
        <v>155</v>
      </c>
      <c r="J160" s="84">
        <f t="shared" si="76"/>
        <v>0</v>
      </c>
      <c r="K160" s="84">
        <f t="shared" si="77"/>
        <v>0</v>
      </c>
      <c r="L160" s="84">
        <f t="shared" si="78"/>
        <v>0</v>
      </c>
      <c r="M160" s="84">
        <f t="shared" si="79"/>
        <v>0</v>
      </c>
      <c r="N160" s="84">
        <f t="shared" si="65"/>
        <v>0</v>
      </c>
      <c r="O160" s="85">
        <f t="shared" si="66"/>
        <v>0</v>
      </c>
      <c r="P160" s="106">
        <v>155</v>
      </c>
      <c r="Q160" s="84">
        <f t="shared" si="74"/>
        <v>0</v>
      </c>
      <c r="R160" s="84">
        <f t="shared" si="80"/>
        <v>0</v>
      </c>
      <c r="S160" s="84">
        <f t="shared" si="81"/>
        <v>0</v>
      </c>
      <c r="T160" s="84">
        <f t="shared" si="67"/>
        <v>0</v>
      </c>
      <c r="U160" s="84">
        <f t="shared" si="75"/>
        <v>0</v>
      </c>
      <c r="V160" s="84">
        <f t="shared" si="68"/>
        <v>0</v>
      </c>
      <c r="W160" s="84">
        <v>0</v>
      </c>
      <c r="X160" s="84">
        <f t="shared" si="69"/>
        <v>0</v>
      </c>
      <c r="Y160" s="89">
        <f t="shared" si="70"/>
        <v>0</v>
      </c>
      <c r="AA160" s="122">
        <v>155</v>
      </c>
      <c r="AB160" s="84">
        <f t="shared" si="71"/>
        <v>0</v>
      </c>
      <c r="AC160" s="332">
        <f t="shared" si="86"/>
        <v>0</v>
      </c>
      <c r="AD160" s="152">
        <f t="shared" si="72"/>
        <v>0</v>
      </c>
      <c r="AE160" s="152">
        <f t="shared" si="73"/>
        <v>0</v>
      </c>
      <c r="AF160" s="221">
        <f t="shared" si="82"/>
        <v>0</v>
      </c>
      <c r="AG160" s="221">
        <f t="shared" si="83"/>
        <v>0</v>
      </c>
      <c r="AH160" s="221">
        <f t="shared" si="84"/>
        <v>0</v>
      </c>
      <c r="AI160" s="226">
        <f t="shared" si="85"/>
        <v>0</v>
      </c>
      <c r="AK160" s="122">
        <v>155</v>
      </c>
      <c r="AL160" s="84"/>
      <c r="AM160" s="84"/>
      <c r="AN160" s="84"/>
      <c r="AO160" s="84"/>
      <c r="AP160" s="84"/>
      <c r="AQ160" s="221"/>
      <c r="AR160" s="221"/>
      <c r="AS160" s="221"/>
      <c r="AT160" s="221"/>
      <c r="AU160" s="84"/>
      <c r="AV160" s="84"/>
      <c r="AW160" s="84"/>
      <c r="AX160" s="84"/>
      <c r="AY160" s="127"/>
    </row>
    <row r="161" spans="3:51">
      <c r="C161" s="192" t="s">
        <v>36</v>
      </c>
      <c r="D161" s="4">
        <v>0.57999999999999996</v>
      </c>
      <c r="E161" s="215" t="s">
        <v>233</v>
      </c>
      <c r="I161" s="106">
        <v>156</v>
      </c>
      <c r="J161" s="84">
        <f t="shared" si="76"/>
        <v>0</v>
      </c>
      <c r="K161" s="84">
        <f t="shared" si="77"/>
        <v>0</v>
      </c>
      <c r="L161" s="84">
        <f t="shared" si="78"/>
        <v>0</v>
      </c>
      <c r="M161" s="84">
        <f t="shared" si="79"/>
        <v>0</v>
      </c>
      <c r="N161" s="84">
        <f t="shared" si="65"/>
        <v>0</v>
      </c>
      <c r="O161" s="85">
        <f t="shared" si="66"/>
        <v>0</v>
      </c>
      <c r="P161" s="106">
        <v>156</v>
      </c>
      <c r="Q161" s="84">
        <f t="shared" si="74"/>
        <v>0</v>
      </c>
      <c r="R161" s="84">
        <f t="shared" si="80"/>
        <v>0</v>
      </c>
      <c r="S161" s="84">
        <f t="shared" si="81"/>
        <v>0</v>
      </c>
      <c r="T161" s="84">
        <f t="shared" si="67"/>
        <v>0</v>
      </c>
      <c r="U161" s="84">
        <f t="shared" si="75"/>
        <v>0</v>
      </c>
      <c r="V161" s="84">
        <f t="shared" si="68"/>
        <v>0</v>
      </c>
      <c r="W161" s="84">
        <v>0</v>
      </c>
      <c r="X161" s="84">
        <f t="shared" si="69"/>
        <v>0</v>
      </c>
      <c r="Y161" s="89">
        <f t="shared" si="70"/>
        <v>0</v>
      </c>
      <c r="AA161" s="122">
        <v>156</v>
      </c>
      <c r="AB161" s="84">
        <f t="shared" si="71"/>
        <v>0</v>
      </c>
      <c r="AC161" s="332">
        <f t="shared" si="86"/>
        <v>0</v>
      </c>
      <c r="AD161" s="152">
        <f t="shared" si="72"/>
        <v>0</v>
      </c>
      <c r="AE161" s="152">
        <f t="shared" si="73"/>
        <v>0</v>
      </c>
      <c r="AF161" s="221">
        <f t="shared" si="82"/>
        <v>0</v>
      </c>
      <c r="AG161" s="221">
        <f t="shared" si="83"/>
        <v>0</v>
      </c>
      <c r="AH161" s="221">
        <f t="shared" si="84"/>
        <v>0</v>
      </c>
      <c r="AI161" s="226">
        <f t="shared" si="85"/>
        <v>0</v>
      </c>
      <c r="AK161" s="122">
        <v>156</v>
      </c>
      <c r="AL161" s="84"/>
      <c r="AM161" s="84"/>
      <c r="AN161" s="84"/>
      <c r="AO161" s="84"/>
      <c r="AP161" s="84"/>
      <c r="AQ161" s="221"/>
      <c r="AR161" s="221"/>
      <c r="AS161" s="221"/>
      <c r="AT161" s="221"/>
      <c r="AU161" s="84"/>
      <c r="AV161" s="84"/>
      <c r="AW161" s="84"/>
      <c r="AX161" s="84"/>
      <c r="AY161" s="127"/>
    </row>
    <row r="162" spans="3:51">
      <c r="C162" s="192" t="s">
        <v>37</v>
      </c>
      <c r="D162" s="4">
        <v>0.57999999999999996</v>
      </c>
      <c r="E162" s="215" t="s">
        <v>234</v>
      </c>
      <c r="I162" s="106">
        <v>157</v>
      </c>
      <c r="J162" s="84">
        <f t="shared" si="76"/>
        <v>0</v>
      </c>
      <c r="K162" s="84">
        <f t="shared" si="77"/>
        <v>0</v>
      </c>
      <c r="L162" s="84">
        <f t="shared" si="78"/>
        <v>0</v>
      </c>
      <c r="M162" s="84">
        <f t="shared" si="79"/>
        <v>0</v>
      </c>
      <c r="N162" s="84">
        <f t="shared" si="65"/>
        <v>0</v>
      </c>
      <c r="O162" s="85">
        <f t="shared" si="66"/>
        <v>0</v>
      </c>
      <c r="P162" s="106">
        <v>157</v>
      </c>
      <c r="Q162" s="84">
        <f t="shared" si="74"/>
        <v>0</v>
      </c>
      <c r="R162" s="84">
        <f t="shared" si="80"/>
        <v>0</v>
      </c>
      <c r="S162" s="84">
        <f t="shared" si="81"/>
        <v>0</v>
      </c>
      <c r="T162" s="84">
        <f t="shared" si="67"/>
        <v>0</v>
      </c>
      <c r="U162" s="84">
        <f t="shared" si="75"/>
        <v>0</v>
      </c>
      <c r="V162" s="84">
        <f t="shared" si="68"/>
        <v>0</v>
      </c>
      <c r="W162" s="84">
        <v>0</v>
      </c>
      <c r="X162" s="84">
        <f t="shared" si="69"/>
        <v>0</v>
      </c>
      <c r="Y162" s="89">
        <f t="shared" si="70"/>
        <v>0</v>
      </c>
      <c r="AA162" s="122">
        <v>157</v>
      </c>
      <c r="AB162" s="84">
        <f t="shared" si="71"/>
        <v>0</v>
      </c>
      <c r="AC162" s="332">
        <f t="shared" si="86"/>
        <v>0</v>
      </c>
      <c r="AD162" s="152">
        <f t="shared" si="72"/>
        <v>0</v>
      </c>
      <c r="AE162" s="152">
        <f t="shared" si="73"/>
        <v>0</v>
      </c>
      <c r="AF162" s="221">
        <f t="shared" si="82"/>
        <v>0</v>
      </c>
      <c r="AG162" s="221">
        <f t="shared" si="83"/>
        <v>0</v>
      </c>
      <c r="AH162" s="221">
        <f t="shared" si="84"/>
        <v>0</v>
      </c>
      <c r="AI162" s="226">
        <f t="shared" si="85"/>
        <v>0</v>
      </c>
      <c r="AK162" s="122">
        <v>157</v>
      </c>
      <c r="AL162" s="84"/>
      <c r="AM162" s="84"/>
      <c r="AN162" s="84"/>
      <c r="AO162" s="84"/>
      <c r="AP162" s="84"/>
      <c r="AQ162" s="221"/>
      <c r="AR162" s="221"/>
      <c r="AS162" s="221"/>
      <c r="AT162" s="221"/>
      <c r="AU162" s="84"/>
      <c r="AV162" s="84"/>
      <c r="AW162" s="84"/>
      <c r="AX162" s="84"/>
      <c r="AY162" s="127"/>
    </row>
    <row r="163" spans="3:51">
      <c r="C163" s="192" t="s">
        <v>38</v>
      </c>
      <c r="D163" s="4">
        <v>0.48</v>
      </c>
      <c r="E163" s="215" t="s">
        <v>234</v>
      </c>
      <c r="I163" s="106">
        <v>158</v>
      </c>
      <c r="J163" s="84">
        <f t="shared" si="76"/>
        <v>0</v>
      </c>
      <c r="K163" s="84">
        <f t="shared" si="77"/>
        <v>0</v>
      </c>
      <c r="L163" s="84">
        <f t="shared" si="78"/>
        <v>0</v>
      </c>
      <c r="M163" s="84">
        <f t="shared" si="79"/>
        <v>0</v>
      </c>
      <c r="N163" s="84">
        <f t="shared" si="65"/>
        <v>0</v>
      </c>
      <c r="O163" s="85">
        <f t="shared" si="66"/>
        <v>0</v>
      </c>
      <c r="P163" s="106">
        <v>158</v>
      </c>
      <c r="Q163" s="84">
        <f t="shared" si="74"/>
        <v>0</v>
      </c>
      <c r="R163" s="84">
        <f t="shared" si="80"/>
        <v>0</v>
      </c>
      <c r="S163" s="84">
        <f t="shared" si="81"/>
        <v>0</v>
      </c>
      <c r="T163" s="84">
        <f t="shared" si="67"/>
        <v>0</v>
      </c>
      <c r="U163" s="84">
        <f t="shared" si="75"/>
        <v>0</v>
      </c>
      <c r="V163" s="84">
        <f t="shared" si="68"/>
        <v>0</v>
      </c>
      <c r="W163" s="84">
        <v>0</v>
      </c>
      <c r="X163" s="84">
        <f t="shared" si="69"/>
        <v>0</v>
      </c>
      <c r="Y163" s="89">
        <f t="shared" si="70"/>
        <v>0</v>
      </c>
      <c r="AA163" s="122">
        <v>158</v>
      </c>
      <c r="AB163" s="84">
        <f t="shared" si="71"/>
        <v>0</v>
      </c>
      <c r="AC163" s="332">
        <f t="shared" si="86"/>
        <v>0</v>
      </c>
      <c r="AD163" s="152">
        <f t="shared" si="72"/>
        <v>0</v>
      </c>
      <c r="AE163" s="152">
        <f t="shared" si="73"/>
        <v>0</v>
      </c>
      <c r="AF163" s="221">
        <f t="shared" si="82"/>
        <v>0</v>
      </c>
      <c r="AG163" s="221">
        <f t="shared" si="83"/>
        <v>0</v>
      </c>
      <c r="AH163" s="221">
        <f t="shared" si="84"/>
        <v>0</v>
      </c>
      <c r="AI163" s="226">
        <f t="shared" si="85"/>
        <v>0</v>
      </c>
      <c r="AK163" s="122">
        <v>158</v>
      </c>
      <c r="AL163" s="84"/>
      <c r="AM163" s="84"/>
      <c r="AN163" s="84"/>
      <c r="AO163" s="84"/>
      <c r="AP163" s="84"/>
      <c r="AQ163" s="221"/>
      <c r="AR163" s="221"/>
      <c r="AS163" s="221"/>
      <c r="AT163" s="221"/>
      <c r="AU163" s="84"/>
      <c r="AV163" s="84"/>
      <c r="AW163" s="84"/>
      <c r="AX163" s="84"/>
      <c r="AY163" s="127"/>
    </row>
    <row r="164" spans="3:51">
      <c r="C164" s="192" t="s">
        <v>39</v>
      </c>
      <c r="D164" s="4">
        <v>0.42</v>
      </c>
      <c r="E164" s="215" t="s">
        <v>234</v>
      </c>
      <c r="I164" s="106">
        <v>159</v>
      </c>
      <c r="J164" s="84">
        <f t="shared" si="76"/>
        <v>0</v>
      </c>
      <c r="K164" s="84">
        <f t="shared" si="77"/>
        <v>0</v>
      </c>
      <c r="L164" s="84">
        <f t="shared" si="78"/>
        <v>0</v>
      </c>
      <c r="M164" s="84">
        <f t="shared" si="79"/>
        <v>0</v>
      </c>
      <c r="N164" s="84">
        <f t="shared" si="65"/>
        <v>0</v>
      </c>
      <c r="O164" s="85">
        <f t="shared" si="66"/>
        <v>0</v>
      </c>
      <c r="P164" s="106">
        <v>159</v>
      </c>
      <c r="Q164" s="84">
        <f t="shared" si="74"/>
        <v>0</v>
      </c>
      <c r="R164" s="84">
        <f t="shared" si="80"/>
        <v>0</v>
      </c>
      <c r="S164" s="84">
        <f t="shared" si="81"/>
        <v>0</v>
      </c>
      <c r="T164" s="84">
        <f t="shared" si="67"/>
        <v>0</v>
      </c>
      <c r="U164" s="84">
        <f t="shared" si="75"/>
        <v>0</v>
      </c>
      <c r="V164" s="84">
        <f t="shared" si="68"/>
        <v>0</v>
      </c>
      <c r="W164" s="84">
        <v>0</v>
      </c>
      <c r="X164" s="84">
        <f t="shared" si="69"/>
        <v>0</v>
      </c>
      <c r="Y164" s="89">
        <f t="shared" si="70"/>
        <v>0</v>
      </c>
      <c r="AA164" s="122">
        <v>159</v>
      </c>
      <c r="AB164" s="84">
        <f t="shared" si="71"/>
        <v>0</v>
      </c>
      <c r="AC164" s="332">
        <f t="shared" si="86"/>
        <v>0</v>
      </c>
      <c r="AD164" s="152">
        <f t="shared" si="72"/>
        <v>0</v>
      </c>
      <c r="AE164" s="152">
        <f t="shared" si="73"/>
        <v>0</v>
      </c>
      <c r="AF164" s="221">
        <f t="shared" si="82"/>
        <v>0</v>
      </c>
      <c r="AG164" s="221">
        <f t="shared" si="83"/>
        <v>0</v>
      </c>
      <c r="AH164" s="221">
        <f t="shared" si="84"/>
        <v>0</v>
      </c>
      <c r="AI164" s="226">
        <f t="shared" si="85"/>
        <v>0</v>
      </c>
      <c r="AK164" s="122">
        <v>159</v>
      </c>
      <c r="AL164" s="84"/>
      <c r="AM164" s="84"/>
      <c r="AN164" s="84"/>
      <c r="AO164" s="84"/>
      <c r="AP164" s="84"/>
      <c r="AQ164" s="221"/>
      <c r="AR164" s="221"/>
      <c r="AS164" s="221"/>
      <c r="AT164" s="221"/>
      <c r="AU164" s="84"/>
      <c r="AV164" s="84"/>
      <c r="AW164" s="84"/>
      <c r="AX164" s="84"/>
      <c r="AY164" s="127"/>
    </row>
    <row r="165" spans="3:51">
      <c r="C165" s="192" t="s">
        <v>40</v>
      </c>
      <c r="D165" s="4">
        <v>0.5</v>
      </c>
      <c r="E165" s="215" t="s">
        <v>233</v>
      </c>
      <c r="I165" s="106">
        <v>160</v>
      </c>
      <c r="J165" s="84">
        <f t="shared" si="76"/>
        <v>0</v>
      </c>
      <c r="K165" s="84">
        <f t="shared" si="77"/>
        <v>0</v>
      </c>
      <c r="L165" s="84">
        <f t="shared" si="78"/>
        <v>0</v>
      </c>
      <c r="M165" s="84">
        <f t="shared" si="79"/>
        <v>0</v>
      </c>
      <c r="N165" s="84">
        <f t="shared" si="65"/>
        <v>0</v>
      </c>
      <c r="O165" s="85">
        <f t="shared" si="66"/>
        <v>0</v>
      </c>
      <c r="P165" s="106">
        <v>160</v>
      </c>
      <c r="Q165" s="84">
        <f t="shared" si="74"/>
        <v>0</v>
      </c>
      <c r="R165" s="84">
        <f t="shared" si="80"/>
        <v>0</v>
      </c>
      <c r="S165" s="84">
        <f t="shared" si="81"/>
        <v>0</v>
      </c>
      <c r="T165" s="84">
        <f t="shared" si="67"/>
        <v>0</v>
      </c>
      <c r="U165" s="84">
        <f t="shared" si="75"/>
        <v>0</v>
      </c>
      <c r="V165" s="84">
        <f t="shared" si="68"/>
        <v>0</v>
      </c>
      <c r="W165" s="84">
        <v>0</v>
      </c>
      <c r="X165" s="84">
        <f t="shared" si="69"/>
        <v>0</v>
      </c>
      <c r="Y165" s="89">
        <f t="shared" si="70"/>
        <v>0</v>
      </c>
      <c r="AA165" s="122">
        <v>160</v>
      </c>
      <c r="AB165" s="84">
        <f t="shared" si="71"/>
        <v>0</v>
      </c>
      <c r="AC165" s="332">
        <f t="shared" si="86"/>
        <v>0</v>
      </c>
      <c r="AD165" s="152">
        <f t="shared" si="72"/>
        <v>0</v>
      </c>
      <c r="AE165" s="152">
        <f t="shared" si="73"/>
        <v>0</v>
      </c>
      <c r="AF165" s="221">
        <f t="shared" si="82"/>
        <v>0</v>
      </c>
      <c r="AG165" s="221">
        <f t="shared" si="83"/>
        <v>0</v>
      </c>
      <c r="AH165" s="221">
        <f t="shared" si="84"/>
        <v>0</v>
      </c>
      <c r="AI165" s="226">
        <f t="shared" si="85"/>
        <v>0</v>
      </c>
      <c r="AK165" s="122">
        <v>160</v>
      </c>
      <c r="AL165" s="84"/>
      <c r="AM165" s="84"/>
      <c r="AN165" s="84"/>
      <c r="AO165" s="84"/>
      <c r="AP165" s="84"/>
      <c r="AQ165" s="221"/>
      <c r="AR165" s="221"/>
      <c r="AS165" s="221"/>
      <c r="AT165" s="221"/>
      <c r="AU165" s="84"/>
      <c r="AV165" s="84"/>
      <c r="AW165" s="84"/>
      <c r="AX165" s="84"/>
      <c r="AY165" s="127"/>
    </row>
    <row r="166" spans="3:51">
      <c r="C166" s="192" t="s">
        <v>41</v>
      </c>
      <c r="D166" s="4">
        <v>0.55000000000000004</v>
      </c>
      <c r="E166" s="215" t="s">
        <v>233</v>
      </c>
      <c r="I166" s="106">
        <v>161</v>
      </c>
      <c r="J166" s="84">
        <f t="shared" si="76"/>
        <v>0</v>
      </c>
      <c r="K166" s="84">
        <f t="shared" si="77"/>
        <v>0</v>
      </c>
      <c r="L166" s="84">
        <f t="shared" si="78"/>
        <v>0</v>
      </c>
      <c r="M166" s="84">
        <f t="shared" si="79"/>
        <v>0</v>
      </c>
      <c r="N166" s="84">
        <f t="shared" si="65"/>
        <v>0</v>
      </c>
      <c r="O166" s="85">
        <f t="shared" si="66"/>
        <v>0</v>
      </c>
      <c r="P166" s="106">
        <v>161</v>
      </c>
      <c r="Q166" s="84">
        <f t="shared" si="74"/>
        <v>0</v>
      </c>
      <c r="R166" s="84">
        <f t="shared" si="80"/>
        <v>0</v>
      </c>
      <c r="S166" s="84">
        <f t="shared" si="81"/>
        <v>0</v>
      </c>
      <c r="T166" s="84">
        <f t="shared" si="67"/>
        <v>0</v>
      </c>
      <c r="U166" s="84">
        <f t="shared" si="75"/>
        <v>0</v>
      </c>
      <c r="V166" s="84">
        <f t="shared" si="68"/>
        <v>0</v>
      </c>
      <c r="W166" s="84">
        <v>0</v>
      </c>
      <c r="X166" s="84">
        <f t="shared" si="69"/>
        <v>0</v>
      </c>
      <c r="Y166" s="89">
        <f t="shared" si="70"/>
        <v>0</v>
      </c>
      <c r="AA166" s="122">
        <v>161</v>
      </c>
      <c r="AB166" s="84">
        <f t="shared" si="71"/>
        <v>0</v>
      </c>
      <c r="AC166" s="332">
        <f t="shared" si="86"/>
        <v>0</v>
      </c>
      <c r="AD166" s="152">
        <f t="shared" si="72"/>
        <v>0</v>
      </c>
      <c r="AE166" s="152">
        <f t="shared" si="73"/>
        <v>0</v>
      </c>
      <c r="AF166" s="221">
        <f t="shared" si="82"/>
        <v>0</v>
      </c>
      <c r="AG166" s="221">
        <f t="shared" si="83"/>
        <v>0</v>
      </c>
      <c r="AH166" s="221">
        <f t="shared" si="84"/>
        <v>0</v>
      </c>
      <c r="AI166" s="226">
        <f t="shared" si="85"/>
        <v>0</v>
      </c>
      <c r="AK166" s="122">
        <v>161</v>
      </c>
      <c r="AL166" s="84"/>
      <c r="AM166" s="84"/>
      <c r="AN166" s="84"/>
      <c r="AO166" s="84"/>
      <c r="AP166" s="84"/>
      <c r="AQ166" s="221"/>
      <c r="AR166" s="221"/>
      <c r="AS166" s="221"/>
      <c r="AT166" s="221"/>
      <c r="AU166" s="84"/>
      <c r="AV166" s="84"/>
      <c r="AW166" s="84"/>
      <c r="AX166" s="84"/>
      <c r="AY166" s="127"/>
    </row>
    <row r="167" spans="3:51">
      <c r="C167" s="192" t="s">
        <v>42</v>
      </c>
      <c r="D167" s="4">
        <v>0.53</v>
      </c>
      <c r="E167" s="215" t="s">
        <v>233</v>
      </c>
      <c r="I167" s="106">
        <v>162</v>
      </c>
      <c r="J167" s="84">
        <f t="shared" si="76"/>
        <v>0</v>
      </c>
      <c r="K167" s="84">
        <f t="shared" si="77"/>
        <v>0</v>
      </c>
      <c r="L167" s="84">
        <f t="shared" si="78"/>
        <v>0</v>
      </c>
      <c r="M167" s="84">
        <f t="shared" si="79"/>
        <v>0</v>
      </c>
      <c r="N167" s="84">
        <f t="shared" si="65"/>
        <v>0</v>
      </c>
      <c r="O167" s="85">
        <f t="shared" si="66"/>
        <v>0</v>
      </c>
      <c r="P167" s="106">
        <v>162</v>
      </c>
      <c r="Q167" s="84">
        <f t="shared" si="74"/>
        <v>0</v>
      </c>
      <c r="R167" s="84">
        <f t="shared" si="80"/>
        <v>0</v>
      </c>
      <c r="S167" s="84">
        <f t="shared" si="81"/>
        <v>0</v>
      </c>
      <c r="T167" s="84">
        <f t="shared" si="67"/>
        <v>0</v>
      </c>
      <c r="U167" s="84">
        <f t="shared" si="75"/>
        <v>0</v>
      </c>
      <c r="V167" s="84">
        <f t="shared" si="68"/>
        <v>0</v>
      </c>
      <c r="W167" s="84">
        <v>0</v>
      </c>
      <c r="X167" s="84">
        <f t="shared" si="69"/>
        <v>0</v>
      </c>
      <c r="Y167" s="89">
        <f t="shared" si="70"/>
        <v>0</v>
      </c>
      <c r="AA167" s="122">
        <v>162</v>
      </c>
      <c r="AB167" s="84">
        <f t="shared" si="71"/>
        <v>0</v>
      </c>
      <c r="AC167" s="332">
        <f t="shared" si="86"/>
        <v>0</v>
      </c>
      <c r="AD167" s="152">
        <f t="shared" si="72"/>
        <v>0</v>
      </c>
      <c r="AE167" s="152">
        <f t="shared" si="73"/>
        <v>0</v>
      </c>
      <c r="AF167" s="221">
        <f t="shared" si="82"/>
        <v>0</v>
      </c>
      <c r="AG167" s="221">
        <f t="shared" si="83"/>
        <v>0</v>
      </c>
      <c r="AH167" s="221">
        <f t="shared" si="84"/>
        <v>0</v>
      </c>
      <c r="AI167" s="226">
        <f t="shared" si="85"/>
        <v>0</v>
      </c>
      <c r="AK167" s="122">
        <v>162</v>
      </c>
      <c r="AL167" s="84"/>
      <c r="AM167" s="84"/>
      <c r="AN167" s="84"/>
      <c r="AO167" s="84"/>
      <c r="AP167" s="84"/>
      <c r="AQ167" s="221"/>
      <c r="AR167" s="221"/>
      <c r="AS167" s="221"/>
      <c r="AT167" s="221"/>
      <c r="AU167" s="84"/>
      <c r="AV167" s="84"/>
      <c r="AW167" s="84"/>
      <c r="AX167" s="84"/>
      <c r="AY167" s="127"/>
    </row>
    <row r="168" spans="3:51">
      <c r="C168" s="192" t="s">
        <v>43</v>
      </c>
      <c r="D168" s="4">
        <v>0.52</v>
      </c>
      <c r="E168" s="215" t="s">
        <v>233</v>
      </c>
      <c r="I168" s="106">
        <v>163</v>
      </c>
      <c r="J168" s="84">
        <f t="shared" si="76"/>
        <v>0</v>
      </c>
      <c r="K168" s="84">
        <f t="shared" si="77"/>
        <v>0</v>
      </c>
      <c r="L168" s="84">
        <f t="shared" si="78"/>
        <v>0</v>
      </c>
      <c r="M168" s="84">
        <f t="shared" si="79"/>
        <v>0</v>
      </c>
      <c r="N168" s="84">
        <f t="shared" si="65"/>
        <v>0</v>
      </c>
      <c r="O168" s="85">
        <f t="shared" si="66"/>
        <v>0</v>
      </c>
      <c r="P168" s="106">
        <v>163</v>
      </c>
      <c r="Q168" s="84">
        <f t="shared" si="74"/>
        <v>0</v>
      </c>
      <c r="R168" s="84">
        <f t="shared" si="80"/>
        <v>0</v>
      </c>
      <c r="S168" s="84">
        <f t="shared" si="81"/>
        <v>0</v>
      </c>
      <c r="T168" s="84">
        <f t="shared" si="67"/>
        <v>0</v>
      </c>
      <c r="U168" s="84">
        <f t="shared" si="75"/>
        <v>0</v>
      </c>
      <c r="V168" s="84">
        <f t="shared" si="68"/>
        <v>0</v>
      </c>
      <c r="W168" s="84">
        <v>0</v>
      </c>
      <c r="X168" s="84">
        <f t="shared" si="69"/>
        <v>0</v>
      </c>
      <c r="Y168" s="89">
        <f t="shared" si="70"/>
        <v>0</v>
      </c>
      <c r="AA168" s="122">
        <v>163</v>
      </c>
      <c r="AB168" s="84">
        <f t="shared" si="71"/>
        <v>0</v>
      </c>
      <c r="AC168" s="332">
        <f t="shared" si="86"/>
        <v>0</v>
      </c>
      <c r="AD168" s="152">
        <f t="shared" si="72"/>
        <v>0</v>
      </c>
      <c r="AE168" s="152">
        <f t="shared" si="73"/>
        <v>0</v>
      </c>
      <c r="AF168" s="221">
        <f t="shared" si="82"/>
        <v>0</v>
      </c>
      <c r="AG168" s="221">
        <f t="shared" si="83"/>
        <v>0</v>
      </c>
      <c r="AH168" s="221">
        <f t="shared" si="84"/>
        <v>0</v>
      </c>
      <c r="AI168" s="226">
        <f t="shared" si="85"/>
        <v>0</v>
      </c>
      <c r="AK168" s="122">
        <v>163</v>
      </c>
      <c r="AL168" s="84"/>
      <c r="AM168" s="84"/>
      <c r="AN168" s="84"/>
      <c r="AO168" s="84"/>
      <c r="AP168" s="84"/>
      <c r="AQ168" s="221"/>
      <c r="AR168" s="221"/>
      <c r="AS168" s="221"/>
      <c r="AT168" s="221"/>
      <c r="AU168" s="84"/>
      <c r="AV168" s="84"/>
      <c r="AW168" s="84"/>
      <c r="AX168" s="84"/>
      <c r="AY168" s="127"/>
    </row>
    <row r="169" spans="3:51">
      <c r="C169" s="192" t="s">
        <v>44</v>
      </c>
      <c r="D169" s="4">
        <v>0.52</v>
      </c>
      <c r="E169" s="215" t="s">
        <v>233</v>
      </c>
      <c r="I169" s="106">
        <v>164</v>
      </c>
      <c r="J169" s="84">
        <f t="shared" si="76"/>
        <v>0</v>
      </c>
      <c r="K169" s="84">
        <f t="shared" si="77"/>
        <v>0</v>
      </c>
      <c r="L169" s="84">
        <f t="shared" si="78"/>
        <v>0</v>
      </c>
      <c r="M169" s="84">
        <f t="shared" si="79"/>
        <v>0</v>
      </c>
      <c r="N169" s="84">
        <f t="shared" si="65"/>
        <v>0</v>
      </c>
      <c r="O169" s="85">
        <f t="shared" si="66"/>
        <v>0</v>
      </c>
      <c r="P169" s="106">
        <v>164</v>
      </c>
      <c r="Q169" s="84">
        <f t="shared" si="74"/>
        <v>0</v>
      </c>
      <c r="R169" s="84">
        <f t="shared" si="80"/>
        <v>0</v>
      </c>
      <c r="S169" s="84">
        <f t="shared" si="81"/>
        <v>0</v>
      </c>
      <c r="T169" s="84">
        <f t="shared" si="67"/>
        <v>0</v>
      </c>
      <c r="U169" s="84">
        <f t="shared" si="75"/>
        <v>0</v>
      </c>
      <c r="V169" s="84">
        <f t="shared" si="68"/>
        <v>0</v>
      </c>
      <c r="W169" s="84">
        <v>0</v>
      </c>
      <c r="X169" s="84">
        <f t="shared" si="69"/>
        <v>0</v>
      </c>
      <c r="Y169" s="89">
        <f t="shared" si="70"/>
        <v>0</v>
      </c>
      <c r="AA169" s="122">
        <v>164</v>
      </c>
      <c r="AB169" s="84">
        <f t="shared" si="71"/>
        <v>0</v>
      </c>
      <c r="AC169" s="332">
        <f t="shared" si="86"/>
        <v>0</v>
      </c>
      <c r="AD169" s="152">
        <f t="shared" si="72"/>
        <v>0</v>
      </c>
      <c r="AE169" s="152">
        <f t="shared" si="73"/>
        <v>0</v>
      </c>
      <c r="AF169" s="221">
        <f t="shared" si="82"/>
        <v>0</v>
      </c>
      <c r="AG169" s="221">
        <f t="shared" si="83"/>
        <v>0</v>
      </c>
      <c r="AH169" s="221">
        <f t="shared" si="84"/>
        <v>0</v>
      </c>
      <c r="AI169" s="226">
        <f t="shared" si="85"/>
        <v>0</v>
      </c>
      <c r="AK169" s="122">
        <v>164</v>
      </c>
      <c r="AL169" s="84"/>
      <c r="AM169" s="84"/>
      <c r="AN169" s="84"/>
      <c r="AO169" s="84"/>
      <c r="AP169" s="84"/>
      <c r="AQ169" s="221"/>
      <c r="AR169" s="221"/>
      <c r="AS169" s="221"/>
      <c r="AT169" s="221"/>
      <c r="AU169" s="84"/>
      <c r="AV169" s="84"/>
      <c r="AW169" s="84"/>
      <c r="AX169" s="84"/>
      <c r="AY169" s="127"/>
    </row>
    <row r="170" spans="3:51">
      <c r="C170" s="192" t="s">
        <v>45</v>
      </c>
      <c r="D170" s="4">
        <v>0.75</v>
      </c>
      <c r="E170" s="215" t="s">
        <v>233</v>
      </c>
      <c r="I170" s="106">
        <v>165</v>
      </c>
      <c r="J170" s="84">
        <f t="shared" si="76"/>
        <v>0</v>
      </c>
      <c r="K170" s="84">
        <f t="shared" si="77"/>
        <v>0</v>
      </c>
      <c r="L170" s="84">
        <f t="shared" si="78"/>
        <v>0</v>
      </c>
      <c r="M170" s="84">
        <f t="shared" si="79"/>
        <v>0</v>
      </c>
      <c r="N170" s="84">
        <f t="shared" si="65"/>
        <v>0</v>
      </c>
      <c r="O170" s="85">
        <f t="shared" si="66"/>
        <v>0</v>
      </c>
      <c r="P170" s="106">
        <v>165</v>
      </c>
      <c r="Q170" s="84">
        <f t="shared" si="74"/>
        <v>0</v>
      </c>
      <c r="R170" s="84">
        <f t="shared" si="80"/>
        <v>0</v>
      </c>
      <c r="S170" s="84">
        <f t="shared" si="81"/>
        <v>0</v>
      </c>
      <c r="T170" s="84">
        <f t="shared" si="67"/>
        <v>0</v>
      </c>
      <c r="U170" s="84">
        <f t="shared" si="75"/>
        <v>0</v>
      </c>
      <c r="V170" s="84">
        <f t="shared" si="68"/>
        <v>0</v>
      </c>
      <c r="W170" s="84">
        <v>0</v>
      </c>
      <c r="X170" s="84">
        <f t="shared" si="69"/>
        <v>0</v>
      </c>
      <c r="Y170" s="89">
        <f t="shared" si="70"/>
        <v>0</v>
      </c>
      <c r="AA170" s="122">
        <v>165</v>
      </c>
      <c r="AB170" s="84">
        <f t="shared" si="71"/>
        <v>0</v>
      </c>
      <c r="AC170" s="332">
        <f t="shared" si="86"/>
        <v>0</v>
      </c>
      <c r="AD170" s="152">
        <f t="shared" si="72"/>
        <v>0</v>
      </c>
      <c r="AE170" s="152">
        <f t="shared" si="73"/>
        <v>0</v>
      </c>
      <c r="AF170" s="221">
        <f t="shared" si="82"/>
        <v>0</v>
      </c>
      <c r="AG170" s="221">
        <f t="shared" si="83"/>
        <v>0</v>
      </c>
      <c r="AH170" s="221">
        <f t="shared" si="84"/>
        <v>0</v>
      </c>
      <c r="AI170" s="226">
        <f t="shared" si="85"/>
        <v>0</v>
      </c>
      <c r="AK170" s="122">
        <v>165</v>
      </c>
      <c r="AL170" s="84"/>
      <c r="AM170" s="84"/>
      <c r="AN170" s="84"/>
      <c r="AO170" s="84"/>
      <c r="AP170" s="84"/>
      <c r="AQ170" s="221"/>
      <c r="AR170" s="221"/>
      <c r="AS170" s="221"/>
      <c r="AT170" s="221"/>
      <c r="AU170" s="84"/>
      <c r="AV170" s="84"/>
      <c r="AW170" s="84"/>
      <c r="AX170" s="84"/>
      <c r="AY170" s="127"/>
    </row>
    <row r="171" spans="3:51">
      <c r="C171" s="192" t="s">
        <v>46</v>
      </c>
      <c r="D171" s="4">
        <v>0.52</v>
      </c>
      <c r="E171" s="215" t="s">
        <v>233</v>
      </c>
      <c r="I171" s="106">
        <v>166</v>
      </c>
      <c r="J171" s="84">
        <f t="shared" si="76"/>
        <v>0</v>
      </c>
      <c r="K171" s="84">
        <f t="shared" si="77"/>
        <v>0</v>
      </c>
      <c r="L171" s="84">
        <f t="shared" si="78"/>
        <v>0</v>
      </c>
      <c r="M171" s="84">
        <f t="shared" si="79"/>
        <v>0</v>
      </c>
      <c r="N171" s="84">
        <f t="shared" si="65"/>
        <v>0</v>
      </c>
      <c r="O171" s="85">
        <f t="shared" si="66"/>
        <v>0</v>
      </c>
      <c r="P171" s="106">
        <v>166</v>
      </c>
      <c r="Q171" s="84">
        <f t="shared" si="74"/>
        <v>0</v>
      </c>
      <c r="R171" s="84">
        <f t="shared" si="80"/>
        <v>0</v>
      </c>
      <c r="S171" s="84">
        <f t="shared" si="81"/>
        <v>0</v>
      </c>
      <c r="T171" s="84">
        <f t="shared" si="67"/>
        <v>0</v>
      </c>
      <c r="U171" s="84">
        <f t="shared" si="75"/>
        <v>0</v>
      </c>
      <c r="V171" s="84">
        <f t="shared" si="68"/>
        <v>0</v>
      </c>
      <c r="W171" s="84">
        <v>0</v>
      </c>
      <c r="X171" s="84">
        <f t="shared" si="69"/>
        <v>0</v>
      </c>
      <c r="Y171" s="89">
        <f t="shared" si="70"/>
        <v>0</v>
      </c>
      <c r="AA171" s="122">
        <v>166</v>
      </c>
      <c r="AB171" s="84">
        <f t="shared" si="71"/>
        <v>0</v>
      </c>
      <c r="AC171" s="332">
        <f t="shared" si="86"/>
        <v>0</v>
      </c>
      <c r="AD171" s="152">
        <f t="shared" si="72"/>
        <v>0</v>
      </c>
      <c r="AE171" s="152">
        <f t="shared" si="73"/>
        <v>0</v>
      </c>
      <c r="AF171" s="221">
        <f t="shared" si="82"/>
        <v>0</v>
      </c>
      <c r="AG171" s="221">
        <f t="shared" si="83"/>
        <v>0</v>
      </c>
      <c r="AH171" s="221">
        <f t="shared" si="84"/>
        <v>0</v>
      </c>
      <c r="AI171" s="226">
        <f t="shared" si="85"/>
        <v>0</v>
      </c>
      <c r="AK171" s="122">
        <v>166</v>
      </c>
      <c r="AL171" s="84"/>
      <c r="AM171" s="84"/>
      <c r="AN171" s="84"/>
      <c r="AO171" s="84"/>
      <c r="AP171" s="84"/>
      <c r="AQ171" s="221"/>
      <c r="AR171" s="221"/>
      <c r="AS171" s="221"/>
      <c r="AT171" s="221"/>
      <c r="AU171" s="84"/>
      <c r="AV171" s="84"/>
      <c r="AW171" s="84"/>
      <c r="AX171" s="84"/>
      <c r="AY171" s="127"/>
    </row>
    <row r="172" spans="3:51">
      <c r="C172" s="192" t="s">
        <v>47</v>
      </c>
      <c r="D172" s="4">
        <v>0.35</v>
      </c>
      <c r="E172" s="215" t="s">
        <v>235</v>
      </c>
      <c r="I172" s="106">
        <v>167</v>
      </c>
      <c r="J172" s="84">
        <f t="shared" si="76"/>
        <v>0</v>
      </c>
      <c r="K172" s="84">
        <f t="shared" si="77"/>
        <v>0</v>
      </c>
      <c r="L172" s="84">
        <f t="shared" si="78"/>
        <v>0</v>
      </c>
      <c r="M172" s="84">
        <f t="shared" si="79"/>
        <v>0</v>
      </c>
      <c r="N172" s="84">
        <f t="shared" si="65"/>
        <v>0</v>
      </c>
      <c r="O172" s="85">
        <f t="shared" si="66"/>
        <v>0</v>
      </c>
      <c r="P172" s="106">
        <v>167</v>
      </c>
      <c r="Q172" s="84">
        <f t="shared" si="74"/>
        <v>0</v>
      </c>
      <c r="R172" s="84">
        <f t="shared" si="80"/>
        <v>0</v>
      </c>
      <c r="S172" s="84">
        <f t="shared" si="81"/>
        <v>0</v>
      </c>
      <c r="T172" s="84">
        <f t="shared" si="67"/>
        <v>0</v>
      </c>
      <c r="U172" s="84">
        <f t="shared" si="75"/>
        <v>0</v>
      </c>
      <c r="V172" s="84">
        <f t="shared" si="68"/>
        <v>0</v>
      </c>
      <c r="W172" s="84">
        <v>0</v>
      </c>
      <c r="X172" s="84">
        <f t="shared" si="69"/>
        <v>0</v>
      </c>
      <c r="Y172" s="89">
        <f t="shared" si="70"/>
        <v>0</v>
      </c>
      <c r="AA172" s="122">
        <v>167</v>
      </c>
      <c r="AB172" s="84">
        <f t="shared" si="71"/>
        <v>0</v>
      </c>
      <c r="AC172" s="332">
        <f t="shared" si="86"/>
        <v>0</v>
      </c>
      <c r="AD172" s="152">
        <f t="shared" si="72"/>
        <v>0</v>
      </c>
      <c r="AE172" s="152">
        <f t="shared" si="73"/>
        <v>0</v>
      </c>
      <c r="AF172" s="221">
        <f t="shared" si="82"/>
        <v>0</v>
      </c>
      <c r="AG172" s="221">
        <f t="shared" si="83"/>
        <v>0</v>
      </c>
      <c r="AH172" s="221">
        <f t="shared" si="84"/>
        <v>0</v>
      </c>
      <c r="AI172" s="226">
        <f t="shared" si="85"/>
        <v>0</v>
      </c>
      <c r="AK172" s="122">
        <v>167</v>
      </c>
      <c r="AL172" s="84"/>
      <c r="AM172" s="84"/>
      <c r="AN172" s="84"/>
      <c r="AO172" s="84"/>
      <c r="AP172" s="84"/>
      <c r="AQ172" s="221"/>
      <c r="AR172" s="221"/>
      <c r="AS172" s="221"/>
      <c r="AT172" s="221"/>
      <c r="AU172" s="84"/>
      <c r="AV172" s="84"/>
      <c r="AW172" s="84"/>
      <c r="AX172" s="84"/>
      <c r="AY172" s="127"/>
    </row>
    <row r="173" spans="3:51">
      <c r="C173" s="192" t="s">
        <v>48</v>
      </c>
      <c r="D173" s="4">
        <v>0.37</v>
      </c>
      <c r="E173" s="215" t="s">
        <v>233</v>
      </c>
      <c r="I173" s="106">
        <v>168</v>
      </c>
      <c r="J173" s="84">
        <f t="shared" si="76"/>
        <v>0</v>
      </c>
      <c r="K173" s="84">
        <f t="shared" si="77"/>
        <v>0</v>
      </c>
      <c r="L173" s="84">
        <f t="shared" si="78"/>
        <v>0</v>
      </c>
      <c r="M173" s="84">
        <f t="shared" si="79"/>
        <v>0</v>
      </c>
      <c r="N173" s="84">
        <f t="shared" si="65"/>
        <v>0</v>
      </c>
      <c r="O173" s="85">
        <f t="shared" si="66"/>
        <v>0</v>
      </c>
      <c r="P173" s="106">
        <v>168</v>
      </c>
      <c r="Q173" s="84">
        <f t="shared" si="74"/>
        <v>0</v>
      </c>
      <c r="R173" s="84">
        <f t="shared" si="80"/>
        <v>0</v>
      </c>
      <c r="S173" s="84">
        <f t="shared" si="81"/>
        <v>0</v>
      </c>
      <c r="T173" s="84">
        <f t="shared" si="67"/>
        <v>0</v>
      </c>
      <c r="U173" s="84">
        <f t="shared" si="75"/>
        <v>0</v>
      </c>
      <c r="V173" s="84">
        <f t="shared" si="68"/>
        <v>0</v>
      </c>
      <c r="W173" s="84">
        <v>0</v>
      </c>
      <c r="X173" s="84">
        <f t="shared" si="69"/>
        <v>0</v>
      </c>
      <c r="Y173" s="89">
        <f t="shared" si="70"/>
        <v>0</v>
      </c>
      <c r="AA173" s="122">
        <v>168</v>
      </c>
      <c r="AB173" s="84">
        <f t="shared" si="71"/>
        <v>0</v>
      </c>
      <c r="AC173" s="332">
        <f t="shared" si="86"/>
        <v>0</v>
      </c>
      <c r="AD173" s="152">
        <f t="shared" si="72"/>
        <v>0</v>
      </c>
      <c r="AE173" s="152">
        <f t="shared" si="73"/>
        <v>0</v>
      </c>
      <c r="AF173" s="221">
        <f t="shared" si="82"/>
        <v>0</v>
      </c>
      <c r="AG173" s="221">
        <f t="shared" si="83"/>
        <v>0</v>
      </c>
      <c r="AH173" s="221">
        <f t="shared" si="84"/>
        <v>0</v>
      </c>
      <c r="AI173" s="226">
        <f t="shared" si="85"/>
        <v>0</v>
      </c>
      <c r="AK173" s="122">
        <v>168</v>
      </c>
      <c r="AL173" s="84"/>
      <c r="AM173" s="84"/>
      <c r="AN173" s="84"/>
      <c r="AO173" s="84"/>
      <c r="AP173" s="84"/>
      <c r="AQ173" s="221"/>
      <c r="AR173" s="221"/>
      <c r="AS173" s="221"/>
      <c r="AT173" s="221"/>
      <c r="AU173" s="84"/>
      <c r="AV173" s="84"/>
      <c r="AW173" s="84"/>
      <c r="AX173" s="84"/>
      <c r="AY173" s="127"/>
    </row>
    <row r="174" spans="3:51">
      <c r="C174" s="192" t="s">
        <v>49</v>
      </c>
      <c r="D174" s="4">
        <v>0.45</v>
      </c>
      <c r="E174" s="215" t="s">
        <v>234</v>
      </c>
      <c r="I174" s="106">
        <v>169</v>
      </c>
      <c r="J174" s="84">
        <f t="shared" si="76"/>
        <v>0</v>
      </c>
      <c r="K174" s="84">
        <f t="shared" si="77"/>
        <v>0</v>
      </c>
      <c r="L174" s="84">
        <f t="shared" si="78"/>
        <v>0</v>
      </c>
      <c r="M174" s="84">
        <f t="shared" si="79"/>
        <v>0</v>
      </c>
      <c r="N174" s="84">
        <f t="shared" si="65"/>
        <v>0</v>
      </c>
      <c r="O174" s="85">
        <f t="shared" si="66"/>
        <v>0</v>
      </c>
      <c r="P174" s="106">
        <v>169</v>
      </c>
      <c r="Q174" s="84">
        <f t="shared" si="74"/>
        <v>0</v>
      </c>
      <c r="R174" s="84">
        <f t="shared" si="80"/>
        <v>0</v>
      </c>
      <c r="S174" s="84">
        <f t="shared" si="81"/>
        <v>0</v>
      </c>
      <c r="T174" s="84">
        <f t="shared" si="67"/>
        <v>0</v>
      </c>
      <c r="U174" s="84">
        <f t="shared" si="75"/>
        <v>0</v>
      </c>
      <c r="V174" s="84">
        <f t="shared" si="68"/>
        <v>0</v>
      </c>
      <c r="W174" s="84">
        <v>0</v>
      </c>
      <c r="X174" s="84">
        <f t="shared" si="69"/>
        <v>0</v>
      </c>
      <c r="Y174" s="89">
        <f t="shared" si="70"/>
        <v>0</v>
      </c>
      <c r="AA174" s="122">
        <v>169</v>
      </c>
      <c r="AB174" s="84">
        <f t="shared" si="71"/>
        <v>0</v>
      </c>
      <c r="AC174" s="332">
        <f t="shared" si="86"/>
        <v>0</v>
      </c>
      <c r="AD174" s="152">
        <f t="shared" si="72"/>
        <v>0</v>
      </c>
      <c r="AE174" s="152">
        <f t="shared" si="73"/>
        <v>0</v>
      </c>
      <c r="AF174" s="221">
        <f t="shared" si="82"/>
        <v>0</v>
      </c>
      <c r="AG174" s="221">
        <f t="shared" si="83"/>
        <v>0</v>
      </c>
      <c r="AH174" s="221">
        <f t="shared" si="84"/>
        <v>0</v>
      </c>
      <c r="AI174" s="226">
        <f t="shared" si="85"/>
        <v>0</v>
      </c>
      <c r="AK174" s="122">
        <v>169</v>
      </c>
      <c r="AL174" s="84"/>
      <c r="AM174" s="84"/>
      <c r="AN174" s="84"/>
      <c r="AO174" s="84"/>
      <c r="AP174" s="84"/>
      <c r="AQ174" s="221"/>
      <c r="AR174" s="221"/>
      <c r="AS174" s="221"/>
      <c r="AT174" s="221"/>
      <c r="AU174" s="84"/>
      <c r="AV174" s="84"/>
      <c r="AW174" s="84"/>
      <c r="AX174" s="84"/>
      <c r="AY174" s="127"/>
    </row>
    <row r="175" spans="3:51">
      <c r="C175" s="192" t="s">
        <v>50</v>
      </c>
      <c r="D175" s="4">
        <v>0.39</v>
      </c>
      <c r="E175" s="215" t="s">
        <v>234</v>
      </c>
      <c r="I175" s="106">
        <v>170</v>
      </c>
      <c r="J175" s="84">
        <f t="shared" si="76"/>
        <v>0</v>
      </c>
      <c r="K175" s="84">
        <f t="shared" si="77"/>
        <v>0</v>
      </c>
      <c r="L175" s="84">
        <f t="shared" si="78"/>
        <v>0</v>
      </c>
      <c r="M175" s="84">
        <f t="shared" si="79"/>
        <v>0</v>
      </c>
      <c r="N175" s="84">
        <f t="shared" si="65"/>
        <v>0</v>
      </c>
      <c r="O175" s="85">
        <f t="shared" si="66"/>
        <v>0</v>
      </c>
      <c r="P175" s="106">
        <v>170</v>
      </c>
      <c r="Q175" s="84">
        <f t="shared" si="74"/>
        <v>0</v>
      </c>
      <c r="R175" s="84">
        <f t="shared" si="80"/>
        <v>0</v>
      </c>
      <c r="S175" s="84">
        <f t="shared" si="81"/>
        <v>0</v>
      </c>
      <c r="T175" s="84">
        <f t="shared" si="67"/>
        <v>0</v>
      </c>
      <c r="U175" s="84">
        <f t="shared" si="75"/>
        <v>0</v>
      </c>
      <c r="V175" s="84">
        <f t="shared" si="68"/>
        <v>0</v>
      </c>
      <c r="W175" s="84">
        <v>0</v>
      </c>
      <c r="X175" s="84">
        <f t="shared" si="69"/>
        <v>0</v>
      </c>
      <c r="Y175" s="89">
        <f t="shared" si="70"/>
        <v>0</v>
      </c>
      <c r="AA175" s="122">
        <v>170</v>
      </c>
      <c r="AB175" s="84">
        <f t="shared" si="71"/>
        <v>0</v>
      </c>
      <c r="AC175" s="332">
        <f t="shared" si="86"/>
        <v>0</v>
      </c>
      <c r="AD175" s="152">
        <f t="shared" si="72"/>
        <v>0</v>
      </c>
      <c r="AE175" s="152">
        <f t="shared" si="73"/>
        <v>0</v>
      </c>
      <c r="AF175" s="221">
        <f t="shared" si="82"/>
        <v>0</v>
      </c>
      <c r="AG175" s="221">
        <f t="shared" si="83"/>
        <v>0</v>
      </c>
      <c r="AH175" s="221">
        <f t="shared" si="84"/>
        <v>0</v>
      </c>
      <c r="AI175" s="226">
        <f t="shared" si="85"/>
        <v>0</v>
      </c>
      <c r="AK175" s="122">
        <v>170</v>
      </c>
      <c r="AL175" s="84"/>
      <c r="AM175" s="84"/>
      <c r="AN175" s="84"/>
      <c r="AO175" s="84"/>
      <c r="AP175" s="84"/>
      <c r="AQ175" s="221"/>
      <c r="AR175" s="221"/>
      <c r="AS175" s="221"/>
      <c r="AT175" s="221"/>
      <c r="AU175" s="84"/>
      <c r="AV175" s="84"/>
      <c r="AW175" s="84"/>
      <c r="AX175" s="84"/>
      <c r="AY175" s="127"/>
    </row>
    <row r="176" spans="3:51">
      <c r="C176" s="192" t="s">
        <v>51</v>
      </c>
      <c r="D176" s="4">
        <v>0.44</v>
      </c>
      <c r="E176" s="215" t="s">
        <v>234</v>
      </c>
      <c r="I176" s="106">
        <v>171</v>
      </c>
      <c r="J176" s="84">
        <f t="shared" si="76"/>
        <v>0</v>
      </c>
      <c r="K176" s="84">
        <f t="shared" si="77"/>
        <v>0</v>
      </c>
      <c r="L176" s="84">
        <f t="shared" si="78"/>
        <v>0</v>
      </c>
      <c r="M176" s="84">
        <f t="shared" si="79"/>
        <v>0</v>
      </c>
      <c r="N176" s="84">
        <f t="shared" si="65"/>
        <v>0</v>
      </c>
      <c r="O176" s="85">
        <f t="shared" si="66"/>
        <v>0</v>
      </c>
      <c r="P176" s="106">
        <v>171</v>
      </c>
      <c r="Q176" s="84">
        <f t="shared" si="74"/>
        <v>0</v>
      </c>
      <c r="R176" s="84">
        <f t="shared" si="80"/>
        <v>0</v>
      </c>
      <c r="S176" s="84">
        <f t="shared" si="81"/>
        <v>0</v>
      </c>
      <c r="T176" s="84">
        <f t="shared" si="67"/>
        <v>0</v>
      </c>
      <c r="U176" s="84">
        <f t="shared" si="75"/>
        <v>0</v>
      </c>
      <c r="V176" s="84">
        <f t="shared" si="68"/>
        <v>0</v>
      </c>
      <c r="W176" s="84">
        <v>0</v>
      </c>
      <c r="X176" s="84">
        <f t="shared" si="69"/>
        <v>0</v>
      </c>
      <c r="Y176" s="89">
        <f t="shared" si="70"/>
        <v>0</v>
      </c>
      <c r="AA176" s="122">
        <v>171</v>
      </c>
      <c r="AB176" s="84">
        <f t="shared" si="71"/>
        <v>0</v>
      </c>
      <c r="AC176" s="332">
        <f t="shared" si="86"/>
        <v>0</v>
      </c>
      <c r="AD176" s="152">
        <f t="shared" si="72"/>
        <v>0</v>
      </c>
      <c r="AE176" s="152">
        <f t="shared" si="73"/>
        <v>0</v>
      </c>
      <c r="AF176" s="221">
        <f t="shared" si="82"/>
        <v>0</v>
      </c>
      <c r="AG176" s="221">
        <f t="shared" si="83"/>
        <v>0</v>
      </c>
      <c r="AH176" s="221">
        <f t="shared" si="84"/>
        <v>0</v>
      </c>
      <c r="AI176" s="226">
        <f t="shared" si="85"/>
        <v>0</v>
      </c>
      <c r="AK176" s="122">
        <v>171</v>
      </c>
      <c r="AL176" s="84"/>
      <c r="AM176" s="84"/>
      <c r="AN176" s="84"/>
      <c r="AO176" s="84"/>
      <c r="AP176" s="84"/>
      <c r="AQ176" s="221"/>
      <c r="AR176" s="221"/>
      <c r="AS176" s="221"/>
      <c r="AT176" s="221"/>
      <c r="AU176" s="84"/>
      <c r="AV176" s="84"/>
      <c r="AW176" s="84"/>
      <c r="AX176" s="84"/>
      <c r="AY176" s="127"/>
    </row>
    <row r="177" spans="3:51">
      <c r="C177" s="192" t="s">
        <v>52</v>
      </c>
      <c r="D177" s="4">
        <v>0.46</v>
      </c>
      <c r="E177" s="215" t="s">
        <v>234</v>
      </c>
      <c r="I177" s="106">
        <v>172</v>
      </c>
      <c r="J177" s="84">
        <f t="shared" si="76"/>
        <v>0</v>
      </c>
      <c r="K177" s="84">
        <f t="shared" si="77"/>
        <v>0</v>
      </c>
      <c r="L177" s="84">
        <f t="shared" si="78"/>
        <v>0</v>
      </c>
      <c r="M177" s="84">
        <f t="shared" si="79"/>
        <v>0</v>
      </c>
      <c r="N177" s="84">
        <f t="shared" si="65"/>
        <v>0</v>
      </c>
      <c r="O177" s="85">
        <f t="shared" si="66"/>
        <v>0</v>
      </c>
      <c r="P177" s="106">
        <v>172</v>
      </c>
      <c r="Q177" s="84">
        <f t="shared" si="74"/>
        <v>0</v>
      </c>
      <c r="R177" s="84">
        <f t="shared" si="80"/>
        <v>0</v>
      </c>
      <c r="S177" s="84">
        <f t="shared" si="81"/>
        <v>0</v>
      </c>
      <c r="T177" s="84">
        <f t="shared" si="67"/>
        <v>0</v>
      </c>
      <c r="U177" s="84">
        <f t="shared" si="75"/>
        <v>0</v>
      </c>
      <c r="V177" s="84">
        <f t="shared" si="68"/>
        <v>0</v>
      </c>
      <c r="W177" s="84">
        <v>0</v>
      </c>
      <c r="X177" s="84">
        <f t="shared" si="69"/>
        <v>0</v>
      </c>
      <c r="Y177" s="89">
        <f t="shared" si="70"/>
        <v>0</v>
      </c>
      <c r="AA177" s="122">
        <v>172</v>
      </c>
      <c r="AB177" s="84">
        <f t="shared" si="71"/>
        <v>0</v>
      </c>
      <c r="AC177" s="332">
        <f t="shared" si="86"/>
        <v>0</v>
      </c>
      <c r="AD177" s="152">
        <f t="shared" si="72"/>
        <v>0</v>
      </c>
      <c r="AE177" s="152">
        <f t="shared" si="73"/>
        <v>0</v>
      </c>
      <c r="AF177" s="221">
        <f t="shared" si="82"/>
        <v>0</v>
      </c>
      <c r="AG177" s="221">
        <f t="shared" si="83"/>
        <v>0</v>
      </c>
      <c r="AH177" s="221">
        <f t="shared" si="84"/>
        <v>0</v>
      </c>
      <c r="AI177" s="226">
        <f t="shared" si="85"/>
        <v>0</v>
      </c>
      <c r="AK177" s="122">
        <v>172</v>
      </c>
      <c r="AL177" s="84"/>
      <c r="AM177" s="84"/>
      <c r="AN177" s="84"/>
      <c r="AO177" s="84"/>
      <c r="AP177" s="84"/>
      <c r="AQ177" s="221"/>
      <c r="AR177" s="221"/>
      <c r="AS177" s="221"/>
      <c r="AT177" s="221"/>
      <c r="AU177" s="84"/>
      <c r="AV177" s="84"/>
      <c r="AW177" s="84"/>
      <c r="AX177" s="84"/>
      <c r="AY177" s="127"/>
    </row>
    <row r="178" spans="3:51" ht="30">
      <c r="C178" s="192" t="s">
        <v>53</v>
      </c>
      <c r="D178" s="4">
        <v>0.46</v>
      </c>
      <c r="E178" s="215" t="s">
        <v>236</v>
      </c>
      <c r="I178" s="106">
        <v>173</v>
      </c>
      <c r="J178" s="84">
        <f t="shared" si="76"/>
        <v>0</v>
      </c>
      <c r="K178" s="84">
        <f t="shared" si="77"/>
        <v>0</v>
      </c>
      <c r="L178" s="84">
        <f t="shared" si="78"/>
        <v>0</v>
      </c>
      <c r="M178" s="84">
        <f t="shared" si="79"/>
        <v>0</v>
      </c>
      <c r="N178" s="84">
        <f t="shared" si="65"/>
        <v>0</v>
      </c>
      <c r="O178" s="85">
        <f t="shared" si="66"/>
        <v>0</v>
      </c>
      <c r="P178" s="106">
        <v>173</v>
      </c>
      <c r="Q178" s="84">
        <f t="shared" si="74"/>
        <v>0</v>
      </c>
      <c r="R178" s="84">
        <f t="shared" si="80"/>
        <v>0</v>
      </c>
      <c r="S178" s="84">
        <f t="shared" si="81"/>
        <v>0</v>
      </c>
      <c r="T178" s="84">
        <f t="shared" si="67"/>
        <v>0</v>
      </c>
      <c r="U178" s="84">
        <f t="shared" si="75"/>
        <v>0</v>
      </c>
      <c r="V178" s="84">
        <f t="shared" si="68"/>
        <v>0</v>
      </c>
      <c r="W178" s="84">
        <v>0</v>
      </c>
      <c r="X178" s="84">
        <f t="shared" si="69"/>
        <v>0</v>
      </c>
      <c r="Y178" s="89">
        <f t="shared" si="70"/>
        <v>0</v>
      </c>
      <c r="AA178" s="122">
        <v>173</v>
      </c>
      <c r="AB178" s="84">
        <f t="shared" si="71"/>
        <v>0</v>
      </c>
      <c r="AC178" s="332">
        <f t="shared" si="86"/>
        <v>0</v>
      </c>
      <c r="AD178" s="152">
        <f t="shared" si="72"/>
        <v>0</v>
      </c>
      <c r="AE178" s="152">
        <f t="shared" si="73"/>
        <v>0</v>
      </c>
      <c r="AF178" s="221">
        <f t="shared" si="82"/>
        <v>0</v>
      </c>
      <c r="AG178" s="221">
        <f t="shared" si="83"/>
        <v>0</v>
      </c>
      <c r="AH178" s="221">
        <f t="shared" si="84"/>
        <v>0</v>
      </c>
      <c r="AI178" s="226">
        <f t="shared" si="85"/>
        <v>0</v>
      </c>
      <c r="AK178" s="122">
        <v>173</v>
      </c>
      <c r="AL178" s="84"/>
      <c r="AM178" s="84"/>
      <c r="AN178" s="84"/>
      <c r="AO178" s="84"/>
      <c r="AP178" s="84"/>
      <c r="AQ178" s="221"/>
      <c r="AR178" s="221"/>
      <c r="AS178" s="221"/>
      <c r="AT178" s="221"/>
      <c r="AU178" s="84"/>
      <c r="AV178" s="84"/>
      <c r="AW178" s="84"/>
      <c r="AX178" s="84"/>
      <c r="AY178" s="127"/>
    </row>
    <row r="179" spans="3:51">
      <c r="C179" s="192" t="s">
        <v>54</v>
      </c>
      <c r="D179" s="4">
        <v>0.44</v>
      </c>
      <c r="E179" s="215" t="s">
        <v>234</v>
      </c>
      <c r="I179" s="106">
        <v>174</v>
      </c>
      <c r="J179" s="84">
        <f t="shared" si="76"/>
        <v>0</v>
      </c>
      <c r="K179" s="84">
        <f t="shared" si="77"/>
        <v>0</v>
      </c>
      <c r="L179" s="84">
        <f t="shared" si="78"/>
        <v>0</v>
      </c>
      <c r="M179" s="84">
        <f t="shared" si="79"/>
        <v>0</v>
      </c>
      <c r="N179" s="84">
        <f t="shared" si="65"/>
        <v>0</v>
      </c>
      <c r="O179" s="85">
        <f t="shared" si="66"/>
        <v>0</v>
      </c>
      <c r="P179" s="106">
        <v>174</v>
      </c>
      <c r="Q179" s="84">
        <f t="shared" si="74"/>
        <v>0</v>
      </c>
      <c r="R179" s="84">
        <f t="shared" si="80"/>
        <v>0</v>
      </c>
      <c r="S179" s="84">
        <f t="shared" si="81"/>
        <v>0</v>
      </c>
      <c r="T179" s="84">
        <f t="shared" si="67"/>
        <v>0</v>
      </c>
      <c r="U179" s="84">
        <f t="shared" si="75"/>
        <v>0</v>
      </c>
      <c r="V179" s="84">
        <f t="shared" si="68"/>
        <v>0</v>
      </c>
      <c r="W179" s="84">
        <v>0</v>
      </c>
      <c r="X179" s="84">
        <f t="shared" si="69"/>
        <v>0</v>
      </c>
      <c r="Y179" s="89">
        <f t="shared" si="70"/>
        <v>0</v>
      </c>
      <c r="AA179" s="122">
        <v>174</v>
      </c>
      <c r="AB179" s="84">
        <f t="shared" si="71"/>
        <v>0</v>
      </c>
      <c r="AC179" s="332">
        <f t="shared" si="86"/>
        <v>0</v>
      </c>
      <c r="AD179" s="152">
        <f t="shared" si="72"/>
        <v>0</v>
      </c>
      <c r="AE179" s="152">
        <f t="shared" si="73"/>
        <v>0</v>
      </c>
      <c r="AF179" s="221">
        <f t="shared" si="82"/>
        <v>0</v>
      </c>
      <c r="AG179" s="221">
        <f t="shared" si="83"/>
        <v>0</v>
      </c>
      <c r="AH179" s="221">
        <f t="shared" si="84"/>
        <v>0</v>
      </c>
      <c r="AI179" s="226">
        <f t="shared" si="85"/>
        <v>0</v>
      </c>
      <c r="AK179" s="122">
        <v>174</v>
      </c>
      <c r="AL179" s="84"/>
      <c r="AM179" s="84"/>
      <c r="AN179" s="84"/>
      <c r="AO179" s="84"/>
      <c r="AP179" s="84"/>
      <c r="AQ179" s="221"/>
      <c r="AR179" s="221"/>
      <c r="AS179" s="221"/>
      <c r="AT179" s="221"/>
      <c r="AU179" s="84"/>
      <c r="AV179" s="84"/>
      <c r="AW179" s="84"/>
      <c r="AX179" s="84"/>
      <c r="AY179" s="127"/>
    </row>
    <row r="180" spans="3:51">
      <c r="C180" s="192" t="s">
        <v>55</v>
      </c>
      <c r="D180" s="4">
        <v>0.46</v>
      </c>
      <c r="E180" s="215" t="s">
        <v>234</v>
      </c>
      <c r="I180" s="106">
        <v>175</v>
      </c>
      <c r="J180" s="84">
        <f t="shared" si="76"/>
        <v>0</v>
      </c>
      <c r="K180" s="84">
        <f t="shared" si="77"/>
        <v>0</v>
      </c>
      <c r="L180" s="84">
        <f t="shared" si="78"/>
        <v>0</v>
      </c>
      <c r="M180" s="84">
        <f t="shared" si="79"/>
        <v>0</v>
      </c>
      <c r="N180" s="84">
        <f t="shared" si="65"/>
        <v>0</v>
      </c>
      <c r="O180" s="85">
        <f t="shared" si="66"/>
        <v>0</v>
      </c>
      <c r="P180" s="106">
        <v>175</v>
      </c>
      <c r="Q180" s="84">
        <f t="shared" si="74"/>
        <v>0</v>
      </c>
      <c r="R180" s="84">
        <f t="shared" si="80"/>
        <v>0</v>
      </c>
      <c r="S180" s="84">
        <f t="shared" si="81"/>
        <v>0</v>
      </c>
      <c r="T180" s="84">
        <f t="shared" si="67"/>
        <v>0</v>
      </c>
      <c r="U180" s="84">
        <f t="shared" si="75"/>
        <v>0</v>
      </c>
      <c r="V180" s="84">
        <f t="shared" si="68"/>
        <v>0</v>
      </c>
      <c r="W180" s="84">
        <v>0</v>
      </c>
      <c r="X180" s="84">
        <f t="shared" si="69"/>
        <v>0</v>
      </c>
      <c r="Y180" s="89">
        <f t="shared" si="70"/>
        <v>0</v>
      </c>
      <c r="AA180" s="122">
        <v>175</v>
      </c>
      <c r="AB180" s="84">
        <f t="shared" si="71"/>
        <v>0</v>
      </c>
      <c r="AC180" s="332">
        <f t="shared" si="86"/>
        <v>0</v>
      </c>
      <c r="AD180" s="152">
        <f t="shared" si="72"/>
        <v>0</v>
      </c>
      <c r="AE180" s="152">
        <f t="shared" si="73"/>
        <v>0</v>
      </c>
      <c r="AF180" s="221">
        <f t="shared" si="82"/>
        <v>0</v>
      </c>
      <c r="AG180" s="221">
        <f t="shared" si="83"/>
        <v>0</v>
      </c>
      <c r="AH180" s="221">
        <f t="shared" si="84"/>
        <v>0</v>
      </c>
      <c r="AI180" s="226">
        <f t="shared" si="85"/>
        <v>0</v>
      </c>
      <c r="AK180" s="122">
        <v>175</v>
      </c>
      <c r="AL180" s="84"/>
      <c r="AM180" s="84"/>
      <c r="AN180" s="84"/>
      <c r="AO180" s="84"/>
      <c r="AP180" s="84"/>
      <c r="AQ180" s="221"/>
      <c r="AR180" s="221"/>
      <c r="AS180" s="221"/>
      <c r="AT180" s="221"/>
      <c r="AU180" s="84"/>
      <c r="AV180" s="84"/>
      <c r="AW180" s="84"/>
      <c r="AX180" s="84"/>
      <c r="AY180" s="127"/>
    </row>
    <row r="181" spans="3:51">
      <c r="C181" s="192" t="s">
        <v>56</v>
      </c>
      <c r="D181" s="4">
        <v>0.48</v>
      </c>
      <c r="E181" s="215" t="s">
        <v>234</v>
      </c>
      <c r="I181" s="106">
        <v>176</v>
      </c>
      <c r="J181" s="84">
        <f t="shared" si="76"/>
        <v>0</v>
      </c>
      <c r="K181" s="84">
        <f t="shared" si="77"/>
        <v>0</v>
      </c>
      <c r="L181" s="84">
        <f t="shared" si="78"/>
        <v>0</v>
      </c>
      <c r="M181" s="84">
        <f t="shared" si="79"/>
        <v>0</v>
      </c>
      <c r="N181" s="84">
        <f t="shared" si="65"/>
        <v>0</v>
      </c>
      <c r="O181" s="85">
        <f t="shared" si="66"/>
        <v>0</v>
      </c>
      <c r="P181" s="106">
        <v>176</v>
      </c>
      <c r="Q181" s="84">
        <f t="shared" si="74"/>
        <v>0</v>
      </c>
      <c r="R181" s="84">
        <f t="shared" si="80"/>
        <v>0</v>
      </c>
      <c r="S181" s="84">
        <f t="shared" si="81"/>
        <v>0</v>
      </c>
      <c r="T181" s="84">
        <f t="shared" si="67"/>
        <v>0</v>
      </c>
      <c r="U181" s="84">
        <f t="shared" si="75"/>
        <v>0</v>
      </c>
      <c r="V181" s="84">
        <f t="shared" si="68"/>
        <v>0</v>
      </c>
      <c r="W181" s="84">
        <v>0</v>
      </c>
      <c r="X181" s="84">
        <f t="shared" si="69"/>
        <v>0</v>
      </c>
      <c r="Y181" s="89">
        <f t="shared" si="70"/>
        <v>0</v>
      </c>
      <c r="AA181" s="122">
        <v>176</v>
      </c>
      <c r="AB181" s="84">
        <f t="shared" si="71"/>
        <v>0</v>
      </c>
      <c r="AC181" s="332">
        <f t="shared" si="86"/>
        <v>0</v>
      </c>
      <c r="AD181" s="152">
        <f t="shared" si="72"/>
        <v>0</v>
      </c>
      <c r="AE181" s="152">
        <f t="shared" si="73"/>
        <v>0</v>
      </c>
      <c r="AF181" s="221">
        <f t="shared" si="82"/>
        <v>0</v>
      </c>
      <c r="AG181" s="221">
        <f t="shared" si="83"/>
        <v>0</v>
      </c>
      <c r="AH181" s="221">
        <f t="shared" si="84"/>
        <v>0</v>
      </c>
      <c r="AI181" s="226">
        <f t="shared" si="85"/>
        <v>0</v>
      </c>
      <c r="AK181" s="122">
        <v>176</v>
      </c>
      <c r="AL181" s="84"/>
      <c r="AM181" s="84"/>
      <c r="AN181" s="84"/>
      <c r="AO181" s="84"/>
      <c r="AP181" s="84"/>
      <c r="AQ181" s="221"/>
      <c r="AR181" s="221"/>
      <c r="AS181" s="221"/>
      <c r="AT181" s="221"/>
      <c r="AU181" s="84"/>
      <c r="AV181" s="84"/>
      <c r="AW181" s="84"/>
      <c r="AX181" s="84"/>
      <c r="AY181" s="127"/>
    </row>
    <row r="182" spans="3:51">
      <c r="C182" s="192" t="s">
        <v>57</v>
      </c>
      <c r="D182" s="4">
        <v>0.44</v>
      </c>
      <c r="E182" s="215" t="s">
        <v>234</v>
      </c>
      <c r="I182" s="106">
        <v>177</v>
      </c>
      <c r="J182" s="84">
        <f t="shared" si="76"/>
        <v>0</v>
      </c>
      <c r="K182" s="84">
        <f t="shared" si="77"/>
        <v>0</v>
      </c>
      <c r="L182" s="84">
        <f t="shared" si="78"/>
        <v>0</v>
      </c>
      <c r="M182" s="84">
        <f t="shared" si="79"/>
        <v>0</v>
      </c>
      <c r="N182" s="84">
        <f t="shared" si="65"/>
        <v>0</v>
      </c>
      <c r="O182" s="85">
        <f t="shared" si="66"/>
        <v>0</v>
      </c>
      <c r="P182" s="106">
        <v>177</v>
      </c>
      <c r="Q182" s="84">
        <f t="shared" si="74"/>
        <v>0</v>
      </c>
      <c r="R182" s="84">
        <f t="shared" si="80"/>
        <v>0</v>
      </c>
      <c r="S182" s="84">
        <f t="shared" si="81"/>
        <v>0</v>
      </c>
      <c r="T182" s="84">
        <f t="shared" si="67"/>
        <v>0</v>
      </c>
      <c r="U182" s="84">
        <f t="shared" si="75"/>
        <v>0</v>
      </c>
      <c r="V182" s="84">
        <f t="shared" si="68"/>
        <v>0</v>
      </c>
      <c r="W182" s="84">
        <v>0</v>
      </c>
      <c r="X182" s="84">
        <f t="shared" si="69"/>
        <v>0</v>
      </c>
      <c r="Y182" s="89">
        <f t="shared" si="70"/>
        <v>0</v>
      </c>
      <c r="AA182" s="122">
        <v>177</v>
      </c>
      <c r="AB182" s="84">
        <f t="shared" si="71"/>
        <v>0</v>
      </c>
      <c r="AC182" s="332">
        <f t="shared" si="86"/>
        <v>0</v>
      </c>
      <c r="AD182" s="152">
        <f t="shared" si="72"/>
        <v>0</v>
      </c>
      <c r="AE182" s="152">
        <f t="shared" si="73"/>
        <v>0</v>
      </c>
      <c r="AF182" s="221">
        <f t="shared" si="82"/>
        <v>0</v>
      </c>
      <c r="AG182" s="221">
        <f t="shared" si="83"/>
        <v>0</v>
      </c>
      <c r="AH182" s="221">
        <f t="shared" si="84"/>
        <v>0</v>
      </c>
      <c r="AI182" s="226">
        <f t="shared" si="85"/>
        <v>0</v>
      </c>
      <c r="AK182" s="122">
        <v>177</v>
      </c>
      <c r="AL182" s="84"/>
      <c r="AM182" s="84"/>
      <c r="AN182" s="84"/>
      <c r="AO182" s="84"/>
      <c r="AP182" s="84"/>
      <c r="AQ182" s="221"/>
      <c r="AR182" s="221"/>
      <c r="AS182" s="221"/>
      <c r="AT182" s="221"/>
      <c r="AU182" s="84"/>
      <c r="AV182" s="84"/>
      <c r="AW182" s="84"/>
      <c r="AX182" s="84"/>
      <c r="AY182" s="127"/>
    </row>
    <row r="183" spans="3:51">
      <c r="C183" s="192" t="s">
        <v>58</v>
      </c>
      <c r="D183" s="4">
        <v>0.34</v>
      </c>
      <c r="E183" s="215" t="s">
        <v>234</v>
      </c>
      <c r="I183" s="106">
        <v>178</v>
      </c>
      <c r="J183" s="84">
        <f t="shared" si="76"/>
        <v>0</v>
      </c>
      <c r="K183" s="84">
        <f t="shared" si="77"/>
        <v>0</v>
      </c>
      <c r="L183" s="84">
        <f t="shared" si="78"/>
        <v>0</v>
      </c>
      <c r="M183" s="84">
        <f t="shared" si="79"/>
        <v>0</v>
      </c>
      <c r="N183" s="84">
        <f t="shared" si="65"/>
        <v>0</v>
      </c>
      <c r="O183" s="85">
        <f t="shared" si="66"/>
        <v>0</v>
      </c>
      <c r="P183" s="106">
        <v>178</v>
      </c>
      <c r="Q183" s="84">
        <f t="shared" si="74"/>
        <v>0</v>
      </c>
      <c r="R183" s="84">
        <f t="shared" si="80"/>
        <v>0</v>
      </c>
      <c r="S183" s="84">
        <f t="shared" si="81"/>
        <v>0</v>
      </c>
      <c r="T183" s="84">
        <f t="shared" si="67"/>
        <v>0</v>
      </c>
      <c r="U183" s="84">
        <f t="shared" si="75"/>
        <v>0</v>
      </c>
      <c r="V183" s="84">
        <f t="shared" si="68"/>
        <v>0</v>
      </c>
      <c r="W183" s="84">
        <v>0</v>
      </c>
      <c r="X183" s="84">
        <f t="shared" si="69"/>
        <v>0</v>
      </c>
      <c r="Y183" s="89">
        <f t="shared" si="70"/>
        <v>0</v>
      </c>
      <c r="AA183" s="122">
        <v>178</v>
      </c>
      <c r="AB183" s="84">
        <f t="shared" si="71"/>
        <v>0</v>
      </c>
      <c r="AC183" s="332">
        <f t="shared" si="86"/>
        <v>0</v>
      </c>
      <c r="AD183" s="152">
        <f t="shared" si="72"/>
        <v>0</v>
      </c>
      <c r="AE183" s="152">
        <f t="shared" si="73"/>
        <v>0</v>
      </c>
      <c r="AF183" s="221">
        <f t="shared" si="82"/>
        <v>0</v>
      </c>
      <c r="AG183" s="221">
        <f t="shared" si="83"/>
        <v>0</v>
      </c>
      <c r="AH183" s="221">
        <f t="shared" si="84"/>
        <v>0</v>
      </c>
      <c r="AI183" s="226">
        <f t="shared" si="85"/>
        <v>0</v>
      </c>
      <c r="AK183" s="122">
        <v>178</v>
      </c>
      <c r="AL183" s="84"/>
      <c r="AM183" s="84"/>
      <c r="AN183" s="84"/>
      <c r="AO183" s="84"/>
      <c r="AP183" s="84"/>
      <c r="AQ183" s="221"/>
      <c r="AR183" s="221"/>
      <c r="AS183" s="221"/>
      <c r="AT183" s="221"/>
      <c r="AU183" s="84"/>
      <c r="AV183" s="84"/>
      <c r="AW183" s="84"/>
      <c r="AX183" s="84"/>
      <c r="AY183" s="127"/>
    </row>
    <row r="184" spans="3:51">
      <c r="C184" s="192" t="s">
        <v>59</v>
      </c>
      <c r="D184" s="4">
        <v>0.5</v>
      </c>
      <c r="E184" s="215" t="s">
        <v>233</v>
      </c>
      <c r="I184" s="106">
        <v>179</v>
      </c>
      <c r="J184" s="84">
        <f t="shared" si="76"/>
        <v>0</v>
      </c>
      <c r="K184" s="84">
        <f t="shared" si="77"/>
        <v>0</v>
      </c>
      <c r="L184" s="84">
        <f t="shared" si="78"/>
        <v>0</v>
      </c>
      <c r="M184" s="84">
        <f t="shared" si="79"/>
        <v>0</v>
      </c>
      <c r="N184" s="84">
        <f t="shared" si="65"/>
        <v>0</v>
      </c>
      <c r="O184" s="85">
        <f t="shared" si="66"/>
        <v>0</v>
      </c>
      <c r="P184" s="106">
        <v>179</v>
      </c>
      <c r="Q184" s="84">
        <f t="shared" si="74"/>
        <v>0</v>
      </c>
      <c r="R184" s="84">
        <f t="shared" si="80"/>
        <v>0</v>
      </c>
      <c r="S184" s="84">
        <f t="shared" si="81"/>
        <v>0</v>
      </c>
      <c r="T184" s="84">
        <f t="shared" si="67"/>
        <v>0</v>
      </c>
      <c r="U184" s="84">
        <f t="shared" si="75"/>
        <v>0</v>
      </c>
      <c r="V184" s="84">
        <f t="shared" si="68"/>
        <v>0</v>
      </c>
      <c r="W184" s="84">
        <v>0</v>
      </c>
      <c r="X184" s="84">
        <f t="shared" si="69"/>
        <v>0</v>
      </c>
      <c r="Y184" s="89">
        <f t="shared" si="70"/>
        <v>0</v>
      </c>
      <c r="AA184" s="122">
        <v>179</v>
      </c>
      <c r="AB184" s="84">
        <f t="shared" si="71"/>
        <v>0</v>
      </c>
      <c r="AC184" s="332">
        <f t="shared" si="86"/>
        <v>0</v>
      </c>
      <c r="AD184" s="152">
        <f t="shared" si="72"/>
        <v>0</v>
      </c>
      <c r="AE184" s="152">
        <f t="shared" si="73"/>
        <v>0</v>
      </c>
      <c r="AF184" s="221">
        <f t="shared" si="82"/>
        <v>0</v>
      </c>
      <c r="AG184" s="221">
        <f t="shared" si="83"/>
        <v>0</v>
      </c>
      <c r="AH184" s="221">
        <f t="shared" si="84"/>
        <v>0</v>
      </c>
      <c r="AI184" s="226">
        <f t="shared" si="85"/>
        <v>0</v>
      </c>
      <c r="AK184" s="122">
        <v>179</v>
      </c>
      <c r="AL184" s="84"/>
      <c r="AM184" s="84"/>
      <c r="AN184" s="84"/>
      <c r="AO184" s="84"/>
      <c r="AP184" s="84"/>
      <c r="AQ184" s="221"/>
      <c r="AR184" s="221"/>
      <c r="AS184" s="221"/>
      <c r="AT184" s="221"/>
      <c r="AU184" s="84"/>
      <c r="AV184" s="84"/>
      <c r="AW184" s="84"/>
      <c r="AX184" s="84"/>
      <c r="AY184" s="127"/>
    </row>
    <row r="185" spans="3:51">
      <c r="C185" s="192" t="s">
        <v>60</v>
      </c>
      <c r="D185" s="4">
        <v>0.57999999999999996</v>
      </c>
      <c r="E185" s="215" t="s">
        <v>233</v>
      </c>
      <c r="I185" s="106">
        <v>180</v>
      </c>
      <c r="J185" s="84">
        <f t="shared" si="76"/>
        <v>0</v>
      </c>
      <c r="K185" s="84">
        <f t="shared" si="77"/>
        <v>0</v>
      </c>
      <c r="L185" s="84">
        <f t="shared" si="78"/>
        <v>0</v>
      </c>
      <c r="M185" s="84">
        <f t="shared" si="79"/>
        <v>0</v>
      </c>
      <c r="N185" s="84">
        <f t="shared" si="65"/>
        <v>0</v>
      </c>
      <c r="O185" s="85">
        <f t="shared" si="66"/>
        <v>0</v>
      </c>
      <c r="P185" s="106">
        <v>180</v>
      </c>
      <c r="Q185" s="84">
        <f t="shared" si="74"/>
        <v>0</v>
      </c>
      <c r="R185" s="84">
        <f t="shared" si="80"/>
        <v>0</v>
      </c>
      <c r="S185" s="84">
        <f t="shared" si="81"/>
        <v>0</v>
      </c>
      <c r="T185" s="84">
        <f t="shared" si="67"/>
        <v>0</v>
      </c>
      <c r="U185" s="84">
        <f t="shared" si="75"/>
        <v>0</v>
      </c>
      <c r="V185" s="84">
        <f t="shared" si="68"/>
        <v>0</v>
      </c>
      <c r="W185" s="84">
        <v>0</v>
      </c>
      <c r="X185" s="84">
        <f t="shared" si="69"/>
        <v>0</v>
      </c>
      <c r="Y185" s="89">
        <f t="shared" si="70"/>
        <v>0</v>
      </c>
      <c r="AA185" s="122">
        <v>180</v>
      </c>
      <c r="AB185" s="84">
        <f t="shared" si="71"/>
        <v>0</v>
      </c>
      <c r="AC185" s="332">
        <f t="shared" si="86"/>
        <v>0</v>
      </c>
      <c r="AD185" s="152">
        <f t="shared" si="72"/>
        <v>0</v>
      </c>
      <c r="AE185" s="152">
        <f t="shared" si="73"/>
        <v>0</v>
      </c>
      <c r="AF185" s="221">
        <f t="shared" si="82"/>
        <v>0</v>
      </c>
      <c r="AG185" s="221">
        <f t="shared" si="83"/>
        <v>0</v>
      </c>
      <c r="AH185" s="221">
        <f t="shared" si="84"/>
        <v>0</v>
      </c>
      <c r="AI185" s="226">
        <f t="shared" si="85"/>
        <v>0</v>
      </c>
      <c r="AK185" s="122">
        <v>180</v>
      </c>
      <c r="AL185" s="84"/>
      <c r="AM185" s="84"/>
      <c r="AN185" s="84"/>
      <c r="AO185" s="84"/>
      <c r="AP185" s="84"/>
      <c r="AQ185" s="221"/>
      <c r="AR185" s="221"/>
      <c r="AS185" s="221"/>
      <c r="AT185" s="221"/>
      <c r="AU185" s="84"/>
      <c r="AV185" s="84"/>
      <c r="AW185" s="84"/>
      <c r="AX185" s="84"/>
      <c r="AY185" s="127"/>
    </row>
    <row r="186" spans="3:51">
      <c r="C186" s="192" t="s">
        <v>61</v>
      </c>
      <c r="D186" s="4">
        <v>0.37</v>
      </c>
      <c r="E186" s="215" t="s">
        <v>234</v>
      </c>
      <c r="I186" s="106">
        <v>181</v>
      </c>
      <c r="J186" s="84">
        <f t="shared" si="76"/>
        <v>0</v>
      </c>
      <c r="K186" s="84">
        <f t="shared" si="77"/>
        <v>0</v>
      </c>
      <c r="L186" s="84">
        <f t="shared" si="78"/>
        <v>0</v>
      </c>
      <c r="M186" s="84">
        <f t="shared" si="79"/>
        <v>0</v>
      </c>
      <c r="N186" s="84">
        <f t="shared" si="65"/>
        <v>0</v>
      </c>
      <c r="O186" s="85">
        <f t="shared" si="66"/>
        <v>0</v>
      </c>
      <c r="P186" s="106">
        <v>181</v>
      </c>
      <c r="Q186" s="84">
        <f t="shared" si="74"/>
        <v>0</v>
      </c>
      <c r="R186" s="84">
        <f t="shared" si="80"/>
        <v>0</v>
      </c>
      <c r="S186" s="84">
        <f t="shared" si="81"/>
        <v>0</v>
      </c>
      <c r="T186" s="84">
        <f t="shared" si="67"/>
        <v>0</v>
      </c>
      <c r="U186" s="84">
        <f t="shared" si="75"/>
        <v>0</v>
      </c>
      <c r="V186" s="84">
        <f t="shared" si="68"/>
        <v>0</v>
      </c>
      <c r="W186" s="84">
        <v>0</v>
      </c>
      <c r="X186" s="84">
        <f t="shared" si="69"/>
        <v>0</v>
      </c>
      <c r="Y186" s="89">
        <f t="shared" si="70"/>
        <v>0</v>
      </c>
      <c r="AA186" s="122">
        <v>181</v>
      </c>
      <c r="AB186" s="84">
        <f t="shared" si="71"/>
        <v>0</v>
      </c>
      <c r="AC186" s="332">
        <f t="shared" si="86"/>
        <v>0</v>
      </c>
      <c r="AD186" s="152">
        <f t="shared" si="72"/>
        <v>0</v>
      </c>
      <c r="AE186" s="152">
        <f t="shared" si="73"/>
        <v>0</v>
      </c>
      <c r="AF186" s="221">
        <f t="shared" si="82"/>
        <v>0</v>
      </c>
      <c r="AG186" s="221">
        <f t="shared" si="83"/>
        <v>0</v>
      </c>
      <c r="AH186" s="221">
        <f t="shared" si="84"/>
        <v>0</v>
      </c>
      <c r="AI186" s="226">
        <f t="shared" si="85"/>
        <v>0</v>
      </c>
      <c r="AK186" s="122">
        <v>181</v>
      </c>
      <c r="AL186" s="84"/>
      <c r="AM186" s="84"/>
      <c r="AN186" s="84"/>
      <c r="AO186" s="84"/>
      <c r="AP186" s="84"/>
      <c r="AQ186" s="221"/>
      <c r="AR186" s="221"/>
      <c r="AS186" s="221"/>
      <c r="AT186" s="221"/>
      <c r="AU186" s="84"/>
      <c r="AV186" s="84"/>
      <c r="AW186" s="84"/>
      <c r="AX186" s="84"/>
      <c r="AY186" s="127"/>
    </row>
    <row r="187" spans="3:51">
      <c r="C187" s="192" t="s">
        <v>62</v>
      </c>
      <c r="D187" s="4">
        <v>0.37</v>
      </c>
      <c r="E187" s="215" t="s">
        <v>234</v>
      </c>
      <c r="I187" s="106">
        <v>182</v>
      </c>
      <c r="J187" s="84">
        <f t="shared" si="76"/>
        <v>0</v>
      </c>
      <c r="K187" s="84">
        <f t="shared" si="77"/>
        <v>0</v>
      </c>
      <c r="L187" s="84">
        <f t="shared" si="78"/>
        <v>0</v>
      </c>
      <c r="M187" s="84">
        <f t="shared" si="79"/>
        <v>0</v>
      </c>
      <c r="N187" s="84">
        <f t="shared" si="65"/>
        <v>0</v>
      </c>
      <c r="O187" s="85">
        <f t="shared" si="66"/>
        <v>0</v>
      </c>
      <c r="P187" s="106">
        <v>182</v>
      </c>
      <c r="Q187" s="84">
        <f t="shared" si="74"/>
        <v>0</v>
      </c>
      <c r="R187" s="84">
        <f t="shared" si="80"/>
        <v>0</v>
      </c>
      <c r="S187" s="84">
        <f t="shared" si="81"/>
        <v>0</v>
      </c>
      <c r="T187" s="84">
        <f t="shared" si="67"/>
        <v>0</v>
      </c>
      <c r="U187" s="84">
        <f t="shared" si="75"/>
        <v>0</v>
      </c>
      <c r="V187" s="84">
        <f t="shared" si="68"/>
        <v>0</v>
      </c>
      <c r="W187" s="84">
        <v>0</v>
      </c>
      <c r="X187" s="84">
        <f t="shared" si="69"/>
        <v>0</v>
      </c>
      <c r="Y187" s="89">
        <f t="shared" si="70"/>
        <v>0</v>
      </c>
      <c r="AA187" s="122">
        <v>182</v>
      </c>
      <c r="AB187" s="84">
        <f t="shared" si="71"/>
        <v>0</v>
      </c>
      <c r="AC187" s="332">
        <f t="shared" si="86"/>
        <v>0</v>
      </c>
      <c r="AD187" s="152">
        <f t="shared" si="72"/>
        <v>0</v>
      </c>
      <c r="AE187" s="152">
        <f t="shared" si="73"/>
        <v>0</v>
      </c>
      <c r="AF187" s="221">
        <f t="shared" si="82"/>
        <v>0</v>
      </c>
      <c r="AG187" s="221">
        <f t="shared" si="83"/>
        <v>0</v>
      </c>
      <c r="AH187" s="221">
        <f t="shared" si="84"/>
        <v>0</v>
      </c>
      <c r="AI187" s="226">
        <f t="shared" si="85"/>
        <v>0</v>
      </c>
      <c r="AK187" s="122">
        <v>182</v>
      </c>
      <c r="AL187" s="84"/>
      <c r="AM187" s="84"/>
      <c r="AN187" s="84"/>
      <c r="AO187" s="84"/>
      <c r="AP187" s="84"/>
      <c r="AQ187" s="221"/>
      <c r="AR187" s="221"/>
      <c r="AS187" s="221"/>
      <c r="AT187" s="221"/>
      <c r="AU187" s="84"/>
      <c r="AV187" s="84"/>
      <c r="AW187" s="84"/>
      <c r="AX187" s="84"/>
      <c r="AY187" s="127"/>
    </row>
    <row r="188" spans="3:51">
      <c r="C188" s="192" t="s">
        <v>63</v>
      </c>
      <c r="D188" s="4">
        <v>0.38</v>
      </c>
      <c r="E188" s="215" t="s">
        <v>234</v>
      </c>
      <c r="I188" s="106">
        <v>183</v>
      </c>
      <c r="J188" s="84">
        <f t="shared" si="76"/>
        <v>0</v>
      </c>
      <c r="K188" s="84">
        <f t="shared" si="77"/>
        <v>0</v>
      </c>
      <c r="L188" s="84">
        <f t="shared" si="78"/>
        <v>0</v>
      </c>
      <c r="M188" s="84">
        <f t="shared" si="79"/>
        <v>0</v>
      </c>
      <c r="N188" s="84">
        <f t="shared" si="65"/>
        <v>0</v>
      </c>
      <c r="O188" s="85">
        <f t="shared" si="66"/>
        <v>0</v>
      </c>
      <c r="P188" s="106">
        <v>183</v>
      </c>
      <c r="Q188" s="84">
        <f t="shared" si="74"/>
        <v>0</v>
      </c>
      <c r="R188" s="84">
        <f t="shared" si="80"/>
        <v>0</v>
      </c>
      <c r="S188" s="84">
        <f t="shared" si="81"/>
        <v>0</v>
      </c>
      <c r="T188" s="84">
        <f t="shared" si="67"/>
        <v>0</v>
      </c>
      <c r="U188" s="84">
        <f t="shared" si="75"/>
        <v>0</v>
      </c>
      <c r="V188" s="84">
        <f t="shared" si="68"/>
        <v>0</v>
      </c>
      <c r="W188" s="84">
        <v>0</v>
      </c>
      <c r="X188" s="84">
        <f t="shared" si="69"/>
        <v>0</v>
      </c>
      <c r="Y188" s="89">
        <f t="shared" si="70"/>
        <v>0</v>
      </c>
      <c r="AA188" s="122">
        <v>183</v>
      </c>
      <c r="AB188" s="84">
        <f t="shared" si="71"/>
        <v>0</v>
      </c>
      <c r="AC188" s="332">
        <f t="shared" si="86"/>
        <v>0</v>
      </c>
      <c r="AD188" s="152">
        <f t="shared" si="72"/>
        <v>0</v>
      </c>
      <c r="AE188" s="152">
        <f t="shared" si="73"/>
        <v>0</v>
      </c>
      <c r="AF188" s="221">
        <f t="shared" si="82"/>
        <v>0</v>
      </c>
      <c r="AG188" s="221">
        <f t="shared" si="83"/>
        <v>0</v>
      </c>
      <c r="AH188" s="221">
        <f t="shared" si="84"/>
        <v>0</v>
      </c>
      <c r="AI188" s="226">
        <f t="shared" si="85"/>
        <v>0</v>
      </c>
      <c r="AK188" s="122">
        <v>183</v>
      </c>
      <c r="AL188" s="84"/>
      <c r="AM188" s="84"/>
      <c r="AN188" s="84"/>
      <c r="AO188" s="84"/>
      <c r="AP188" s="84"/>
      <c r="AQ188" s="221"/>
      <c r="AR188" s="221"/>
      <c r="AS188" s="221"/>
      <c r="AT188" s="221"/>
      <c r="AU188" s="84"/>
      <c r="AV188" s="84"/>
      <c r="AW188" s="84"/>
      <c r="AX188" s="84"/>
      <c r="AY188" s="127"/>
    </row>
    <row r="189" spans="3:51">
      <c r="C189" s="192" t="s">
        <v>64</v>
      </c>
      <c r="D189" s="4">
        <v>0.36</v>
      </c>
      <c r="E189" s="215" t="s">
        <v>234</v>
      </c>
      <c r="I189" s="106">
        <v>184</v>
      </c>
      <c r="J189" s="84">
        <f t="shared" si="76"/>
        <v>0</v>
      </c>
      <c r="K189" s="84">
        <f t="shared" si="77"/>
        <v>0</v>
      </c>
      <c r="L189" s="84">
        <f t="shared" si="78"/>
        <v>0</v>
      </c>
      <c r="M189" s="84">
        <f t="shared" si="79"/>
        <v>0</v>
      </c>
      <c r="N189" s="84">
        <f t="shared" si="65"/>
        <v>0</v>
      </c>
      <c r="O189" s="85">
        <f t="shared" si="66"/>
        <v>0</v>
      </c>
      <c r="P189" s="106">
        <v>184</v>
      </c>
      <c r="Q189" s="84">
        <f t="shared" si="74"/>
        <v>0</v>
      </c>
      <c r="R189" s="84">
        <f t="shared" si="80"/>
        <v>0</v>
      </c>
      <c r="S189" s="84">
        <f t="shared" si="81"/>
        <v>0</v>
      </c>
      <c r="T189" s="84">
        <f t="shared" si="67"/>
        <v>0</v>
      </c>
      <c r="U189" s="84">
        <f t="shared" si="75"/>
        <v>0</v>
      </c>
      <c r="V189" s="84">
        <f t="shared" si="68"/>
        <v>0</v>
      </c>
      <c r="W189" s="84">
        <v>0</v>
      </c>
      <c r="X189" s="84">
        <f t="shared" si="69"/>
        <v>0</v>
      </c>
      <c r="Y189" s="89">
        <f t="shared" si="70"/>
        <v>0</v>
      </c>
      <c r="AA189" s="122">
        <v>184</v>
      </c>
      <c r="AB189" s="84">
        <f t="shared" si="71"/>
        <v>0</v>
      </c>
      <c r="AC189" s="332">
        <f t="shared" si="86"/>
        <v>0</v>
      </c>
      <c r="AD189" s="152">
        <f t="shared" si="72"/>
        <v>0</v>
      </c>
      <c r="AE189" s="152">
        <f t="shared" si="73"/>
        <v>0</v>
      </c>
      <c r="AF189" s="221">
        <f t="shared" si="82"/>
        <v>0</v>
      </c>
      <c r="AG189" s="221">
        <f t="shared" si="83"/>
        <v>0</v>
      </c>
      <c r="AH189" s="221">
        <f t="shared" si="84"/>
        <v>0</v>
      </c>
      <c r="AI189" s="226">
        <f t="shared" si="85"/>
        <v>0</v>
      </c>
      <c r="AK189" s="122">
        <v>184</v>
      </c>
      <c r="AL189" s="84"/>
      <c r="AM189" s="84"/>
      <c r="AN189" s="84"/>
      <c r="AO189" s="84"/>
      <c r="AP189" s="84"/>
      <c r="AQ189" s="221"/>
      <c r="AR189" s="221"/>
      <c r="AS189" s="221"/>
      <c r="AT189" s="221"/>
      <c r="AU189" s="84"/>
      <c r="AV189" s="84"/>
      <c r="AW189" s="84"/>
      <c r="AX189" s="84"/>
      <c r="AY189" s="127"/>
    </row>
    <row r="190" spans="3:51">
      <c r="C190" s="192" t="s">
        <v>65</v>
      </c>
      <c r="D190" s="4">
        <v>0.37</v>
      </c>
      <c r="E190" s="215" t="s">
        <v>233</v>
      </c>
      <c r="I190" s="106">
        <v>185</v>
      </c>
      <c r="J190" s="84">
        <f t="shared" si="76"/>
        <v>0</v>
      </c>
      <c r="K190" s="84">
        <f t="shared" si="77"/>
        <v>0</v>
      </c>
      <c r="L190" s="84">
        <f t="shared" si="78"/>
        <v>0</v>
      </c>
      <c r="M190" s="84">
        <f t="shared" si="79"/>
        <v>0</v>
      </c>
      <c r="N190" s="84">
        <f t="shared" si="65"/>
        <v>0</v>
      </c>
      <c r="O190" s="85">
        <f t="shared" si="66"/>
        <v>0</v>
      </c>
      <c r="P190" s="106">
        <v>185</v>
      </c>
      <c r="Q190" s="84">
        <f t="shared" si="74"/>
        <v>0</v>
      </c>
      <c r="R190" s="84">
        <f t="shared" si="80"/>
        <v>0</v>
      </c>
      <c r="S190" s="84">
        <f t="shared" si="81"/>
        <v>0</v>
      </c>
      <c r="T190" s="84">
        <f t="shared" si="67"/>
        <v>0</v>
      </c>
      <c r="U190" s="84">
        <f t="shared" si="75"/>
        <v>0</v>
      </c>
      <c r="V190" s="84">
        <f t="shared" si="68"/>
        <v>0</v>
      </c>
      <c r="W190" s="84">
        <v>0</v>
      </c>
      <c r="X190" s="84">
        <f t="shared" si="69"/>
        <v>0</v>
      </c>
      <c r="Y190" s="89">
        <f t="shared" si="70"/>
        <v>0</v>
      </c>
      <c r="AA190" s="122">
        <v>185</v>
      </c>
      <c r="AB190" s="84">
        <f t="shared" si="71"/>
        <v>0</v>
      </c>
      <c r="AC190" s="332">
        <f t="shared" si="86"/>
        <v>0</v>
      </c>
      <c r="AD190" s="152">
        <f t="shared" si="72"/>
        <v>0</v>
      </c>
      <c r="AE190" s="152">
        <f t="shared" si="73"/>
        <v>0</v>
      </c>
      <c r="AF190" s="221">
        <f t="shared" si="82"/>
        <v>0</v>
      </c>
      <c r="AG190" s="221">
        <f t="shared" si="83"/>
        <v>0</v>
      </c>
      <c r="AH190" s="221">
        <f t="shared" si="84"/>
        <v>0</v>
      </c>
      <c r="AI190" s="226">
        <f t="shared" si="85"/>
        <v>0</v>
      </c>
      <c r="AK190" s="122">
        <v>185</v>
      </c>
      <c r="AL190" s="84"/>
      <c r="AM190" s="84"/>
      <c r="AN190" s="84"/>
      <c r="AO190" s="84"/>
      <c r="AP190" s="84"/>
      <c r="AQ190" s="221"/>
      <c r="AR190" s="221"/>
      <c r="AS190" s="221"/>
      <c r="AT190" s="221"/>
      <c r="AU190" s="84"/>
      <c r="AV190" s="84"/>
      <c r="AW190" s="84"/>
      <c r="AX190" s="84"/>
      <c r="AY190" s="127"/>
    </row>
    <row r="191" spans="3:51">
      <c r="C191" s="192" t="s">
        <v>66</v>
      </c>
      <c r="D191" s="4">
        <v>0.53</v>
      </c>
      <c r="E191" s="215" t="s">
        <v>233</v>
      </c>
      <c r="I191" s="106">
        <v>186</v>
      </c>
      <c r="J191" s="84">
        <f t="shared" si="76"/>
        <v>0</v>
      </c>
      <c r="K191" s="84">
        <f t="shared" si="77"/>
        <v>0</v>
      </c>
      <c r="L191" s="84">
        <f t="shared" si="78"/>
        <v>0</v>
      </c>
      <c r="M191" s="84">
        <f t="shared" si="79"/>
        <v>0</v>
      </c>
      <c r="N191" s="84">
        <f t="shared" si="65"/>
        <v>0</v>
      </c>
      <c r="O191" s="85">
        <f t="shared" si="66"/>
        <v>0</v>
      </c>
      <c r="P191" s="106">
        <v>186</v>
      </c>
      <c r="Q191" s="84">
        <f t="shared" si="74"/>
        <v>0</v>
      </c>
      <c r="R191" s="84">
        <f t="shared" si="80"/>
        <v>0</v>
      </c>
      <c r="S191" s="84">
        <f t="shared" si="81"/>
        <v>0</v>
      </c>
      <c r="T191" s="84">
        <f t="shared" si="67"/>
        <v>0</v>
      </c>
      <c r="U191" s="84">
        <f t="shared" si="75"/>
        <v>0</v>
      </c>
      <c r="V191" s="84">
        <f t="shared" si="68"/>
        <v>0</v>
      </c>
      <c r="W191" s="84">
        <v>0</v>
      </c>
      <c r="X191" s="84">
        <f t="shared" si="69"/>
        <v>0</v>
      </c>
      <c r="Y191" s="89">
        <f t="shared" si="70"/>
        <v>0</v>
      </c>
      <c r="AA191" s="122">
        <v>186</v>
      </c>
      <c r="AB191" s="84">
        <f t="shared" si="71"/>
        <v>0</v>
      </c>
      <c r="AC191" s="332">
        <f t="shared" si="86"/>
        <v>0</v>
      </c>
      <c r="AD191" s="152">
        <f t="shared" si="72"/>
        <v>0</v>
      </c>
      <c r="AE191" s="152">
        <f t="shared" si="73"/>
        <v>0</v>
      </c>
      <c r="AF191" s="221">
        <f t="shared" si="82"/>
        <v>0</v>
      </c>
      <c r="AG191" s="221">
        <f t="shared" si="83"/>
        <v>0</v>
      </c>
      <c r="AH191" s="221">
        <f t="shared" si="84"/>
        <v>0</v>
      </c>
      <c r="AI191" s="226">
        <f t="shared" si="85"/>
        <v>0</v>
      </c>
      <c r="AK191" s="122">
        <v>186</v>
      </c>
      <c r="AL191" s="84"/>
      <c r="AM191" s="84"/>
      <c r="AN191" s="84"/>
      <c r="AO191" s="84"/>
      <c r="AP191" s="84"/>
      <c r="AQ191" s="221"/>
      <c r="AR191" s="221"/>
      <c r="AS191" s="221"/>
      <c r="AT191" s="221"/>
      <c r="AU191" s="84"/>
      <c r="AV191" s="84"/>
      <c r="AW191" s="84"/>
      <c r="AX191" s="84"/>
      <c r="AY191" s="127"/>
    </row>
    <row r="192" spans="3:51">
      <c r="C192" s="192" t="s">
        <v>67</v>
      </c>
      <c r="D192" s="4">
        <v>0.43</v>
      </c>
      <c r="E192" s="215" t="s">
        <v>233</v>
      </c>
      <c r="I192" s="106">
        <v>187</v>
      </c>
      <c r="J192" s="84">
        <f t="shared" si="76"/>
        <v>0</v>
      </c>
      <c r="K192" s="84">
        <f t="shared" si="77"/>
        <v>0</v>
      </c>
      <c r="L192" s="84">
        <f t="shared" si="78"/>
        <v>0</v>
      </c>
      <c r="M192" s="84">
        <f t="shared" si="79"/>
        <v>0</v>
      </c>
      <c r="N192" s="84">
        <f t="shared" si="65"/>
        <v>0</v>
      </c>
      <c r="O192" s="85">
        <f t="shared" si="66"/>
        <v>0</v>
      </c>
      <c r="P192" s="106">
        <v>187</v>
      </c>
      <c r="Q192" s="84">
        <f t="shared" si="74"/>
        <v>0</v>
      </c>
      <c r="R192" s="84">
        <f t="shared" si="80"/>
        <v>0</v>
      </c>
      <c r="S192" s="84">
        <f t="shared" si="81"/>
        <v>0</v>
      </c>
      <c r="T192" s="84">
        <f t="shared" si="67"/>
        <v>0</v>
      </c>
      <c r="U192" s="84">
        <f t="shared" si="75"/>
        <v>0</v>
      </c>
      <c r="V192" s="84">
        <f t="shared" si="68"/>
        <v>0</v>
      </c>
      <c r="W192" s="84">
        <v>0</v>
      </c>
      <c r="X192" s="84">
        <f t="shared" si="69"/>
        <v>0</v>
      </c>
      <c r="Y192" s="89">
        <f t="shared" si="70"/>
        <v>0</v>
      </c>
      <c r="AA192" s="122">
        <v>187</v>
      </c>
      <c r="AB192" s="84">
        <f t="shared" si="71"/>
        <v>0</v>
      </c>
      <c r="AC192" s="332">
        <f t="shared" si="86"/>
        <v>0</v>
      </c>
      <c r="AD192" s="152">
        <f t="shared" si="72"/>
        <v>0</v>
      </c>
      <c r="AE192" s="152">
        <f t="shared" si="73"/>
        <v>0</v>
      </c>
      <c r="AF192" s="221">
        <f t="shared" si="82"/>
        <v>0</v>
      </c>
      <c r="AG192" s="221">
        <f t="shared" si="83"/>
        <v>0</v>
      </c>
      <c r="AH192" s="221">
        <f t="shared" si="84"/>
        <v>0</v>
      </c>
      <c r="AI192" s="226">
        <f t="shared" si="85"/>
        <v>0</v>
      </c>
      <c r="AK192" s="122">
        <v>187</v>
      </c>
      <c r="AL192" s="84"/>
      <c r="AM192" s="84"/>
      <c r="AN192" s="84"/>
      <c r="AO192" s="84"/>
      <c r="AP192" s="84"/>
      <c r="AQ192" s="221"/>
      <c r="AR192" s="221"/>
      <c r="AS192" s="221"/>
      <c r="AT192" s="221"/>
      <c r="AU192" s="84"/>
      <c r="AV192" s="84"/>
      <c r="AW192" s="84"/>
      <c r="AX192" s="84"/>
      <c r="AY192" s="127"/>
    </row>
    <row r="193" spans="3:51">
      <c r="C193" s="192" t="s">
        <v>68</v>
      </c>
      <c r="D193" s="4">
        <v>0.38</v>
      </c>
      <c r="E193" s="215" t="s">
        <v>233</v>
      </c>
      <c r="I193" s="106">
        <v>188</v>
      </c>
      <c r="J193" s="84">
        <f t="shared" si="76"/>
        <v>0</v>
      </c>
      <c r="K193" s="84">
        <f t="shared" si="77"/>
        <v>0</v>
      </c>
      <c r="L193" s="84">
        <f t="shared" si="78"/>
        <v>0</v>
      </c>
      <c r="M193" s="84">
        <f t="shared" si="79"/>
        <v>0</v>
      </c>
      <c r="N193" s="84">
        <f t="shared" si="65"/>
        <v>0</v>
      </c>
      <c r="O193" s="85">
        <f t="shared" si="66"/>
        <v>0</v>
      </c>
      <c r="P193" s="106">
        <v>188</v>
      </c>
      <c r="Q193" s="84">
        <f t="shared" si="74"/>
        <v>0</v>
      </c>
      <c r="R193" s="84">
        <f t="shared" si="80"/>
        <v>0</v>
      </c>
      <c r="S193" s="84">
        <f t="shared" si="81"/>
        <v>0</v>
      </c>
      <c r="T193" s="84">
        <f t="shared" si="67"/>
        <v>0</v>
      </c>
      <c r="U193" s="84">
        <f t="shared" si="75"/>
        <v>0</v>
      </c>
      <c r="V193" s="84">
        <f t="shared" si="68"/>
        <v>0</v>
      </c>
      <c r="W193" s="84">
        <v>0</v>
      </c>
      <c r="X193" s="84">
        <f t="shared" si="69"/>
        <v>0</v>
      </c>
      <c r="Y193" s="89">
        <f t="shared" si="70"/>
        <v>0</v>
      </c>
      <c r="AA193" s="122">
        <v>188</v>
      </c>
      <c r="AB193" s="84">
        <f t="shared" si="71"/>
        <v>0</v>
      </c>
      <c r="AC193" s="332">
        <f t="shared" si="86"/>
        <v>0</v>
      </c>
      <c r="AD193" s="152">
        <f t="shared" si="72"/>
        <v>0</v>
      </c>
      <c r="AE193" s="152">
        <f t="shared" si="73"/>
        <v>0</v>
      </c>
      <c r="AF193" s="221">
        <f t="shared" si="82"/>
        <v>0</v>
      </c>
      <c r="AG193" s="221">
        <f t="shared" si="83"/>
        <v>0</v>
      </c>
      <c r="AH193" s="221">
        <f t="shared" si="84"/>
        <v>0</v>
      </c>
      <c r="AI193" s="226">
        <f t="shared" si="85"/>
        <v>0</v>
      </c>
      <c r="AK193" s="122">
        <v>188</v>
      </c>
      <c r="AL193" s="84"/>
      <c r="AM193" s="84"/>
      <c r="AN193" s="84"/>
      <c r="AO193" s="84"/>
      <c r="AP193" s="84"/>
      <c r="AQ193" s="221"/>
      <c r="AR193" s="221"/>
      <c r="AS193" s="221"/>
      <c r="AT193" s="221"/>
      <c r="AU193" s="84"/>
      <c r="AV193" s="84"/>
      <c r="AW193" s="84"/>
      <c r="AX193" s="84"/>
      <c r="AY193" s="127"/>
    </row>
    <row r="194" spans="3:51">
      <c r="C194" s="194" t="s">
        <v>69</v>
      </c>
      <c r="D194" s="3">
        <v>0.42</v>
      </c>
      <c r="E194" s="215" t="s">
        <v>234</v>
      </c>
      <c r="I194" s="106">
        <v>189</v>
      </c>
      <c r="J194" s="84">
        <f t="shared" si="76"/>
        <v>0</v>
      </c>
      <c r="K194" s="84">
        <f t="shared" si="77"/>
        <v>0</v>
      </c>
      <c r="L194" s="84">
        <f t="shared" si="78"/>
        <v>0</v>
      </c>
      <c r="M194" s="84">
        <f t="shared" si="79"/>
        <v>0</v>
      </c>
      <c r="N194" s="84">
        <f t="shared" si="65"/>
        <v>0</v>
      </c>
      <c r="O194" s="85">
        <f t="shared" si="66"/>
        <v>0</v>
      </c>
      <c r="P194" s="106">
        <v>189</v>
      </c>
      <c r="Q194" s="84">
        <f t="shared" si="74"/>
        <v>0</v>
      </c>
      <c r="R194" s="84">
        <f t="shared" si="80"/>
        <v>0</v>
      </c>
      <c r="S194" s="84">
        <f t="shared" si="81"/>
        <v>0</v>
      </c>
      <c r="T194" s="84">
        <f t="shared" si="67"/>
        <v>0</v>
      </c>
      <c r="U194" s="84">
        <f t="shared" si="75"/>
        <v>0</v>
      </c>
      <c r="V194" s="84">
        <f t="shared" si="68"/>
        <v>0</v>
      </c>
      <c r="W194" s="84">
        <v>0</v>
      </c>
      <c r="X194" s="84">
        <f t="shared" si="69"/>
        <v>0</v>
      </c>
      <c r="Y194" s="89">
        <f t="shared" si="70"/>
        <v>0</v>
      </c>
      <c r="AA194" s="122">
        <v>189</v>
      </c>
      <c r="AB194" s="84">
        <f t="shared" si="71"/>
        <v>0</v>
      </c>
      <c r="AC194" s="332">
        <f t="shared" si="86"/>
        <v>0</v>
      </c>
      <c r="AD194" s="152">
        <f t="shared" si="72"/>
        <v>0</v>
      </c>
      <c r="AE194" s="152">
        <f t="shared" si="73"/>
        <v>0</v>
      </c>
      <c r="AF194" s="221">
        <f t="shared" si="82"/>
        <v>0</v>
      </c>
      <c r="AG194" s="221">
        <f t="shared" si="83"/>
        <v>0</v>
      </c>
      <c r="AH194" s="221">
        <f t="shared" si="84"/>
        <v>0</v>
      </c>
      <c r="AI194" s="226">
        <f t="shared" si="85"/>
        <v>0</v>
      </c>
      <c r="AK194" s="122">
        <v>189</v>
      </c>
      <c r="AL194" s="84"/>
      <c r="AM194" s="84"/>
      <c r="AN194" s="84"/>
      <c r="AO194" s="84"/>
      <c r="AP194" s="84"/>
      <c r="AQ194" s="221"/>
      <c r="AR194" s="221"/>
      <c r="AS194" s="221"/>
      <c r="AT194" s="221"/>
      <c r="AU194" s="84"/>
      <c r="AV194" s="84"/>
      <c r="AW194" s="84"/>
      <c r="AX194" s="84"/>
      <c r="AY194" s="127"/>
    </row>
    <row r="195" spans="3:51">
      <c r="C195" s="194" t="s">
        <v>70</v>
      </c>
      <c r="D195" s="3">
        <v>0.56999999999999995</v>
      </c>
      <c r="E195" s="215" t="s">
        <v>233</v>
      </c>
      <c r="I195" s="106">
        <v>190</v>
      </c>
      <c r="J195" s="84">
        <f t="shared" si="76"/>
        <v>0</v>
      </c>
      <c r="K195" s="84">
        <f t="shared" si="77"/>
        <v>0</v>
      </c>
      <c r="L195" s="84">
        <f t="shared" si="78"/>
        <v>0</v>
      </c>
      <c r="M195" s="84">
        <f t="shared" si="79"/>
        <v>0</v>
      </c>
      <c r="N195" s="84">
        <f t="shared" si="65"/>
        <v>0</v>
      </c>
      <c r="O195" s="85">
        <f t="shared" si="66"/>
        <v>0</v>
      </c>
      <c r="P195" s="106">
        <v>190</v>
      </c>
      <c r="Q195" s="84">
        <f t="shared" si="74"/>
        <v>0</v>
      </c>
      <c r="R195" s="84">
        <f t="shared" si="80"/>
        <v>0</v>
      </c>
      <c r="S195" s="84">
        <f t="shared" si="81"/>
        <v>0</v>
      </c>
      <c r="T195" s="84">
        <f t="shared" si="67"/>
        <v>0</v>
      </c>
      <c r="U195" s="84">
        <f t="shared" si="75"/>
        <v>0</v>
      </c>
      <c r="V195" s="84">
        <f t="shared" si="68"/>
        <v>0</v>
      </c>
      <c r="W195" s="84">
        <v>0</v>
      </c>
      <c r="X195" s="84">
        <f t="shared" si="69"/>
        <v>0</v>
      </c>
      <c r="Y195" s="89">
        <f t="shared" si="70"/>
        <v>0</v>
      </c>
      <c r="AA195" s="122">
        <v>190</v>
      </c>
      <c r="AB195" s="84">
        <f t="shared" si="71"/>
        <v>0</v>
      </c>
      <c r="AC195" s="332">
        <f t="shared" si="86"/>
        <v>0</v>
      </c>
      <c r="AD195" s="152">
        <f t="shared" si="72"/>
        <v>0</v>
      </c>
      <c r="AE195" s="152">
        <f t="shared" si="73"/>
        <v>0</v>
      </c>
      <c r="AF195" s="221">
        <f t="shared" si="82"/>
        <v>0</v>
      </c>
      <c r="AG195" s="221">
        <f t="shared" si="83"/>
        <v>0</v>
      </c>
      <c r="AH195" s="221">
        <f t="shared" si="84"/>
        <v>0</v>
      </c>
      <c r="AI195" s="226">
        <f t="shared" si="85"/>
        <v>0</v>
      </c>
      <c r="AK195" s="122">
        <v>190</v>
      </c>
      <c r="AL195" s="84"/>
      <c r="AM195" s="84"/>
      <c r="AN195" s="84"/>
      <c r="AO195" s="84"/>
      <c r="AP195" s="84"/>
      <c r="AQ195" s="221"/>
      <c r="AR195" s="221"/>
      <c r="AS195" s="221"/>
      <c r="AT195" s="221"/>
      <c r="AU195" s="84"/>
      <c r="AV195" s="84"/>
      <c r="AW195" s="84"/>
      <c r="AX195" s="84"/>
      <c r="AY195" s="127"/>
    </row>
    <row r="196" spans="3:51">
      <c r="C196" s="194" t="s">
        <v>71</v>
      </c>
      <c r="D196" s="3">
        <v>0.54</v>
      </c>
      <c r="E196" s="215"/>
      <c r="I196" s="106">
        <v>191</v>
      </c>
      <c r="J196" s="84">
        <f t="shared" si="76"/>
        <v>0</v>
      </c>
      <c r="K196" s="84">
        <f t="shared" si="77"/>
        <v>0</v>
      </c>
      <c r="L196" s="84">
        <f t="shared" si="78"/>
        <v>0</v>
      </c>
      <c r="M196" s="84">
        <f t="shared" si="79"/>
        <v>0</v>
      </c>
      <c r="N196" s="84">
        <f t="shared" si="65"/>
        <v>0</v>
      </c>
      <c r="O196" s="85">
        <f t="shared" si="66"/>
        <v>0</v>
      </c>
      <c r="P196" s="106">
        <v>191</v>
      </c>
      <c r="Q196" s="84">
        <f t="shared" si="74"/>
        <v>0</v>
      </c>
      <c r="R196" s="84">
        <f t="shared" si="80"/>
        <v>0</v>
      </c>
      <c r="S196" s="84">
        <f t="shared" si="81"/>
        <v>0</v>
      </c>
      <c r="T196" s="84">
        <f t="shared" si="67"/>
        <v>0</v>
      </c>
      <c r="U196" s="84">
        <f t="shared" si="75"/>
        <v>0</v>
      </c>
      <c r="V196" s="84">
        <f t="shared" si="68"/>
        <v>0</v>
      </c>
      <c r="W196" s="84">
        <v>0</v>
      </c>
      <c r="X196" s="84">
        <f t="shared" si="69"/>
        <v>0</v>
      </c>
      <c r="Y196" s="89">
        <f t="shared" si="70"/>
        <v>0</v>
      </c>
      <c r="AA196" s="122">
        <v>191</v>
      </c>
      <c r="AB196" s="84">
        <f t="shared" si="71"/>
        <v>0</v>
      </c>
      <c r="AC196" s="332">
        <f t="shared" si="86"/>
        <v>0</v>
      </c>
      <c r="AD196" s="152">
        <f t="shared" si="72"/>
        <v>0</v>
      </c>
      <c r="AE196" s="152">
        <f t="shared" si="73"/>
        <v>0</v>
      </c>
      <c r="AF196" s="221">
        <f t="shared" si="82"/>
        <v>0</v>
      </c>
      <c r="AG196" s="221">
        <f t="shared" si="83"/>
        <v>0</v>
      </c>
      <c r="AH196" s="221">
        <f t="shared" si="84"/>
        <v>0</v>
      </c>
      <c r="AI196" s="226">
        <f t="shared" si="85"/>
        <v>0</v>
      </c>
      <c r="AK196" s="122">
        <v>191</v>
      </c>
      <c r="AL196" s="84"/>
      <c r="AM196" s="84"/>
      <c r="AN196" s="84"/>
      <c r="AO196" s="84"/>
      <c r="AP196" s="84"/>
      <c r="AQ196" s="221"/>
      <c r="AR196" s="221"/>
      <c r="AS196" s="221"/>
      <c r="AT196" s="221"/>
      <c r="AU196" s="84"/>
      <c r="AV196" s="84"/>
      <c r="AW196" s="84"/>
      <c r="AX196" s="84"/>
      <c r="AY196" s="127"/>
    </row>
    <row r="197" spans="3:51">
      <c r="E197" s="70"/>
      <c r="I197" s="106">
        <v>192</v>
      </c>
      <c r="J197" s="84">
        <f t="shared" si="76"/>
        <v>0</v>
      </c>
      <c r="K197" s="84">
        <f t="shared" si="77"/>
        <v>0</v>
      </c>
      <c r="L197" s="84">
        <f t="shared" si="78"/>
        <v>0</v>
      </c>
      <c r="M197" s="84">
        <f t="shared" si="79"/>
        <v>0</v>
      </c>
      <c r="N197" s="84">
        <f t="shared" ref="N197:N204" si="87">IF(P198&lt;=$F$18,0,)</f>
        <v>0</v>
      </c>
      <c r="O197" s="85">
        <f t="shared" ref="O197:O205" si="88">((J197+K197)*0.475+L197+M197+N197)*44/12</f>
        <v>0</v>
      </c>
      <c r="P197" s="106">
        <v>192</v>
      </c>
      <c r="Q197" s="84">
        <f t="shared" si="74"/>
        <v>0</v>
      </c>
      <c r="R197" s="84">
        <f t="shared" si="80"/>
        <v>0</v>
      </c>
      <c r="S197" s="84">
        <f t="shared" si="81"/>
        <v>0</v>
      </c>
      <c r="T197" s="84">
        <f t="shared" ref="T197:T205" si="89">IF(S197=0,0,EXP(-1.0587+0.8836*LN(S197)+0.284))</f>
        <v>0</v>
      </c>
      <c r="U197" s="84">
        <f t="shared" si="75"/>
        <v>0</v>
      </c>
      <c r="V197" s="84">
        <f t="shared" ref="V197:V205" si="90">IF(P197&lt;=$F$18,IF(P197&lt;=30,P197*($F$16-$F$6)/30,$F$16-$F$6),)</f>
        <v>0</v>
      </c>
      <c r="W197" s="84">
        <v>0</v>
      </c>
      <c r="X197" s="84">
        <f t="shared" ref="X197:X205" si="91">((S197+T197)*0.475+U197+V197+W197)*44/12</f>
        <v>0</v>
      </c>
      <c r="Y197" s="89">
        <f t="shared" ref="Y197:Y205" si="92">IF(P197&lt;=$F$18,X197-O197,)</f>
        <v>0</v>
      </c>
      <c r="AA197" s="122">
        <v>192</v>
      </c>
      <c r="AB197" s="84">
        <f t="shared" ref="AB197:AB205" si="93">IF(AA197&lt;=$F$18,IFERROR(VLOOKUP($AA197,$B$82:$G$94,2,FALSE),0),)</f>
        <v>0</v>
      </c>
      <c r="AC197" s="332">
        <f t="shared" si="86"/>
        <v>0</v>
      </c>
      <c r="AD197" s="152">
        <f t="shared" ref="AD197:AD205" si="94">IF(AA197&lt;=$F$18,IFERROR(VLOOKUP($AA197,$B$82:$G$94,4,FALSE),0),)</f>
        <v>0</v>
      </c>
      <c r="AE197" s="152">
        <f t="shared" ref="AE197:AE205" si="95">IF(AA197&lt;=$F$18,IFERROR(VLOOKUP($AA197,$B$82:$G$94,5,FALSE),0),)</f>
        <v>0</v>
      </c>
      <c r="AF197" s="221">
        <f t="shared" si="82"/>
        <v>0</v>
      </c>
      <c r="AG197" s="221">
        <f t="shared" si="83"/>
        <v>0</v>
      </c>
      <c r="AH197" s="221">
        <f t="shared" si="84"/>
        <v>0</v>
      </c>
      <c r="AI197" s="226">
        <f t="shared" si="85"/>
        <v>0</v>
      </c>
      <c r="AK197" s="122">
        <v>192</v>
      </c>
      <c r="AL197" s="84"/>
      <c r="AM197" s="84"/>
      <c r="AN197" s="84"/>
      <c r="AO197" s="84"/>
      <c r="AP197" s="84"/>
      <c r="AQ197" s="221"/>
      <c r="AR197" s="221"/>
      <c r="AS197" s="221"/>
      <c r="AT197" s="221"/>
      <c r="AU197" s="84"/>
      <c r="AV197" s="84"/>
      <c r="AW197" s="84"/>
      <c r="AX197" s="84"/>
      <c r="AY197" s="127"/>
    </row>
    <row r="198" spans="3:51">
      <c r="E198" s="70"/>
      <c r="I198" s="106">
        <v>193</v>
      </c>
      <c r="J198" s="84">
        <f t="shared" si="76"/>
        <v>0</v>
      </c>
      <c r="K198" s="84">
        <f t="shared" si="77"/>
        <v>0</v>
      </c>
      <c r="L198" s="84">
        <f t="shared" si="78"/>
        <v>0</v>
      </c>
      <c r="M198" s="84">
        <f t="shared" si="79"/>
        <v>0</v>
      </c>
      <c r="N198" s="84">
        <f t="shared" si="87"/>
        <v>0</v>
      </c>
      <c r="O198" s="85">
        <f t="shared" si="88"/>
        <v>0</v>
      </c>
      <c r="P198" s="106">
        <v>193</v>
      </c>
      <c r="Q198" s="84">
        <f t="shared" ref="Q198:Q205" si="96">IF(P198&lt;=$F$18,LOOKUP(P198-1,$B$25:$B$78,$G$25:$G$78),)</f>
        <v>0</v>
      </c>
      <c r="R198" s="84">
        <f t="shared" si="80"/>
        <v>0</v>
      </c>
      <c r="S198" s="84">
        <f t="shared" si="81"/>
        <v>0</v>
      </c>
      <c r="T198" s="84">
        <f t="shared" si="89"/>
        <v>0</v>
      </c>
      <c r="U198" s="84">
        <f t="shared" ref="U198:U205" si="97">IF(P198&lt;=$F$18,$F$5+($F$15-$F$5)*(1-EXP(-0.0175*P198)),)</f>
        <v>0</v>
      </c>
      <c r="V198" s="84">
        <f t="shared" si="90"/>
        <v>0</v>
      </c>
      <c r="W198" s="84">
        <v>0</v>
      </c>
      <c r="X198" s="84">
        <f t="shared" si="91"/>
        <v>0</v>
      </c>
      <c r="Y198" s="89">
        <f t="shared" si="92"/>
        <v>0</v>
      </c>
      <c r="AA198" s="122">
        <v>193</v>
      </c>
      <c r="AB198" s="84">
        <f t="shared" si="93"/>
        <v>0</v>
      </c>
      <c r="AC198" s="332">
        <f t="shared" si="86"/>
        <v>0</v>
      </c>
      <c r="AD198" s="152">
        <f t="shared" si="94"/>
        <v>0</v>
      </c>
      <c r="AE198" s="152">
        <f t="shared" si="95"/>
        <v>0</v>
      </c>
      <c r="AF198" s="221">
        <f t="shared" si="82"/>
        <v>0</v>
      </c>
      <c r="AG198" s="221">
        <f t="shared" si="83"/>
        <v>0</v>
      </c>
      <c r="AH198" s="221">
        <f t="shared" si="84"/>
        <v>0</v>
      </c>
      <c r="AI198" s="226">
        <f t="shared" si="85"/>
        <v>0</v>
      </c>
      <c r="AK198" s="122">
        <v>193</v>
      </c>
      <c r="AL198" s="84"/>
      <c r="AM198" s="84"/>
      <c r="AN198" s="84"/>
      <c r="AO198" s="84"/>
      <c r="AP198" s="84"/>
      <c r="AQ198" s="221"/>
      <c r="AR198" s="221"/>
      <c r="AS198" s="221"/>
      <c r="AT198" s="221"/>
      <c r="AU198" s="84"/>
      <c r="AV198" s="84"/>
      <c r="AW198" s="84"/>
      <c r="AX198" s="84"/>
      <c r="AY198" s="127"/>
    </row>
    <row r="199" spans="3:51">
      <c r="E199" s="70"/>
      <c r="I199" s="106">
        <v>194</v>
      </c>
      <c r="J199" s="84">
        <f t="shared" ref="J199:J205" si="98">IF($I199&lt;=$F$10,$F$11*$F$13+J198,)</f>
        <v>0</v>
      </c>
      <c r="K199" s="84">
        <f t="shared" ref="K199:K205" si="99">IF(J199=0,0,EXP(-1.0587+0.8836*LN(J199)+0.284))</f>
        <v>0</v>
      </c>
      <c r="L199" s="84">
        <f t="shared" ref="L199:L205" si="100">IF(I199&lt;=$F$10,$F$5+($F$8-$F$5)*(1-EXP(-0.0175*I199)),)</f>
        <v>0</v>
      </c>
      <c r="M199" s="84">
        <f t="shared" ref="M199:M205" si="101">IF(I199&lt;=$F$10,IF(I199&lt;=30,I199*($F$9-$F$6)/30,$F$9-$F$6),)</f>
        <v>0</v>
      </c>
      <c r="N199" s="84">
        <f t="shared" si="87"/>
        <v>0</v>
      </c>
      <c r="O199" s="85">
        <f t="shared" si="88"/>
        <v>0</v>
      </c>
      <c r="P199" s="106">
        <v>194</v>
      </c>
      <c r="Q199" s="84">
        <f t="shared" si="96"/>
        <v>0</v>
      </c>
      <c r="R199" s="84">
        <f t="shared" ref="R199:R205" si="102">IF(P199&lt;=$F$18,Q199+R198,)</f>
        <v>0</v>
      </c>
      <c r="S199" s="84">
        <f t="shared" ref="S199:S205" si="103">$F$19*R199</f>
        <v>0</v>
      </c>
      <c r="T199" s="84">
        <f t="shared" si="89"/>
        <v>0</v>
      </c>
      <c r="U199" s="84">
        <f t="shared" si="97"/>
        <v>0</v>
      </c>
      <c r="V199" s="84">
        <f t="shared" si="90"/>
        <v>0</v>
      </c>
      <c r="W199" s="84">
        <v>0</v>
      </c>
      <c r="X199" s="84">
        <f t="shared" si="91"/>
        <v>0</v>
      </c>
      <c r="Y199" s="89">
        <f t="shared" si="92"/>
        <v>0</v>
      </c>
      <c r="AA199" s="122">
        <v>194</v>
      </c>
      <c r="AB199" s="84">
        <f t="shared" si="93"/>
        <v>0</v>
      </c>
      <c r="AC199" s="332">
        <f t="shared" si="86"/>
        <v>0</v>
      </c>
      <c r="AD199" s="152">
        <f t="shared" si="94"/>
        <v>0</v>
      </c>
      <c r="AE199" s="152">
        <f t="shared" si="95"/>
        <v>0</v>
      </c>
      <c r="AF199" s="221">
        <f t="shared" si="82"/>
        <v>0</v>
      </c>
      <c r="AG199" s="221">
        <f t="shared" si="83"/>
        <v>0</v>
      </c>
      <c r="AH199" s="221">
        <f t="shared" si="84"/>
        <v>0</v>
      </c>
      <c r="AI199" s="226">
        <f t="shared" si="85"/>
        <v>0</v>
      </c>
      <c r="AK199" s="122">
        <v>194</v>
      </c>
      <c r="AL199" s="84"/>
      <c r="AM199" s="84"/>
      <c r="AN199" s="84"/>
      <c r="AO199" s="84"/>
      <c r="AP199" s="84"/>
      <c r="AQ199" s="221"/>
      <c r="AR199" s="221"/>
      <c r="AS199" s="221"/>
      <c r="AT199" s="221"/>
      <c r="AU199" s="84"/>
      <c r="AV199" s="84"/>
      <c r="AW199" s="84"/>
      <c r="AX199" s="84"/>
      <c r="AY199" s="127"/>
    </row>
    <row r="200" spans="3:51">
      <c r="E200" s="70"/>
      <c r="I200" s="106">
        <v>195</v>
      </c>
      <c r="J200" s="84">
        <f t="shared" si="98"/>
        <v>0</v>
      </c>
      <c r="K200" s="84">
        <f t="shared" si="99"/>
        <v>0</v>
      </c>
      <c r="L200" s="84">
        <f t="shared" si="100"/>
        <v>0</v>
      </c>
      <c r="M200" s="84">
        <f t="shared" si="101"/>
        <v>0</v>
      </c>
      <c r="N200" s="84">
        <f t="shared" si="87"/>
        <v>0</v>
      </c>
      <c r="O200" s="85">
        <f t="shared" si="88"/>
        <v>0</v>
      </c>
      <c r="P200" s="106">
        <v>195</v>
      </c>
      <c r="Q200" s="84">
        <f t="shared" si="96"/>
        <v>0</v>
      </c>
      <c r="R200" s="84">
        <f t="shared" si="102"/>
        <v>0</v>
      </c>
      <c r="S200" s="84">
        <f t="shared" si="103"/>
        <v>0</v>
      </c>
      <c r="T200" s="84">
        <f t="shared" si="89"/>
        <v>0</v>
      </c>
      <c r="U200" s="84">
        <f t="shared" si="97"/>
        <v>0</v>
      </c>
      <c r="V200" s="84">
        <f t="shared" si="90"/>
        <v>0</v>
      </c>
      <c r="W200" s="84">
        <v>0</v>
      </c>
      <c r="X200" s="84">
        <f t="shared" si="91"/>
        <v>0</v>
      </c>
      <c r="Y200" s="89">
        <f t="shared" si="92"/>
        <v>0</v>
      </c>
      <c r="AA200" s="122">
        <v>195</v>
      </c>
      <c r="AB200" s="84">
        <f t="shared" si="93"/>
        <v>0</v>
      </c>
      <c r="AC200" s="332">
        <f t="shared" si="86"/>
        <v>0</v>
      </c>
      <c r="AD200" s="152">
        <f t="shared" si="94"/>
        <v>0</v>
      </c>
      <c r="AE200" s="152">
        <f t="shared" si="95"/>
        <v>0</v>
      </c>
      <c r="AF200" s="221">
        <f t="shared" si="82"/>
        <v>0</v>
      </c>
      <c r="AG200" s="221">
        <f t="shared" si="83"/>
        <v>0</v>
      </c>
      <c r="AH200" s="221">
        <f t="shared" si="84"/>
        <v>0</v>
      </c>
      <c r="AI200" s="226">
        <f t="shared" si="85"/>
        <v>0</v>
      </c>
      <c r="AK200" s="122">
        <v>195</v>
      </c>
      <c r="AL200" s="84"/>
      <c r="AM200" s="84"/>
      <c r="AN200" s="84"/>
      <c r="AO200" s="84"/>
      <c r="AP200" s="84"/>
      <c r="AQ200" s="221"/>
      <c r="AR200" s="221"/>
      <c r="AS200" s="221"/>
      <c r="AT200" s="221"/>
      <c r="AU200" s="84"/>
      <c r="AV200" s="84"/>
      <c r="AW200" s="84"/>
      <c r="AX200" s="84"/>
      <c r="AY200" s="127"/>
    </row>
    <row r="201" spans="3:51">
      <c r="E201" s="70"/>
      <c r="I201" s="106">
        <v>196</v>
      </c>
      <c r="J201" s="84">
        <f t="shared" si="98"/>
        <v>0</v>
      </c>
      <c r="K201" s="84">
        <f t="shared" si="99"/>
        <v>0</v>
      </c>
      <c r="L201" s="84">
        <f t="shared" si="100"/>
        <v>0</v>
      </c>
      <c r="M201" s="84">
        <f t="shared" si="101"/>
        <v>0</v>
      </c>
      <c r="N201" s="84">
        <f t="shared" si="87"/>
        <v>0</v>
      </c>
      <c r="O201" s="85">
        <f t="shared" si="88"/>
        <v>0</v>
      </c>
      <c r="P201" s="106">
        <v>196</v>
      </c>
      <c r="Q201" s="84">
        <f t="shared" si="96"/>
        <v>0</v>
      </c>
      <c r="R201" s="84">
        <f t="shared" si="102"/>
        <v>0</v>
      </c>
      <c r="S201" s="84">
        <f t="shared" si="103"/>
        <v>0</v>
      </c>
      <c r="T201" s="84">
        <f t="shared" si="89"/>
        <v>0</v>
      </c>
      <c r="U201" s="84">
        <f t="shared" si="97"/>
        <v>0</v>
      </c>
      <c r="V201" s="84">
        <f t="shared" si="90"/>
        <v>0</v>
      </c>
      <c r="W201" s="84">
        <v>0</v>
      </c>
      <c r="X201" s="84">
        <f t="shared" si="91"/>
        <v>0</v>
      </c>
      <c r="Y201" s="89">
        <f t="shared" si="92"/>
        <v>0</v>
      </c>
      <c r="AA201" s="122">
        <v>196</v>
      </c>
      <c r="AB201" s="84">
        <f t="shared" si="93"/>
        <v>0</v>
      </c>
      <c r="AC201" s="332">
        <f t="shared" si="86"/>
        <v>0</v>
      </c>
      <c r="AD201" s="152">
        <f t="shared" si="94"/>
        <v>0</v>
      </c>
      <c r="AE201" s="152">
        <f t="shared" si="95"/>
        <v>0</v>
      </c>
      <c r="AF201" s="221">
        <f t="shared" si="82"/>
        <v>0</v>
      </c>
      <c r="AG201" s="221">
        <f t="shared" si="83"/>
        <v>0</v>
      </c>
      <c r="AH201" s="221">
        <f t="shared" si="84"/>
        <v>0</v>
      </c>
      <c r="AI201" s="226">
        <f t="shared" si="85"/>
        <v>0</v>
      </c>
      <c r="AK201" s="122">
        <v>196</v>
      </c>
      <c r="AL201" s="84"/>
      <c r="AM201" s="84"/>
      <c r="AN201" s="84"/>
      <c r="AO201" s="84"/>
      <c r="AP201" s="84"/>
      <c r="AQ201" s="221"/>
      <c r="AR201" s="221"/>
      <c r="AS201" s="221"/>
      <c r="AT201" s="221"/>
      <c r="AU201" s="84"/>
      <c r="AV201" s="84"/>
      <c r="AW201" s="84"/>
      <c r="AX201" s="84"/>
      <c r="AY201" s="127"/>
    </row>
    <row r="202" spans="3:51">
      <c r="E202" s="70"/>
      <c r="I202" s="106">
        <v>197</v>
      </c>
      <c r="J202" s="84">
        <f t="shared" si="98"/>
        <v>0</v>
      </c>
      <c r="K202" s="84">
        <f t="shared" si="99"/>
        <v>0</v>
      </c>
      <c r="L202" s="84">
        <f t="shared" si="100"/>
        <v>0</v>
      </c>
      <c r="M202" s="84">
        <f t="shared" si="101"/>
        <v>0</v>
      </c>
      <c r="N202" s="84">
        <f t="shared" si="87"/>
        <v>0</v>
      </c>
      <c r="O202" s="85">
        <f t="shared" si="88"/>
        <v>0</v>
      </c>
      <c r="P202" s="106">
        <v>197</v>
      </c>
      <c r="Q202" s="84">
        <f t="shared" si="96"/>
        <v>0</v>
      </c>
      <c r="R202" s="84">
        <f t="shared" si="102"/>
        <v>0</v>
      </c>
      <c r="S202" s="84">
        <f t="shared" si="103"/>
        <v>0</v>
      </c>
      <c r="T202" s="84">
        <f t="shared" si="89"/>
        <v>0</v>
      </c>
      <c r="U202" s="84">
        <f t="shared" si="97"/>
        <v>0</v>
      </c>
      <c r="V202" s="84">
        <f t="shared" si="90"/>
        <v>0</v>
      </c>
      <c r="W202" s="84">
        <v>0</v>
      </c>
      <c r="X202" s="84">
        <f t="shared" si="91"/>
        <v>0</v>
      </c>
      <c r="Y202" s="89">
        <f t="shared" si="92"/>
        <v>0</v>
      </c>
      <c r="AA202" s="122">
        <v>197</v>
      </c>
      <c r="AB202" s="84">
        <f t="shared" si="93"/>
        <v>0</v>
      </c>
      <c r="AC202" s="332">
        <f t="shared" si="86"/>
        <v>0</v>
      </c>
      <c r="AD202" s="152">
        <f t="shared" si="94"/>
        <v>0</v>
      </c>
      <c r="AE202" s="152">
        <f t="shared" si="95"/>
        <v>0</v>
      </c>
      <c r="AF202" s="221">
        <f t="shared" si="82"/>
        <v>0</v>
      </c>
      <c r="AG202" s="221">
        <f t="shared" si="83"/>
        <v>0</v>
      </c>
      <c r="AH202" s="221">
        <f t="shared" si="84"/>
        <v>0</v>
      </c>
      <c r="AI202" s="226">
        <f t="shared" si="85"/>
        <v>0</v>
      </c>
      <c r="AK202" s="122">
        <v>197</v>
      </c>
      <c r="AL202" s="84"/>
      <c r="AM202" s="84"/>
      <c r="AN202" s="84"/>
      <c r="AO202" s="84"/>
      <c r="AP202" s="84"/>
      <c r="AQ202" s="221"/>
      <c r="AR202" s="221"/>
      <c r="AS202" s="221"/>
      <c r="AT202" s="221"/>
      <c r="AU202" s="84"/>
      <c r="AV202" s="84"/>
      <c r="AW202" s="84"/>
      <c r="AX202" s="84"/>
      <c r="AY202" s="127"/>
    </row>
    <row r="203" spans="3:51">
      <c r="E203" s="70"/>
      <c r="I203" s="106">
        <v>198</v>
      </c>
      <c r="J203" s="84">
        <f t="shared" si="98"/>
        <v>0</v>
      </c>
      <c r="K203" s="84">
        <f t="shared" si="99"/>
        <v>0</v>
      </c>
      <c r="L203" s="84">
        <f t="shared" si="100"/>
        <v>0</v>
      </c>
      <c r="M203" s="84">
        <f t="shared" si="101"/>
        <v>0</v>
      </c>
      <c r="N203" s="84">
        <f t="shared" si="87"/>
        <v>0</v>
      </c>
      <c r="O203" s="85">
        <f t="shared" si="88"/>
        <v>0</v>
      </c>
      <c r="P203" s="106">
        <v>198</v>
      </c>
      <c r="Q203" s="84">
        <f t="shared" si="96"/>
        <v>0</v>
      </c>
      <c r="R203" s="84">
        <f t="shared" si="102"/>
        <v>0</v>
      </c>
      <c r="S203" s="84">
        <f t="shared" si="103"/>
        <v>0</v>
      </c>
      <c r="T203" s="84">
        <f t="shared" si="89"/>
        <v>0</v>
      </c>
      <c r="U203" s="84">
        <f t="shared" si="97"/>
        <v>0</v>
      </c>
      <c r="V203" s="84">
        <f t="shared" si="90"/>
        <v>0</v>
      </c>
      <c r="W203" s="84">
        <v>0</v>
      </c>
      <c r="X203" s="84">
        <f t="shared" si="91"/>
        <v>0</v>
      </c>
      <c r="Y203" s="89">
        <f t="shared" si="92"/>
        <v>0</v>
      </c>
      <c r="AA203" s="122">
        <v>198</v>
      </c>
      <c r="AB203" s="84">
        <f t="shared" si="93"/>
        <v>0</v>
      </c>
      <c r="AC203" s="332">
        <f t="shared" si="86"/>
        <v>0</v>
      </c>
      <c r="AD203" s="152">
        <f t="shared" si="94"/>
        <v>0</v>
      </c>
      <c r="AE203" s="152">
        <f t="shared" si="95"/>
        <v>0</v>
      </c>
      <c r="AF203" s="221">
        <f t="shared" si="82"/>
        <v>0</v>
      </c>
      <c r="AG203" s="221">
        <f t="shared" si="83"/>
        <v>0</v>
      </c>
      <c r="AH203" s="221">
        <f t="shared" si="84"/>
        <v>0</v>
      </c>
      <c r="AI203" s="226">
        <f t="shared" si="85"/>
        <v>0</v>
      </c>
      <c r="AK203" s="122">
        <v>198</v>
      </c>
      <c r="AL203" s="84"/>
      <c r="AM203" s="84"/>
      <c r="AN203" s="84"/>
      <c r="AO203" s="84"/>
      <c r="AP203" s="84"/>
      <c r="AQ203" s="221"/>
      <c r="AR203" s="221"/>
      <c r="AS203" s="221"/>
      <c r="AT203" s="221"/>
      <c r="AU203" s="84"/>
      <c r="AV203" s="84"/>
      <c r="AW203" s="84"/>
      <c r="AX203" s="84"/>
      <c r="AY203" s="127"/>
    </row>
    <row r="204" spans="3:51">
      <c r="E204" s="70"/>
      <c r="I204" s="106">
        <v>199</v>
      </c>
      <c r="J204" s="84">
        <f t="shared" si="98"/>
        <v>0</v>
      </c>
      <c r="K204" s="84">
        <f t="shared" si="99"/>
        <v>0</v>
      </c>
      <c r="L204" s="84">
        <f t="shared" si="100"/>
        <v>0</v>
      </c>
      <c r="M204" s="84">
        <f t="shared" si="101"/>
        <v>0</v>
      </c>
      <c r="N204" s="84">
        <f t="shared" si="87"/>
        <v>0</v>
      </c>
      <c r="O204" s="85">
        <f t="shared" si="88"/>
        <v>0</v>
      </c>
      <c r="P204" s="106">
        <v>199</v>
      </c>
      <c r="Q204" s="84">
        <f t="shared" si="96"/>
        <v>0</v>
      </c>
      <c r="R204" s="84">
        <f t="shared" si="102"/>
        <v>0</v>
      </c>
      <c r="S204" s="84">
        <f t="shared" si="103"/>
        <v>0</v>
      </c>
      <c r="T204" s="84">
        <f t="shared" si="89"/>
        <v>0</v>
      </c>
      <c r="U204" s="84">
        <f t="shared" si="97"/>
        <v>0</v>
      </c>
      <c r="V204" s="84">
        <f t="shared" si="90"/>
        <v>0</v>
      </c>
      <c r="W204" s="84">
        <v>0</v>
      </c>
      <c r="X204" s="84">
        <f t="shared" si="91"/>
        <v>0</v>
      </c>
      <c r="Y204" s="89">
        <f t="shared" si="92"/>
        <v>0</v>
      </c>
      <c r="AA204" s="122">
        <v>199</v>
      </c>
      <c r="AB204" s="84">
        <f t="shared" si="93"/>
        <v>0</v>
      </c>
      <c r="AC204" s="332">
        <f t="shared" si="86"/>
        <v>0</v>
      </c>
      <c r="AD204" s="152">
        <f t="shared" si="94"/>
        <v>0</v>
      </c>
      <c r="AE204" s="152">
        <f t="shared" si="95"/>
        <v>0</v>
      </c>
      <c r="AF204" s="221">
        <f t="shared" si="82"/>
        <v>0</v>
      </c>
      <c r="AG204" s="221">
        <f t="shared" si="83"/>
        <v>0</v>
      </c>
      <c r="AH204" s="221">
        <f t="shared" si="84"/>
        <v>0</v>
      </c>
      <c r="AI204" s="226">
        <f t="shared" si="85"/>
        <v>0</v>
      </c>
      <c r="AK204" s="122">
        <v>199</v>
      </c>
      <c r="AL204" s="84"/>
      <c r="AM204" s="84"/>
      <c r="AN204" s="84"/>
      <c r="AO204" s="84"/>
      <c r="AP204" s="84"/>
      <c r="AQ204" s="221"/>
      <c r="AR204" s="221"/>
      <c r="AS204" s="221"/>
      <c r="AT204" s="221"/>
      <c r="AU204" s="84"/>
      <c r="AV204" s="84"/>
      <c r="AW204" s="84"/>
      <c r="AX204" s="84"/>
      <c r="AY204" s="127"/>
    </row>
    <row r="205" spans="3:51">
      <c r="E205" s="70"/>
      <c r="I205" s="107">
        <v>200</v>
      </c>
      <c r="J205" s="84">
        <f t="shared" si="98"/>
        <v>0</v>
      </c>
      <c r="K205" s="84">
        <f t="shared" si="99"/>
        <v>0</v>
      </c>
      <c r="L205" s="84">
        <f t="shared" si="100"/>
        <v>0</v>
      </c>
      <c r="M205" s="84">
        <f t="shared" si="101"/>
        <v>0</v>
      </c>
      <c r="N205" s="86">
        <f>IF(F208&lt;=$F$18,0,)</f>
        <v>0</v>
      </c>
      <c r="O205" s="85">
        <f t="shared" si="88"/>
        <v>0</v>
      </c>
      <c r="P205" s="107">
        <v>200</v>
      </c>
      <c r="Q205" s="86">
        <f t="shared" si="96"/>
        <v>0</v>
      </c>
      <c r="R205" s="86">
        <f t="shared" si="102"/>
        <v>0</v>
      </c>
      <c r="S205" s="86">
        <f t="shared" si="103"/>
        <v>0</v>
      </c>
      <c r="T205" s="86">
        <f t="shared" si="89"/>
        <v>0</v>
      </c>
      <c r="U205" s="86">
        <f t="shared" si="97"/>
        <v>0</v>
      </c>
      <c r="V205" s="86">
        <f t="shared" si="90"/>
        <v>0</v>
      </c>
      <c r="W205" s="86">
        <v>0</v>
      </c>
      <c r="X205" s="184">
        <f t="shared" si="91"/>
        <v>0</v>
      </c>
      <c r="Y205" s="90">
        <f t="shared" si="92"/>
        <v>0</v>
      </c>
      <c r="AA205" s="123">
        <v>200</v>
      </c>
      <c r="AB205" s="172">
        <f t="shared" si="93"/>
        <v>0</v>
      </c>
      <c r="AC205" s="332">
        <f t="shared" si="86"/>
        <v>0</v>
      </c>
      <c r="AD205" s="153">
        <f t="shared" si="94"/>
        <v>0</v>
      </c>
      <c r="AE205" s="153">
        <f t="shared" si="95"/>
        <v>0</v>
      </c>
      <c r="AF205" s="223">
        <f t="shared" si="82"/>
        <v>0</v>
      </c>
      <c r="AG205" s="223">
        <f t="shared" si="83"/>
        <v>0</v>
      </c>
      <c r="AH205" s="223">
        <f t="shared" si="84"/>
        <v>0</v>
      </c>
      <c r="AI205" s="230">
        <f t="shared" si="85"/>
        <v>0</v>
      </c>
      <c r="AK205" s="123">
        <v>200</v>
      </c>
      <c r="AL205" s="172"/>
      <c r="AM205" s="86"/>
      <c r="AN205" s="86"/>
      <c r="AO205" s="86"/>
      <c r="AP205" s="86"/>
      <c r="AQ205" s="223"/>
      <c r="AR205" s="223"/>
      <c r="AS205" s="223"/>
      <c r="AT205" s="223"/>
      <c r="AU205" s="86"/>
      <c r="AV205" s="86"/>
      <c r="AW205" s="86"/>
      <c r="AX205" s="86"/>
      <c r="AY205" s="128"/>
    </row>
    <row r="206" spans="3:51">
      <c r="E206" s="70"/>
    </row>
    <row r="207" spans="3:51">
      <c r="E207" s="70"/>
    </row>
  </sheetData>
  <mergeCells count="29">
    <mergeCell ref="P3:X3"/>
    <mergeCell ref="AA3:AI3"/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D6:E6"/>
    <mergeCell ref="I3:O3"/>
    <mergeCell ref="B23:G23"/>
    <mergeCell ref="B80:G80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</mergeCells>
  <dataValidations count="5">
    <dataValidation type="list" allowBlank="1" showInputMessage="1" showErrorMessage="1" sqref="F12" xr:uid="{00000000-0002-0000-0700-000000000000}">
      <formula1>$C$194:$C$195</formula1>
    </dataValidation>
    <dataValidation type="list" allowBlank="1" showInputMessage="1" showErrorMessage="1" sqref="F17" xr:uid="{00000000-0002-0000-0700-000001000000}">
      <formula1>$C$130:$C$195</formula1>
    </dataValidation>
    <dataValidation type="list" allowBlank="1" showInputMessage="1" showErrorMessage="1" sqref="D8:E8 D5:E5 D15" xr:uid="{00000000-0002-0000-0700-000002000000}">
      <formula1>$B$97:$B$100</formula1>
    </dataValidation>
    <dataValidation type="list" allowBlank="1" showInputMessage="1" showErrorMessage="1" sqref="D81:G81" xr:uid="{00000000-0002-0000-0700-000003000000}">
      <formula1>$B$104:$B$108</formula1>
    </dataValidation>
    <dataValidation type="list" allowBlank="1" showInputMessage="1" showErrorMessage="1" sqref="F20" xr:uid="{00000000-0002-0000-0700-000004000000}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 tint="0.79998168889431442"/>
  </sheetPr>
  <dimension ref="B3:AY207"/>
  <sheetViews>
    <sheetView topLeftCell="A4" zoomScale="85" zoomScaleNormal="85" workbookViewId="0">
      <selection activeCell="G130" sqref="G130"/>
    </sheetView>
  </sheetViews>
  <sheetFormatPr baseColWidth="10" defaultRowHeight="15"/>
  <cols>
    <col min="3" max="5" width="13.6640625" customWidth="1"/>
    <col min="6" max="6" width="16.5" style="72" customWidth="1"/>
    <col min="7" max="7" width="14.5" style="70" customWidth="1"/>
    <col min="8" max="8" width="11.5" style="70"/>
    <col min="9" max="9" width="10.5" style="70" customWidth="1"/>
    <col min="10" max="11" width="10.5" style="9" customWidth="1"/>
    <col min="12" max="23" width="10.5" customWidth="1"/>
    <col min="24" max="25" width="11.5" customWidth="1"/>
    <col min="26" max="42" width="10.5" customWidth="1"/>
    <col min="43" max="46" width="10.5" style="159" customWidth="1"/>
    <col min="47" max="51" width="10.5" customWidth="1"/>
    <col min="54" max="54" width="19.33203125" customWidth="1"/>
  </cols>
  <sheetData>
    <row r="3" spans="2:51" ht="16">
      <c r="I3" s="470" t="s">
        <v>177</v>
      </c>
      <c r="J3" s="471"/>
      <c r="K3" s="471"/>
      <c r="L3" s="471"/>
      <c r="M3" s="471"/>
      <c r="N3" s="471"/>
      <c r="O3" s="472"/>
      <c r="P3" s="473" t="s">
        <v>149</v>
      </c>
      <c r="Q3" s="474"/>
      <c r="R3" s="474"/>
      <c r="S3" s="474"/>
      <c r="T3" s="474"/>
      <c r="U3" s="474"/>
      <c r="V3" s="474"/>
      <c r="W3" s="474"/>
      <c r="X3" s="475"/>
      <c r="Y3" s="141"/>
      <c r="Z3" s="141"/>
      <c r="AA3" s="461" t="s">
        <v>164</v>
      </c>
      <c r="AB3" s="462"/>
      <c r="AC3" s="462"/>
      <c r="AD3" s="462"/>
      <c r="AE3" s="462"/>
      <c r="AF3" s="462"/>
      <c r="AG3" s="462"/>
      <c r="AH3" s="462"/>
      <c r="AI3" s="463"/>
      <c r="AJ3" s="141"/>
      <c r="AK3" s="461" t="s">
        <v>176</v>
      </c>
      <c r="AL3" s="462"/>
      <c r="AM3" s="462"/>
      <c r="AN3" s="462"/>
      <c r="AO3" s="462"/>
      <c r="AP3" s="462"/>
      <c r="AQ3" s="462"/>
      <c r="AR3" s="462"/>
      <c r="AS3" s="462"/>
      <c r="AT3" s="462"/>
      <c r="AU3" s="462"/>
      <c r="AV3" s="462"/>
      <c r="AW3" s="462"/>
      <c r="AX3" s="462"/>
      <c r="AY3" s="463"/>
    </row>
    <row r="4" spans="2:51" ht="45" customHeight="1">
      <c r="B4" s="465" t="s">
        <v>178</v>
      </c>
      <c r="C4" s="465"/>
      <c r="D4" s="465"/>
      <c r="E4" s="465"/>
      <c r="F4" s="465"/>
      <c r="I4" s="110" t="s">
        <v>76</v>
      </c>
      <c r="J4" s="370" t="s">
        <v>113</v>
      </c>
      <c r="K4" s="370" t="s">
        <v>114</v>
      </c>
      <c r="L4" s="370" t="s">
        <v>72</v>
      </c>
      <c r="M4" s="370" t="s">
        <v>115</v>
      </c>
      <c r="N4" s="370" t="s">
        <v>116</v>
      </c>
      <c r="O4" s="139" t="s">
        <v>118</v>
      </c>
      <c r="P4" s="110" t="s">
        <v>76</v>
      </c>
      <c r="Q4" s="112" t="s">
        <v>123</v>
      </c>
      <c r="R4" s="112" t="s">
        <v>124</v>
      </c>
      <c r="S4" s="113" t="s">
        <v>110</v>
      </c>
      <c r="T4" s="114" t="s">
        <v>109</v>
      </c>
      <c r="U4" s="370" t="s">
        <v>3</v>
      </c>
      <c r="V4" s="370" t="s">
        <v>111</v>
      </c>
      <c r="W4" s="370" t="s">
        <v>112</v>
      </c>
      <c r="X4" s="140" t="s">
        <v>117</v>
      </c>
      <c r="Y4" s="117" t="s">
        <v>125</v>
      </c>
      <c r="AA4" s="121" t="s">
        <v>76</v>
      </c>
      <c r="AB4" s="112" t="s">
        <v>151</v>
      </c>
      <c r="AC4" s="113" t="s">
        <v>152</v>
      </c>
      <c r="AD4" s="119" t="s">
        <v>153</v>
      </c>
      <c r="AE4" s="115" t="s">
        <v>154</v>
      </c>
      <c r="AF4" s="115" t="s">
        <v>155</v>
      </c>
      <c r="AG4" s="115" t="s">
        <v>156</v>
      </c>
      <c r="AH4" s="115" t="s">
        <v>157</v>
      </c>
      <c r="AI4" s="126" t="s">
        <v>158</v>
      </c>
      <c r="AK4" s="121" t="s">
        <v>76</v>
      </c>
      <c r="AL4" s="112" t="s">
        <v>151</v>
      </c>
      <c r="AM4" s="113" t="s">
        <v>152</v>
      </c>
      <c r="AN4" s="119" t="s">
        <v>153</v>
      </c>
      <c r="AO4" s="115" t="s">
        <v>154</v>
      </c>
      <c r="AP4" s="115" t="s">
        <v>166</v>
      </c>
      <c r="AQ4" s="220" t="s">
        <v>192</v>
      </c>
      <c r="AR4" s="220" t="s">
        <v>193</v>
      </c>
      <c r="AS4" s="220" t="s">
        <v>194</v>
      </c>
      <c r="AT4" s="220" t="s">
        <v>195</v>
      </c>
      <c r="AU4" s="115" t="s">
        <v>167</v>
      </c>
      <c r="AV4" s="115" t="s">
        <v>168</v>
      </c>
      <c r="AW4" s="115" t="s">
        <v>169</v>
      </c>
      <c r="AX4" s="115" t="s">
        <v>170</v>
      </c>
      <c r="AY4" s="126" t="s">
        <v>158</v>
      </c>
    </row>
    <row r="5" spans="2:51">
      <c r="B5" s="454" t="s">
        <v>138</v>
      </c>
      <c r="C5" s="142" t="s">
        <v>73</v>
      </c>
      <c r="D5" s="466" t="s">
        <v>140</v>
      </c>
      <c r="E5" s="466"/>
      <c r="F5" s="143">
        <f>IF(D5="","",VLOOKUP(D5,$B$97:$C$100,2,0))</f>
        <v>70</v>
      </c>
      <c r="I5" s="106">
        <v>0</v>
      </c>
      <c r="J5" s="84">
        <v>0</v>
      </c>
      <c r="K5" s="84">
        <v>0</v>
      </c>
      <c r="L5" s="84">
        <v>0</v>
      </c>
      <c r="M5" s="84">
        <f>IF(I5&lt;=$F$10,IF(I5&lt;=30,I5*($F$9-$F$6)/30,$F$9-$F$6),)</f>
        <v>0</v>
      </c>
      <c r="N5" s="84">
        <f t="shared" ref="N5:N68" si="0">IF(P6&lt;=$F$18,0,)</f>
        <v>0</v>
      </c>
      <c r="O5" s="85">
        <f t="shared" ref="O5:O68" si="1">((J5+K5)*0.475+L5+M5+N5)*44/12</f>
        <v>0</v>
      </c>
      <c r="P5" s="106">
        <v>0</v>
      </c>
      <c r="Q5" s="84">
        <v>0</v>
      </c>
      <c r="R5" s="84">
        <v>0</v>
      </c>
      <c r="S5" s="84">
        <f>$F$19*R5</f>
        <v>0</v>
      </c>
      <c r="T5" s="84">
        <f t="shared" ref="T5:T68" si="2">IF(S5=0,0,EXP(-1.0587+0.8836*LN(S5)+0.284))</f>
        <v>0</v>
      </c>
      <c r="U5" s="84">
        <v>0</v>
      </c>
      <c r="V5" s="84">
        <f t="shared" ref="V5:V68" si="3">IF(P5&lt;=$F$18,IF(P5&lt;=30,P5*($F$16-$F$6)/30,$F$16-$F$6),)</f>
        <v>0</v>
      </c>
      <c r="W5" s="84">
        <v>0</v>
      </c>
      <c r="X5" s="84">
        <f t="shared" ref="X5:X68" si="4">((S5+T5)*0.475+U5+V5+W5)*44/12</f>
        <v>0</v>
      </c>
      <c r="Y5" s="89">
        <f t="shared" ref="Y5:Y68" si="5">IF(P5&lt;=$F$18,X5-O5,)</f>
        <v>0</v>
      </c>
      <c r="AA5" s="122">
        <v>0</v>
      </c>
      <c r="AB5" s="84">
        <f t="shared" ref="AB5:AB68" si="6">IF(AA5&lt;=$F$18,IFERROR(VLOOKUP($AA5,$B$82:$G$94,2,FALSE),0),)</f>
        <v>0</v>
      </c>
      <c r="AC5" s="332">
        <f t="shared" ref="AC5:AC29" si="7">IF(AA5&lt;=$F$18,IFERROR(VLOOKUP($AA5,$B$82:$G$94,3,FALSE),0),)*50%</f>
        <v>0.4</v>
      </c>
      <c r="AD5" s="152">
        <f t="shared" ref="AD5:AD68" si="8">IF(AA5&lt;=$F$18,IFERROR(VLOOKUP($AA5,$B$82:$G$94,4,FALSE),0),)</f>
        <v>0.11199999999999999</v>
      </c>
      <c r="AE5" s="152">
        <f t="shared" ref="AE5:AE68" si="9">IF(AA5&lt;=$F$18,IFERROR(VLOOKUP($AA5,$B$82:$G$94,5,FALSE),0),)</f>
        <v>8.7999999999999981E-2</v>
      </c>
      <c r="AF5" s="84">
        <v>0</v>
      </c>
      <c r="AG5" s="84">
        <v>0</v>
      </c>
      <c r="AH5" s="84">
        <v>0</v>
      </c>
      <c r="AI5" s="127">
        <f>SUM(AF5:AH5)</f>
        <v>0</v>
      </c>
      <c r="AK5" s="122">
        <v>0</v>
      </c>
      <c r="AL5" s="84">
        <f t="shared" ref="AL5:AL35" si="10">IF(AK5&lt;=$F$18,IFERROR(VLOOKUP($AA5,$B$82:$G$94,2,FALSE),0),)</f>
        <v>0</v>
      </c>
      <c r="AM5" s="84">
        <f t="shared" ref="AM5:AM35" si="11">IF(AK5&lt;=$F$18,IFERROR(VLOOKUP($AA5,$B$82:$G$94,3,FALSE),0),)</f>
        <v>0.8</v>
      </c>
      <c r="AN5" s="84">
        <f t="shared" ref="AN5:AN35" si="12">IF(AK5&lt;=$F$18,IFERROR(VLOOKUP($AA5,$B$82:$G$94,4,FALSE),0),)</f>
        <v>0.11199999999999999</v>
      </c>
      <c r="AO5" s="84">
        <f t="shared" ref="AO5:AO35" si="13">IF(AK5&lt;=$F$18,IFERROR(VLOOKUP($AA5,$B$82:$G$94,5,FALSE),0),)</f>
        <v>8.7999999999999981E-2</v>
      </c>
      <c r="AP5" s="84">
        <f t="shared" ref="AP5:AP35" si="14">IF(AK5&lt;=$F$18,IFERROR(VLOOKUP($AA5,$B$82:$G$94,6,FALSE),0),)</f>
        <v>0</v>
      </c>
      <c r="AQ5" s="221">
        <v>0</v>
      </c>
      <c r="AR5" s="221">
        <v>0</v>
      </c>
      <c r="AS5" s="221">
        <v>0</v>
      </c>
      <c r="AT5" s="221">
        <v>0</v>
      </c>
      <c r="AU5" s="84"/>
      <c r="AV5" s="84"/>
      <c r="AW5" s="84"/>
      <c r="AX5" s="84"/>
      <c r="AY5" s="190">
        <v>0</v>
      </c>
    </row>
    <row r="6" spans="2:51">
      <c r="B6" s="455"/>
      <c r="C6" s="150" t="s">
        <v>74</v>
      </c>
      <c r="D6" s="457" t="s">
        <v>265</v>
      </c>
      <c r="E6" s="457"/>
      <c r="F6" s="151">
        <f>VLOOKUP(D5,$B$97:$D$100,3,FALSE)</f>
        <v>0</v>
      </c>
      <c r="I6" s="106">
        <v>1</v>
      </c>
      <c r="J6" s="84">
        <f>IF(D8&lt;&gt;"Cultures",IF($I6&lt;=$F$10,$F$11*$F$13+J5,),5)</f>
        <v>0</v>
      </c>
      <c r="K6" s="84">
        <f>IF(J6=0,0,EXP(-1.0587+0.8836*LN(J6)+0.284))</f>
        <v>0</v>
      </c>
      <c r="L6" s="84">
        <f>IF(I6&lt;=$F$10,$F$5+($F$8-$F$5)*(1-EXP(-0.0175*I6)),)</f>
        <v>0</v>
      </c>
      <c r="M6" s="84">
        <f>IF(I6&lt;=$F$10,IF(I6&lt;=30,I6*($F$9-$F$6)/30,$F$9-$F$6),)</f>
        <v>0</v>
      </c>
      <c r="N6" s="84">
        <f t="shared" si="0"/>
        <v>0</v>
      </c>
      <c r="O6" s="85">
        <f t="shared" si="1"/>
        <v>0</v>
      </c>
      <c r="P6" s="106">
        <v>1</v>
      </c>
      <c r="Q6" s="84">
        <f t="shared" ref="Q6:Q69" si="15">IF(P6&lt;=$F$18,LOOKUP(P6-1,$B$25:$B$78,$G$25:$G$78),)</f>
        <v>0</v>
      </c>
      <c r="R6" s="84">
        <f>IF(P6&lt;=$F$18,Q6+R5,)</f>
        <v>0</v>
      </c>
      <c r="S6" s="84">
        <f>$F$19*R6</f>
        <v>0</v>
      </c>
      <c r="T6" s="84">
        <f t="shared" si="2"/>
        <v>0</v>
      </c>
      <c r="U6" s="84">
        <f t="shared" ref="U6:U69" si="16">IF(P6&lt;=$F$18,$F$5+($F$15-$F$5)*(1-EXP(-0.0175*P6)),)</f>
        <v>0</v>
      </c>
      <c r="V6" s="84">
        <f t="shared" si="3"/>
        <v>0</v>
      </c>
      <c r="W6" s="84">
        <v>0</v>
      </c>
      <c r="X6" s="84">
        <f t="shared" si="4"/>
        <v>0</v>
      </c>
      <c r="Y6" s="89">
        <f t="shared" si="5"/>
        <v>0</v>
      </c>
      <c r="AA6" s="122">
        <v>1</v>
      </c>
      <c r="AB6" s="84">
        <f t="shared" si="6"/>
        <v>0</v>
      </c>
      <c r="AC6" s="332">
        <f t="shared" si="7"/>
        <v>0</v>
      </c>
      <c r="AD6" s="152">
        <f t="shared" si="8"/>
        <v>0</v>
      </c>
      <c r="AE6" s="152">
        <f t="shared" si="9"/>
        <v>0</v>
      </c>
      <c r="AF6" s="221">
        <f>IF(OR(AA6&lt;=$F$18,AA6&lt;=30),EXP(-LN(2)/$D$104)*AF5+((1-EXP(-LN(2)/$D$104))/(LN(2)/$D$104))*$AB6*AC6*0.475*$F$19*44/12,)</f>
        <v>0</v>
      </c>
      <c r="AG6" s="221">
        <f>IF(OR(AA6&lt;=$F$18,AA6&lt;=30),EXP(-LN(2)/$D$106)*AG5+((1-EXP(-LN(2)/$D$106))/(LN(2)/$D$106))*$AB6*AD6*0.475*$F$19*44/12,)</f>
        <v>0</v>
      </c>
      <c r="AH6" s="221">
        <f>IF(OR(AA6&lt;=$F$18,AA6&lt;=30),EXP(-LN(2)/$D$105)*AH5+((1-EXP(-LN(2)/$D$105))/(LN(2)/$D$105))*$AB6*AE6*0.475*$F$19*44/12,)</f>
        <v>0</v>
      </c>
      <c r="AI6" s="226">
        <f>IF(OR(AA6&lt;=$F$18,AA6&lt;=30),SUM(AF6:AH6),)</f>
        <v>0</v>
      </c>
      <c r="AK6" s="122">
        <v>1</v>
      </c>
      <c r="AL6" s="84">
        <f t="shared" si="10"/>
        <v>0</v>
      </c>
      <c r="AM6" s="84">
        <f t="shared" si="11"/>
        <v>0</v>
      </c>
      <c r="AN6" s="84">
        <f t="shared" si="12"/>
        <v>0</v>
      </c>
      <c r="AO6" s="84">
        <f t="shared" si="13"/>
        <v>0</v>
      </c>
      <c r="AP6" s="84">
        <f t="shared" si="14"/>
        <v>0</v>
      </c>
      <c r="AQ6" s="221">
        <f t="shared" ref="AQ6:AT24" si="17">IF($AK6&lt;=$F$18,$AL6*AM6,)</f>
        <v>0</v>
      </c>
      <c r="AR6" s="221">
        <f t="shared" si="17"/>
        <v>0</v>
      </c>
      <c r="AS6" s="221">
        <f t="shared" si="17"/>
        <v>0</v>
      </c>
      <c r="AT6" s="221">
        <f t="shared" si="17"/>
        <v>0</v>
      </c>
      <c r="AU6" s="84"/>
      <c r="AV6" s="84"/>
      <c r="AW6" s="84"/>
      <c r="AX6" s="84"/>
      <c r="AY6" s="190">
        <f>IF(AK6&lt;=$F$18,AL6*$G$108+AY5,)</f>
        <v>0</v>
      </c>
    </row>
    <row r="7" spans="2:51">
      <c r="B7" s="454" t="s">
        <v>139</v>
      </c>
      <c r="C7" s="467"/>
      <c r="D7" s="468"/>
      <c r="E7" s="468"/>
      <c r="F7" s="469"/>
      <c r="I7" s="106">
        <v>2</v>
      </c>
      <c r="J7" s="84">
        <f t="shared" ref="J7:J70" si="18">IF($I7&lt;=$F$10,$F$11*$F$13+J6,)</f>
        <v>0</v>
      </c>
      <c r="K7" s="84">
        <f t="shared" ref="K7:K70" si="19">IF(J7=0,0,EXP(-1.0587+0.8836*LN(J7)+0.284))</f>
        <v>0</v>
      </c>
      <c r="L7" s="84">
        <f t="shared" ref="L7:L70" si="20">IF(I7&lt;=$F$10,$F$5+($F$8-$F$5)*(1-EXP(-0.0175*I7)),)</f>
        <v>0</v>
      </c>
      <c r="M7" s="84">
        <f t="shared" ref="M7:M70" si="21">IF(I7&lt;=$F$10,IF(I7&lt;=30,I7*($F$9-$F$6)/30,$F$9-$F$6),)</f>
        <v>0</v>
      </c>
      <c r="N7" s="84">
        <f t="shared" si="0"/>
        <v>0</v>
      </c>
      <c r="O7" s="85">
        <f t="shared" si="1"/>
        <v>0</v>
      </c>
      <c r="P7" s="106">
        <v>2</v>
      </c>
      <c r="Q7" s="84">
        <f t="shared" si="15"/>
        <v>0</v>
      </c>
      <c r="R7" s="84">
        <f t="shared" ref="R7:R70" si="22">IF(P7&lt;=$F$18,Q7+R6,)</f>
        <v>0</v>
      </c>
      <c r="S7" s="84">
        <f t="shared" ref="S7:S70" si="23">$F$19*R7</f>
        <v>0</v>
      </c>
      <c r="T7" s="84">
        <f t="shared" si="2"/>
        <v>0</v>
      </c>
      <c r="U7" s="84">
        <f t="shared" si="16"/>
        <v>0</v>
      </c>
      <c r="V7" s="84">
        <f t="shared" si="3"/>
        <v>0</v>
      </c>
      <c r="W7" s="84">
        <v>0</v>
      </c>
      <c r="X7" s="84">
        <f t="shared" si="4"/>
        <v>0</v>
      </c>
      <c r="Y7" s="89">
        <f t="shared" si="5"/>
        <v>0</v>
      </c>
      <c r="AA7" s="122">
        <v>2</v>
      </c>
      <c r="AB7" s="84">
        <f t="shared" si="6"/>
        <v>0</v>
      </c>
      <c r="AC7" s="332">
        <f t="shared" si="7"/>
        <v>0</v>
      </c>
      <c r="AD7" s="152">
        <f t="shared" si="8"/>
        <v>0</v>
      </c>
      <c r="AE7" s="152">
        <f t="shared" si="9"/>
        <v>0</v>
      </c>
      <c r="AF7" s="221">
        <f>IF(OR(AA7&lt;=$F$18,AA7&lt;=30),EXP(-LN(2)/$D$104)*AF6+((1-EXP(-LN(2)/$D$104))/(LN(2)/$D$104))*$AB7*AC7*0.475*$F$19*44/12,)</f>
        <v>0</v>
      </c>
      <c r="AG7" s="221">
        <f>IF(OR(AA7&lt;=$F$18,AA7&lt;=30),EXP(-LN(2)/$D$106)*AG6+((1-EXP(-LN(2)/$D$106))/(LN(2)/$D$106))*$AB7*AD7*0.475*$F$19*44/12,)</f>
        <v>0</v>
      </c>
      <c r="AH7" s="221">
        <f>IF(OR(AA7&lt;=$F$18,AA7&lt;=30),EXP(-LN(2)/$D$105)*AH6+((1-EXP(-LN(2)/$D$105))/(LN(2)/$D$105))*$AB7*AE7*0.475*$F$19*44/12,)</f>
        <v>0</v>
      </c>
      <c r="AI7" s="226">
        <f>IF(OR(AA7&lt;=$F$18,AA7&lt;=30),SUM(AF7:AH7),)</f>
        <v>0</v>
      </c>
      <c r="AK7" s="122">
        <v>2</v>
      </c>
      <c r="AL7" s="84">
        <f t="shared" si="10"/>
        <v>0</v>
      </c>
      <c r="AM7" s="84">
        <f t="shared" si="11"/>
        <v>0</v>
      </c>
      <c r="AN7" s="84">
        <f t="shared" si="12"/>
        <v>0</v>
      </c>
      <c r="AO7" s="84">
        <f t="shared" si="13"/>
        <v>0</v>
      </c>
      <c r="AP7" s="84">
        <f t="shared" si="14"/>
        <v>0</v>
      </c>
      <c r="AQ7" s="221">
        <f t="shared" si="17"/>
        <v>0</v>
      </c>
      <c r="AR7" s="221">
        <f t="shared" si="17"/>
        <v>0</v>
      </c>
      <c r="AS7" s="221">
        <f t="shared" si="17"/>
        <v>0</v>
      </c>
      <c r="AT7" s="221">
        <f t="shared" si="17"/>
        <v>0</v>
      </c>
      <c r="AU7" s="84"/>
      <c r="AV7" s="84"/>
      <c r="AW7" s="84"/>
      <c r="AX7" s="84"/>
      <c r="AY7" s="190">
        <f t="shared" ref="AY7:AY35" si="24">IF(AK7&lt;=$F$18,AL7*$G$108+AY6,)</f>
        <v>0</v>
      </c>
    </row>
    <row r="8" spans="2:51">
      <c r="B8" s="464"/>
      <c r="C8" s="144" t="s">
        <v>73</v>
      </c>
      <c r="D8" s="460" t="s">
        <v>140</v>
      </c>
      <c r="E8" s="460"/>
      <c r="F8" s="145">
        <f>IF(D8="","",VLOOKUP(D8,$B$97:$C$100,2,0))</f>
        <v>70</v>
      </c>
      <c r="I8" s="106">
        <v>3</v>
      </c>
      <c r="J8" s="84">
        <f t="shared" si="18"/>
        <v>0</v>
      </c>
      <c r="K8" s="84">
        <f t="shared" si="19"/>
        <v>0</v>
      </c>
      <c r="L8" s="84">
        <f t="shared" si="20"/>
        <v>0</v>
      </c>
      <c r="M8" s="84">
        <f t="shared" si="21"/>
        <v>0</v>
      </c>
      <c r="N8" s="84">
        <f t="shared" si="0"/>
        <v>0</v>
      </c>
      <c r="O8" s="85">
        <f t="shared" si="1"/>
        <v>0</v>
      </c>
      <c r="P8" s="106">
        <v>3</v>
      </c>
      <c r="Q8" s="84">
        <f t="shared" si="15"/>
        <v>0</v>
      </c>
      <c r="R8" s="84">
        <f t="shared" si="22"/>
        <v>0</v>
      </c>
      <c r="S8" s="84">
        <f t="shared" si="23"/>
        <v>0</v>
      </c>
      <c r="T8" s="84">
        <f t="shared" si="2"/>
        <v>0</v>
      </c>
      <c r="U8" s="84">
        <f t="shared" si="16"/>
        <v>0</v>
      </c>
      <c r="V8" s="84">
        <f t="shared" si="3"/>
        <v>0</v>
      </c>
      <c r="W8" s="84">
        <v>0</v>
      </c>
      <c r="X8" s="84">
        <f t="shared" si="4"/>
        <v>0</v>
      </c>
      <c r="Y8" s="89">
        <f t="shared" si="5"/>
        <v>0</v>
      </c>
      <c r="AA8" s="122">
        <v>3</v>
      </c>
      <c r="AB8" s="84">
        <f t="shared" si="6"/>
        <v>0</v>
      </c>
      <c r="AC8" s="332">
        <f t="shared" si="7"/>
        <v>0</v>
      </c>
      <c r="AD8" s="152">
        <f t="shared" si="8"/>
        <v>0</v>
      </c>
      <c r="AE8" s="152">
        <f t="shared" si="9"/>
        <v>0</v>
      </c>
      <c r="AF8" s="221">
        <f>IF(OR(AA8&lt;=$F$18,AA8&lt;=30),EXP(-LN(2)/$D$104)*AF7+((1-EXP(-LN(2)/$D$104))/(LN(2)/$D$104))*$AB8*AC8*0.475*$F$19*44/12,)</f>
        <v>0</v>
      </c>
      <c r="AG8" s="221">
        <f>IF(OR(AA8&lt;=$F$18,AA8&lt;=30),EXP(-LN(2)/$D$106)*AG7+((1-EXP(-LN(2)/$D$106))/(LN(2)/$D$106))*$AB8*AD8*0.475*$F$19*44/12,)</f>
        <v>0</v>
      </c>
      <c r="AH8" s="221">
        <f>IF(OR(AA8&lt;=$F$18,AA8&lt;=30),EXP(-LN(2)/$D$105)*AH7+((1-EXP(-LN(2)/$D$105))/(LN(2)/$D$105))*$AB8*AE8*0.475*$F$19*44/12,)</f>
        <v>0</v>
      </c>
      <c r="AI8" s="226">
        <f>IF(OR(AA8&lt;=$F$18,AA8&lt;=30),SUM(AF8:AH8),)</f>
        <v>0</v>
      </c>
      <c r="AK8" s="122">
        <v>3</v>
      </c>
      <c r="AL8" s="84">
        <f t="shared" si="10"/>
        <v>0</v>
      </c>
      <c r="AM8" s="84">
        <f t="shared" si="11"/>
        <v>0</v>
      </c>
      <c r="AN8" s="84">
        <f t="shared" si="12"/>
        <v>0</v>
      </c>
      <c r="AO8" s="84">
        <f t="shared" si="13"/>
        <v>0</v>
      </c>
      <c r="AP8" s="84">
        <f t="shared" si="14"/>
        <v>0</v>
      </c>
      <c r="AQ8" s="221">
        <f t="shared" si="17"/>
        <v>0</v>
      </c>
      <c r="AR8" s="221">
        <f t="shared" si="17"/>
        <v>0</v>
      </c>
      <c r="AS8" s="221">
        <f t="shared" si="17"/>
        <v>0</v>
      </c>
      <c r="AT8" s="221">
        <f t="shared" si="17"/>
        <v>0</v>
      </c>
      <c r="AU8" s="84"/>
      <c r="AV8" s="84"/>
      <c r="AW8" s="84"/>
      <c r="AX8" s="84"/>
      <c r="AY8" s="190">
        <f t="shared" si="24"/>
        <v>0</v>
      </c>
    </row>
    <row r="9" spans="2:51">
      <c r="B9" s="464"/>
      <c r="C9" s="144" t="s">
        <v>74</v>
      </c>
      <c r="D9" s="456" t="str">
        <f>IF(D8=$B$100,"totale","néant")</f>
        <v>totale</v>
      </c>
      <c r="E9" s="456"/>
      <c r="F9" s="145">
        <f>IF(D8=B100,10,VLOOKUP(D8,$B$97:$D$100,3,FALSE))</f>
        <v>10</v>
      </c>
      <c r="I9" s="106">
        <v>4</v>
      </c>
      <c r="J9" s="84">
        <f t="shared" si="18"/>
        <v>0</v>
      </c>
      <c r="K9" s="84">
        <f t="shared" si="19"/>
        <v>0</v>
      </c>
      <c r="L9" s="84">
        <f t="shared" si="20"/>
        <v>0</v>
      </c>
      <c r="M9" s="84">
        <f t="shared" si="21"/>
        <v>0</v>
      </c>
      <c r="N9" s="84">
        <f t="shared" si="0"/>
        <v>0</v>
      </c>
      <c r="O9" s="85">
        <f t="shared" si="1"/>
        <v>0</v>
      </c>
      <c r="P9" s="106">
        <v>4</v>
      </c>
      <c r="Q9" s="84">
        <f t="shared" si="15"/>
        <v>0</v>
      </c>
      <c r="R9" s="84">
        <f t="shared" si="22"/>
        <v>0</v>
      </c>
      <c r="S9" s="84">
        <f t="shared" si="23"/>
        <v>0</v>
      </c>
      <c r="T9" s="84">
        <f t="shared" si="2"/>
        <v>0</v>
      </c>
      <c r="U9" s="84">
        <f t="shared" si="16"/>
        <v>0</v>
      </c>
      <c r="V9" s="84">
        <f t="shared" si="3"/>
        <v>0</v>
      </c>
      <c r="W9" s="84">
        <v>0</v>
      </c>
      <c r="X9" s="84">
        <f t="shared" si="4"/>
        <v>0</v>
      </c>
      <c r="Y9" s="89">
        <f t="shared" si="5"/>
        <v>0</v>
      </c>
      <c r="AA9" s="122">
        <v>4</v>
      </c>
      <c r="AB9" s="84">
        <f t="shared" si="6"/>
        <v>0</v>
      </c>
      <c r="AC9" s="332">
        <f t="shared" si="7"/>
        <v>0</v>
      </c>
      <c r="AD9" s="152">
        <f t="shared" si="8"/>
        <v>0</v>
      </c>
      <c r="AE9" s="152">
        <f t="shared" si="9"/>
        <v>0</v>
      </c>
      <c r="AF9" s="221">
        <f>IF(OR(AA9&lt;=$F$18,AA9&lt;=30),EXP(-LN(2)/$D$104)*AF8+((1-EXP(-LN(2)/$D$104))/(LN(2)/$D$104))*$AB9*AC9*0.475*$F$19*44/12,)</f>
        <v>0</v>
      </c>
      <c r="AG9" s="221">
        <f>IF(OR(AA9&lt;=$F$18,AA9&lt;=30),EXP(-LN(2)/$D$106)*AG8+((1-EXP(-LN(2)/$D$106))/(LN(2)/$D$106))*$AB9*AD9*0.475*$F$19*44/12,)</f>
        <v>0</v>
      </c>
      <c r="AH9" s="221">
        <f>IF(OR(AA9&lt;=$F$18,AA9&lt;=30),EXP(-LN(2)/$D$105)*AH8+((1-EXP(-LN(2)/$D$105))/(LN(2)/$D$105))*$AB9*AE9*0.475*$F$19*44/12,)</f>
        <v>0</v>
      </c>
      <c r="AI9" s="226">
        <f>IF(OR(AA9&lt;=$F$18,AA9&lt;=30),SUM(AF9:AH9),)</f>
        <v>0</v>
      </c>
      <c r="AK9" s="122">
        <v>4</v>
      </c>
      <c r="AL9" s="84">
        <f t="shared" si="10"/>
        <v>0</v>
      </c>
      <c r="AM9" s="84">
        <f t="shared" si="11"/>
        <v>0</v>
      </c>
      <c r="AN9" s="84">
        <f t="shared" si="12"/>
        <v>0</v>
      </c>
      <c r="AO9" s="84">
        <f t="shared" si="13"/>
        <v>0</v>
      </c>
      <c r="AP9" s="84">
        <f t="shared" si="14"/>
        <v>0</v>
      </c>
      <c r="AQ9" s="221">
        <f t="shared" si="17"/>
        <v>0</v>
      </c>
      <c r="AR9" s="221">
        <f t="shared" si="17"/>
        <v>0</v>
      </c>
      <c r="AS9" s="221">
        <f t="shared" si="17"/>
        <v>0</v>
      </c>
      <c r="AT9" s="221">
        <f t="shared" si="17"/>
        <v>0</v>
      </c>
      <c r="AU9" s="84"/>
      <c r="AV9" s="84"/>
      <c r="AW9" s="84"/>
      <c r="AX9" s="84"/>
      <c r="AY9" s="190">
        <f t="shared" si="24"/>
        <v>0</v>
      </c>
    </row>
    <row r="10" spans="2:51">
      <c r="B10" s="464"/>
      <c r="C10" s="458" t="s">
        <v>129</v>
      </c>
      <c r="D10" s="453" t="s">
        <v>141</v>
      </c>
      <c r="E10" s="453"/>
      <c r="F10" s="146">
        <f>F18</f>
        <v>0</v>
      </c>
      <c r="I10" s="106">
        <v>5</v>
      </c>
      <c r="J10" s="84">
        <f t="shared" si="18"/>
        <v>0</v>
      </c>
      <c r="K10" s="84">
        <f t="shared" si="19"/>
        <v>0</v>
      </c>
      <c r="L10" s="84">
        <f t="shared" si="20"/>
        <v>0</v>
      </c>
      <c r="M10" s="84">
        <f t="shared" si="21"/>
        <v>0</v>
      </c>
      <c r="N10" s="84">
        <f t="shared" si="0"/>
        <v>0</v>
      </c>
      <c r="O10" s="85">
        <f t="shared" si="1"/>
        <v>0</v>
      </c>
      <c r="P10" s="106">
        <v>5</v>
      </c>
      <c r="Q10" s="84">
        <f t="shared" si="15"/>
        <v>0</v>
      </c>
      <c r="R10" s="84">
        <f t="shared" si="22"/>
        <v>0</v>
      </c>
      <c r="S10" s="84">
        <f t="shared" si="23"/>
        <v>0</v>
      </c>
      <c r="T10" s="84">
        <f t="shared" si="2"/>
        <v>0</v>
      </c>
      <c r="U10" s="84">
        <f t="shared" si="16"/>
        <v>0</v>
      </c>
      <c r="V10" s="84">
        <f t="shared" si="3"/>
        <v>0</v>
      </c>
      <c r="W10" s="84">
        <v>0</v>
      </c>
      <c r="X10" s="84">
        <f t="shared" si="4"/>
        <v>0</v>
      </c>
      <c r="Y10" s="89">
        <f t="shared" si="5"/>
        <v>0</v>
      </c>
      <c r="AA10" s="122">
        <v>5</v>
      </c>
      <c r="AB10" s="84">
        <f t="shared" si="6"/>
        <v>0</v>
      </c>
      <c r="AC10" s="332">
        <f t="shared" si="7"/>
        <v>0</v>
      </c>
      <c r="AD10" s="152">
        <f t="shared" si="8"/>
        <v>0</v>
      </c>
      <c r="AE10" s="152">
        <f t="shared" si="9"/>
        <v>0</v>
      </c>
      <c r="AF10" s="221">
        <f t="shared" ref="AF10:AF24" si="25">IF(OR(AA10&lt;=$F$18,AA10&lt;=30),EXP(-LN(2)/$D$104)*AF9+((1-EXP(-LN(2)/$D$104))/(LN(2)/$D$104))*$AB10*AC10*0.475*$F$19*44/12,)</f>
        <v>0</v>
      </c>
      <c r="AG10" s="221">
        <f t="shared" ref="AG10:AG24" si="26">IF(OR(AA10&lt;=$F$18,AA10&lt;=30),EXP(-LN(2)/$D$106)*AG9+((1-EXP(-LN(2)/$D$106))/(LN(2)/$D$106))*$AB10*AD10*0.475*$F$19*44/12,)</f>
        <v>0</v>
      </c>
      <c r="AH10" s="221">
        <f t="shared" ref="AH10:AH24" si="27">IF(OR(AA10&lt;=$F$18,AA10&lt;=30),EXP(-LN(2)/$D$105)*AH9+((1-EXP(-LN(2)/$D$105))/(LN(2)/$D$105))*$AB10*AE10*0.475*$F$19*44/12,)</f>
        <v>0</v>
      </c>
      <c r="AI10" s="226">
        <f t="shared" ref="AI10:AI24" si="28">IF(OR(AA10&lt;=$F$18,AA10&lt;=30),SUM(AF10:AH10),)</f>
        <v>0</v>
      </c>
      <c r="AK10" s="122">
        <v>5</v>
      </c>
      <c r="AL10" s="84">
        <f t="shared" si="10"/>
        <v>0</v>
      </c>
      <c r="AM10" s="84">
        <f t="shared" si="11"/>
        <v>0</v>
      </c>
      <c r="AN10" s="84">
        <f t="shared" si="12"/>
        <v>0</v>
      </c>
      <c r="AO10" s="84">
        <f t="shared" si="13"/>
        <v>0</v>
      </c>
      <c r="AP10" s="84">
        <f t="shared" si="14"/>
        <v>0</v>
      </c>
      <c r="AQ10" s="221">
        <f t="shared" si="17"/>
        <v>0</v>
      </c>
      <c r="AR10" s="221">
        <f t="shared" si="17"/>
        <v>0</v>
      </c>
      <c r="AS10" s="221">
        <f t="shared" si="17"/>
        <v>0</v>
      </c>
      <c r="AT10" s="221">
        <f t="shared" si="17"/>
        <v>0</v>
      </c>
      <c r="AU10" s="84"/>
      <c r="AV10" s="84"/>
      <c r="AW10" s="84"/>
      <c r="AX10" s="84"/>
      <c r="AY10" s="190">
        <f t="shared" si="24"/>
        <v>0</v>
      </c>
    </row>
    <row r="11" spans="2:51">
      <c r="B11" s="464"/>
      <c r="C11" s="458"/>
      <c r="D11" s="456" t="s">
        <v>144</v>
      </c>
      <c r="E11" s="456"/>
      <c r="F11" s="87">
        <f>IF(D8=$B$100,1,0)</f>
        <v>1</v>
      </c>
      <c r="I11" s="106">
        <v>6</v>
      </c>
      <c r="J11" s="84">
        <f t="shared" si="18"/>
        <v>0</v>
      </c>
      <c r="K11" s="84">
        <f t="shared" si="19"/>
        <v>0</v>
      </c>
      <c r="L11" s="84">
        <f t="shared" si="20"/>
        <v>0</v>
      </c>
      <c r="M11" s="84">
        <f t="shared" si="21"/>
        <v>0</v>
      </c>
      <c r="N11" s="84">
        <f t="shared" si="0"/>
        <v>0</v>
      </c>
      <c r="O11" s="85">
        <f t="shared" si="1"/>
        <v>0</v>
      </c>
      <c r="P11" s="106">
        <v>6</v>
      </c>
      <c r="Q11" s="84">
        <f t="shared" si="15"/>
        <v>0</v>
      </c>
      <c r="R11" s="84">
        <f t="shared" si="22"/>
        <v>0</v>
      </c>
      <c r="S11" s="84">
        <f t="shared" si="23"/>
        <v>0</v>
      </c>
      <c r="T11" s="84">
        <f t="shared" si="2"/>
        <v>0</v>
      </c>
      <c r="U11" s="84">
        <f t="shared" si="16"/>
        <v>0</v>
      </c>
      <c r="V11" s="84">
        <f t="shared" si="3"/>
        <v>0</v>
      </c>
      <c r="W11" s="84">
        <v>0</v>
      </c>
      <c r="X11" s="84">
        <f t="shared" si="4"/>
        <v>0</v>
      </c>
      <c r="Y11" s="89">
        <f t="shared" si="5"/>
        <v>0</v>
      </c>
      <c r="AA11" s="122">
        <v>6</v>
      </c>
      <c r="AB11" s="84">
        <f t="shared" si="6"/>
        <v>0</v>
      </c>
      <c r="AC11" s="332">
        <f t="shared" si="7"/>
        <v>0</v>
      </c>
      <c r="AD11" s="152">
        <f t="shared" si="8"/>
        <v>0</v>
      </c>
      <c r="AE11" s="152">
        <f t="shared" si="9"/>
        <v>0</v>
      </c>
      <c r="AF11" s="221">
        <f t="shared" si="25"/>
        <v>0</v>
      </c>
      <c r="AG11" s="221">
        <f t="shared" si="26"/>
        <v>0</v>
      </c>
      <c r="AH11" s="221">
        <f t="shared" si="27"/>
        <v>0</v>
      </c>
      <c r="AI11" s="226">
        <f t="shared" si="28"/>
        <v>0</v>
      </c>
      <c r="AK11" s="122">
        <v>6</v>
      </c>
      <c r="AL11" s="84">
        <f t="shared" si="10"/>
        <v>0</v>
      </c>
      <c r="AM11" s="84">
        <f t="shared" si="11"/>
        <v>0</v>
      </c>
      <c r="AN11" s="84">
        <f t="shared" si="12"/>
        <v>0</v>
      </c>
      <c r="AO11" s="84">
        <f t="shared" si="13"/>
        <v>0</v>
      </c>
      <c r="AP11" s="84">
        <f t="shared" si="14"/>
        <v>0</v>
      </c>
      <c r="AQ11" s="221">
        <f t="shared" si="17"/>
        <v>0</v>
      </c>
      <c r="AR11" s="221">
        <f t="shared" si="17"/>
        <v>0</v>
      </c>
      <c r="AS11" s="221">
        <f t="shared" si="17"/>
        <v>0</v>
      </c>
      <c r="AT11" s="221">
        <f t="shared" si="17"/>
        <v>0</v>
      </c>
      <c r="AU11" s="84"/>
      <c r="AV11" s="84"/>
      <c r="AW11" s="84"/>
      <c r="AX11" s="84"/>
      <c r="AY11" s="190">
        <f t="shared" si="24"/>
        <v>0</v>
      </c>
    </row>
    <row r="12" spans="2:51" ht="16">
      <c r="B12" s="464"/>
      <c r="C12" s="458"/>
      <c r="D12" s="453" t="s">
        <v>136</v>
      </c>
      <c r="E12" s="453"/>
      <c r="F12" s="147" t="s">
        <v>70</v>
      </c>
      <c r="I12" s="106">
        <v>7</v>
      </c>
      <c r="J12" s="84">
        <f t="shared" si="18"/>
        <v>0</v>
      </c>
      <c r="K12" s="84">
        <f t="shared" si="19"/>
        <v>0</v>
      </c>
      <c r="L12" s="84">
        <f t="shared" si="20"/>
        <v>0</v>
      </c>
      <c r="M12" s="84">
        <f t="shared" si="21"/>
        <v>0</v>
      </c>
      <c r="N12" s="84">
        <f t="shared" si="0"/>
        <v>0</v>
      </c>
      <c r="O12" s="85">
        <f t="shared" si="1"/>
        <v>0</v>
      </c>
      <c r="P12" s="106">
        <v>7</v>
      </c>
      <c r="Q12" s="84">
        <f t="shared" si="15"/>
        <v>0</v>
      </c>
      <c r="R12" s="84">
        <f t="shared" si="22"/>
        <v>0</v>
      </c>
      <c r="S12" s="84">
        <f t="shared" si="23"/>
        <v>0</v>
      </c>
      <c r="T12" s="84">
        <f t="shared" si="2"/>
        <v>0</v>
      </c>
      <c r="U12" s="84">
        <f t="shared" si="16"/>
        <v>0</v>
      </c>
      <c r="V12" s="84">
        <f t="shared" si="3"/>
        <v>0</v>
      </c>
      <c r="W12" s="84">
        <v>0</v>
      </c>
      <c r="X12" s="84">
        <f t="shared" si="4"/>
        <v>0</v>
      </c>
      <c r="Y12" s="89">
        <f t="shared" si="5"/>
        <v>0</v>
      </c>
      <c r="AA12" s="122">
        <v>7</v>
      </c>
      <c r="AB12" s="84">
        <f t="shared" si="6"/>
        <v>0</v>
      </c>
      <c r="AC12" s="332">
        <f t="shared" si="7"/>
        <v>0</v>
      </c>
      <c r="AD12" s="152">
        <f t="shared" si="8"/>
        <v>0</v>
      </c>
      <c r="AE12" s="152">
        <f t="shared" si="9"/>
        <v>0</v>
      </c>
      <c r="AF12" s="221">
        <f t="shared" si="25"/>
        <v>0</v>
      </c>
      <c r="AG12" s="221">
        <f t="shared" si="26"/>
        <v>0</v>
      </c>
      <c r="AH12" s="221">
        <f t="shared" si="27"/>
        <v>0</v>
      </c>
      <c r="AI12" s="226">
        <f t="shared" si="28"/>
        <v>0</v>
      </c>
      <c r="AK12" s="122">
        <v>7</v>
      </c>
      <c r="AL12" s="84">
        <f t="shared" si="10"/>
        <v>0</v>
      </c>
      <c r="AM12" s="84">
        <f t="shared" si="11"/>
        <v>0</v>
      </c>
      <c r="AN12" s="84">
        <f t="shared" si="12"/>
        <v>0</v>
      </c>
      <c r="AO12" s="84">
        <f t="shared" si="13"/>
        <v>0</v>
      </c>
      <c r="AP12" s="84">
        <f t="shared" si="14"/>
        <v>0</v>
      </c>
      <c r="AQ12" s="221">
        <f t="shared" si="17"/>
        <v>0</v>
      </c>
      <c r="AR12" s="221">
        <f t="shared" si="17"/>
        <v>0</v>
      </c>
      <c r="AS12" s="221">
        <f t="shared" si="17"/>
        <v>0</v>
      </c>
      <c r="AT12" s="221">
        <f t="shared" si="17"/>
        <v>0</v>
      </c>
      <c r="AU12" s="84"/>
      <c r="AV12" s="84"/>
      <c r="AW12" s="84"/>
      <c r="AX12" s="84"/>
      <c r="AY12" s="190">
        <f t="shared" si="24"/>
        <v>0</v>
      </c>
    </row>
    <row r="13" spans="2:51">
      <c r="B13" s="455"/>
      <c r="C13" s="459"/>
      <c r="D13" s="457" t="s">
        <v>160</v>
      </c>
      <c r="E13" s="457"/>
      <c r="F13" s="88">
        <f>IF(ISBLANK(F$12),,VLOOKUP(F$12,C131:D195,2,FALSE))</f>
        <v>0.56999999999999995</v>
      </c>
      <c r="I13" s="106">
        <v>8</v>
      </c>
      <c r="J13" s="84">
        <f t="shared" si="18"/>
        <v>0</v>
      </c>
      <c r="K13" s="84">
        <f t="shared" si="19"/>
        <v>0</v>
      </c>
      <c r="L13" s="84">
        <f t="shared" si="20"/>
        <v>0</v>
      </c>
      <c r="M13" s="84">
        <f t="shared" si="21"/>
        <v>0</v>
      </c>
      <c r="N13" s="84">
        <f t="shared" si="0"/>
        <v>0</v>
      </c>
      <c r="O13" s="85">
        <f t="shared" si="1"/>
        <v>0</v>
      </c>
      <c r="P13" s="106">
        <v>8</v>
      </c>
      <c r="Q13" s="84">
        <f t="shared" si="15"/>
        <v>0</v>
      </c>
      <c r="R13" s="84">
        <f t="shared" si="22"/>
        <v>0</v>
      </c>
      <c r="S13" s="84">
        <f t="shared" si="23"/>
        <v>0</v>
      </c>
      <c r="T13" s="84">
        <f t="shared" si="2"/>
        <v>0</v>
      </c>
      <c r="U13" s="84">
        <f t="shared" si="16"/>
        <v>0</v>
      </c>
      <c r="V13" s="84">
        <f t="shared" si="3"/>
        <v>0</v>
      </c>
      <c r="W13" s="84">
        <v>0</v>
      </c>
      <c r="X13" s="84">
        <f t="shared" si="4"/>
        <v>0</v>
      </c>
      <c r="Y13" s="89">
        <f t="shared" si="5"/>
        <v>0</v>
      </c>
      <c r="AA13" s="122">
        <v>8</v>
      </c>
      <c r="AB13" s="84">
        <f t="shared" si="6"/>
        <v>0</v>
      </c>
      <c r="AC13" s="332">
        <f t="shared" si="7"/>
        <v>0</v>
      </c>
      <c r="AD13" s="152">
        <f t="shared" si="8"/>
        <v>0</v>
      </c>
      <c r="AE13" s="152">
        <f t="shared" si="9"/>
        <v>0</v>
      </c>
      <c r="AF13" s="221">
        <f t="shared" si="25"/>
        <v>0</v>
      </c>
      <c r="AG13" s="221">
        <f t="shared" si="26"/>
        <v>0</v>
      </c>
      <c r="AH13" s="221">
        <f t="shared" si="27"/>
        <v>0</v>
      </c>
      <c r="AI13" s="226">
        <f t="shared" si="28"/>
        <v>0</v>
      </c>
      <c r="AK13" s="122">
        <v>8</v>
      </c>
      <c r="AL13" s="84">
        <f t="shared" si="10"/>
        <v>0</v>
      </c>
      <c r="AM13" s="84">
        <f t="shared" si="11"/>
        <v>0</v>
      </c>
      <c r="AN13" s="84">
        <f t="shared" si="12"/>
        <v>0</v>
      </c>
      <c r="AO13" s="84">
        <f t="shared" si="13"/>
        <v>0</v>
      </c>
      <c r="AP13" s="84">
        <f t="shared" si="14"/>
        <v>0</v>
      </c>
      <c r="AQ13" s="221">
        <f t="shared" si="17"/>
        <v>0</v>
      </c>
      <c r="AR13" s="221">
        <f t="shared" si="17"/>
        <v>0</v>
      </c>
      <c r="AS13" s="221">
        <f t="shared" si="17"/>
        <v>0</v>
      </c>
      <c r="AT13" s="221">
        <f t="shared" si="17"/>
        <v>0</v>
      </c>
      <c r="AU13" s="84"/>
      <c r="AV13" s="84"/>
      <c r="AW13" s="84"/>
      <c r="AX13" s="84"/>
      <c r="AY13" s="190">
        <f t="shared" si="24"/>
        <v>0</v>
      </c>
    </row>
    <row r="14" spans="2:51">
      <c r="B14" s="454" t="s">
        <v>137</v>
      </c>
      <c r="C14" s="450"/>
      <c r="D14" s="451"/>
      <c r="E14" s="451"/>
      <c r="F14" s="452"/>
      <c r="I14" s="106">
        <v>9</v>
      </c>
      <c r="J14" s="84">
        <f t="shared" si="18"/>
        <v>0</v>
      </c>
      <c r="K14" s="84">
        <f t="shared" si="19"/>
        <v>0</v>
      </c>
      <c r="L14" s="84">
        <f t="shared" si="20"/>
        <v>0</v>
      </c>
      <c r="M14" s="84">
        <f t="shared" si="21"/>
        <v>0</v>
      </c>
      <c r="N14" s="84">
        <f t="shared" si="0"/>
        <v>0</v>
      </c>
      <c r="O14" s="85">
        <f t="shared" si="1"/>
        <v>0</v>
      </c>
      <c r="P14" s="106">
        <v>9</v>
      </c>
      <c r="Q14" s="84">
        <f t="shared" si="15"/>
        <v>0</v>
      </c>
      <c r="R14" s="84">
        <f t="shared" si="22"/>
        <v>0</v>
      </c>
      <c r="S14" s="84">
        <f t="shared" si="23"/>
        <v>0</v>
      </c>
      <c r="T14" s="84">
        <f t="shared" si="2"/>
        <v>0</v>
      </c>
      <c r="U14" s="84">
        <f t="shared" si="16"/>
        <v>0</v>
      </c>
      <c r="V14" s="84">
        <f t="shared" si="3"/>
        <v>0</v>
      </c>
      <c r="W14" s="84">
        <v>0</v>
      </c>
      <c r="X14" s="84">
        <f t="shared" si="4"/>
        <v>0</v>
      </c>
      <c r="Y14" s="89">
        <f t="shared" si="5"/>
        <v>0</v>
      </c>
      <c r="AA14" s="122">
        <v>9</v>
      </c>
      <c r="AB14" s="84">
        <f t="shared" si="6"/>
        <v>0</v>
      </c>
      <c r="AC14" s="332">
        <f t="shared" si="7"/>
        <v>0</v>
      </c>
      <c r="AD14" s="152">
        <f t="shared" si="8"/>
        <v>0</v>
      </c>
      <c r="AE14" s="152">
        <f t="shared" si="9"/>
        <v>0</v>
      </c>
      <c r="AF14" s="221">
        <f t="shared" si="25"/>
        <v>0</v>
      </c>
      <c r="AG14" s="221">
        <f t="shared" si="26"/>
        <v>0</v>
      </c>
      <c r="AH14" s="221">
        <f t="shared" si="27"/>
        <v>0</v>
      </c>
      <c r="AI14" s="226">
        <f t="shared" si="28"/>
        <v>0</v>
      </c>
      <c r="AK14" s="122">
        <v>9</v>
      </c>
      <c r="AL14" s="84">
        <f t="shared" si="10"/>
        <v>0</v>
      </c>
      <c r="AM14" s="84">
        <f t="shared" si="11"/>
        <v>0</v>
      </c>
      <c r="AN14" s="84">
        <f t="shared" si="12"/>
        <v>0</v>
      </c>
      <c r="AO14" s="84">
        <f t="shared" si="13"/>
        <v>0</v>
      </c>
      <c r="AP14" s="84">
        <f t="shared" si="14"/>
        <v>0</v>
      </c>
      <c r="AQ14" s="221">
        <f t="shared" si="17"/>
        <v>0</v>
      </c>
      <c r="AR14" s="221">
        <f t="shared" si="17"/>
        <v>0</v>
      </c>
      <c r="AS14" s="221">
        <f t="shared" si="17"/>
        <v>0</v>
      </c>
      <c r="AT14" s="221">
        <f t="shared" si="17"/>
        <v>0</v>
      </c>
      <c r="AU14" s="84"/>
      <c r="AV14" s="84"/>
      <c r="AW14" s="84"/>
      <c r="AX14" s="84"/>
      <c r="AY14" s="190">
        <f t="shared" si="24"/>
        <v>0</v>
      </c>
    </row>
    <row r="15" spans="2:51">
      <c r="B15" s="464"/>
      <c r="C15" s="144" t="s">
        <v>73</v>
      </c>
      <c r="D15" s="460" t="s">
        <v>140</v>
      </c>
      <c r="E15" s="460"/>
      <c r="F15" s="145">
        <f>IF(D15="","",VLOOKUP(D15,$B$97:$C$100,2,0))</f>
        <v>70</v>
      </c>
      <c r="I15" s="106">
        <v>10</v>
      </c>
      <c r="J15" s="84">
        <f t="shared" si="18"/>
        <v>0</v>
      </c>
      <c r="K15" s="84">
        <f t="shared" si="19"/>
        <v>0</v>
      </c>
      <c r="L15" s="84">
        <f t="shared" si="20"/>
        <v>0</v>
      </c>
      <c r="M15" s="84">
        <f t="shared" si="21"/>
        <v>0</v>
      </c>
      <c r="N15" s="84">
        <f t="shared" si="0"/>
        <v>0</v>
      </c>
      <c r="O15" s="85">
        <f t="shared" si="1"/>
        <v>0</v>
      </c>
      <c r="P15" s="106">
        <v>10</v>
      </c>
      <c r="Q15" s="84">
        <f t="shared" si="15"/>
        <v>0</v>
      </c>
      <c r="R15" s="84">
        <f t="shared" si="22"/>
        <v>0</v>
      </c>
      <c r="S15" s="84">
        <f t="shared" si="23"/>
        <v>0</v>
      </c>
      <c r="T15" s="84">
        <f t="shared" si="2"/>
        <v>0</v>
      </c>
      <c r="U15" s="84">
        <f t="shared" si="16"/>
        <v>0</v>
      </c>
      <c r="V15" s="84">
        <f t="shared" si="3"/>
        <v>0</v>
      </c>
      <c r="W15" s="84">
        <v>0</v>
      </c>
      <c r="X15" s="84">
        <f t="shared" si="4"/>
        <v>0</v>
      </c>
      <c r="Y15" s="89">
        <f t="shared" si="5"/>
        <v>0</v>
      </c>
      <c r="AA15" s="122">
        <v>10</v>
      </c>
      <c r="AB15" s="84">
        <f t="shared" si="6"/>
        <v>0</v>
      </c>
      <c r="AC15" s="332">
        <f t="shared" si="7"/>
        <v>0</v>
      </c>
      <c r="AD15" s="152">
        <f t="shared" si="8"/>
        <v>0</v>
      </c>
      <c r="AE15" s="152">
        <f t="shared" si="9"/>
        <v>0</v>
      </c>
      <c r="AF15" s="221">
        <f t="shared" si="25"/>
        <v>0</v>
      </c>
      <c r="AG15" s="221">
        <f t="shared" si="26"/>
        <v>0</v>
      </c>
      <c r="AH15" s="221">
        <f t="shared" si="27"/>
        <v>0</v>
      </c>
      <c r="AI15" s="226">
        <f t="shared" si="28"/>
        <v>0</v>
      </c>
      <c r="AK15" s="122">
        <v>10</v>
      </c>
      <c r="AL15" s="84">
        <f t="shared" si="10"/>
        <v>0</v>
      </c>
      <c r="AM15" s="84">
        <f t="shared" si="11"/>
        <v>0</v>
      </c>
      <c r="AN15" s="84">
        <f t="shared" si="12"/>
        <v>0</v>
      </c>
      <c r="AO15" s="84">
        <f t="shared" si="13"/>
        <v>0</v>
      </c>
      <c r="AP15" s="84">
        <f t="shared" si="14"/>
        <v>0</v>
      </c>
      <c r="AQ15" s="221">
        <f t="shared" si="17"/>
        <v>0</v>
      </c>
      <c r="AR15" s="221">
        <f t="shared" si="17"/>
        <v>0</v>
      </c>
      <c r="AS15" s="221">
        <f t="shared" si="17"/>
        <v>0</v>
      </c>
      <c r="AT15" s="221">
        <f t="shared" si="17"/>
        <v>0</v>
      </c>
      <c r="AU15" s="84"/>
      <c r="AV15" s="84"/>
      <c r="AW15" s="84"/>
      <c r="AX15" s="84"/>
      <c r="AY15" s="190">
        <f t="shared" si="24"/>
        <v>0</v>
      </c>
    </row>
    <row r="16" spans="2:51">
      <c r="B16" s="464"/>
      <c r="C16" s="144" t="s">
        <v>74</v>
      </c>
      <c r="D16" s="456" t="s">
        <v>143</v>
      </c>
      <c r="E16" s="456"/>
      <c r="F16" s="145">
        <v>10</v>
      </c>
      <c r="I16" s="106">
        <v>11</v>
      </c>
      <c r="J16" s="84">
        <f t="shared" si="18"/>
        <v>0</v>
      </c>
      <c r="K16" s="84">
        <f t="shared" si="19"/>
        <v>0</v>
      </c>
      <c r="L16" s="84">
        <f t="shared" si="20"/>
        <v>0</v>
      </c>
      <c r="M16" s="84">
        <f t="shared" si="21"/>
        <v>0</v>
      </c>
      <c r="N16" s="84">
        <f t="shared" si="0"/>
        <v>0</v>
      </c>
      <c r="O16" s="85">
        <f t="shared" si="1"/>
        <v>0</v>
      </c>
      <c r="P16" s="106">
        <v>11</v>
      </c>
      <c r="Q16" s="84">
        <f t="shared" si="15"/>
        <v>0</v>
      </c>
      <c r="R16" s="84">
        <f t="shared" si="22"/>
        <v>0</v>
      </c>
      <c r="S16" s="84">
        <f t="shared" si="23"/>
        <v>0</v>
      </c>
      <c r="T16" s="84">
        <f t="shared" si="2"/>
        <v>0</v>
      </c>
      <c r="U16" s="84">
        <f t="shared" si="16"/>
        <v>0</v>
      </c>
      <c r="V16" s="84">
        <f t="shared" si="3"/>
        <v>0</v>
      </c>
      <c r="W16" s="84">
        <v>0</v>
      </c>
      <c r="X16" s="84">
        <f t="shared" si="4"/>
        <v>0</v>
      </c>
      <c r="Y16" s="89">
        <f t="shared" si="5"/>
        <v>0</v>
      </c>
      <c r="AA16" s="122">
        <v>11</v>
      </c>
      <c r="AB16" s="84">
        <f t="shared" si="6"/>
        <v>0</v>
      </c>
      <c r="AC16" s="332">
        <f t="shared" si="7"/>
        <v>0</v>
      </c>
      <c r="AD16" s="152">
        <f t="shared" si="8"/>
        <v>0</v>
      </c>
      <c r="AE16" s="152">
        <f t="shared" si="9"/>
        <v>0</v>
      </c>
      <c r="AF16" s="221">
        <f t="shared" si="25"/>
        <v>0</v>
      </c>
      <c r="AG16" s="221">
        <f t="shared" si="26"/>
        <v>0</v>
      </c>
      <c r="AH16" s="221">
        <f t="shared" si="27"/>
        <v>0</v>
      </c>
      <c r="AI16" s="226">
        <f t="shared" si="28"/>
        <v>0</v>
      </c>
      <c r="AK16" s="122">
        <v>11</v>
      </c>
      <c r="AL16" s="84">
        <f t="shared" si="10"/>
        <v>0</v>
      </c>
      <c r="AM16" s="84">
        <f t="shared" si="11"/>
        <v>0</v>
      </c>
      <c r="AN16" s="84">
        <f t="shared" si="12"/>
        <v>0</v>
      </c>
      <c r="AO16" s="84">
        <f t="shared" si="13"/>
        <v>0</v>
      </c>
      <c r="AP16" s="84">
        <f t="shared" si="14"/>
        <v>0</v>
      </c>
      <c r="AQ16" s="221">
        <f t="shared" si="17"/>
        <v>0</v>
      </c>
      <c r="AR16" s="221">
        <f t="shared" si="17"/>
        <v>0</v>
      </c>
      <c r="AS16" s="221">
        <f t="shared" si="17"/>
        <v>0</v>
      </c>
      <c r="AT16" s="221">
        <f t="shared" si="17"/>
        <v>0</v>
      </c>
      <c r="AU16" s="84"/>
      <c r="AV16" s="84"/>
      <c r="AW16" s="84"/>
      <c r="AX16" s="84"/>
      <c r="AY16" s="190">
        <f t="shared" si="24"/>
        <v>0</v>
      </c>
    </row>
    <row r="17" spans="2:51">
      <c r="B17" s="464"/>
      <c r="C17" s="458" t="s">
        <v>129</v>
      </c>
      <c r="D17" s="453" t="s">
        <v>136</v>
      </c>
      <c r="E17" s="453"/>
      <c r="F17" s="147"/>
      <c r="I17" s="106">
        <v>12</v>
      </c>
      <c r="J17" s="84">
        <f t="shared" si="18"/>
        <v>0</v>
      </c>
      <c r="K17" s="84">
        <f t="shared" si="19"/>
        <v>0</v>
      </c>
      <c r="L17" s="84">
        <f t="shared" si="20"/>
        <v>0</v>
      </c>
      <c r="M17" s="84">
        <f t="shared" si="21"/>
        <v>0</v>
      </c>
      <c r="N17" s="84">
        <f t="shared" si="0"/>
        <v>0</v>
      </c>
      <c r="O17" s="85">
        <f t="shared" si="1"/>
        <v>0</v>
      </c>
      <c r="P17" s="106">
        <v>12</v>
      </c>
      <c r="Q17" s="84">
        <f t="shared" si="15"/>
        <v>0</v>
      </c>
      <c r="R17" s="84">
        <f t="shared" si="22"/>
        <v>0</v>
      </c>
      <c r="S17" s="84">
        <f t="shared" si="23"/>
        <v>0</v>
      </c>
      <c r="T17" s="84">
        <f t="shared" si="2"/>
        <v>0</v>
      </c>
      <c r="U17" s="84">
        <f t="shared" si="16"/>
        <v>0</v>
      </c>
      <c r="V17" s="84">
        <f t="shared" si="3"/>
        <v>0</v>
      </c>
      <c r="W17" s="84">
        <v>0</v>
      </c>
      <c r="X17" s="84">
        <f t="shared" si="4"/>
        <v>0</v>
      </c>
      <c r="Y17" s="89">
        <f t="shared" si="5"/>
        <v>0</v>
      </c>
      <c r="AA17" s="122">
        <v>12</v>
      </c>
      <c r="AB17" s="84">
        <f t="shared" si="6"/>
        <v>0</v>
      </c>
      <c r="AC17" s="332">
        <f t="shared" si="7"/>
        <v>0</v>
      </c>
      <c r="AD17" s="152">
        <f t="shared" si="8"/>
        <v>0</v>
      </c>
      <c r="AE17" s="152">
        <f t="shared" si="9"/>
        <v>0</v>
      </c>
      <c r="AF17" s="221">
        <f t="shared" si="25"/>
        <v>0</v>
      </c>
      <c r="AG17" s="221">
        <f t="shared" si="26"/>
        <v>0</v>
      </c>
      <c r="AH17" s="221">
        <f t="shared" si="27"/>
        <v>0</v>
      </c>
      <c r="AI17" s="226">
        <f t="shared" si="28"/>
        <v>0</v>
      </c>
      <c r="AK17" s="122">
        <v>12</v>
      </c>
      <c r="AL17" s="84">
        <f t="shared" si="10"/>
        <v>0</v>
      </c>
      <c r="AM17" s="84">
        <f t="shared" si="11"/>
        <v>0</v>
      </c>
      <c r="AN17" s="84">
        <f t="shared" si="12"/>
        <v>0</v>
      </c>
      <c r="AO17" s="84">
        <f t="shared" si="13"/>
        <v>0</v>
      </c>
      <c r="AP17" s="84">
        <f t="shared" si="14"/>
        <v>0</v>
      </c>
      <c r="AQ17" s="221">
        <f t="shared" si="17"/>
        <v>0</v>
      </c>
      <c r="AR17" s="221">
        <f t="shared" si="17"/>
        <v>0</v>
      </c>
      <c r="AS17" s="221">
        <f t="shared" si="17"/>
        <v>0</v>
      </c>
      <c r="AT17" s="221">
        <f t="shared" si="17"/>
        <v>0</v>
      </c>
      <c r="AU17" s="84"/>
      <c r="AV17" s="84"/>
      <c r="AW17" s="84"/>
      <c r="AX17" s="84"/>
      <c r="AY17" s="190">
        <f t="shared" si="24"/>
        <v>0</v>
      </c>
    </row>
    <row r="18" spans="2:51">
      <c r="B18" s="464"/>
      <c r="C18" s="458"/>
      <c r="D18" s="453" t="s">
        <v>141</v>
      </c>
      <c r="E18" s="453"/>
      <c r="F18" s="148"/>
      <c r="I18" s="106">
        <v>13</v>
      </c>
      <c r="J18" s="84">
        <f t="shared" si="18"/>
        <v>0</v>
      </c>
      <c r="K18" s="84">
        <f t="shared" si="19"/>
        <v>0</v>
      </c>
      <c r="L18" s="84">
        <f t="shared" si="20"/>
        <v>0</v>
      </c>
      <c r="M18" s="84">
        <f t="shared" si="21"/>
        <v>0</v>
      </c>
      <c r="N18" s="84">
        <f t="shared" si="0"/>
        <v>0</v>
      </c>
      <c r="O18" s="85">
        <f t="shared" si="1"/>
        <v>0</v>
      </c>
      <c r="P18" s="106">
        <v>13</v>
      </c>
      <c r="Q18" s="84">
        <f t="shared" si="15"/>
        <v>0</v>
      </c>
      <c r="R18" s="84">
        <f t="shared" si="22"/>
        <v>0</v>
      </c>
      <c r="S18" s="84">
        <f t="shared" si="23"/>
        <v>0</v>
      </c>
      <c r="T18" s="84">
        <f t="shared" si="2"/>
        <v>0</v>
      </c>
      <c r="U18" s="84">
        <f t="shared" si="16"/>
        <v>0</v>
      </c>
      <c r="V18" s="84">
        <f t="shared" si="3"/>
        <v>0</v>
      </c>
      <c r="W18" s="84">
        <v>0</v>
      </c>
      <c r="X18" s="84">
        <f t="shared" si="4"/>
        <v>0</v>
      </c>
      <c r="Y18" s="89">
        <f t="shared" si="5"/>
        <v>0</v>
      </c>
      <c r="AA18" s="122">
        <v>13</v>
      </c>
      <c r="AB18" s="84">
        <f t="shared" si="6"/>
        <v>0</v>
      </c>
      <c r="AC18" s="332">
        <f t="shared" si="7"/>
        <v>0</v>
      </c>
      <c r="AD18" s="152">
        <f t="shared" si="8"/>
        <v>0</v>
      </c>
      <c r="AE18" s="152">
        <f t="shared" si="9"/>
        <v>0</v>
      </c>
      <c r="AF18" s="221">
        <f t="shared" si="25"/>
        <v>0</v>
      </c>
      <c r="AG18" s="221">
        <f t="shared" si="26"/>
        <v>0</v>
      </c>
      <c r="AH18" s="221">
        <f t="shared" si="27"/>
        <v>0</v>
      </c>
      <c r="AI18" s="226">
        <f t="shared" si="28"/>
        <v>0</v>
      </c>
      <c r="AK18" s="122">
        <v>13</v>
      </c>
      <c r="AL18" s="84">
        <f t="shared" si="10"/>
        <v>0</v>
      </c>
      <c r="AM18" s="84">
        <f t="shared" si="11"/>
        <v>0</v>
      </c>
      <c r="AN18" s="84">
        <f t="shared" si="12"/>
        <v>0</v>
      </c>
      <c r="AO18" s="84">
        <f t="shared" si="13"/>
        <v>0</v>
      </c>
      <c r="AP18" s="84">
        <f t="shared" si="14"/>
        <v>0</v>
      </c>
      <c r="AQ18" s="221">
        <f t="shared" si="17"/>
        <v>0</v>
      </c>
      <c r="AR18" s="221">
        <f t="shared" si="17"/>
        <v>0</v>
      </c>
      <c r="AS18" s="221">
        <f t="shared" si="17"/>
        <v>0</v>
      </c>
      <c r="AT18" s="221">
        <f t="shared" si="17"/>
        <v>0</v>
      </c>
      <c r="AU18" s="84"/>
      <c r="AV18" s="84"/>
      <c r="AW18" s="84"/>
      <c r="AX18" s="84"/>
      <c r="AY18" s="190">
        <f t="shared" si="24"/>
        <v>0</v>
      </c>
    </row>
    <row r="19" spans="2:51">
      <c r="B19" s="464"/>
      <c r="C19" s="458"/>
      <c r="D19" s="456" t="s">
        <v>160</v>
      </c>
      <c r="E19" s="456"/>
      <c r="F19" s="87">
        <f>IF(ISBLANK(F$17),,VLOOKUP(F$17,C131:D195,2,FALSE))</f>
        <v>0</v>
      </c>
      <c r="I19" s="106">
        <v>14</v>
      </c>
      <c r="J19" s="84">
        <f t="shared" si="18"/>
        <v>0</v>
      </c>
      <c r="K19" s="84">
        <f t="shared" si="19"/>
        <v>0</v>
      </c>
      <c r="L19" s="84">
        <f t="shared" si="20"/>
        <v>0</v>
      </c>
      <c r="M19" s="84">
        <f t="shared" si="21"/>
        <v>0</v>
      </c>
      <c r="N19" s="84">
        <f t="shared" si="0"/>
        <v>0</v>
      </c>
      <c r="O19" s="85">
        <f t="shared" si="1"/>
        <v>0</v>
      </c>
      <c r="P19" s="106">
        <v>14</v>
      </c>
      <c r="Q19" s="84">
        <f t="shared" si="15"/>
        <v>0</v>
      </c>
      <c r="R19" s="84">
        <f t="shared" si="22"/>
        <v>0</v>
      </c>
      <c r="S19" s="84">
        <f t="shared" si="23"/>
        <v>0</v>
      </c>
      <c r="T19" s="84">
        <f t="shared" si="2"/>
        <v>0</v>
      </c>
      <c r="U19" s="84">
        <f t="shared" si="16"/>
        <v>0</v>
      </c>
      <c r="V19" s="84">
        <f t="shared" si="3"/>
        <v>0</v>
      </c>
      <c r="W19" s="84">
        <v>0</v>
      </c>
      <c r="X19" s="84">
        <f t="shared" si="4"/>
        <v>0</v>
      </c>
      <c r="Y19" s="89">
        <f t="shared" si="5"/>
        <v>0</v>
      </c>
      <c r="AA19" s="122">
        <v>14</v>
      </c>
      <c r="AB19" s="84">
        <f t="shared" si="6"/>
        <v>0</v>
      </c>
      <c r="AC19" s="332">
        <f t="shared" si="7"/>
        <v>0</v>
      </c>
      <c r="AD19" s="152">
        <f t="shared" si="8"/>
        <v>0</v>
      </c>
      <c r="AE19" s="152">
        <f t="shared" si="9"/>
        <v>0</v>
      </c>
      <c r="AF19" s="221">
        <f t="shared" si="25"/>
        <v>0</v>
      </c>
      <c r="AG19" s="221">
        <f t="shared" si="26"/>
        <v>0</v>
      </c>
      <c r="AH19" s="221">
        <f t="shared" si="27"/>
        <v>0</v>
      </c>
      <c r="AI19" s="226">
        <f t="shared" si="28"/>
        <v>0</v>
      </c>
      <c r="AK19" s="122">
        <v>14</v>
      </c>
      <c r="AL19" s="84">
        <f t="shared" si="10"/>
        <v>0</v>
      </c>
      <c r="AM19" s="84">
        <f t="shared" si="11"/>
        <v>0</v>
      </c>
      <c r="AN19" s="84">
        <f t="shared" si="12"/>
        <v>0</v>
      </c>
      <c r="AO19" s="84">
        <f t="shared" si="13"/>
        <v>0</v>
      </c>
      <c r="AP19" s="84">
        <f t="shared" si="14"/>
        <v>0</v>
      </c>
      <c r="AQ19" s="221">
        <f t="shared" si="17"/>
        <v>0</v>
      </c>
      <c r="AR19" s="221">
        <f t="shared" si="17"/>
        <v>0</v>
      </c>
      <c r="AS19" s="221">
        <f t="shared" si="17"/>
        <v>0</v>
      </c>
      <c r="AT19" s="221">
        <f t="shared" si="17"/>
        <v>0</v>
      </c>
      <c r="AU19" s="84"/>
      <c r="AV19" s="84"/>
      <c r="AW19" s="84"/>
      <c r="AX19" s="84"/>
      <c r="AY19" s="190">
        <f t="shared" si="24"/>
        <v>0</v>
      </c>
    </row>
    <row r="20" spans="2:51">
      <c r="B20" s="464"/>
      <c r="C20" s="458"/>
      <c r="D20" s="456" t="s">
        <v>145</v>
      </c>
      <c r="E20" s="456"/>
      <c r="F20" s="149">
        <v>1.3</v>
      </c>
      <c r="I20" s="106">
        <v>15</v>
      </c>
      <c r="J20" s="84">
        <f t="shared" si="18"/>
        <v>0</v>
      </c>
      <c r="K20" s="84">
        <f t="shared" si="19"/>
        <v>0</v>
      </c>
      <c r="L20" s="84">
        <f t="shared" si="20"/>
        <v>0</v>
      </c>
      <c r="M20" s="84">
        <f t="shared" si="21"/>
        <v>0</v>
      </c>
      <c r="N20" s="84">
        <f t="shared" si="0"/>
        <v>0</v>
      </c>
      <c r="O20" s="85">
        <f t="shared" si="1"/>
        <v>0</v>
      </c>
      <c r="P20" s="106">
        <v>15</v>
      </c>
      <c r="Q20" s="84">
        <f t="shared" si="15"/>
        <v>0</v>
      </c>
      <c r="R20" s="84">
        <f t="shared" si="22"/>
        <v>0</v>
      </c>
      <c r="S20" s="84">
        <f t="shared" si="23"/>
        <v>0</v>
      </c>
      <c r="T20" s="84">
        <f t="shared" si="2"/>
        <v>0</v>
      </c>
      <c r="U20" s="84">
        <f t="shared" si="16"/>
        <v>0</v>
      </c>
      <c r="V20" s="84">
        <f t="shared" si="3"/>
        <v>0</v>
      </c>
      <c r="W20" s="84">
        <v>0</v>
      </c>
      <c r="X20" s="84">
        <f t="shared" si="4"/>
        <v>0</v>
      </c>
      <c r="Y20" s="89">
        <f t="shared" si="5"/>
        <v>0</v>
      </c>
      <c r="AA20" s="122">
        <v>15</v>
      </c>
      <c r="AB20" s="84">
        <f t="shared" si="6"/>
        <v>0</v>
      </c>
      <c r="AC20" s="332">
        <f t="shared" si="7"/>
        <v>0</v>
      </c>
      <c r="AD20" s="152">
        <f t="shared" si="8"/>
        <v>0</v>
      </c>
      <c r="AE20" s="152">
        <f t="shared" si="9"/>
        <v>0</v>
      </c>
      <c r="AF20" s="221">
        <f t="shared" si="25"/>
        <v>0</v>
      </c>
      <c r="AG20" s="221">
        <f t="shared" si="26"/>
        <v>0</v>
      </c>
      <c r="AH20" s="221">
        <f t="shared" si="27"/>
        <v>0</v>
      </c>
      <c r="AI20" s="226">
        <f t="shared" si="28"/>
        <v>0</v>
      </c>
      <c r="AK20" s="122">
        <v>15</v>
      </c>
      <c r="AL20" s="84">
        <f t="shared" si="10"/>
        <v>0</v>
      </c>
      <c r="AM20" s="84">
        <f t="shared" si="11"/>
        <v>0</v>
      </c>
      <c r="AN20" s="84">
        <f t="shared" si="12"/>
        <v>0</v>
      </c>
      <c r="AO20" s="84">
        <f t="shared" si="13"/>
        <v>0</v>
      </c>
      <c r="AP20" s="84">
        <f t="shared" si="14"/>
        <v>0</v>
      </c>
      <c r="AQ20" s="221">
        <f t="shared" si="17"/>
        <v>0</v>
      </c>
      <c r="AR20" s="221">
        <f t="shared" si="17"/>
        <v>0</v>
      </c>
      <c r="AS20" s="221">
        <f t="shared" si="17"/>
        <v>0</v>
      </c>
      <c r="AT20" s="221">
        <f t="shared" si="17"/>
        <v>0</v>
      </c>
      <c r="AU20" s="84"/>
      <c r="AV20" s="84"/>
      <c r="AW20" s="84"/>
      <c r="AX20" s="84"/>
      <c r="AY20" s="190">
        <f t="shared" si="24"/>
        <v>0</v>
      </c>
    </row>
    <row r="21" spans="2:51">
      <c r="B21" s="455"/>
      <c r="C21" s="459"/>
      <c r="D21" s="457" t="s">
        <v>148</v>
      </c>
      <c r="E21" s="457"/>
      <c r="F21" s="154"/>
      <c r="I21" s="106">
        <v>16</v>
      </c>
      <c r="J21" s="84">
        <f t="shared" si="18"/>
        <v>0</v>
      </c>
      <c r="K21" s="84">
        <f t="shared" si="19"/>
        <v>0</v>
      </c>
      <c r="L21" s="84">
        <f t="shared" si="20"/>
        <v>0</v>
      </c>
      <c r="M21" s="84">
        <f t="shared" si="21"/>
        <v>0</v>
      </c>
      <c r="N21" s="84">
        <f t="shared" si="0"/>
        <v>0</v>
      </c>
      <c r="O21" s="85">
        <f t="shared" si="1"/>
        <v>0</v>
      </c>
      <c r="P21" s="106">
        <v>16</v>
      </c>
      <c r="Q21" s="84">
        <f t="shared" si="15"/>
        <v>0</v>
      </c>
      <c r="R21" s="84">
        <f t="shared" si="22"/>
        <v>0</v>
      </c>
      <c r="S21" s="84">
        <f t="shared" si="23"/>
        <v>0</v>
      </c>
      <c r="T21" s="84">
        <f t="shared" si="2"/>
        <v>0</v>
      </c>
      <c r="U21" s="84">
        <f t="shared" si="16"/>
        <v>0</v>
      </c>
      <c r="V21" s="84">
        <f t="shared" si="3"/>
        <v>0</v>
      </c>
      <c r="W21" s="84">
        <v>0</v>
      </c>
      <c r="X21" s="84">
        <f t="shared" si="4"/>
        <v>0</v>
      </c>
      <c r="Y21" s="89">
        <f t="shared" si="5"/>
        <v>0</v>
      </c>
      <c r="AA21" s="122">
        <v>16</v>
      </c>
      <c r="AB21" s="84">
        <f t="shared" si="6"/>
        <v>0</v>
      </c>
      <c r="AC21" s="332">
        <f t="shared" si="7"/>
        <v>0</v>
      </c>
      <c r="AD21" s="152">
        <f t="shared" si="8"/>
        <v>0</v>
      </c>
      <c r="AE21" s="152">
        <f t="shared" si="9"/>
        <v>0</v>
      </c>
      <c r="AF21" s="221">
        <f t="shared" si="25"/>
        <v>0</v>
      </c>
      <c r="AG21" s="221">
        <f t="shared" si="26"/>
        <v>0</v>
      </c>
      <c r="AH21" s="221">
        <f t="shared" si="27"/>
        <v>0</v>
      </c>
      <c r="AI21" s="226">
        <f t="shared" si="28"/>
        <v>0</v>
      </c>
      <c r="AK21" s="122">
        <v>16</v>
      </c>
      <c r="AL21" s="84">
        <f t="shared" si="10"/>
        <v>0</v>
      </c>
      <c r="AM21" s="84">
        <f t="shared" si="11"/>
        <v>0</v>
      </c>
      <c r="AN21" s="84">
        <f t="shared" si="12"/>
        <v>0</v>
      </c>
      <c r="AO21" s="84">
        <f t="shared" si="13"/>
        <v>0</v>
      </c>
      <c r="AP21" s="84">
        <f t="shared" si="14"/>
        <v>0</v>
      </c>
      <c r="AQ21" s="221">
        <f t="shared" si="17"/>
        <v>0</v>
      </c>
      <c r="AR21" s="221">
        <f t="shared" si="17"/>
        <v>0</v>
      </c>
      <c r="AS21" s="221">
        <f t="shared" si="17"/>
        <v>0</v>
      </c>
      <c r="AT21" s="221">
        <f t="shared" si="17"/>
        <v>0</v>
      </c>
      <c r="AU21" s="84"/>
      <c r="AV21" s="84"/>
      <c r="AW21" s="84"/>
      <c r="AX21" s="84"/>
      <c r="AY21" s="190">
        <f t="shared" si="24"/>
        <v>0</v>
      </c>
    </row>
    <row r="22" spans="2:51">
      <c r="E22" s="6"/>
      <c r="I22" s="106">
        <v>17</v>
      </c>
      <c r="J22" s="84">
        <f t="shared" si="18"/>
        <v>0</v>
      </c>
      <c r="K22" s="84">
        <f t="shared" si="19"/>
        <v>0</v>
      </c>
      <c r="L22" s="84">
        <f t="shared" si="20"/>
        <v>0</v>
      </c>
      <c r="M22" s="84">
        <f t="shared" si="21"/>
        <v>0</v>
      </c>
      <c r="N22" s="84">
        <f t="shared" si="0"/>
        <v>0</v>
      </c>
      <c r="O22" s="85">
        <f t="shared" si="1"/>
        <v>0</v>
      </c>
      <c r="P22" s="106">
        <v>17</v>
      </c>
      <c r="Q22" s="84">
        <f t="shared" si="15"/>
        <v>0</v>
      </c>
      <c r="R22" s="84">
        <f t="shared" si="22"/>
        <v>0</v>
      </c>
      <c r="S22" s="84">
        <f t="shared" si="23"/>
        <v>0</v>
      </c>
      <c r="T22" s="84">
        <f t="shared" si="2"/>
        <v>0</v>
      </c>
      <c r="U22" s="84">
        <f t="shared" si="16"/>
        <v>0</v>
      </c>
      <c r="V22" s="84">
        <f t="shared" si="3"/>
        <v>0</v>
      </c>
      <c r="W22" s="84">
        <v>0</v>
      </c>
      <c r="X22" s="84">
        <f t="shared" si="4"/>
        <v>0</v>
      </c>
      <c r="Y22" s="89">
        <f t="shared" si="5"/>
        <v>0</v>
      </c>
      <c r="AA22" s="122">
        <v>17</v>
      </c>
      <c r="AB22" s="84">
        <f t="shared" si="6"/>
        <v>0</v>
      </c>
      <c r="AC22" s="332">
        <f t="shared" si="7"/>
        <v>0</v>
      </c>
      <c r="AD22" s="152">
        <f t="shared" si="8"/>
        <v>0</v>
      </c>
      <c r="AE22" s="152">
        <f t="shared" si="9"/>
        <v>0</v>
      </c>
      <c r="AF22" s="221">
        <f t="shared" si="25"/>
        <v>0</v>
      </c>
      <c r="AG22" s="221">
        <f t="shared" si="26"/>
        <v>0</v>
      </c>
      <c r="AH22" s="221">
        <f t="shared" si="27"/>
        <v>0</v>
      </c>
      <c r="AI22" s="226">
        <f t="shared" si="28"/>
        <v>0</v>
      </c>
      <c r="AK22" s="122">
        <v>17</v>
      </c>
      <c r="AL22" s="84">
        <f t="shared" si="10"/>
        <v>0</v>
      </c>
      <c r="AM22" s="84">
        <f t="shared" si="11"/>
        <v>0</v>
      </c>
      <c r="AN22" s="84">
        <f t="shared" si="12"/>
        <v>0</v>
      </c>
      <c r="AO22" s="84">
        <f t="shared" si="13"/>
        <v>0</v>
      </c>
      <c r="AP22" s="84">
        <f t="shared" si="14"/>
        <v>0</v>
      </c>
      <c r="AQ22" s="221">
        <f t="shared" si="17"/>
        <v>0</v>
      </c>
      <c r="AR22" s="221">
        <f t="shared" si="17"/>
        <v>0</v>
      </c>
      <c r="AS22" s="221">
        <f t="shared" si="17"/>
        <v>0</v>
      </c>
      <c r="AT22" s="221">
        <f t="shared" si="17"/>
        <v>0</v>
      </c>
      <c r="AU22" s="84"/>
      <c r="AV22" s="84"/>
      <c r="AW22" s="84"/>
      <c r="AX22" s="84"/>
      <c r="AY22" s="190">
        <f t="shared" si="24"/>
        <v>0</v>
      </c>
    </row>
    <row r="23" spans="2:51">
      <c r="B23" s="476" t="s">
        <v>147</v>
      </c>
      <c r="C23" s="477"/>
      <c r="D23" s="477"/>
      <c r="E23" s="477"/>
      <c r="F23" s="477"/>
      <c r="G23" s="478"/>
      <c r="I23" s="106">
        <v>18</v>
      </c>
      <c r="J23" s="84">
        <f t="shared" si="18"/>
        <v>0</v>
      </c>
      <c r="K23" s="84">
        <f t="shared" si="19"/>
        <v>0</v>
      </c>
      <c r="L23" s="84">
        <f t="shared" si="20"/>
        <v>0</v>
      </c>
      <c r="M23" s="84">
        <f t="shared" si="21"/>
        <v>0</v>
      </c>
      <c r="N23" s="84">
        <f t="shared" si="0"/>
        <v>0</v>
      </c>
      <c r="O23" s="85">
        <f t="shared" si="1"/>
        <v>0</v>
      </c>
      <c r="P23" s="106">
        <v>18</v>
      </c>
      <c r="Q23" s="84">
        <f t="shared" si="15"/>
        <v>0</v>
      </c>
      <c r="R23" s="84">
        <f t="shared" si="22"/>
        <v>0</v>
      </c>
      <c r="S23" s="84">
        <f t="shared" si="23"/>
        <v>0</v>
      </c>
      <c r="T23" s="84">
        <f t="shared" si="2"/>
        <v>0</v>
      </c>
      <c r="U23" s="84">
        <f t="shared" si="16"/>
        <v>0</v>
      </c>
      <c r="V23" s="84">
        <f t="shared" si="3"/>
        <v>0</v>
      </c>
      <c r="W23" s="84">
        <v>0</v>
      </c>
      <c r="X23" s="84">
        <f t="shared" si="4"/>
        <v>0</v>
      </c>
      <c r="Y23" s="89">
        <f t="shared" si="5"/>
        <v>0</v>
      </c>
      <c r="AA23" s="122">
        <v>18</v>
      </c>
      <c r="AB23" s="84">
        <f t="shared" si="6"/>
        <v>0</v>
      </c>
      <c r="AC23" s="332">
        <f t="shared" si="7"/>
        <v>0</v>
      </c>
      <c r="AD23" s="152">
        <f t="shared" si="8"/>
        <v>0</v>
      </c>
      <c r="AE23" s="152">
        <f t="shared" si="9"/>
        <v>0</v>
      </c>
      <c r="AF23" s="221">
        <f t="shared" si="25"/>
        <v>0</v>
      </c>
      <c r="AG23" s="221">
        <f t="shared" si="26"/>
        <v>0</v>
      </c>
      <c r="AH23" s="221">
        <f t="shared" si="27"/>
        <v>0</v>
      </c>
      <c r="AI23" s="226">
        <f t="shared" si="28"/>
        <v>0</v>
      </c>
      <c r="AK23" s="122">
        <v>18</v>
      </c>
      <c r="AL23" s="84">
        <f t="shared" si="10"/>
        <v>0</v>
      </c>
      <c r="AM23" s="84">
        <f t="shared" si="11"/>
        <v>0</v>
      </c>
      <c r="AN23" s="84">
        <f t="shared" si="12"/>
        <v>0</v>
      </c>
      <c r="AO23" s="84">
        <f t="shared" si="13"/>
        <v>0</v>
      </c>
      <c r="AP23" s="84">
        <f t="shared" si="14"/>
        <v>0</v>
      </c>
      <c r="AQ23" s="221">
        <f t="shared" si="17"/>
        <v>0</v>
      </c>
      <c r="AR23" s="221">
        <f t="shared" si="17"/>
        <v>0</v>
      </c>
      <c r="AS23" s="221">
        <f t="shared" si="17"/>
        <v>0</v>
      </c>
      <c r="AT23" s="221">
        <f t="shared" si="17"/>
        <v>0</v>
      </c>
      <c r="AU23" s="84"/>
      <c r="AV23" s="84"/>
      <c r="AW23" s="84"/>
      <c r="AX23" s="84"/>
      <c r="AY23" s="190">
        <f t="shared" si="24"/>
        <v>0</v>
      </c>
    </row>
    <row r="24" spans="2:51">
      <c r="B24" s="98" t="s">
        <v>119</v>
      </c>
      <c r="C24" s="99" t="s">
        <v>120</v>
      </c>
      <c r="D24" s="99" t="s">
        <v>83</v>
      </c>
      <c r="E24" s="99" t="s">
        <v>122</v>
      </c>
      <c r="F24" s="99" t="s">
        <v>121</v>
      </c>
      <c r="G24" s="100" t="s">
        <v>146</v>
      </c>
      <c r="I24" s="106">
        <v>19</v>
      </c>
      <c r="J24" s="84">
        <f t="shared" si="18"/>
        <v>0</v>
      </c>
      <c r="K24" s="84">
        <f t="shared" si="19"/>
        <v>0</v>
      </c>
      <c r="L24" s="84">
        <f t="shared" si="20"/>
        <v>0</v>
      </c>
      <c r="M24" s="84">
        <f t="shared" si="21"/>
        <v>0</v>
      </c>
      <c r="N24" s="84">
        <f t="shared" si="0"/>
        <v>0</v>
      </c>
      <c r="O24" s="85">
        <f t="shared" si="1"/>
        <v>0</v>
      </c>
      <c r="P24" s="106">
        <v>19</v>
      </c>
      <c r="Q24" s="84">
        <f t="shared" si="15"/>
        <v>0</v>
      </c>
      <c r="R24" s="84">
        <f t="shared" si="22"/>
        <v>0</v>
      </c>
      <c r="S24" s="84">
        <f t="shared" si="23"/>
        <v>0</v>
      </c>
      <c r="T24" s="84">
        <f t="shared" si="2"/>
        <v>0</v>
      </c>
      <c r="U24" s="84">
        <f t="shared" si="16"/>
        <v>0</v>
      </c>
      <c r="V24" s="84">
        <f t="shared" si="3"/>
        <v>0</v>
      </c>
      <c r="W24" s="84">
        <v>0</v>
      </c>
      <c r="X24" s="84">
        <f t="shared" si="4"/>
        <v>0</v>
      </c>
      <c r="Y24" s="89">
        <f t="shared" si="5"/>
        <v>0</v>
      </c>
      <c r="AA24" s="122">
        <v>19</v>
      </c>
      <c r="AB24" s="84">
        <f t="shared" si="6"/>
        <v>0</v>
      </c>
      <c r="AC24" s="332">
        <f t="shared" si="7"/>
        <v>0</v>
      </c>
      <c r="AD24" s="152">
        <f t="shared" si="8"/>
        <v>0</v>
      </c>
      <c r="AE24" s="152">
        <f t="shared" si="9"/>
        <v>0</v>
      </c>
      <c r="AF24" s="221">
        <f t="shared" si="25"/>
        <v>0</v>
      </c>
      <c r="AG24" s="221">
        <f t="shared" si="26"/>
        <v>0</v>
      </c>
      <c r="AH24" s="221">
        <f t="shared" si="27"/>
        <v>0</v>
      </c>
      <c r="AI24" s="226">
        <f t="shared" si="28"/>
        <v>0</v>
      </c>
      <c r="AK24" s="122">
        <v>19</v>
      </c>
      <c r="AL24" s="84">
        <f t="shared" si="10"/>
        <v>0</v>
      </c>
      <c r="AM24" s="84">
        <f t="shared" si="11"/>
        <v>0</v>
      </c>
      <c r="AN24" s="84">
        <f t="shared" si="12"/>
        <v>0</v>
      </c>
      <c r="AO24" s="84">
        <f t="shared" si="13"/>
        <v>0</v>
      </c>
      <c r="AP24" s="84">
        <f t="shared" si="14"/>
        <v>0</v>
      </c>
      <c r="AQ24" s="221">
        <f t="shared" si="17"/>
        <v>0</v>
      </c>
      <c r="AR24" s="221">
        <f t="shared" si="17"/>
        <v>0</v>
      </c>
      <c r="AS24" s="221">
        <f t="shared" si="17"/>
        <v>0</v>
      </c>
      <c r="AT24" s="221">
        <f t="shared" si="17"/>
        <v>0</v>
      </c>
      <c r="AU24" s="84"/>
      <c r="AV24" s="84"/>
      <c r="AW24" s="84"/>
      <c r="AX24" s="84"/>
      <c r="AY24" s="190">
        <f t="shared" si="24"/>
        <v>0</v>
      </c>
    </row>
    <row r="25" spans="2:51">
      <c r="B25" s="96">
        <v>0</v>
      </c>
      <c r="C25" s="168">
        <v>18</v>
      </c>
      <c r="D25" s="164">
        <v>112</v>
      </c>
      <c r="E25" s="169">
        <f t="shared" ref="E25:E40" si="29">$F$20</f>
        <v>1.3</v>
      </c>
      <c r="F25" s="97">
        <f t="shared" ref="F25:F40" si="30">D25*E25</f>
        <v>145.6</v>
      </c>
      <c r="G25" s="101">
        <f>F25/(C25-B25)</f>
        <v>8.0888888888888886</v>
      </c>
      <c r="I25" s="106">
        <v>20</v>
      </c>
      <c r="J25" s="84">
        <f t="shared" si="18"/>
        <v>0</v>
      </c>
      <c r="K25" s="84">
        <f t="shared" si="19"/>
        <v>0</v>
      </c>
      <c r="L25" s="84">
        <f t="shared" si="20"/>
        <v>0</v>
      </c>
      <c r="M25" s="84">
        <f t="shared" si="21"/>
        <v>0</v>
      </c>
      <c r="N25" s="84">
        <f t="shared" si="0"/>
        <v>0</v>
      </c>
      <c r="O25" s="85">
        <f t="shared" si="1"/>
        <v>0</v>
      </c>
      <c r="P25" s="106">
        <v>20</v>
      </c>
      <c r="Q25" s="84">
        <f t="shared" si="15"/>
        <v>0</v>
      </c>
      <c r="R25" s="84">
        <f t="shared" si="22"/>
        <v>0</v>
      </c>
      <c r="S25" s="84">
        <f t="shared" si="23"/>
        <v>0</v>
      </c>
      <c r="T25" s="84">
        <f t="shared" si="2"/>
        <v>0</v>
      </c>
      <c r="U25" s="84">
        <f t="shared" si="16"/>
        <v>0</v>
      </c>
      <c r="V25" s="84">
        <f t="shared" si="3"/>
        <v>0</v>
      </c>
      <c r="W25" s="84">
        <v>0</v>
      </c>
      <c r="X25" s="84">
        <f t="shared" si="4"/>
        <v>0</v>
      </c>
      <c r="Y25" s="89">
        <f t="shared" si="5"/>
        <v>0</v>
      </c>
      <c r="AA25" s="122">
        <v>20</v>
      </c>
      <c r="AB25" s="84">
        <f t="shared" si="6"/>
        <v>0</v>
      </c>
      <c r="AC25" s="332">
        <f t="shared" si="7"/>
        <v>0</v>
      </c>
      <c r="AD25" s="152">
        <f t="shared" si="8"/>
        <v>0</v>
      </c>
      <c r="AE25" s="152">
        <f t="shared" si="9"/>
        <v>0</v>
      </c>
      <c r="AF25" s="221">
        <f>IF(OR(AA25&lt;=$F$18,AA25&lt;=30),EXP(-LN(2)/$D$104)*AF24+((1-EXP(-LN(2)/$D$104))/(LN(2)/$D$104))*$AB25*AC25*0.475*$F$19*44/12,)</f>
        <v>0</v>
      </c>
      <c r="AG25" s="221">
        <f>IF(OR(AA25&lt;=$F$18,AA25&lt;=30),EXP(-LN(2)/$D$106)*AG24+((1-EXP(-LN(2)/$D$106))/(LN(2)/$D$106))*$AB25*AD25*0.475*$F$19*44/12,)</f>
        <v>0</v>
      </c>
      <c r="AH25" s="221">
        <f>IF(OR(AA25&lt;=$F$18,AA25&lt;=30),EXP(-LN(2)/$D$105)*AH24+((1-EXP(-LN(2)/$D$105))/(LN(2)/$D$105))*$AB25*AE25*0.475*$F$19*44/12,)</f>
        <v>0</v>
      </c>
      <c r="AI25" s="226">
        <f>IF(OR(AA25&lt;=$F$18,AA25&lt;=30),SUM(AF25:AH25),)</f>
        <v>0</v>
      </c>
      <c r="AK25" s="122">
        <v>20</v>
      </c>
      <c r="AL25" s="84">
        <f t="shared" si="10"/>
        <v>0</v>
      </c>
      <c r="AM25" s="84">
        <f t="shared" si="11"/>
        <v>0</v>
      </c>
      <c r="AN25" s="84">
        <f t="shared" si="12"/>
        <v>0</v>
      </c>
      <c r="AO25" s="84">
        <f t="shared" si="13"/>
        <v>0</v>
      </c>
      <c r="AP25" s="84">
        <f t="shared" si="14"/>
        <v>0</v>
      </c>
      <c r="AQ25" s="221">
        <f>IF($AK25&lt;=$F$18,$AL25*AM25,)</f>
        <v>0</v>
      </c>
      <c r="AR25" s="221">
        <f>IF($AK25&lt;=$F$18,$AL25*AN25,)</f>
        <v>0</v>
      </c>
      <c r="AS25" s="221">
        <f>IF($AK25&lt;=$F$18,$AL25*AO25,)</f>
        <v>0</v>
      </c>
      <c r="AT25" s="221">
        <f>IF($AK25&lt;=$F$18,$AL25*AP25,)</f>
        <v>0</v>
      </c>
      <c r="AU25" s="84"/>
      <c r="AV25" s="84"/>
      <c r="AW25" s="84"/>
      <c r="AX25" s="84"/>
      <c r="AY25" s="190">
        <f t="shared" si="24"/>
        <v>0</v>
      </c>
    </row>
    <row r="26" spans="2:51">
      <c r="B26" s="91">
        <f t="shared" ref="B26:B40" si="31">C25</f>
        <v>18</v>
      </c>
      <c r="C26" s="92">
        <f>B26+1</f>
        <v>19</v>
      </c>
      <c r="D26" s="164">
        <v>92</v>
      </c>
      <c r="E26" s="170">
        <f t="shared" si="29"/>
        <v>1.3</v>
      </c>
      <c r="F26" s="93">
        <f t="shared" si="30"/>
        <v>119.60000000000001</v>
      </c>
      <c r="G26" s="171">
        <f>(F26-F25)/(C26-B26)</f>
        <v>-25.999999999999986</v>
      </c>
      <c r="I26" s="106">
        <v>21</v>
      </c>
      <c r="J26" s="84">
        <f t="shared" si="18"/>
        <v>0</v>
      </c>
      <c r="K26" s="84">
        <f t="shared" si="19"/>
        <v>0</v>
      </c>
      <c r="L26" s="84">
        <f t="shared" si="20"/>
        <v>0</v>
      </c>
      <c r="M26" s="84">
        <f t="shared" si="21"/>
        <v>0</v>
      </c>
      <c r="N26" s="84">
        <f t="shared" si="0"/>
        <v>0</v>
      </c>
      <c r="O26" s="85">
        <f t="shared" si="1"/>
        <v>0</v>
      </c>
      <c r="P26" s="106">
        <v>21</v>
      </c>
      <c r="Q26" s="84">
        <f t="shared" si="15"/>
        <v>0</v>
      </c>
      <c r="R26" s="84">
        <f t="shared" si="22"/>
        <v>0</v>
      </c>
      <c r="S26" s="84">
        <f t="shared" si="23"/>
        <v>0</v>
      </c>
      <c r="T26" s="84">
        <f t="shared" si="2"/>
        <v>0</v>
      </c>
      <c r="U26" s="84">
        <f t="shared" si="16"/>
        <v>0</v>
      </c>
      <c r="V26" s="84">
        <f t="shared" si="3"/>
        <v>0</v>
      </c>
      <c r="W26" s="84">
        <v>0</v>
      </c>
      <c r="X26" s="84">
        <f t="shared" si="4"/>
        <v>0</v>
      </c>
      <c r="Y26" s="89">
        <f t="shared" si="5"/>
        <v>0</v>
      </c>
      <c r="AA26" s="122">
        <v>21</v>
      </c>
      <c r="AB26" s="84">
        <f t="shared" si="6"/>
        <v>0</v>
      </c>
      <c r="AC26" s="332">
        <f t="shared" si="7"/>
        <v>0</v>
      </c>
      <c r="AD26" s="152">
        <f t="shared" si="8"/>
        <v>0</v>
      </c>
      <c r="AE26" s="152">
        <f t="shared" si="9"/>
        <v>0</v>
      </c>
      <c r="AF26" s="221">
        <f>IF(OR(AA26&lt;=$F$18,AA26&lt;=30),EXP(-LN(2)/$D$104)*AF25+((1-EXP(-LN(2)/$D$104))/(LN(2)/$D$104))*$AB26*AC26*0.475*$F$19*44/12,)</f>
        <v>0</v>
      </c>
      <c r="AG26" s="221">
        <f>IF(OR(AA26&lt;=$F$18,AA26&lt;=30),EXP(-LN(2)/$D$106)*AG25+((1-EXP(-LN(2)/$D$106))/(LN(2)/$D$106))*$AB26*AD26*0.475*$F$19*44/12,)</f>
        <v>0</v>
      </c>
      <c r="AH26" s="221">
        <f>IF(OR(AA26&lt;=$F$18,AA26&lt;=30),EXP(-LN(2)/$D$105)*AH25+((1-EXP(-LN(2)/$D$105))/(LN(2)/$D$105))*$AB26*AE26*0.475*$F$19*44/12,)</f>
        <v>0</v>
      </c>
      <c r="AI26" s="226">
        <f>IF(OR(AA26&lt;=$F$18,AA26&lt;=30),SUM(AF26:AH26),)</f>
        <v>0</v>
      </c>
      <c r="AK26" s="122">
        <v>21</v>
      </c>
      <c r="AL26" s="84">
        <f t="shared" si="10"/>
        <v>0</v>
      </c>
      <c r="AM26" s="84">
        <f t="shared" si="11"/>
        <v>0</v>
      </c>
      <c r="AN26" s="84">
        <f t="shared" si="12"/>
        <v>0</v>
      </c>
      <c r="AO26" s="84">
        <f t="shared" si="13"/>
        <v>0</v>
      </c>
      <c r="AP26" s="84">
        <f t="shared" si="14"/>
        <v>0</v>
      </c>
      <c r="AQ26" s="221">
        <f t="shared" ref="AQ26:AT35" si="32">IF($AK26&lt;=$F$18,$AL26*AM26,)</f>
        <v>0</v>
      </c>
      <c r="AR26" s="221">
        <f t="shared" si="32"/>
        <v>0</v>
      </c>
      <c r="AS26" s="221">
        <f t="shared" si="32"/>
        <v>0</v>
      </c>
      <c r="AT26" s="221">
        <f t="shared" si="32"/>
        <v>0</v>
      </c>
      <c r="AU26" s="84"/>
      <c r="AV26" s="84"/>
      <c r="AW26" s="84"/>
      <c r="AX26" s="84"/>
      <c r="AY26" s="190">
        <f t="shared" si="24"/>
        <v>0</v>
      </c>
    </row>
    <row r="27" spans="2:51">
      <c r="B27" s="91">
        <f t="shared" si="31"/>
        <v>19</v>
      </c>
      <c r="C27" s="181">
        <f>C25+3</f>
        <v>21</v>
      </c>
      <c r="D27" s="165">
        <v>146</v>
      </c>
      <c r="E27" s="170">
        <f t="shared" si="29"/>
        <v>1.3</v>
      </c>
      <c r="F27" s="93">
        <f t="shared" si="30"/>
        <v>189.8</v>
      </c>
      <c r="G27" s="102">
        <f t="shared" ref="G27:G40" si="33">(F27-F26)/(C27-B27)</f>
        <v>35.1</v>
      </c>
      <c r="I27" s="106">
        <v>22</v>
      </c>
      <c r="J27" s="84">
        <f t="shared" si="18"/>
        <v>0</v>
      </c>
      <c r="K27" s="84">
        <f t="shared" si="19"/>
        <v>0</v>
      </c>
      <c r="L27" s="84">
        <f t="shared" si="20"/>
        <v>0</v>
      </c>
      <c r="M27" s="84">
        <f t="shared" si="21"/>
        <v>0</v>
      </c>
      <c r="N27" s="84">
        <f t="shared" si="0"/>
        <v>0</v>
      </c>
      <c r="O27" s="85">
        <f t="shared" si="1"/>
        <v>0</v>
      </c>
      <c r="P27" s="106">
        <v>22</v>
      </c>
      <c r="Q27" s="84">
        <f t="shared" si="15"/>
        <v>0</v>
      </c>
      <c r="R27" s="84">
        <f t="shared" si="22"/>
        <v>0</v>
      </c>
      <c r="S27" s="84">
        <f t="shared" si="23"/>
        <v>0</v>
      </c>
      <c r="T27" s="84">
        <f t="shared" si="2"/>
        <v>0</v>
      </c>
      <c r="U27" s="84">
        <f t="shared" si="16"/>
        <v>0</v>
      </c>
      <c r="V27" s="84">
        <f t="shared" si="3"/>
        <v>0</v>
      </c>
      <c r="W27" s="84">
        <v>0</v>
      </c>
      <c r="X27" s="84">
        <f t="shared" si="4"/>
        <v>0</v>
      </c>
      <c r="Y27" s="89">
        <f t="shared" si="5"/>
        <v>0</v>
      </c>
      <c r="AA27" s="122">
        <v>22</v>
      </c>
      <c r="AB27" s="84">
        <f t="shared" si="6"/>
        <v>0</v>
      </c>
      <c r="AC27" s="332">
        <f t="shared" si="7"/>
        <v>0</v>
      </c>
      <c r="AD27" s="152">
        <f t="shared" si="8"/>
        <v>0</v>
      </c>
      <c r="AE27" s="152">
        <f t="shared" si="9"/>
        <v>0</v>
      </c>
      <c r="AF27" s="221">
        <f t="shared" ref="AF27:AF90" si="34">IF(OR(AA27&lt;=$F$18,AA27&lt;=30),EXP(-LN(2)/$D$104)*AF26+((1-EXP(-LN(2)/$D$104))/(LN(2)/$D$104))*$AB27*AC27*0.475*$F$19*44/12,)</f>
        <v>0</v>
      </c>
      <c r="AG27" s="221">
        <f t="shared" ref="AG27:AG90" si="35">IF(OR(AA27&lt;=$F$18,AA27&lt;=30),EXP(-LN(2)/$D$106)*AG26+((1-EXP(-LN(2)/$D$106))/(LN(2)/$D$106))*$AB27*AD27*0.475*$F$19*44/12,)</f>
        <v>0</v>
      </c>
      <c r="AH27" s="221">
        <f t="shared" ref="AH27:AH90" si="36">IF(OR(AA27&lt;=$F$18,AA27&lt;=30),EXP(-LN(2)/$D$105)*AH26+((1-EXP(-LN(2)/$D$105))/(LN(2)/$D$105))*$AB27*AE27*0.475*$F$19*44/12,)</f>
        <v>0</v>
      </c>
      <c r="AI27" s="226">
        <f t="shared" ref="AI27:AI90" si="37">IF(OR(AA27&lt;=$F$18,AA27&lt;=30),SUM(AF27:AH27),)</f>
        <v>0</v>
      </c>
      <c r="AK27" s="122">
        <v>22</v>
      </c>
      <c r="AL27" s="84">
        <f t="shared" si="10"/>
        <v>0</v>
      </c>
      <c r="AM27" s="84">
        <f t="shared" si="11"/>
        <v>0</v>
      </c>
      <c r="AN27" s="84">
        <f t="shared" si="12"/>
        <v>0</v>
      </c>
      <c r="AO27" s="84">
        <f t="shared" si="13"/>
        <v>0</v>
      </c>
      <c r="AP27" s="84">
        <f t="shared" si="14"/>
        <v>0</v>
      </c>
      <c r="AQ27" s="221">
        <f t="shared" si="32"/>
        <v>0</v>
      </c>
      <c r="AR27" s="221">
        <f t="shared" si="32"/>
        <v>0</v>
      </c>
      <c r="AS27" s="221">
        <f t="shared" si="32"/>
        <v>0</v>
      </c>
      <c r="AT27" s="221">
        <f t="shared" si="32"/>
        <v>0</v>
      </c>
      <c r="AU27" s="84"/>
      <c r="AV27" s="84"/>
      <c r="AW27" s="84"/>
      <c r="AX27" s="84"/>
      <c r="AY27" s="190">
        <f t="shared" si="24"/>
        <v>0</v>
      </c>
    </row>
    <row r="28" spans="2:51">
      <c r="B28" s="91">
        <f t="shared" si="31"/>
        <v>21</v>
      </c>
      <c r="C28" s="181">
        <f>C26+3</f>
        <v>22</v>
      </c>
      <c r="D28" s="165">
        <v>120</v>
      </c>
      <c r="E28" s="170">
        <f t="shared" si="29"/>
        <v>1.3</v>
      </c>
      <c r="F28" s="93">
        <f t="shared" si="30"/>
        <v>156</v>
      </c>
      <c r="G28" s="102">
        <f t="shared" si="33"/>
        <v>-33.800000000000011</v>
      </c>
      <c r="I28" s="106">
        <v>23</v>
      </c>
      <c r="J28" s="84">
        <f t="shared" si="18"/>
        <v>0</v>
      </c>
      <c r="K28" s="84">
        <f t="shared" si="19"/>
        <v>0</v>
      </c>
      <c r="L28" s="84">
        <f t="shared" si="20"/>
        <v>0</v>
      </c>
      <c r="M28" s="84">
        <f t="shared" si="21"/>
        <v>0</v>
      </c>
      <c r="N28" s="84">
        <f t="shared" si="0"/>
        <v>0</v>
      </c>
      <c r="O28" s="85">
        <f t="shared" si="1"/>
        <v>0</v>
      </c>
      <c r="P28" s="106">
        <v>23</v>
      </c>
      <c r="Q28" s="84">
        <f t="shared" si="15"/>
        <v>0</v>
      </c>
      <c r="R28" s="84">
        <f t="shared" si="22"/>
        <v>0</v>
      </c>
      <c r="S28" s="84">
        <f t="shared" si="23"/>
        <v>0</v>
      </c>
      <c r="T28" s="84">
        <f t="shared" si="2"/>
        <v>0</v>
      </c>
      <c r="U28" s="84">
        <f t="shared" si="16"/>
        <v>0</v>
      </c>
      <c r="V28" s="84">
        <f t="shared" si="3"/>
        <v>0</v>
      </c>
      <c r="W28" s="84">
        <v>0</v>
      </c>
      <c r="X28" s="84">
        <f t="shared" si="4"/>
        <v>0</v>
      </c>
      <c r="Y28" s="89">
        <f t="shared" si="5"/>
        <v>0</v>
      </c>
      <c r="AA28" s="122">
        <v>23</v>
      </c>
      <c r="AB28" s="84">
        <f t="shared" si="6"/>
        <v>0</v>
      </c>
      <c r="AC28" s="332">
        <f t="shared" si="7"/>
        <v>0</v>
      </c>
      <c r="AD28" s="152">
        <f t="shared" si="8"/>
        <v>0</v>
      </c>
      <c r="AE28" s="152">
        <f t="shared" si="9"/>
        <v>0</v>
      </c>
      <c r="AF28" s="221">
        <f t="shared" si="34"/>
        <v>0</v>
      </c>
      <c r="AG28" s="221">
        <f t="shared" si="35"/>
        <v>0</v>
      </c>
      <c r="AH28" s="221">
        <f t="shared" si="36"/>
        <v>0</v>
      </c>
      <c r="AI28" s="226">
        <f t="shared" si="37"/>
        <v>0</v>
      </c>
      <c r="AK28" s="122">
        <v>23</v>
      </c>
      <c r="AL28" s="84">
        <f t="shared" si="10"/>
        <v>0</v>
      </c>
      <c r="AM28" s="84">
        <f t="shared" si="11"/>
        <v>0</v>
      </c>
      <c r="AN28" s="84">
        <f t="shared" si="12"/>
        <v>0</v>
      </c>
      <c r="AO28" s="84">
        <f t="shared" si="13"/>
        <v>0</v>
      </c>
      <c r="AP28" s="84">
        <f t="shared" si="14"/>
        <v>0</v>
      </c>
      <c r="AQ28" s="221">
        <f t="shared" si="32"/>
        <v>0</v>
      </c>
      <c r="AR28" s="221">
        <f t="shared" si="32"/>
        <v>0</v>
      </c>
      <c r="AS28" s="221">
        <f t="shared" si="32"/>
        <v>0</v>
      </c>
      <c r="AT28" s="221">
        <f t="shared" si="32"/>
        <v>0</v>
      </c>
      <c r="AU28" s="84"/>
      <c r="AV28" s="84"/>
      <c r="AW28" s="84"/>
      <c r="AX28" s="84"/>
      <c r="AY28" s="190">
        <f t="shared" si="24"/>
        <v>0</v>
      </c>
    </row>
    <row r="29" spans="2:51">
      <c r="B29" s="91">
        <f t="shared" si="31"/>
        <v>22</v>
      </c>
      <c r="C29" s="181">
        <f>C27+3</f>
        <v>24</v>
      </c>
      <c r="D29" s="165">
        <v>168</v>
      </c>
      <c r="E29" s="170">
        <f t="shared" si="29"/>
        <v>1.3</v>
      </c>
      <c r="F29" s="93">
        <f t="shared" si="30"/>
        <v>218.4</v>
      </c>
      <c r="G29" s="102">
        <f t="shared" si="33"/>
        <v>31.200000000000003</v>
      </c>
      <c r="I29" s="106">
        <v>24</v>
      </c>
      <c r="J29" s="84">
        <f t="shared" si="18"/>
        <v>0</v>
      </c>
      <c r="K29" s="84">
        <f t="shared" si="19"/>
        <v>0</v>
      </c>
      <c r="L29" s="84">
        <f t="shared" si="20"/>
        <v>0</v>
      </c>
      <c r="M29" s="84">
        <f t="shared" si="21"/>
        <v>0</v>
      </c>
      <c r="N29" s="84">
        <f t="shared" si="0"/>
        <v>0</v>
      </c>
      <c r="O29" s="85">
        <f t="shared" si="1"/>
        <v>0</v>
      </c>
      <c r="P29" s="106">
        <v>24</v>
      </c>
      <c r="Q29" s="84">
        <f t="shared" si="15"/>
        <v>0</v>
      </c>
      <c r="R29" s="84">
        <f t="shared" si="22"/>
        <v>0</v>
      </c>
      <c r="S29" s="84">
        <f t="shared" si="23"/>
        <v>0</v>
      </c>
      <c r="T29" s="84">
        <f t="shared" si="2"/>
        <v>0</v>
      </c>
      <c r="U29" s="84">
        <f t="shared" si="16"/>
        <v>0</v>
      </c>
      <c r="V29" s="84">
        <f t="shared" si="3"/>
        <v>0</v>
      </c>
      <c r="W29" s="84">
        <v>0</v>
      </c>
      <c r="X29" s="84">
        <f t="shared" si="4"/>
        <v>0</v>
      </c>
      <c r="Y29" s="89">
        <f t="shared" si="5"/>
        <v>0</v>
      </c>
      <c r="AA29" s="122">
        <v>24</v>
      </c>
      <c r="AB29" s="84">
        <f t="shared" si="6"/>
        <v>0</v>
      </c>
      <c r="AC29" s="332">
        <f t="shared" si="7"/>
        <v>0</v>
      </c>
      <c r="AD29" s="152">
        <f t="shared" si="8"/>
        <v>0</v>
      </c>
      <c r="AE29" s="152">
        <f t="shared" si="9"/>
        <v>0</v>
      </c>
      <c r="AF29" s="221">
        <f t="shared" si="34"/>
        <v>0</v>
      </c>
      <c r="AG29" s="221">
        <f t="shared" si="35"/>
        <v>0</v>
      </c>
      <c r="AH29" s="221">
        <f t="shared" si="36"/>
        <v>0</v>
      </c>
      <c r="AI29" s="226">
        <f t="shared" si="37"/>
        <v>0</v>
      </c>
      <c r="AK29" s="122">
        <v>24</v>
      </c>
      <c r="AL29" s="84">
        <f t="shared" si="10"/>
        <v>0</v>
      </c>
      <c r="AM29" s="84">
        <f t="shared" si="11"/>
        <v>0</v>
      </c>
      <c r="AN29" s="84">
        <f t="shared" si="12"/>
        <v>0</v>
      </c>
      <c r="AO29" s="84">
        <f t="shared" si="13"/>
        <v>0</v>
      </c>
      <c r="AP29" s="84">
        <f t="shared" si="14"/>
        <v>0</v>
      </c>
      <c r="AQ29" s="221">
        <f t="shared" si="32"/>
        <v>0</v>
      </c>
      <c r="AR29" s="221">
        <f t="shared" si="32"/>
        <v>0</v>
      </c>
      <c r="AS29" s="221">
        <f t="shared" si="32"/>
        <v>0</v>
      </c>
      <c r="AT29" s="221">
        <f t="shared" si="32"/>
        <v>0</v>
      </c>
      <c r="AU29" s="84"/>
      <c r="AV29" s="84"/>
      <c r="AW29" s="84"/>
      <c r="AX29" s="84"/>
      <c r="AY29" s="190">
        <f t="shared" si="24"/>
        <v>0</v>
      </c>
    </row>
    <row r="30" spans="2:51">
      <c r="B30" s="91">
        <f t="shared" si="31"/>
        <v>24</v>
      </c>
      <c r="C30" s="181">
        <f>C28+3</f>
        <v>25</v>
      </c>
      <c r="D30" s="165">
        <v>139</v>
      </c>
      <c r="E30" s="170">
        <f t="shared" si="29"/>
        <v>1.3</v>
      </c>
      <c r="F30" s="93">
        <f t="shared" si="30"/>
        <v>180.70000000000002</v>
      </c>
      <c r="G30" s="102">
        <f t="shared" si="33"/>
        <v>-37.699999999999989</v>
      </c>
      <c r="I30" s="106">
        <v>25</v>
      </c>
      <c r="J30" s="84">
        <f t="shared" si="18"/>
        <v>0</v>
      </c>
      <c r="K30" s="84">
        <f t="shared" si="19"/>
        <v>0</v>
      </c>
      <c r="L30" s="84">
        <f t="shared" si="20"/>
        <v>0</v>
      </c>
      <c r="M30" s="84">
        <f t="shared" si="21"/>
        <v>0</v>
      </c>
      <c r="N30" s="84">
        <f t="shared" si="0"/>
        <v>0</v>
      </c>
      <c r="O30" s="85">
        <f t="shared" si="1"/>
        <v>0</v>
      </c>
      <c r="P30" s="106">
        <v>25</v>
      </c>
      <c r="Q30" s="84">
        <f t="shared" si="15"/>
        <v>0</v>
      </c>
      <c r="R30" s="84">
        <f t="shared" si="22"/>
        <v>0</v>
      </c>
      <c r="S30" s="84">
        <f t="shared" si="23"/>
        <v>0</v>
      </c>
      <c r="T30" s="84">
        <f t="shared" si="2"/>
        <v>0</v>
      </c>
      <c r="U30" s="84">
        <f t="shared" si="16"/>
        <v>0</v>
      </c>
      <c r="V30" s="84">
        <f t="shared" si="3"/>
        <v>0</v>
      </c>
      <c r="W30" s="84">
        <v>0</v>
      </c>
      <c r="X30" s="84">
        <f t="shared" si="4"/>
        <v>0</v>
      </c>
      <c r="Y30" s="89">
        <f t="shared" si="5"/>
        <v>0</v>
      </c>
      <c r="AA30" s="122">
        <v>25</v>
      </c>
      <c r="AB30" s="84">
        <f t="shared" si="6"/>
        <v>0</v>
      </c>
      <c r="AC30" s="332">
        <f>IF(AA30&lt;=$F$18,IFERROR(VLOOKUP($AA30,$B$82:$G$94,3,FALSE),0),)*50%</f>
        <v>0</v>
      </c>
      <c r="AD30" s="152">
        <f t="shared" si="8"/>
        <v>0</v>
      </c>
      <c r="AE30" s="152">
        <f t="shared" si="9"/>
        <v>0</v>
      </c>
      <c r="AF30" s="221">
        <f t="shared" si="34"/>
        <v>0</v>
      </c>
      <c r="AG30" s="221">
        <f t="shared" si="35"/>
        <v>0</v>
      </c>
      <c r="AH30" s="221">
        <f t="shared" si="36"/>
        <v>0</v>
      </c>
      <c r="AI30" s="226">
        <f t="shared" si="37"/>
        <v>0</v>
      </c>
      <c r="AK30" s="122">
        <v>25</v>
      </c>
      <c r="AL30" s="84">
        <f t="shared" si="10"/>
        <v>0</v>
      </c>
      <c r="AM30" s="84">
        <f t="shared" si="11"/>
        <v>0</v>
      </c>
      <c r="AN30" s="84">
        <f t="shared" si="12"/>
        <v>0</v>
      </c>
      <c r="AO30" s="84">
        <f t="shared" si="13"/>
        <v>0</v>
      </c>
      <c r="AP30" s="84">
        <f t="shared" si="14"/>
        <v>0</v>
      </c>
      <c r="AQ30" s="221">
        <f t="shared" si="32"/>
        <v>0</v>
      </c>
      <c r="AR30" s="221">
        <f t="shared" si="32"/>
        <v>0</v>
      </c>
      <c r="AS30" s="221">
        <f t="shared" si="32"/>
        <v>0</v>
      </c>
      <c r="AT30" s="221">
        <f t="shared" si="32"/>
        <v>0</v>
      </c>
      <c r="AU30" s="84"/>
      <c r="AV30" s="84"/>
      <c r="AW30" s="84"/>
      <c r="AX30" s="84"/>
      <c r="AY30" s="190">
        <f t="shared" si="24"/>
        <v>0</v>
      </c>
    </row>
    <row r="31" spans="2:51">
      <c r="B31" s="91">
        <f t="shared" si="31"/>
        <v>25</v>
      </c>
      <c r="C31" s="181">
        <f>C29+6</f>
        <v>30</v>
      </c>
      <c r="D31" s="165">
        <v>224</v>
      </c>
      <c r="E31" s="170">
        <f t="shared" si="29"/>
        <v>1.3</v>
      </c>
      <c r="F31" s="93">
        <f t="shared" si="30"/>
        <v>291.2</v>
      </c>
      <c r="G31" s="102">
        <f t="shared" si="33"/>
        <v>22.099999999999994</v>
      </c>
      <c r="I31" s="106">
        <v>26</v>
      </c>
      <c r="J31" s="84">
        <f t="shared" si="18"/>
        <v>0</v>
      </c>
      <c r="K31" s="84">
        <f t="shared" si="19"/>
        <v>0</v>
      </c>
      <c r="L31" s="84">
        <f t="shared" si="20"/>
        <v>0</v>
      </c>
      <c r="M31" s="84">
        <f t="shared" si="21"/>
        <v>0</v>
      </c>
      <c r="N31" s="84">
        <f t="shared" si="0"/>
        <v>0</v>
      </c>
      <c r="O31" s="85">
        <f t="shared" si="1"/>
        <v>0</v>
      </c>
      <c r="P31" s="106">
        <v>26</v>
      </c>
      <c r="Q31" s="84">
        <f t="shared" si="15"/>
        <v>0</v>
      </c>
      <c r="R31" s="84">
        <f t="shared" si="22"/>
        <v>0</v>
      </c>
      <c r="S31" s="84">
        <f t="shared" si="23"/>
        <v>0</v>
      </c>
      <c r="T31" s="84">
        <f t="shared" si="2"/>
        <v>0</v>
      </c>
      <c r="U31" s="84">
        <f t="shared" si="16"/>
        <v>0</v>
      </c>
      <c r="V31" s="84">
        <f t="shared" si="3"/>
        <v>0</v>
      </c>
      <c r="W31" s="84">
        <v>0</v>
      </c>
      <c r="X31" s="84">
        <f t="shared" si="4"/>
        <v>0</v>
      </c>
      <c r="Y31" s="89">
        <f t="shared" si="5"/>
        <v>0</v>
      </c>
      <c r="AA31" s="122">
        <v>26</v>
      </c>
      <c r="AB31" s="84">
        <f t="shared" si="6"/>
        <v>0</v>
      </c>
      <c r="AC31" s="332">
        <f t="shared" ref="AC31:AC94" si="38">IF(AA31&lt;=$F$18,IFERROR(VLOOKUP($AA31,$B$82:$G$94,3,FALSE),0),)*50%</f>
        <v>0</v>
      </c>
      <c r="AD31" s="152">
        <f t="shared" si="8"/>
        <v>0</v>
      </c>
      <c r="AE31" s="152">
        <f t="shared" si="9"/>
        <v>0</v>
      </c>
      <c r="AF31" s="221">
        <f t="shared" si="34"/>
        <v>0</v>
      </c>
      <c r="AG31" s="221">
        <f t="shared" si="35"/>
        <v>0</v>
      </c>
      <c r="AH31" s="221">
        <f t="shared" si="36"/>
        <v>0</v>
      </c>
      <c r="AI31" s="226">
        <f t="shared" si="37"/>
        <v>0</v>
      </c>
      <c r="AK31" s="122">
        <v>26</v>
      </c>
      <c r="AL31" s="84">
        <f t="shared" si="10"/>
        <v>0</v>
      </c>
      <c r="AM31" s="84">
        <f t="shared" si="11"/>
        <v>0</v>
      </c>
      <c r="AN31" s="84">
        <f t="shared" si="12"/>
        <v>0</v>
      </c>
      <c r="AO31" s="84">
        <f t="shared" si="13"/>
        <v>0</v>
      </c>
      <c r="AP31" s="84">
        <f t="shared" si="14"/>
        <v>0</v>
      </c>
      <c r="AQ31" s="221">
        <f t="shared" si="32"/>
        <v>0</v>
      </c>
      <c r="AR31" s="221">
        <f t="shared" si="32"/>
        <v>0</v>
      </c>
      <c r="AS31" s="221">
        <f t="shared" si="32"/>
        <v>0</v>
      </c>
      <c r="AT31" s="221">
        <f t="shared" si="32"/>
        <v>0</v>
      </c>
      <c r="AU31" s="84"/>
      <c r="AV31" s="84"/>
      <c r="AW31" s="84"/>
      <c r="AX31" s="84"/>
      <c r="AY31" s="190">
        <f t="shared" si="24"/>
        <v>0</v>
      </c>
    </row>
    <row r="32" spans="2:51">
      <c r="B32" s="91">
        <f t="shared" si="31"/>
        <v>30</v>
      </c>
      <c r="C32" s="181">
        <f t="shared" ref="C32:C38" si="39">C30+6</f>
        <v>31</v>
      </c>
      <c r="D32" s="165">
        <v>171</v>
      </c>
      <c r="E32" s="170">
        <f t="shared" si="29"/>
        <v>1.3</v>
      </c>
      <c r="F32" s="93">
        <f t="shared" si="30"/>
        <v>222.3</v>
      </c>
      <c r="G32" s="102">
        <f t="shared" si="33"/>
        <v>-68.899999999999977</v>
      </c>
      <c r="I32" s="106">
        <v>27</v>
      </c>
      <c r="J32" s="84">
        <f t="shared" si="18"/>
        <v>0</v>
      </c>
      <c r="K32" s="84">
        <f t="shared" si="19"/>
        <v>0</v>
      </c>
      <c r="L32" s="84">
        <f t="shared" si="20"/>
        <v>0</v>
      </c>
      <c r="M32" s="84">
        <f t="shared" si="21"/>
        <v>0</v>
      </c>
      <c r="N32" s="84">
        <f t="shared" si="0"/>
        <v>0</v>
      </c>
      <c r="O32" s="85">
        <f t="shared" si="1"/>
        <v>0</v>
      </c>
      <c r="P32" s="106">
        <v>27</v>
      </c>
      <c r="Q32" s="84">
        <f t="shared" si="15"/>
        <v>0</v>
      </c>
      <c r="R32" s="84">
        <f t="shared" si="22"/>
        <v>0</v>
      </c>
      <c r="S32" s="84">
        <f t="shared" si="23"/>
        <v>0</v>
      </c>
      <c r="T32" s="84">
        <f t="shared" si="2"/>
        <v>0</v>
      </c>
      <c r="U32" s="84">
        <f t="shared" si="16"/>
        <v>0</v>
      </c>
      <c r="V32" s="84">
        <f t="shared" si="3"/>
        <v>0</v>
      </c>
      <c r="W32" s="84">
        <v>0</v>
      </c>
      <c r="X32" s="84">
        <f t="shared" si="4"/>
        <v>0</v>
      </c>
      <c r="Y32" s="89">
        <f t="shared" si="5"/>
        <v>0</v>
      </c>
      <c r="AA32" s="122">
        <v>27</v>
      </c>
      <c r="AB32" s="84">
        <f t="shared" si="6"/>
        <v>0</v>
      </c>
      <c r="AC32" s="332">
        <f t="shared" si="38"/>
        <v>0</v>
      </c>
      <c r="AD32" s="152">
        <f t="shared" si="8"/>
        <v>0</v>
      </c>
      <c r="AE32" s="152">
        <f t="shared" si="9"/>
        <v>0</v>
      </c>
      <c r="AF32" s="221">
        <f t="shared" si="34"/>
        <v>0</v>
      </c>
      <c r="AG32" s="221">
        <f t="shared" si="35"/>
        <v>0</v>
      </c>
      <c r="AH32" s="221">
        <f t="shared" si="36"/>
        <v>0</v>
      </c>
      <c r="AI32" s="226">
        <f t="shared" si="37"/>
        <v>0</v>
      </c>
      <c r="AK32" s="122">
        <v>27</v>
      </c>
      <c r="AL32" s="84">
        <f t="shared" si="10"/>
        <v>0</v>
      </c>
      <c r="AM32" s="84">
        <f t="shared" si="11"/>
        <v>0</v>
      </c>
      <c r="AN32" s="84">
        <f t="shared" si="12"/>
        <v>0</v>
      </c>
      <c r="AO32" s="84">
        <f t="shared" si="13"/>
        <v>0</v>
      </c>
      <c r="AP32" s="84">
        <f t="shared" si="14"/>
        <v>0</v>
      </c>
      <c r="AQ32" s="221">
        <f t="shared" si="32"/>
        <v>0</v>
      </c>
      <c r="AR32" s="221">
        <f t="shared" si="32"/>
        <v>0</v>
      </c>
      <c r="AS32" s="221">
        <f t="shared" si="32"/>
        <v>0</v>
      </c>
      <c r="AT32" s="221">
        <f t="shared" si="32"/>
        <v>0</v>
      </c>
      <c r="AU32" s="84"/>
      <c r="AV32" s="84"/>
      <c r="AW32" s="84"/>
      <c r="AX32" s="84"/>
      <c r="AY32" s="190">
        <f t="shared" si="24"/>
        <v>0</v>
      </c>
    </row>
    <row r="33" spans="2:51">
      <c r="B33" s="91">
        <f t="shared" si="31"/>
        <v>31</v>
      </c>
      <c r="C33" s="181">
        <f t="shared" si="39"/>
        <v>36</v>
      </c>
      <c r="D33" s="165">
        <v>248</v>
      </c>
      <c r="E33" s="170">
        <f t="shared" si="29"/>
        <v>1.3</v>
      </c>
      <c r="F33" s="93">
        <f t="shared" si="30"/>
        <v>322.40000000000003</v>
      </c>
      <c r="G33" s="102">
        <f t="shared" si="33"/>
        <v>20.020000000000003</v>
      </c>
      <c r="I33" s="106">
        <v>28</v>
      </c>
      <c r="J33" s="84">
        <f t="shared" si="18"/>
        <v>0</v>
      </c>
      <c r="K33" s="84">
        <f t="shared" si="19"/>
        <v>0</v>
      </c>
      <c r="L33" s="84">
        <f t="shared" si="20"/>
        <v>0</v>
      </c>
      <c r="M33" s="84">
        <f t="shared" si="21"/>
        <v>0</v>
      </c>
      <c r="N33" s="84">
        <f t="shared" si="0"/>
        <v>0</v>
      </c>
      <c r="O33" s="85">
        <f t="shared" si="1"/>
        <v>0</v>
      </c>
      <c r="P33" s="106">
        <v>28</v>
      </c>
      <c r="Q33" s="84">
        <f t="shared" si="15"/>
        <v>0</v>
      </c>
      <c r="R33" s="84">
        <f t="shared" si="22"/>
        <v>0</v>
      </c>
      <c r="S33" s="84">
        <f t="shared" si="23"/>
        <v>0</v>
      </c>
      <c r="T33" s="84">
        <f t="shared" si="2"/>
        <v>0</v>
      </c>
      <c r="U33" s="84">
        <f t="shared" si="16"/>
        <v>0</v>
      </c>
      <c r="V33" s="84">
        <f t="shared" si="3"/>
        <v>0</v>
      </c>
      <c r="W33" s="84">
        <v>0</v>
      </c>
      <c r="X33" s="84">
        <f t="shared" si="4"/>
        <v>0</v>
      </c>
      <c r="Y33" s="89">
        <f t="shared" si="5"/>
        <v>0</v>
      </c>
      <c r="AA33" s="122">
        <v>28</v>
      </c>
      <c r="AB33" s="84">
        <f t="shared" si="6"/>
        <v>0</v>
      </c>
      <c r="AC33" s="332">
        <f t="shared" si="38"/>
        <v>0</v>
      </c>
      <c r="AD33" s="152">
        <f t="shared" si="8"/>
        <v>0</v>
      </c>
      <c r="AE33" s="152">
        <f t="shared" si="9"/>
        <v>0</v>
      </c>
      <c r="AF33" s="221">
        <f t="shared" si="34"/>
        <v>0</v>
      </c>
      <c r="AG33" s="221">
        <f t="shared" si="35"/>
        <v>0</v>
      </c>
      <c r="AH33" s="221">
        <f t="shared" si="36"/>
        <v>0</v>
      </c>
      <c r="AI33" s="226">
        <f t="shared" si="37"/>
        <v>0</v>
      </c>
      <c r="AK33" s="122">
        <v>28</v>
      </c>
      <c r="AL33" s="84">
        <f t="shared" si="10"/>
        <v>0</v>
      </c>
      <c r="AM33" s="84">
        <f t="shared" si="11"/>
        <v>0</v>
      </c>
      <c r="AN33" s="84">
        <f t="shared" si="12"/>
        <v>0</v>
      </c>
      <c r="AO33" s="84">
        <f t="shared" si="13"/>
        <v>0</v>
      </c>
      <c r="AP33" s="84">
        <f t="shared" si="14"/>
        <v>0</v>
      </c>
      <c r="AQ33" s="221">
        <f t="shared" si="32"/>
        <v>0</v>
      </c>
      <c r="AR33" s="221">
        <f t="shared" si="32"/>
        <v>0</v>
      </c>
      <c r="AS33" s="221">
        <f t="shared" si="32"/>
        <v>0</v>
      </c>
      <c r="AT33" s="221">
        <f t="shared" si="32"/>
        <v>0</v>
      </c>
      <c r="AU33" s="84"/>
      <c r="AV33" s="84"/>
      <c r="AW33" s="84"/>
      <c r="AX33" s="84"/>
      <c r="AY33" s="190">
        <f t="shared" si="24"/>
        <v>0</v>
      </c>
    </row>
    <row r="34" spans="2:51" ht="16" thickBot="1">
      <c r="B34" s="91">
        <f t="shared" si="31"/>
        <v>36</v>
      </c>
      <c r="C34" s="181">
        <f t="shared" si="39"/>
        <v>37</v>
      </c>
      <c r="D34" s="165">
        <v>186</v>
      </c>
      <c r="E34" s="170">
        <f t="shared" si="29"/>
        <v>1.3</v>
      </c>
      <c r="F34" s="93">
        <f t="shared" si="30"/>
        <v>241.8</v>
      </c>
      <c r="G34" s="102">
        <f t="shared" si="33"/>
        <v>-80.600000000000023</v>
      </c>
      <c r="I34" s="106">
        <v>29</v>
      </c>
      <c r="J34" s="84">
        <f t="shared" si="18"/>
        <v>0</v>
      </c>
      <c r="K34" s="84">
        <f t="shared" si="19"/>
        <v>0</v>
      </c>
      <c r="L34" s="84">
        <f t="shared" si="20"/>
        <v>0</v>
      </c>
      <c r="M34" s="84">
        <f t="shared" si="21"/>
        <v>0</v>
      </c>
      <c r="N34" s="84">
        <f t="shared" si="0"/>
        <v>0</v>
      </c>
      <c r="O34" s="85">
        <f t="shared" si="1"/>
        <v>0</v>
      </c>
      <c r="P34" s="106">
        <v>29</v>
      </c>
      <c r="Q34" s="86">
        <f t="shared" si="15"/>
        <v>0</v>
      </c>
      <c r="R34" s="84">
        <f t="shared" si="22"/>
        <v>0</v>
      </c>
      <c r="S34" s="84">
        <f t="shared" si="23"/>
        <v>0</v>
      </c>
      <c r="T34" s="84">
        <f t="shared" si="2"/>
        <v>0</v>
      </c>
      <c r="U34" s="84">
        <f t="shared" si="16"/>
        <v>0</v>
      </c>
      <c r="V34" s="84">
        <f t="shared" si="3"/>
        <v>0</v>
      </c>
      <c r="W34" s="84">
        <v>0</v>
      </c>
      <c r="X34" s="84">
        <f t="shared" si="4"/>
        <v>0</v>
      </c>
      <c r="Y34" s="89">
        <f t="shared" si="5"/>
        <v>0</v>
      </c>
      <c r="AA34" s="122">
        <v>29</v>
      </c>
      <c r="AB34" s="172">
        <f t="shared" si="6"/>
        <v>0</v>
      </c>
      <c r="AC34" s="332">
        <f t="shared" si="38"/>
        <v>0</v>
      </c>
      <c r="AD34" s="153">
        <f t="shared" si="8"/>
        <v>0</v>
      </c>
      <c r="AE34" s="153">
        <f t="shared" si="9"/>
        <v>0</v>
      </c>
      <c r="AF34" s="223">
        <f t="shared" si="34"/>
        <v>0</v>
      </c>
      <c r="AG34" s="223">
        <f t="shared" si="35"/>
        <v>0</v>
      </c>
      <c r="AH34" s="221">
        <f t="shared" si="36"/>
        <v>0</v>
      </c>
      <c r="AI34" s="226">
        <f t="shared" si="37"/>
        <v>0</v>
      </c>
      <c r="AK34" s="122">
        <v>29</v>
      </c>
      <c r="AL34" s="172">
        <f t="shared" si="10"/>
        <v>0</v>
      </c>
      <c r="AM34" s="86">
        <f t="shared" si="11"/>
        <v>0</v>
      </c>
      <c r="AN34" s="86">
        <f t="shared" si="12"/>
        <v>0</v>
      </c>
      <c r="AO34" s="86">
        <f t="shared" si="13"/>
        <v>0</v>
      </c>
      <c r="AP34" s="86">
        <f t="shared" si="14"/>
        <v>0</v>
      </c>
      <c r="AQ34" s="221">
        <f t="shared" si="32"/>
        <v>0</v>
      </c>
      <c r="AR34" s="221">
        <f t="shared" si="32"/>
        <v>0</v>
      </c>
      <c r="AS34" s="221">
        <f t="shared" si="32"/>
        <v>0</v>
      </c>
      <c r="AT34" s="221">
        <f t="shared" si="32"/>
        <v>0</v>
      </c>
      <c r="AU34" s="84"/>
      <c r="AV34" s="84"/>
      <c r="AW34" s="84"/>
      <c r="AX34" s="84"/>
      <c r="AY34" s="190">
        <f t="shared" si="24"/>
        <v>0</v>
      </c>
    </row>
    <row r="35" spans="2:51" ht="16" thickBot="1">
      <c r="B35" s="91">
        <f t="shared" si="31"/>
        <v>37</v>
      </c>
      <c r="C35" s="181">
        <f t="shared" si="39"/>
        <v>42</v>
      </c>
      <c r="D35" s="165">
        <v>255</v>
      </c>
      <c r="E35" s="170">
        <f t="shared" si="29"/>
        <v>1.3</v>
      </c>
      <c r="F35" s="93">
        <f t="shared" si="30"/>
        <v>331.5</v>
      </c>
      <c r="G35" s="102">
        <f t="shared" si="33"/>
        <v>17.939999999999998</v>
      </c>
      <c r="I35" s="138">
        <v>30</v>
      </c>
      <c r="J35" s="188">
        <f>IF($I35&lt;=$F$10,IF(AND(D8=B100,F12=C194),($F$11*$F$13+J34*50%),$F$11*$F$13+J34),)</f>
        <v>0</v>
      </c>
      <c r="K35" s="104">
        <f t="shared" si="19"/>
        <v>0</v>
      </c>
      <c r="L35" s="104">
        <f t="shared" si="20"/>
        <v>0</v>
      </c>
      <c r="M35" s="104">
        <f t="shared" si="21"/>
        <v>0</v>
      </c>
      <c r="N35" s="105">
        <f t="shared" si="0"/>
        <v>0</v>
      </c>
      <c r="O35" s="120">
        <f t="shared" si="1"/>
        <v>0</v>
      </c>
      <c r="P35" s="138">
        <v>30</v>
      </c>
      <c r="Q35" s="104">
        <f t="shared" si="15"/>
        <v>0</v>
      </c>
      <c r="R35" s="105">
        <f t="shared" si="22"/>
        <v>0</v>
      </c>
      <c r="S35" s="104">
        <f t="shared" si="23"/>
        <v>0</v>
      </c>
      <c r="T35" s="105">
        <f t="shared" si="2"/>
        <v>0</v>
      </c>
      <c r="U35" s="105">
        <f t="shared" si="16"/>
        <v>0</v>
      </c>
      <c r="V35" s="104">
        <f t="shared" si="3"/>
        <v>0</v>
      </c>
      <c r="W35" s="105">
        <v>0</v>
      </c>
      <c r="X35" s="120">
        <f t="shared" si="4"/>
        <v>0</v>
      </c>
      <c r="Y35" s="116">
        <f t="shared" si="5"/>
        <v>0</v>
      </c>
      <c r="AA35" s="124">
        <v>30</v>
      </c>
      <c r="AB35" s="172">
        <f t="shared" si="6"/>
        <v>0</v>
      </c>
      <c r="AC35" s="332">
        <f t="shared" si="38"/>
        <v>0</v>
      </c>
      <c r="AD35" s="153">
        <f t="shared" si="8"/>
        <v>0</v>
      </c>
      <c r="AE35" s="153">
        <f t="shared" si="9"/>
        <v>0</v>
      </c>
      <c r="AF35" s="227">
        <f t="shared" si="34"/>
        <v>0</v>
      </c>
      <c r="AG35" s="222">
        <f t="shared" si="35"/>
        <v>0</v>
      </c>
      <c r="AH35" s="228">
        <f t="shared" si="36"/>
        <v>0</v>
      </c>
      <c r="AI35" s="229">
        <f t="shared" si="37"/>
        <v>0</v>
      </c>
      <c r="AK35" s="124">
        <v>30</v>
      </c>
      <c r="AL35" s="172">
        <f t="shared" si="10"/>
        <v>0</v>
      </c>
      <c r="AM35" s="86">
        <f t="shared" si="11"/>
        <v>0</v>
      </c>
      <c r="AN35" s="86">
        <f t="shared" si="12"/>
        <v>0</v>
      </c>
      <c r="AO35" s="86">
        <f t="shared" si="13"/>
        <v>0</v>
      </c>
      <c r="AP35" s="86">
        <f t="shared" si="14"/>
        <v>0</v>
      </c>
      <c r="AQ35" s="222">
        <f t="shared" si="32"/>
        <v>0</v>
      </c>
      <c r="AR35" s="222">
        <f t="shared" si="32"/>
        <v>0</v>
      </c>
      <c r="AS35" s="222">
        <f t="shared" si="32"/>
        <v>0</v>
      </c>
      <c r="AT35" s="222">
        <f t="shared" si="32"/>
        <v>0</v>
      </c>
      <c r="AU35" s="104"/>
      <c r="AV35" s="104"/>
      <c r="AW35" s="104"/>
      <c r="AX35" s="104"/>
      <c r="AY35" s="191">
        <f t="shared" si="24"/>
        <v>0</v>
      </c>
    </row>
    <row r="36" spans="2:51">
      <c r="B36" s="91">
        <f t="shared" si="31"/>
        <v>42</v>
      </c>
      <c r="C36" s="181">
        <f t="shared" si="39"/>
        <v>43</v>
      </c>
      <c r="D36" s="165">
        <v>188</v>
      </c>
      <c r="E36" s="170">
        <f t="shared" si="29"/>
        <v>1.3</v>
      </c>
      <c r="F36" s="93">
        <f t="shared" si="30"/>
        <v>244.4</v>
      </c>
      <c r="G36" s="102">
        <f t="shared" si="33"/>
        <v>-87.1</v>
      </c>
      <c r="I36" s="106">
        <v>31</v>
      </c>
      <c r="J36" s="84">
        <f t="shared" si="18"/>
        <v>0</v>
      </c>
      <c r="K36" s="84">
        <f t="shared" si="19"/>
        <v>0</v>
      </c>
      <c r="L36" s="84">
        <f t="shared" si="20"/>
        <v>0</v>
      </c>
      <c r="M36" s="84">
        <f t="shared" si="21"/>
        <v>0</v>
      </c>
      <c r="N36" s="84">
        <f t="shared" si="0"/>
        <v>0</v>
      </c>
      <c r="O36" s="85">
        <f t="shared" si="1"/>
        <v>0</v>
      </c>
      <c r="P36" s="106">
        <v>31</v>
      </c>
      <c r="Q36" s="84">
        <f t="shared" si="15"/>
        <v>0</v>
      </c>
      <c r="R36" s="84">
        <f t="shared" si="22"/>
        <v>0</v>
      </c>
      <c r="S36" s="84">
        <f t="shared" si="23"/>
        <v>0</v>
      </c>
      <c r="T36" s="84">
        <f t="shared" si="2"/>
        <v>0</v>
      </c>
      <c r="U36" s="84">
        <f t="shared" si="16"/>
        <v>0</v>
      </c>
      <c r="V36" s="84">
        <f t="shared" si="3"/>
        <v>0</v>
      </c>
      <c r="W36" s="84">
        <v>0</v>
      </c>
      <c r="X36" s="84">
        <f t="shared" si="4"/>
        <v>0</v>
      </c>
      <c r="Y36" s="89">
        <f t="shared" si="5"/>
        <v>0</v>
      </c>
      <c r="AA36" s="122">
        <v>31</v>
      </c>
      <c r="AB36" s="84">
        <f t="shared" si="6"/>
        <v>0</v>
      </c>
      <c r="AC36" s="332">
        <f t="shared" si="38"/>
        <v>0</v>
      </c>
      <c r="AD36" s="152">
        <f t="shared" si="8"/>
        <v>0</v>
      </c>
      <c r="AE36" s="152">
        <f t="shared" si="9"/>
        <v>0</v>
      </c>
      <c r="AF36" s="221">
        <f t="shared" si="34"/>
        <v>0</v>
      </c>
      <c r="AG36" s="221">
        <f t="shared" si="35"/>
        <v>0</v>
      </c>
      <c r="AH36" s="221">
        <f t="shared" si="36"/>
        <v>0</v>
      </c>
      <c r="AI36" s="226">
        <f t="shared" si="37"/>
        <v>0</v>
      </c>
      <c r="AK36" s="122">
        <v>31</v>
      </c>
      <c r="AL36" s="84"/>
      <c r="AM36" s="84"/>
      <c r="AN36" s="84"/>
      <c r="AO36" s="84"/>
      <c r="AP36" s="84"/>
      <c r="AQ36" s="221"/>
      <c r="AR36" s="221"/>
      <c r="AS36" s="221"/>
      <c r="AT36" s="221"/>
      <c r="AU36" s="84"/>
      <c r="AV36" s="84"/>
      <c r="AW36" s="84"/>
      <c r="AX36" s="84"/>
      <c r="AY36" s="127"/>
    </row>
    <row r="37" spans="2:51">
      <c r="B37" s="91">
        <f t="shared" si="31"/>
        <v>43</v>
      </c>
      <c r="C37" s="181">
        <f t="shared" si="39"/>
        <v>48</v>
      </c>
      <c r="D37" s="165">
        <v>252</v>
      </c>
      <c r="E37" s="170">
        <f t="shared" si="29"/>
        <v>1.3</v>
      </c>
      <c r="F37" s="93">
        <f t="shared" si="30"/>
        <v>327.60000000000002</v>
      </c>
      <c r="G37" s="102">
        <f t="shared" si="33"/>
        <v>16.640000000000004</v>
      </c>
      <c r="I37" s="106">
        <v>32</v>
      </c>
      <c r="J37" s="84">
        <f t="shared" si="18"/>
        <v>0</v>
      </c>
      <c r="K37" s="84">
        <f t="shared" si="19"/>
        <v>0</v>
      </c>
      <c r="L37" s="84">
        <f t="shared" si="20"/>
        <v>0</v>
      </c>
      <c r="M37" s="84">
        <f t="shared" si="21"/>
        <v>0</v>
      </c>
      <c r="N37" s="84">
        <f t="shared" si="0"/>
        <v>0</v>
      </c>
      <c r="O37" s="85">
        <f t="shared" si="1"/>
        <v>0</v>
      </c>
      <c r="P37" s="106">
        <v>32</v>
      </c>
      <c r="Q37" s="84">
        <f t="shared" si="15"/>
        <v>0</v>
      </c>
      <c r="R37" s="84">
        <f t="shared" si="22"/>
        <v>0</v>
      </c>
      <c r="S37" s="84">
        <f t="shared" si="23"/>
        <v>0</v>
      </c>
      <c r="T37" s="84">
        <f t="shared" si="2"/>
        <v>0</v>
      </c>
      <c r="U37" s="84">
        <f t="shared" si="16"/>
        <v>0</v>
      </c>
      <c r="V37" s="84">
        <f t="shared" si="3"/>
        <v>0</v>
      </c>
      <c r="W37" s="84">
        <v>0</v>
      </c>
      <c r="X37" s="84">
        <f t="shared" si="4"/>
        <v>0</v>
      </c>
      <c r="Y37" s="89">
        <f t="shared" si="5"/>
        <v>0</v>
      </c>
      <c r="AA37" s="122">
        <v>32</v>
      </c>
      <c r="AB37" s="84">
        <f t="shared" si="6"/>
        <v>0</v>
      </c>
      <c r="AC37" s="332">
        <f t="shared" si="38"/>
        <v>0</v>
      </c>
      <c r="AD37" s="152">
        <f t="shared" si="8"/>
        <v>0</v>
      </c>
      <c r="AE37" s="152">
        <f t="shared" si="9"/>
        <v>0</v>
      </c>
      <c r="AF37" s="221">
        <f t="shared" si="34"/>
        <v>0</v>
      </c>
      <c r="AG37" s="221">
        <f t="shared" si="35"/>
        <v>0</v>
      </c>
      <c r="AH37" s="221">
        <f t="shared" si="36"/>
        <v>0</v>
      </c>
      <c r="AI37" s="226">
        <f t="shared" si="37"/>
        <v>0</v>
      </c>
      <c r="AK37" s="122">
        <v>32</v>
      </c>
      <c r="AL37" s="84"/>
      <c r="AM37" s="84"/>
      <c r="AN37" s="84"/>
      <c r="AO37" s="84"/>
      <c r="AP37" s="84"/>
      <c r="AQ37" s="221"/>
      <c r="AR37" s="221"/>
      <c r="AS37" s="221"/>
      <c r="AT37" s="221"/>
      <c r="AU37" s="84"/>
      <c r="AV37" s="84"/>
      <c r="AW37" s="84"/>
      <c r="AX37" s="84"/>
      <c r="AY37" s="127"/>
    </row>
    <row r="38" spans="2:51">
      <c r="B38" s="91">
        <f t="shared" si="31"/>
        <v>48</v>
      </c>
      <c r="C38" s="181">
        <f t="shared" si="39"/>
        <v>49</v>
      </c>
      <c r="D38" s="165">
        <v>187</v>
      </c>
      <c r="E38" s="170">
        <f t="shared" si="29"/>
        <v>1.3</v>
      </c>
      <c r="F38" s="93">
        <f t="shared" si="30"/>
        <v>243.1</v>
      </c>
      <c r="G38" s="102">
        <f t="shared" si="33"/>
        <v>-84.500000000000028</v>
      </c>
      <c r="I38" s="106">
        <v>33</v>
      </c>
      <c r="J38" s="84">
        <f t="shared" si="18"/>
        <v>0</v>
      </c>
      <c r="K38" s="84">
        <f t="shared" si="19"/>
        <v>0</v>
      </c>
      <c r="L38" s="84">
        <f t="shared" si="20"/>
        <v>0</v>
      </c>
      <c r="M38" s="84">
        <f t="shared" si="21"/>
        <v>0</v>
      </c>
      <c r="N38" s="84">
        <f t="shared" si="0"/>
        <v>0</v>
      </c>
      <c r="O38" s="85">
        <f t="shared" si="1"/>
        <v>0</v>
      </c>
      <c r="P38" s="106">
        <v>33</v>
      </c>
      <c r="Q38" s="84">
        <f t="shared" si="15"/>
        <v>0</v>
      </c>
      <c r="R38" s="84">
        <f t="shared" si="22"/>
        <v>0</v>
      </c>
      <c r="S38" s="84">
        <f t="shared" si="23"/>
        <v>0</v>
      </c>
      <c r="T38" s="84">
        <f t="shared" si="2"/>
        <v>0</v>
      </c>
      <c r="U38" s="84">
        <f t="shared" si="16"/>
        <v>0</v>
      </c>
      <c r="V38" s="84">
        <f t="shared" si="3"/>
        <v>0</v>
      </c>
      <c r="W38" s="84">
        <v>0</v>
      </c>
      <c r="X38" s="84">
        <f t="shared" si="4"/>
        <v>0</v>
      </c>
      <c r="Y38" s="89">
        <f t="shared" si="5"/>
        <v>0</v>
      </c>
      <c r="AA38" s="122">
        <v>33</v>
      </c>
      <c r="AB38" s="84">
        <f t="shared" si="6"/>
        <v>0</v>
      </c>
      <c r="AC38" s="332">
        <f t="shared" si="38"/>
        <v>0</v>
      </c>
      <c r="AD38" s="152">
        <f t="shared" si="8"/>
        <v>0</v>
      </c>
      <c r="AE38" s="152">
        <f t="shared" si="9"/>
        <v>0</v>
      </c>
      <c r="AF38" s="221">
        <f t="shared" si="34"/>
        <v>0</v>
      </c>
      <c r="AG38" s="221">
        <f t="shared" si="35"/>
        <v>0</v>
      </c>
      <c r="AH38" s="221">
        <f t="shared" si="36"/>
        <v>0</v>
      </c>
      <c r="AI38" s="226">
        <f t="shared" si="37"/>
        <v>0</v>
      </c>
      <c r="AK38" s="122">
        <v>33</v>
      </c>
      <c r="AL38" s="84"/>
      <c r="AM38" s="84"/>
      <c r="AN38" s="84"/>
      <c r="AO38" s="84"/>
      <c r="AP38" s="84"/>
      <c r="AQ38" s="221"/>
      <c r="AR38" s="221"/>
      <c r="AS38" s="221"/>
      <c r="AT38" s="221"/>
      <c r="AU38" s="84"/>
      <c r="AV38" s="84"/>
      <c r="AW38" s="84"/>
      <c r="AX38" s="84"/>
      <c r="AY38" s="127"/>
    </row>
    <row r="39" spans="2:51">
      <c r="B39" s="91">
        <f t="shared" si="31"/>
        <v>49</v>
      </c>
      <c r="C39" s="181">
        <f>C37+12</f>
        <v>60</v>
      </c>
      <c r="D39" s="165">
        <v>304</v>
      </c>
      <c r="E39" s="170">
        <f t="shared" si="29"/>
        <v>1.3</v>
      </c>
      <c r="F39" s="93">
        <f t="shared" si="30"/>
        <v>395.2</v>
      </c>
      <c r="G39" s="102">
        <f t="shared" si="33"/>
        <v>13.827272727272726</v>
      </c>
      <c r="I39" s="106">
        <v>34</v>
      </c>
      <c r="J39" s="84">
        <f t="shared" si="18"/>
        <v>0</v>
      </c>
      <c r="K39" s="84">
        <f t="shared" si="19"/>
        <v>0</v>
      </c>
      <c r="L39" s="84">
        <f t="shared" si="20"/>
        <v>0</v>
      </c>
      <c r="M39" s="84">
        <f t="shared" si="21"/>
        <v>0</v>
      </c>
      <c r="N39" s="84">
        <f t="shared" si="0"/>
        <v>0</v>
      </c>
      <c r="O39" s="85">
        <f t="shared" si="1"/>
        <v>0</v>
      </c>
      <c r="P39" s="106">
        <v>34</v>
      </c>
      <c r="Q39" s="84">
        <f t="shared" si="15"/>
        <v>0</v>
      </c>
      <c r="R39" s="84">
        <f t="shared" si="22"/>
        <v>0</v>
      </c>
      <c r="S39" s="84">
        <f t="shared" si="23"/>
        <v>0</v>
      </c>
      <c r="T39" s="84">
        <f t="shared" si="2"/>
        <v>0</v>
      </c>
      <c r="U39" s="84">
        <f t="shared" si="16"/>
        <v>0</v>
      </c>
      <c r="V39" s="84">
        <f t="shared" si="3"/>
        <v>0</v>
      </c>
      <c r="W39" s="84">
        <v>0</v>
      </c>
      <c r="X39" s="84">
        <f t="shared" si="4"/>
        <v>0</v>
      </c>
      <c r="Y39" s="89">
        <f t="shared" si="5"/>
        <v>0</v>
      </c>
      <c r="AA39" s="122">
        <v>34</v>
      </c>
      <c r="AB39" s="84">
        <f t="shared" si="6"/>
        <v>0</v>
      </c>
      <c r="AC39" s="332">
        <f t="shared" si="38"/>
        <v>0</v>
      </c>
      <c r="AD39" s="152">
        <f t="shared" si="8"/>
        <v>0</v>
      </c>
      <c r="AE39" s="152">
        <f t="shared" si="9"/>
        <v>0</v>
      </c>
      <c r="AF39" s="221">
        <f t="shared" si="34"/>
        <v>0</v>
      </c>
      <c r="AG39" s="221">
        <f t="shared" si="35"/>
        <v>0</v>
      </c>
      <c r="AH39" s="221">
        <f t="shared" si="36"/>
        <v>0</v>
      </c>
      <c r="AI39" s="226">
        <f t="shared" si="37"/>
        <v>0</v>
      </c>
      <c r="AK39" s="122">
        <v>34</v>
      </c>
      <c r="AL39" s="84"/>
      <c r="AM39" s="84"/>
      <c r="AN39" s="84"/>
      <c r="AO39" s="84"/>
      <c r="AP39" s="84"/>
      <c r="AQ39" s="221"/>
      <c r="AR39" s="221"/>
      <c r="AS39" s="221"/>
      <c r="AT39" s="221"/>
      <c r="AU39" s="84"/>
      <c r="AV39" s="84"/>
      <c r="AW39" s="84"/>
      <c r="AX39" s="84"/>
      <c r="AY39" s="127"/>
    </row>
    <row r="40" spans="2:51">
      <c r="B40" s="91">
        <f t="shared" si="31"/>
        <v>60</v>
      </c>
      <c r="C40" s="181">
        <f>C38+12</f>
        <v>61</v>
      </c>
      <c r="D40" s="165">
        <v>304</v>
      </c>
      <c r="E40" s="170">
        <f t="shared" si="29"/>
        <v>1.3</v>
      </c>
      <c r="F40" s="93">
        <f t="shared" si="30"/>
        <v>395.2</v>
      </c>
      <c r="G40" s="102">
        <f t="shared" si="33"/>
        <v>0</v>
      </c>
      <c r="I40" s="106">
        <v>35</v>
      </c>
      <c r="J40" s="84">
        <f t="shared" si="18"/>
        <v>0</v>
      </c>
      <c r="K40" s="84">
        <f t="shared" si="19"/>
        <v>0</v>
      </c>
      <c r="L40" s="84">
        <f t="shared" si="20"/>
        <v>0</v>
      </c>
      <c r="M40" s="84">
        <f t="shared" si="21"/>
        <v>0</v>
      </c>
      <c r="N40" s="84">
        <f t="shared" si="0"/>
        <v>0</v>
      </c>
      <c r="O40" s="85">
        <f t="shared" si="1"/>
        <v>0</v>
      </c>
      <c r="P40" s="106">
        <v>35</v>
      </c>
      <c r="Q40" s="84">
        <f t="shared" si="15"/>
        <v>0</v>
      </c>
      <c r="R40" s="84">
        <f t="shared" si="22"/>
        <v>0</v>
      </c>
      <c r="S40" s="84">
        <f t="shared" si="23"/>
        <v>0</v>
      </c>
      <c r="T40" s="84">
        <f t="shared" si="2"/>
        <v>0</v>
      </c>
      <c r="U40" s="84">
        <f t="shared" si="16"/>
        <v>0</v>
      </c>
      <c r="V40" s="84">
        <f t="shared" si="3"/>
        <v>0</v>
      </c>
      <c r="W40" s="84">
        <v>0</v>
      </c>
      <c r="X40" s="84">
        <f t="shared" si="4"/>
        <v>0</v>
      </c>
      <c r="Y40" s="89">
        <f t="shared" si="5"/>
        <v>0</v>
      </c>
      <c r="AA40" s="122">
        <v>35</v>
      </c>
      <c r="AB40" s="84">
        <f t="shared" si="6"/>
        <v>0</v>
      </c>
      <c r="AC40" s="332">
        <f t="shared" si="38"/>
        <v>0</v>
      </c>
      <c r="AD40" s="152">
        <f t="shared" si="8"/>
        <v>0</v>
      </c>
      <c r="AE40" s="152">
        <f t="shared" si="9"/>
        <v>0</v>
      </c>
      <c r="AF40" s="221">
        <f t="shared" si="34"/>
        <v>0</v>
      </c>
      <c r="AG40" s="221">
        <f t="shared" si="35"/>
        <v>0</v>
      </c>
      <c r="AH40" s="221">
        <f t="shared" si="36"/>
        <v>0</v>
      </c>
      <c r="AI40" s="226">
        <f t="shared" si="37"/>
        <v>0</v>
      </c>
      <c r="AK40" s="122">
        <v>35</v>
      </c>
      <c r="AL40" s="84"/>
      <c r="AM40" s="84"/>
      <c r="AN40" s="84"/>
      <c r="AO40" s="84"/>
      <c r="AP40" s="84"/>
      <c r="AQ40" s="221"/>
      <c r="AR40" s="221"/>
      <c r="AS40" s="221"/>
      <c r="AT40" s="221"/>
      <c r="AU40" s="84"/>
      <c r="AV40" s="84"/>
      <c r="AW40" s="84"/>
      <c r="AX40" s="84"/>
      <c r="AY40" s="127"/>
    </row>
    <row r="41" spans="2:51">
      <c r="B41" s="91"/>
      <c r="C41" s="181"/>
      <c r="D41" s="165"/>
      <c r="E41" s="170"/>
      <c r="F41" s="93"/>
      <c r="G41" s="102"/>
      <c r="I41" s="106">
        <v>36</v>
      </c>
      <c r="J41" s="84">
        <f t="shared" si="18"/>
        <v>0</v>
      </c>
      <c r="K41" s="84">
        <f t="shared" si="19"/>
        <v>0</v>
      </c>
      <c r="L41" s="84">
        <f t="shared" si="20"/>
        <v>0</v>
      </c>
      <c r="M41" s="84">
        <f t="shared" si="21"/>
        <v>0</v>
      </c>
      <c r="N41" s="84">
        <f t="shared" si="0"/>
        <v>0</v>
      </c>
      <c r="O41" s="85">
        <f t="shared" si="1"/>
        <v>0</v>
      </c>
      <c r="P41" s="106">
        <v>36</v>
      </c>
      <c r="Q41" s="84">
        <f t="shared" si="15"/>
        <v>0</v>
      </c>
      <c r="R41" s="84">
        <f t="shared" si="22"/>
        <v>0</v>
      </c>
      <c r="S41" s="84">
        <f t="shared" si="23"/>
        <v>0</v>
      </c>
      <c r="T41" s="84">
        <f t="shared" si="2"/>
        <v>0</v>
      </c>
      <c r="U41" s="84">
        <f t="shared" si="16"/>
        <v>0</v>
      </c>
      <c r="V41" s="84">
        <f t="shared" si="3"/>
        <v>0</v>
      </c>
      <c r="W41" s="84">
        <v>0</v>
      </c>
      <c r="X41" s="84">
        <f t="shared" si="4"/>
        <v>0</v>
      </c>
      <c r="Y41" s="89">
        <f t="shared" si="5"/>
        <v>0</v>
      </c>
      <c r="AA41" s="122">
        <v>36</v>
      </c>
      <c r="AB41" s="84">
        <f t="shared" si="6"/>
        <v>0</v>
      </c>
      <c r="AC41" s="332">
        <f t="shared" si="38"/>
        <v>0</v>
      </c>
      <c r="AD41" s="152">
        <f t="shared" si="8"/>
        <v>0</v>
      </c>
      <c r="AE41" s="152">
        <f t="shared" si="9"/>
        <v>0</v>
      </c>
      <c r="AF41" s="221">
        <f t="shared" si="34"/>
        <v>0</v>
      </c>
      <c r="AG41" s="221">
        <f t="shared" si="35"/>
        <v>0</v>
      </c>
      <c r="AH41" s="221">
        <f t="shared" si="36"/>
        <v>0</v>
      </c>
      <c r="AI41" s="226">
        <f t="shared" si="37"/>
        <v>0</v>
      </c>
      <c r="AK41" s="122">
        <v>36</v>
      </c>
      <c r="AL41" s="84"/>
      <c r="AM41" s="84"/>
      <c r="AN41" s="84"/>
      <c r="AO41" s="84"/>
      <c r="AP41" s="84"/>
      <c r="AQ41" s="221"/>
      <c r="AR41" s="221"/>
      <c r="AS41" s="221"/>
      <c r="AT41" s="221"/>
      <c r="AU41" s="84"/>
      <c r="AV41" s="84"/>
      <c r="AW41" s="84"/>
      <c r="AX41" s="84"/>
      <c r="AY41" s="127"/>
    </row>
    <row r="42" spans="2:51">
      <c r="B42" s="91"/>
      <c r="C42" s="181"/>
      <c r="D42" s="165"/>
      <c r="E42" s="170"/>
      <c r="F42" s="93"/>
      <c r="G42" s="102"/>
      <c r="I42" s="106">
        <v>37</v>
      </c>
      <c r="J42" s="84">
        <f t="shared" si="18"/>
        <v>0</v>
      </c>
      <c r="K42" s="84">
        <f t="shared" si="19"/>
        <v>0</v>
      </c>
      <c r="L42" s="84">
        <f t="shared" si="20"/>
        <v>0</v>
      </c>
      <c r="M42" s="84">
        <f t="shared" si="21"/>
        <v>0</v>
      </c>
      <c r="N42" s="84">
        <f t="shared" si="0"/>
        <v>0</v>
      </c>
      <c r="O42" s="85">
        <f t="shared" si="1"/>
        <v>0</v>
      </c>
      <c r="P42" s="106">
        <v>37</v>
      </c>
      <c r="Q42" s="84">
        <f t="shared" si="15"/>
        <v>0</v>
      </c>
      <c r="R42" s="84">
        <f t="shared" si="22"/>
        <v>0</v>
      </c>
      <c r="S42" s="84">
        <f t="shared" si="23"/>
        <v>0</v>
      </c>
      <c r="T42" s="84">
        <f t="shared" si="2"/>
        <v>0</v>
      </c>
      <c r="U42" s="84">
        <f t="shared" si="16"/>
        <v>0</v>
      </c>
      <c r="V42" s="84">
        <f t="shared" si="3"/>
        <v>0</v>
      </c>
      <c r="W42" s="84">
        <v>0</v>
      </c>
      <c r="X42" s="84">
        <f t="shared" si="4"/>
        <v>0</v>
      </c>
      <c r="Y42" s="89">
        <f t="shared" si="5"/>
        <v>0</v>
      </c>
      <c r="AA42" s="122">
        <v>37</v>
      </c>
      <c r="AB42" s="84">
        <f t="shared" si="6"/>
        <v>0</v>
      </c>
      <c r="AC42" s="332">
        <f t="shared" si="38"/>
        <v>0</v>
      </c>
      <c r="AD42" s="152">
        <f t="shared" si="8"/>
        <v>0</v>
      </c>
      <c r="AE42" s="152">
        <f t="shared" si="9"/>
        <v>0</v>
      </c>
      <c r="AF42" s="221">
        <f t="shared" si="34"/>
        <v>0</v>
      </c>
      <c r="AG42" s="221">
        <f t="shared" si="35"/>
        <v>0</v>
      </c>
      <c r="AH42" s="221">
        <f t="shared" si="36"/>
        <v>0</v>
      </c>
      <c r="AI42" s="226">
        <f t="shared" si="37"/>
        <v>0</v>
      </c>
      <c r="AK42" s="122">
        <v>37</v>
      </c>
      <c r="AL42" s="84"/>
      <c r="AM42" s="84"/>
      <c r="AN42" s="84"/>
      <c r="AO42" s="84"/>
      <c r="AP42" s="84"/>
      <c r="AQ42" s="221"/>
      <c r="AR42" s="221"/>
      <c r="AS42" s="221"/>
      <c r="AT42" s="221"/>
      <c r="AU42" s="84"/>
      <c r="AV42" s="84"/>
      <c r="AW42" s="84"/>
      <c r="AX42" s="84"/>
      <c r="AY42" s="127"/>
    </row>
    <row r="43" spans="2:51">
      <c r="B43" s="91"/>
      <c r="C43" s="181"/>
      <c r="D43" s="165"/>
      <c r="E43" s="170"/>
      <c r="F43" s="93"/>
      <c r="G43" s="102"/>
      <c r="I43" s="106">
        <v>38</v>
      </c>
      <c r="J43" s="84">
        <f t="shared" si="18"/>
        <v>0</v>
      </c>
      <c r="K43" s="84">
        <f t="shared" si="19"/>
        <v>0</v>
      </c>
      <c r="L43" s="84">
        <f t="shared" si="20"/>
        <v>0</v>
      </c>
      <c r="M43" s="84">
        <f t="shared" si="21"/>
        <v>0</v>
      </c>
      <c r="N43" s="84">
        <f t="shared" si="0"/>
        <v>0</v>
      </c>
      <c r="O43" s="85">
        <f t="shared" si="1"/>
        <v>0</v>
      </c>
      <c r="P43" s="106">
        <v>38</v>
      </c>
      <c r="Q43" s="84">
        <f t="shared" si="15"/>
        <v>0</v>
      </c>
      <c r="R43" s="84">
        <f t="shared" si="22"/>
        <v>0</v>
      </c>
      <c r="S43" s="84">
        <f t="shared" si="23"/>
        <v>0</v>
      </c>
      <c r="T43" s="84">
        <f t="shared" si="2"/>
        <v>0</v>
      </c>
      <c r="U43" s="84">
        <f t="shared" si="16"/>
        <v>0</v>
      </c>
      <c r="V43" s="84">
        <f t="shared" si="3"/>
        <v>0</v>
      </c>
      <c r="W43" s="84">
        <v>0</v>
      </c>
      <c r="X43" s="84">
        <f t="shared" si="4"/>
        <v>0</v>
      </c>
      <c r="Y43" s="89">
        <f t="shared" si="5"/>
        <v>0</v>
      </c>
      <c r="AA43" s="122">
        <v>38</v>
      </c>
      <c r="AB43" s="84">
        <f t="shared" si="6"/>
        <v>0</v>
      </c>
      <c r="AC43" s="332">
        <f t="shared" si="38"/>
        <v>0</v>
      </c>
      <c r="AD43" s="152">
        <f t="shared" si="8"/>
        <v>0</v>
      </c>
      <c r="AE43" s="152">
        <f t="shared" si="9"/>
        <v>0</v>
      </c>
      <c r="AF43" s="221">
        <f t="shared" si="34"/>
        <v>0</v>
      </c>
      <c r="AG43" s="221">
        <f t="shared" si="35"/>
        <v>0</v>
      </c>
      <c r="AH43" s="221">
        <f t="shared" si="36"/>
        <v>0</v>
      </c>
      <c r="AI43" s="226">
        <f t="shared" si="37"/>
        <v>0</v>
      </c>
      <c r="AK43" s="122">
        <v>38</v>
      </c>
      <c r="AL43" s="84"/>
      <c r="AM43" s="84"/>
      <c r="AN43" s="84"/>
      <c r="AO43" s="84"/>
      <c r="AP43" s="84"/>
      <c r="AQ43" s="221"/>
      <c r="AR43" s="221"/>
      <c r="AS43" s="221"/>
      <c r="AT43" s="221"/>
      <c r="AU43" s="84"/>
      <c r="AV43" s="84"/>
      <c r="AW43" s="84"/>
      <c r="AX43" s="84"/>
      <c r="AY43" s="127"/>
    </row>
    <row r="44" spans="2:51">
      <c r="B44" s="91"/>
      <c r="C44" s="181"/>
      <c r="D44" s="165"/>
      <c r="E44" s="170"/>
      <c r="F44" s="93"/>
      <c r="G44" s="102"/>
      <c r="I44" s="106">
        <v>39</v>
      </c>
      <c r="J44" s="84">
        <f t="shared" si="18"/>
        <v>0</v>
      </c>
      <c r="K44" s="84">
        <f t="shared" si="19"/>
        <v>0</v>
      </c>
      <c r="L44" s="84">
        <f t="shared" si="20"/>
        <v>0</v>
      </c>
      <c r="M44" s="84">
        <f t="shared" si="21"/>
        <v>0</v>
      </c>
      <c r="N44" s="84">
        <f t="shared" si="0"/>
        <v>0</v>
      </c>
      <c r="O44" s="85">
        <f t="shared" si="1"/>
        <v>0</v>
      </c>
      <c r="P44" s="106">
        <v>39</v>
      </c>
      <c r="Q44" s="84">
        <f t="shared" si="15"/>
        <v>0</v>
      </c>
      <c r="R44" s="84">
        <f t="shared" si="22"/>
        <v>0</v>
      </c>
      <c r="S44" s="84">
        <f t="shared" si="23"/>
        <v>0</v>
      </c>
      <c r="T44" s="84">
        <f t="shared" si="2"/>
        <v>0</v>
      </c>
      <c r="U44" s="84">
        <f t="shared" si="16"/>
        <v>0</v>
      </c>
      <c r="V44" s="84">
        <f t="shared" si="3"/>
        <v>0</v>
      </c>
      <c r="W44" s="84">
        <v>0</v>
      </c>
      <c r="X44" s="84">
        <f t="shared" si="4"/>
        <v>0</v>
      </c>
      <c r="Y44" s="89">
        <f t="shared" si="5"/>
        <v>0</v>
      </c>
      <c r="AA44" s="122">
        <v>39</v>
      </c>
      <c r="AB44" s="84">
        <f t="shared" si="6"/>
        <v>0</v>
      </c>
      <c r="AC44" s="332">
        <f t="shared" si="38"/>
        <v>0</v>
      </c>
      <c r="AD44" s="152">
        <f t="shared" si="8"/>
        <v>0</v>
      </c>
      <c r="AE44" s="152">
        <f t="shared" si="9"/>
        <v>0</v>
      </c>
      <c r="AF44" s="221">
        <f t="shared" si="34"/>
        <v>0</v>
      </c>
      <c r="AG44" s="221">
        <f t="shared" si="35"/>
        <v>0</v>
      </c>
      <c r="AH44" s="221">
        <f t="shared" si="36"/>
        <v>0</v>
      </c>
      <c r="AI44" s="226">
        <f t="shared" si="37"/>
        <v>0</v>
      </c>
      <c r="AK44" s="122">
        <v>39</v>
      </c>
      <c r="AL44" s="84"/>
      <c r="AM44" s="84"/>
      <c r="AN44" s="84"/>
      <c r="AO44" s="84"/>
      <c r="AP44" s="84"/>
      <c r="AQ44" s="221"/>
      <c r="AR44" s="221"/>
      <c r="AS44" s="221"/>
      <c r="AT44" s="221"/>
      <c r="AU44" s="84"/>
      <c r="AV44" s="84"/>
      <c r="AW44" s="84"/>
      <c r="AX44" s="84"/>
      <c r="AY44" s="127"/>
    </row>
    <row r="45" spans="2:51">
      <c r="B45" s="91"/>
      <c r="C45" s="181"/>
      <c r="D45" s="165"/>
      <c r="E45" s="170"/>
      <c r="F45" s="93"/>
      <c r="G45" s="102"/>
      <c r="I45" s="106">
        <v>40</v>
      </c>
      <c r="J45" s="84">
        <f t="shared" si="18"/>
        <v>0</v>
      </c>
      <c r="K45" s="84">
        <f t="shared" si="19"/>
        <v>0</v>
      </c>
      <c r="L45" s="84">
        <f t="shared" si="20"/>
        <v>0</v>
      </c>
      <c r="M45" s="84">
        <f t="shared" si="21"/>
        <v>0</v>
      </c>
      <c r="N45" s="84">
        <f t="shared" si="0"/>
        <v>0</v>
      </c>
      <c r="O45" s="85">
        <f t="shared" si="1"/>
        <v>0</v>
      </c>
      <c r="P45" s="106">
        <v>40</v>
      </c>
      <c r="Q45" s="84">
        <f t="shared" si="15"/>
        <v>0</v>
      </c>
      <c r="R45" s="84">
        <f t="shared" si="22"/>
        <v>0</v>
      </c>
      <c r="S45" s="84">
        <f t="shared" si="23"/>
        <v>0</v>
      </c>
      <c r="T45" s="84">
        <f t="shared" si="2"/>
        <v>0</v>
      </c>
      <c r="U45" s="84">
        <f t="shared" si="16"/>
        <v>0</v>
      </c>
      <c r="V45" s="84">
        <f t="shared" si="3"/>
        <v>0</v>
      </c>
      <c r="W45" s="84">
        <v>0</v>
      </c>
      <c r="X45" s="84">
        <f t="shared" si="4"/>
        <v>0</v>
      </c>
      <c r="Y45" s="89">
        <f t="shared" si="5"/>
        <v>0</v>
      </c>
      <c r="AA45" s="122">
        <v>40</v>
      </c>
      <c r="AB45" s="84">
        <f t="shared" si="6"/>
        <v>0</v>
      </c>
      <c r="AC45" s="332">
        <f t="shared" si="38"/>
        <v>0</v>
      </c>
      <c r="AD45" s="152">
        <f t="shared" si="8"/>
        <v>0</v>
      </c>
      <c r="AE45" s="152">
        <f t="shared" si="9"/>
        <v>0</v>
      </c>
      <c r="AF45" s="221">
        <f t="shared" si="34"/>
        <v>0</v>
      </c>
      <c r="AG45" s="221">
        <f t="shared" si="35"/>
        <v>0</v>
      </c>
      <c r="AH45" s="221">
        <f t="shared" si="36"/>
        <v>0</v>
      </c>
      <c r="AI45" s="226">
        <f t="shared" si="37"/>
        <v>0</v>
      </c>
      <c r="AK45" s="122">
        <v>40</v>
      </c>
      <c r="AL45" s="84"/>
      <c r="AM45" s="84"/>
      <c r="AN45" s="84"/>
      <c r="AO45" s="84"/>
      <c r="AP45" s="84"/>
      <c r="AQ45" s="221"/>
      <c r="AR45" s="221"/>
      <c r="AS45" s="221"/>
      <c r="AT45" s="221"/>
      <c r="AU45" s="84"/>
      <c r="AV45" s="84"/>
      <c r="AW45" s="84"/>
      <c r="AX45" s="84"/>
      <c r="AY45" s="127"/>
    </row>
    <row r="46" spans="2:51">
      <c r="B46" s="91"/>
      <c r="C46" s="181"/>
      <c r="D46" s="165"/>
      <c r="E46" s="170"/>
      <c r="F46" s="93"/>
      <c r="G46" s="102"/>
      <c r="I46" s="106">
        <v>41</v>
      </c>
      <c r="J46" s="84">
        <f t="shared" si="18"/>
        <v>0</v>
      </c>
      <c r="K46" s="84">
        <f t="shared" si="19"/>
        <v>0</v>
      </c>
      <c r="L46" s="84">
        <f t="shared" si="20"/>
        <v>0</v>
      </c>
      <c r="M46" s="84">
        <f t="shared" si="21"/>
        <v>0</v>
      </c>
      <c r="N46" s="84">
        <f t="shared" si="0"/>
        <v>0</v>
      </c>
      <c r="O46" s="85">
        <f t="shared" si="1"/>
        <v>0</v>
      </c>
      <c r="P46" s="106">
        <v>41</v>
      </c>
      <c r="Q46" s="84">
        <f t="shared" si="15"/>
        <v>0</v>
      </c>
      <c r="R46" s="84">
        <f t="shared" si="22"/>
        <v>0</v>
      </c>
      <c r="S46" s="84">
        <f t="shared" si="23"/>
        <v>0</v>
      </c>
      <c r="T46" s="84">
        <f t="shared" si="2"/>
        <v>0</v>
      </c>
      <c r="U46" s="84">
        <f t="shared" si="16"/>
        <v>0</v>
      </c>
      <c r="V46" s="84">
        <f t="shared" si="3"/>
        <v>0</v>
      </c>
      <c r="W46" s="84">
        <v>0</v>
      </c>
      <c r="X46" s="84">
        <f t="shared" si="4"/>
        <v>0</v>
      </c>
      <c r="Y46" s="89">
        <f t="shared" si="5"/>
        <v>0</v>
      </c>
      <c r="AA46" s="122">
        <v>41</v>
      </c>
      <c r="AB46" s="84">
        <f t="shared" si="6"/>
        <v>0</v>
      </c>
      <c r="AC46" s="332">
        <f t="shared" si="38"/>
        <v>0</v>
      </c>
      <c r="AD46" s="152">
        <f t="shared" si="8"/>
        <v>0</v>
      </c>
      <c r="AE46" s="152">
        <f t="shared" si="9"/>
        <v>0</v>
      </c>
      <c r="AF46" s="221">
        <f t="shared" si="34"/>
        <v>0</v>
      </c>
      <c r="AG46" s="221">
        <f t="shared" si="35"/>
        <v>0</v>
      </c>
      <c r="AH46" s="221">
        <f t="shared" si="36"/>
        <v>0</v>
      </c>
      <c r="AI46" s="226">
        <f t="shared" si="37"/>
        <v>0</v>
      </c>
      <c r="AK46" s="122">
        <v>41</v>
      </c>
      <c r="AL46" s="84"/>
      <c r="AM46" s="84"/>
      <c r="AN46" s="84"/>
      <c r="AO46" s="84"/>
      <c r="AP46" s="84"/>
      <c r="AQ46" s="221"/>
      <c r="AR46" s="221"/>
      <c r="AS46" s="221"/>
      <c r="AT46" s="221"/>
      <c r="AU46" s="84"/>
      <c r="AV46" s="84"/>
      <c r="AW46" s="84"/>
      <c r="AX46" s="84"/>
      <c r="AY46" s="127"/>
    </row>
    <row r="47" spans="2:51">
      <c r="B47" s="91"/>
      <c r="C47" s="181"/>
      <c r="D47" s="165"/>
      <c r="E47" s="170"/>
      <c r="F47" s="93"/>
      <c r="G47" s="102"/>
      <c r="I47" s="106">
        <v>42</v>
      </c>
      <c r="J47" s="84">
        <f t="shared" si="18"/>
        <v>0</v>
      </c>
      <c r="K47" s="84">
        <f t="shared" si="19"/>
        <v>0</v>
      </c>
      <c r="L47" s="84">
        <f t="shared" si="20"/>
        <v>0</v>
      </c>
      <c r="M47" s="84">
        <f t="shared" si="21"/>
        <v>0</v>
      </c>
      <c r="N47" s="84">
        <f t="shared" si="0"/>
        <v>0</v>
      </c>
      <c r="O47" s="85">
        <f t="shared" si="1"/>
        <v>0</v>
      </c>
      <c r="P47" s="106">
        <v>42</v>
      </c>
      <c r="Q47" s="84">
        <f t="shared" si="15"/>
        <v>0</v>
      </c>
      <c r="R47" s="84">
        <f t="shared" si="22"/>
        <v>0</v>
      </c>
      <c r="S47" s="84">
        <f t="shared" si="23"/>
        <v>0</v>
      </c>
      <c r="T47" s="84">
        <f t="shared" si="2"/>
        <v>0</v>
      </c>
      <c r="U47" s="84">
        <f t="shared" si="16"/>
        <v>0</v>
      </c>
      <c r="V47" s="84">
        <f t="shared" si="3"/>
        <v>0</v>
      </c>
      <c r="W47" s="84">
        <v>0</v>
      </c>
      <c r="X47" s="84">
        <f t="shared" si="4"/>
        <v>0</v>
      </c>
      <c r="Y47" s="89">
        <f t="shared" si="5"/>
        <v>0</v>
      </c>
      <c r="AA47" s="122">
        <v>42</v>
      </c>
      <c r="AB47" s="84">
        <f t="shared" si="6"/>
        <v>0</v>
      </c>
      <c r="AC47" s="332">
        <f t="shared" si="38"/>
        <v>0</v>
      </c>
      <c r="AD47" s="152">
        <f t="shared" si="8"/>
        <v>0</v>
      </c>
      <c r="AE47" s="152">
        <f t="shared" si="9"/>
        <v>0</v>
      </c>
      <c r="AF47" s="221">
        <f t="shared" si="34"/>
        <v>0</v>
      </c>
      <c r="AG47" s="221">
        <f t="shared" si="35"/>
        <v>0</v>
      </c>
      <c r="AH47" s="221">
        <f t="shared" si="36"/>
        <v>0</v>
      </c>
      <c r="AI47" s="226">
        <f t="shared" si="37"/>
        <v>0</v>
      </c>
      <c r="AK47" s="122">
        <v>42</v>
      </c>
      <c r="AL47" s="84"/>
      <c r="AM47" s="84"/>
      <c r="AN47" s="84"/>
      <c r="AO47" s="84"/>
      <c r="AP47" s="84"/>
      <c r="AQ47" s="221"/>
      <c r="AR47" s="221"/>
      <c r="AS47" s="221"/>
      <c r="AT47" s="221"/>
      <c r="AU47" s="84"/>
      <c r="AV47" s="84"/>
      <c r="AW47" s="84"/>
      <c r="AX47" s="84"/>
      <c r="AY47" s="127"/>
    </row>
    <row r="48" spans="2:51">
      <c r="B48" s="91"/>
      <c r="C48" s="181"/>
      <c r="D48" s="165"/>
      <c r="E48" s="170"/>
      <c r="F48" s="93"/>
      <c r="G48" s="102"/>
      <c r="I48" s="106">
        <v>43</v>
      </c>
      <c r="J48" s="84">
        <f t="shared" si="18"/>
        <v>0</v>
      </c>
      <c r="K48" s="84">
        <f t="shared" si="19"/>
        <v>0</v>
      </c>
      <c r="L48" s="84">
        <f t="shared" si="20"/>
        <v>0</v>
      </c>
      <c r="M48" s="84">
        <f t="shared" si="21"/>
        <v>0</v>
      </c>
      <c r="N48" s="84">
        <f t="shared" si="0"/>
        <v>0</v>
      </c>
      <c r="O48" s="85">
        <f t="shared" si="1"/>
        <v>0</v>
      </c>
      <c r="P48" s="106">
        <v>43</v>
      </c>
      <c r="Q48" s="84">
        <f t="shared" si="15"/>
        <v>0</v>
      </c>
      <c r="R48" s="84">
        <f t="shared" si="22"/>
        <v>0</v>
      </c>
      <c r="S48" s="84">
        <f t="shared" si="23"/>
        <v>0</v>
      </c>
      <c r="T48" s="84">
        <f t="shared" si="2"/>
        <v>0</v>
      </c>
      <c r="U48" s="84">
        <f t="shared" si="16"/>
        <v>0</v>
      </c>
      <c r="V48" s="84">
        <f t="shared" si="3"/>
        <v>0</v>
      </c>
      <c r="W48" s="84">
        <v>0</v>
      </c>
      <c r="X48" s="84">
        <f t="shared" si="4"/>
        <v>0</v>
      </c>
      <c r="Y48" s="89">
        <f t="shared" si="5"/>
        <v>0</v>
      </c>
      <c r="AA48" s="122">
        <v>43</v>
      </c>
      <c r="AB48" s="84">
        <f t="shared" si="6"/>
        <v>0</v>
      </c>
      <c r="AC48" s="332">
        <f t="shared" si="38"/>
        <v>0</v>
      </c>
      <c r="AD48" s="152">
        <f t="shared" si="8"/>
        <v>0</v>
      </c>
      <c r="AE48" s="152">
        <f t="shared" si="9"/>
        <v>0</v>
      </c>
      <c r="AF48" s="221">
        <f t="shared" si="34"/>
        <v>0</v>
      </c>
      <c r="AG48" s="221">
        <f t="shared" si="35"/>
        <v>0</v>
      </c>
      <c r="AH48" s="221">
        <f t="shared" si="36"/>
        <v>0</v>
      </c>
      <c r="AI48" s="226">
        <f t="shared" si="37"/>
        <v>0</v>
      </c>
      <c r="AK48" s="122">
        <v>43</v>
      </c>
      <c r="AL48" s="84"/>
      <c r="AM48" s="84"/>
      <c r="AN48" s="84"/>
      <c r="AO48" s="84"/>
      <c r="AP48" s="84"/>
      <c r="AQ48" s="221"/>
      <c r="AR48" s="221"/>
      <c r="AS48" s="221"/>
      <c r="AT48" s="221"/>
      <c r="AU48" s="84"/>
      <c r="AV48" s="84"/>
      <c r="AW48" s="84"/>
      <c r="AX48" s="84"/>
      <c r="AY48" s="127"/>
    </row>
    <row r="49" spans="2:51">
      <c r="B49" s="91"/>
      <c r="C49" s="181"/>
      <c r="D49" s="165"/>
      <c r="E49" s="170"/>
      <c r="F49" s="93"/>
      <c r="G49" s="102"/>
      <c r="I49" s="106">
        <v>44</v>
      </c>
      <c r="J49" s="84">
        <f t="shared" si="18"/>
        <v>0</v>
      </c>
      <c r="K49" s="84">
        <f t="shared" si="19"/>
        <v>0</v>
      </c>
      <c r="L49" s="84">
        <f t="shared" si="20"/>
        <v>0</v>
      </c>
      <c r="M49" s="84">
        <f t="shared" si="21"/>
        <v>0</v>
      </c>
      <c r="N49" s="84">
        <f t="shared" si="0"/>
        <v>0</v>
      </c>
      <c r="O49" s="85">
        <f t="shared" si="1"/>
        <v>0</v>
      </c>
      <c r="P49" s="106">
        <v>44</v>
      </c>
      <c r="Q49" s="84">
        <f t="shared" si="15"/>
        <v>0</v>
      </c>
      <c r="R49" s="84">
        <f t="shared" si="22"/>
        <v>0</v>
      </c>
      <c r="S49" s="84">
        <f t="shared" si="23"/>
        <v>0</v>
      </c>
      <c r="T49" s="84">
        <f t="shared" si="2"/>
        <v>0</v>
      </c>
      <c r="U49" s="84">
        <f t="shared" si="16"/>
        <v>0</v>
      </c>
      <c r="V49" s="84">
        <f t="shared" si="3"/>
        <v>0</v>
      </c>
      <c r="W49" s="84">
        <v>0</v>
      </c>
      <c r="X49" s="84">
        <f t="shared" si="4"/>
        <v>0</v>
      </c>
      <c r="Y49" s="89">
        <f t="shared" si="5"/>
        <v>0</v>
      </c>
      <c r="AA49" s="122">
        <v>44</v>
      </c>
      <c r="AB49" s="84">
        <f t="shared" si="6"/>
        <v>0</v>
      </c>
      <c r="AC49" s="332">
        <f t="shared" si="38"/>
        <v>0</v>
      </c>
      <c r="AD49" s="152">
        <f t="shared" si="8"/>
        <v>0</v>
      </c>
      <c r="AE49" s="152">
        <f t="shared" si="9"/>
        <v>0</v>
      </c>
      <c r="AF49" s="221">
        <f t="shared" si="34"/>
        <v>0</v>
      </c>
      <c r="AG49" s="221">
        <f t="shared" si="35"/>
        <v>0</v>
      </c>
      <c r="AH49" s="221">
        <f t="shared" si="36"/>
        <v>0</v>
      </c>
      <c r="AI49" s="226">
        <f t="shared" si="37"/>
        <v>0</v>
      </c>
      <c r="AK49" s="122">
        <v>44</v>
      </c>
      <c r="AL49" s="84"/>
      <c r="AM49" s="84"/>
      <c r="AN49" s="84"/>
      <c r="AO49" s="84"/>
      <c r="AP49" s="84"/>
      <c r="AQ49" s="221"/>
      <c r="AR49" s="221"/>
      <c r="AS49" s="221"/>
      <c r="AT49" s="221"/>
      <c r="AU49" s="84"/>
      <c r="AV49" s="84"/>
      <c r="AW49" s="84"/>
      <c r="AX49" s="84"/>
      <c r="AY49" s="127"/>
    </row>
    <row r="50" spans="2:51">
      <c r="B50" s="91"/>
      <c r="C50" s="181"/>
      <c r="D50" s="165"/>
      <c r="E50" s="170"/>
      <c r="F50" s="93"/>
      <c r="G50" s="102"/>
      <c r="I50" s="106">
        <v>45</v>
      </c>
      <c r="J50" s="84">
        <f t="shared" si="18"/>
        <v>0</v>
      </c>
      <c r="K50" s="84">
        <f t="shared" si="19"/>
        <v>0</v>
      </c>
      <c r="L50" s="84">
        <f t="shared" si="20"/>
        <v>0</v>
      </c>
      <c r="M50" s="84">
        <f t="shared" si="21"/>
        <v>0</v>
      </c>
      <c r="N50" s="84">
        <f t="shared" si="0"/>
        <v>0</v>
      </c>
      <c r="O50" s="85">
        <f t="shared" si="1"/>
        <v>0</v>
      </c>
      <c r="P50" s="106">
        <v>45</v>
      </c>
      <c r="Q50" s="84">
        <f t="shared" si="15"/>
        <v>0</v>
      </c>
      <c r="R50" s="84">
        <f t="shared" si="22"/>
        <v>0</v>
      </c>
      <c r="S50" s="84">
        <f t="shared" si="23"/>
        <v>0</v>
      </c>
      <c r="T50" s="84">
        <f t="shared" si="2"/>
        <v>0</v>
      </c>
      <c r="U50" s="84">
        <f t="shared" si="16"/>
        <v>0</v>
      </c>
      <c r="V50" s="84">
        <f t="shared" si="3"/>
        <v>0</v>
      </c>
      <c r="W50" s="84">
        <v>0</v>
      </c>
      <c r="X50" s="84">
        <f t="shared" si="4"/>
        <v>0</v>
      </c>
      <c r="Y50" s="89">
        <f t="shared" si="5"/>
        <v>0</v>
      </c>
      <c r="AA50" s="122">
        <v>45</v>
      </c>
      <c r="AB50" s="84">
        <f t="shared" si="6"/>
        <v>0</v>
      </c>
      <c r="AC50" s="332">
        <f t="shared" si="38"/>
        <v>0</v>
      </c>
      <c r="AD50" s="152">
        <f t="shared" si="8"/>
        <v>0</v>
      </c>
      <c r="AE50" s="152">
        <f t="shared" si="9"/>
        <v>0</v>
      </c>
      <c r="AF50" s="221">
        <f t="shared" si="34"/>
        <v>0</v>
      </c>
      <c r="AG50" s="221">
        <f t="shared" si="35"/>
        <v>0</v>
      </c>
      <c r="AH50" s="221">
        <f t="shared" si="36"/>
        <v>0</v>
      </c>
      <c r="AI50" s="226">
        <f t="shared" si="37"/>
        <v>0</v>
      </c>
      <c r="AK50" s="122">
        <v>45</v>
      </c>
      <c r="AL50" s="84"/>
      <c r="AM50" s="84"/>
      <c r="AN50" s="84"/>
      <c r="AO50" s="84"/>
      <c r="AP50" s="84"/>
      <c r="AQ50" s="221"/>
      <c r="AR50" s="221"/>
      <c r="AS50" s="221"/>
      <c r="AT50" s="221"/>
      <c r="AU50" s="84"/>
      <c r="AV50" s="84"/>
      <c r="AW50" s="84"/>
      <c r="AX50" s="84"/>
      <c r="AY50" s="127"/>
    </row>
    <row r="51" spans="2:51">
      <c r="B51" s="91"/>
      <c r="C51" s="181"/>
      <c r="D51" s="165"/>
      <c r="E51" s="170"/>
      <c r="F51" s="93"/>
      <c r="G51" s="102"/>
      <c r="I51" s="106">
        <v>46</v>
      </c>
      <c r="J51" s="84">
        <f t="shared" si="18"/>
        <v>0</v>
      </c>
      <c r="K51" s="84">
        <f t="shared" si="19"/>
        <v>0</v>
      </c>
      <c r="L51" s="84">
        <f t="shared" si="20"/>
        <v>0</v>
      </c>
      <c r="M51" s="84">
        <f t="shared" si="21"/>
        <v>0</v>
      </c>
      <c r="N51" s="84">
        <f t="shared" si="0"/>
        <v>0</v>
      </c>
      <c r="O51" s="85">
        <f t="shared" si="1"/>
        <v>0</v>
      </c>
      <c r="P51" s="106">
        <v>46</v>
      </c>
      <c r="Q51" s="84">
        <f t="shared" si="15"/>
        <v>0</v>
      </c>
      <c r="R51" s="84">
        <f t="shared" si="22"/>
        <v>0</v>
      </c>
      <c r="S51" s="84">
        <f t="shared" si="23"/>
        <v>0</v>
      </c>
      <c r="T51" s="84">
        <f t="shared" si="2"/>
        <v>0</v>
      </c>
      <c r="U51" s="84">
        <f t="shared" si="16"/>
        <v>0</v>
      </c>
      <c r="V51" s="84">
        <f t="shared" si="3"/>
        <v>0</v>
      </c>
      <c r="W51" s="84">
        <v>0</v>
      </c>
      <c r="X51" s="84">
        <f t="shared" si="4"/>
        <v>0</v>
      </c>
      <c r="Y51" s="89">
        <f t="shared" si="5"/>
        <v>0</v>
      </c>
      <c r="AA51" s="122">
        <v>46</v>
      </c>
      <c r="AB51" s="84">
        <f t="shared" si="6"/>
        <v>0</v>
      </c>
      <c r="AC51" s="332">
        <f t="shared" si="38"/>
        <v>0</v>
      </c>
      <c r="AD51" s="152">
        <f t="shared" si="8"/>
        <v>0</v>
      </c>
      <c r="AE51" s="152">
        <f t="shared" si="9"/>
        <v>0</v>
      </c>
      <c r="AF51" s="221">
        <f t="shared" si="34"/>
        <v>0</v>
      </c>
      <c r="AG51" s="221">
        <f t="shared" si="35"/>
        <v>0</v>
      </c>
      <c r="AH51" s="221">
        <f t="shared" si="36"/>
        <v>0</v>
      </c>
      <c r="AI51" s="226">
        <f t="shared" si="37"/>
        <v>0</v>
      </c>
      <c r="AK51" s="122">
        <v>46</v>
      </c>
      <c r="AL51" s="84"/>
      <c r="AM51" s="84"/>
      <c r="AN51" s="84"/>
      <c r="AO51" s="84"/>
      <c r="AP51" s="84"/>
      <c r="AQ51" s="221"/>
      <c r="AR51" s="221"/>
      <c r="AS51" s="221"/>
      <c r="AT51" s="221"/>
      <c r="AU51" s="84"/>
      <c r="AV51" s="84"/>
      <c r="AW51" s="84"/>
      <c r="AX51" s="84"/>
      <c r="AY51" s="127"/>
    </row>
    <row r="52" spans="2:51">
      <c r="B52" s="91"/>
      <c r="C52" s="181"/>
      <c r="D52" s="165"/>
      <c r="E52" s="170"/>
      <c r="F52" s="93"/>
      <c r="G52" s="102"/>
      <c r="I52" s="106">
        <v>47</v>
      </c>
      <c r="J52" s="84">
        <f t="shared" si="18"/>
        <v>0</v>
      </c>
      <c r="K52" s="84">
        <f t="shared" si="19"/>
        <v>0</v>
      </c>
      <c r="L52" s="84">
        <f t="shared" si="20"/>
        <v>0</v>
      </c>
      <c r="M52" s="84">
        <f t="shared" si="21"/>
        <v>0</v>
      </c>
      <c r="N52" s="84">
        <f t="shared" si="0"/>
        <v>0</v>
      </c>
      <c r="O52" s="85">
        <f t="shared" si="1"/>
        <v>0</v>
      </c>
      <c r="P52" s="106">
        <v>47</v>
      </c>
      <c r="Q52" s="84">
        <f t="shared" si="15"/>
        <v>0</v>
      </c>
      <c r="R52" s="84">
        <f t="shared" si="22"/>
        <v>0</v>
      </c>
      <c r="S52" s="84">
        <f t="shared" si="23"/>
        <v>0</v>
      </c>
      <c r="T52" s="84">
        <f t="shared" si="2"/>
        <v>0</v>
      </c>
      <c r="U52" s="84">
        <f t="shared" si="16"/>
        <v>0</v>
      </c>
      <c r="V52" s="84">
        <f t="shared" si="3"/>
        <v>0</v>
      </c>
      <c r="W52" s="84">
        <v>0</v>
      </c>
      <c r="X52" s="84">
        <f t="shared" si="4"/>
        <v>0</v>
      </c>
      <c r="Y52" s="89">
        <f t="shared" si="5"/>
        <v>0</v>
      </c>
      <c r="AA52" s="122">
        <v>47</v>
      </c>
      <c r="AB52" s="84">
        <f t="shared" si="6"/>
        <v>0</v>
      </c>
      <c r="AC52" s="332">
        <f t="shared" si="38"/>
        <v>0</v>
      </c>
      <c r="AD52" s="152">
        <f t="shared" si="8"/>
        <v>0</v>
      </c>
      <c r="AE52" s="152">
        <f t="shared" si="9"/>
        <v>0</v>
      </c>
      <c r="AF52" s="221">
        <f t="shared" si="34"/>
        <v>0</v>
      </c>
      <c r="AG52" s="221">
        <f t="shared" si="35"/>
        <v>0</v>
      </c>
      <c r="AH52" s="221">
        <f t="shared" si="36"/>
        <v>0</v>
      </c>
      <c r="AI52" s="226">
        <f t="shared" si="37"/>
        <v>0</v>
      </c>
      <c r="AK52" s="122">
        <v>47</v>
      </c>
      <c r="AL52" s="84"/>
      <c r="AM52" s="84"/>
      <c r="AN52" s="84"/>
      <c r="AO52" s="84"/>
      <c r="AP52" s="84"/>
      <c r="AQ52" s="221"/>
      <c r="AR52" s="221"/>
      <c r="AS52" s="221"/>
      <c r="AT52" s="221"/>
      <c r="AU52" s="84"/>
      <c r="AV52" s="84"/>
      <c r="AW52" s="84"/>
      <c r="AX52" s="84"/>
      <c r="AY52" s="127"/>
    </row>
    <row r="53" spans="2:51">
      <c r="B53" s="91"/>
      <c r="C53" s="181"/>
      <c r="D53" s="165"/>
      <c r="E53" s="170"/>
      <c r="F53" s="93"/>
      <c r="G53" s="102"/>
      <c r="I53" s="106">
        <v>48</v>
      </c>
      <c r="J53" s="84">
        <f t="shared" si="18"/>
        <v>0</v>
      </c>
      <c r="K53" s="84">
        <f t="shared" si="19"/>
        <v>0</v>
      </c>
      <c r="L53" s="84">
        <f t="shared" si="20"/>
        <v>0</v>
      </c>
      <c r="M53" s="84">
        <f t="shared" si="21"/>
        <v>0</v>
      </c>
      <c r="N53" s="84">
        <f t="shared" si="0"/>
        <v>0</v>
      </c>
      <c r="O53" s="85">
        <f t="shared" si="1"/>
        <v>0</v>
      </c>
      <c r="P53" s="106">
        <v>48</v>
      </c>
      <c r="Q53" s="84">
        <f t="shared" si="15"/>
        <v>0</v>
      </c>
      <c r="R53" s="84">
        <f t="shared" si="22"/>
        <v>0</v>
      </c>
      <c r="S53" s="84">
        <f t="shared" si="23"/>
        <v>0</v>
      </c>
      <c r="T53" s="84">
        <f t="shared" si="2"/>
        <v>0</v>
      </c>
      <c r="U53" s="84">
        <f t="shared" si="16"/>
        <v>0</v>
      </c>
      <c r="V53" s="84">
        <f t="shared" si="3"/>
        <v>0</v>
      </c>
      <c r="W53" s="84">
        <v>0</v>
      </c>
      <c r="X53" s="84">
        <f t="shared" si="4"/>
        <v>0</v>
      </c>
      <c r="Y53" s="89">
        <f t="shared" si="5"/>
        <v>0</v>
      </c>
      <c r="AA53" s="122">
        <v>48</v>
      </c>
      <c r="AB53" s="84">
        <f t="shared" si="6"/>
        <v>0</v>
      </c>
      <c r="AC53" s="332">
        <f t="shared" si="38"/>
        <v>0</v>
      </c>
      <c r="AD53" s="152">
        <f t="shared" si="8"/>
        <v>0</v>
      </c>
      <c r="AE53" s="152">
        <f t="shared" si="9"/>
        <v>0</v>
      </c>
      <c r="AF53" s="221">
        <f t="shared" si="34"/>
        <v>0</v>
      </c>
      <c r="AG53" s="221">
        <f t="shared" si="35"/>
        <v>0</v>
      </c>
      <c r="AH53" s="221">
        <f t="shared" si="36"/>
        <v>0</v>
      </c>
      <c r="AI53" s="226">
        <f t="shared" si="37"/>
        <v>0</v>
      </c>
      <c r="AK53" s="122">
        <v>48</v>
      </c>
      <c r="AL53" s="84"/>
      <c r="AM53" s="84"/>
      <c r="AN53" s="84"/>
      <c r="AO53" s="84"/>
      <c r="AP53" s="84"/>
      <c r="AQ53" s="221"/>
      <c r="AR53" s="221"/>
      <c r="AS53" s="221"/>
      <c r="AT53" s="221"/>
      <c r="AU53" s="84"/>
      <c r="AV53" s="84"/>
      <c r="AW53" s="84"/>
      <c r="AX53" s="84"/>
      <c r="AY53" s="127"/>
    </row>
    <row r="54" spans="2:51">
      <c r="B54" s="91"/>
      <c r="C54" s="181"/>
      <c r="D54" s="165"/>
      <c r="E54" s="170"/>
      <c r="F54" s="93"/>
      <c r="G54" s="102"/>
      <c r="I54" s="106">
        <v>49</v>
      </c>
      <c r="J54" s="84">
        <f t="shared" si="18"/>
        <v>0</v>
      </c>
      <c r="K54" s="84">
        <f t="shared" si="19"/>
        <v>0</v>
      </c>
      <c r="L54" s="84">
        <f t="shared" si="20"/>
        <v>0</v>
      </c>
      <c r="M54" s="84">
        <f t="shared" si="21"/>
        <v>0</v>
      </c>
      <c r="N54" s="84">
        <f t="shared" si="0"/>
        <v>0</v>
      </c>
      <c r="O54" s="85">
        <f t="shared" si="1"/>
        <v>0</v>
      </c>
      <c r="P54" s="106">
        <v>49</v>
      </c>
      <c r="Q54" s="84">
        <f t="shared" si="15"/>
        <v>0</v>
      </c>
      <c r="R54" s="84">
        <f t="shared" si="22"/>
        <v>0</v>
      </c>
      <c r="S54" s="84">
        <f t="shared" si="23"/>
        <v>0</v>
      </c>
      <c r="T54" s="84">
        <f t="shared" si="2"/>
        <v>0</v>
      </c>
      <c r="U54" s="84">
        <f t="shared" si="16"/>
        <v>0</v>
      </c>
      <c r="V54" s="84">
        <f t="shared" si="3"/>
        <v>0</v>
      </c>
      <c r="W54" s="84">
        <v>0</v>
      </c>
      <c r="X54" s="84">
        <f t="shared" si="4"/>
        <v>0</v>
      </c>
      <c r="Y54" s="89">
        <f t="shared" si="5"/>
        <v>0</v>
      </c>
      <c r="AA54" s="122">
        <v>49</v>
      </c>
      <c r="AB54" s="84">
        <f t="shared" si="6"/>
        <v>0</v>
      </c>
      <c r="AC54" s="332">
        <f t="shared" si="38"/>
        <v>0</v>
      </c>
      <c r="AD54" s="152">
        <f t="shared" si="8"/>
        <v>0</v>
      </c>
      <c r="AE54" s="152">
        <f t="shared" si="9"/>
        <v>0</v>
      </c>
      <c r="AF54" s="221">
        <f t="shared" si="34"/>
        <v>0</v>
      </c>
      <c r="AG54" s="221">
        <f t="shared" si="35"/>
        <v>0</v>
      </c>
      <c r="AH54" s="221">
        <f t="shared" si="36"/>
        <v>0</v>
      </c>
      <c r="AI54" s="226">
        <f t="shared" si="37"/>
        <v>0</v>
      </c>
      <c r="AK54" s="122">
        <v>49</v>
      </c>
      <c r="AL54" s="84"/>
      <c r="AM54" s="84"/>
      <c r="AN54" s="84"/>
      <c r="AO54" s="84"/>
      <c r="AP54" s="84"/>
      <c r="AQ54" s="221"/>
      <c r="AR54" s="221"/>
      <c r="AS54" s="221"/>
      <c r="AT54" s="221"/>
      <c r="AU54" s="84"/>
      <c r="AV54" s="84"/>
      <c r="AW54" s="84"/>
      <c r="AX54" s="84"/>
      <c r="AY54" s="127"/>
    </row>
    <row r="55" spans="2:51">
      <c r="B55" s="91"/>
      <c r="C55" s="181"/>
      <c r="D55" s="165"/>
      <c r="E55" s="170"/>
      <c r="F55" s="93"/>
      <c r="G55" s="102"/>
      <c r="I55" s="106">
        <v>50</v>
      </c>
      <c r="J55" s="84">
        <f t="shared" si="18"/>
        <v>0</v>
      </c>
      <c r="K55" s="84">
        <f t="shared" si="19"/>
        <v>0</v>
      </c>
      <c r="L55" s="84">
        <f t="shared" si="20"/>
        <v>0</v>
      </c>
      <c r="M55" s="84">
        <f t="shared" si="21"/>
        <v>0</v>
      </c>
      <c r="N55" s="84">
        <f t="shared" si="0"/>
        <v>0</v>
      </c>
      <c r="O55" s="85">
        <f t="shared" si="1"/>
        <v>0</v>
      </c>
      <c r="P55" s="106">
        <v>50</v>
      </c>
      <c r="Q55" s="84">
        <f t="shared" si="15"/>
        <v>0</v>
      </c>
      <c r="R55" s="84">
        <f t="shared" si="22"/>
        <v>0</v>
      </c>
      <c r="S55" s="84">
        <f t="shared" si="23"/>
        <v>0</v>
      </c>
      <c r="T55" s="84">
        <f t="shared" si="2"/>
        <v>0</v>
      </c>
      <c r="U55" s="84">
        <f t="shared" si="16"/>
        <v>0</v>
      </c>
      <c r="V55" s="84">
        <f t="shared" si="3"/>
        <v>0</v>
      </c>
      <c r="W55" s="84">
        <v>0</v>
      </c>
      <c r="X55" s="84">
        <f t="shared" si="4"/>
        <v>0</v>
      </c>
      <c r="Y55" s="89">
        <f t="shared" si="5"/>
        <v>0</v>
      </c>
      <c r="AA55" s="122">
        <v>50</v>
      </c>
      <c r="AB55" s="84">
        <f t="shared" si="6"/>
        <v>0</v>
      </c>
      <c r="AC55" s="332">
        <f t="shared" si="38"/>
        <v>0</v>
      </c>
      <c r="AD55" s="152">
        <f t="shared" si="8"/>
        <v>0</v>
      </c>
      <c r="AE55" s="152">
        <f t="shared" si="9"/>
        <v>0</v>
      </c>
      <c r="AF55" s="221">
        <f t="shared" si="34"/>
        <v>0</v>
      </c>
      <c r="AG55" s="221">
        <f t="shared" si="35"/>
        <v>0</v>
      </c>
      <c r="AH55" s="221">
        <f t="shared" si="36"/>
        <v>0</v>
      </c>
      <c r="AI55" s="226">
        <f t="shared" si="37"/>
        <v>0</v>
      </c>
      <c r="AK55" s="122">
        <v>50</v>
      </c>
      <c r="AL55" s="84"/>
      <c r="AM55" s="84"/>
      <c r="AN55" s="84"/>
      <c r="AO55" s="84"/>
      <c r="AP55" s="84"/>
      <c r="AQ55" s="221"/>
      <c r="AR55" s="221"/>
      <c r="AS55" s="221"/>
      <c r="AT55" s="221"/>
      <c r="AU55" s="84"/>
      <c r="AV55" s="84"/>
      <c r="AW55" s="84"/>
      <c r="AX55" s="84"/>
      <c r="AY55" s="127"/>
    </row>
    <row r="56" spans="2:51">
      <c r="B56" s="91"/>
      <c r="C56" s="181"/>
      <c r="D56" s="165"/>
      <c r="E56" s="170"/>
      <c r="F56" s="93"/>
      <c r="G56" s="102"/>
      <c r="I56" s="106">
        <v>51</v>
      </c>
      <c r="J56" s="84">
        <f t="shared" si="18"/>
        <v>0</v>
      </c>
      <c r="K56" s="84">
        <f t="shared" si="19"/>
        <v>0</v>
      </c>
      <c r="L56" s="84">
        <f t="shared" si="20"/>
        <v>0</v>
      </c>
      <c r="M56" s="84">
        <f t="shared" si="21"/>
        <v>0</v>
      </c>
      <c r="N56" s="84">
        <f t="shared" si="0"/>
        <v>0</v>
      </c>
      <c r="O56" s="85">
        <f t="shared" si="1"/>
        <v>0</v>
      </c>
      <c r="P56" s="106">
        <v>51</v>
      </c>
      <c r="Q56" s="84">
        <f t="shared" si="15"/>
        <v>0</v>
      </c>
      <c r="R56" s="84">
        <f t="shared" si="22"/>
        <v>0</v>
      </c>
      <c r="S56" s="84">
        <f t="shared" si="23"/>
        <v>0</v>
      </c>
      <c r="T56" s="84">
        <f t="shared" si="2"/>
        <v>0</v>
      </c>
      <c r="U56" s="84">
        <f t="shared" si="16"/>
        <v>0</v>
      </c>
      <c r="V56" s="84">
        <f t="shared" si="3"/>
        <v>0</v>
      </c>
      <c r="W56" s="84">
        <v>0</v>
      </c>
      <c r="X56" s="84">
        <f t="shared" si="4"/>
        <v>0</v>
      </c>
      <c r="Y56" s="89">
        <f t="shared" si="5"/>
        <v>0</v>
      </c>
      <c r="AA56" s="122">
        <v>51</v>
      </c>
      <c r="AB56" s="84">
        <f t="shared" si="6"/>
        <v>0</v>
      </c>
      <c r="AC56" s="332">
        <f t="shared" si="38"/>
        <v>0</v>
      </c>
      <c r="AD56" s="152">
        <f t="shared" si="8"/>
        <v>0</v>
      </c>
      <c r="AE56" s="152">
        <f t="shared" si="9"/>
        <v>0</v>
      </c>
      <c r="AF56" s="221">
        <f t="shared" si="34"/>
        <v>0</v>
      </c>
      <c r="AG56" s="221">
        <f t="shared" si="35"/>
        <v>0</v>
      </c>
      <c r="AH56" s="221">
        <f t="shared" si="36"/>
        <v>0</v>
      </c>
      <c r="AI56" s="226">
        <f t="shared" si="37"/>
        <v>0</v>
      </c>
      <c r="AK56" s="122">
        <v>51</v>
      </c>
      <c r="AL56" s="84"/>
      <c r="AM56" s="84"/>
      <c r="AN56" s="84"/>
      <c r="AO56" s="84"/>
      <c r="AP56" s="84"/>
      <c r="AQ56" s="221"/>
      <c r="AR56" s="221"/>
      <c r="AS56" s="221"/>
      <c r="AT56" s="221"/>
      <c r="AU56" s="84"/>
      <c r="AV56" s="84"/>
      <c r="AW56" s="84"/>
      <c r="AX56" s="84"/>
      <c r="AY56" s="127"/>
    </row>
    <row r="57" spans="2:51">
      <c r="B57" s="91"/>
      <c r="C57" s="181"/>
      <c r="D57" s="165"/>
      <c r="E57" s="170"/>
      <c r="F57" s="93"/>
      <c r="G57" s="102"/>
      <c r="I57" s="106">
        <v>52</v>
      </c>
      <c r="J57" s="84">
        <f t="shared" si="18"/>
        <v>0</v>
      </c>
      <c r="K57" s="84">
        <f t="shared" si="19"/>
        <v>0</v>
      </c>
      <c r="L57" s="84">
        <f t="shared" si="20"/>
        <v>0</v>
      </c>
      <c r="M57" s="84">
        <f t="shared" si="21"/>
        <v>0</v>
      </c>
      <c r="N57" s="84">
        <f t="shared" si="0"/>
        <v>0</v>
      </c>
      <c r="O57" s="85">
        <f t="shared" si="1"/>
        <v>0</v>
      </c>
      <c r="P57" s="106">
        <v>52</v>
      </c>
      <c r="Q57" s="84">
        <f t="shared" si="15"/>
        <v>0</v>
      </c>
      <c r="R57" s="84">
        <f t="shared" si="22"/>
        <v>0</v>
      </c>
      <c r="S57" s="84">
        <f t="shared" si="23"/>
        <v>0</v>
      </c>
      <c r="T57" s="84">
        <f t="shared" si="2"/>
        <v>0</v>
      </c>
      <c r="U57" s="84">
        <f t="shared" si="16"/>
        <v>0</v>
      </c>
      <c r="V57" s="84">
        <f t="shared" si="3"/>
        <v>0</v>
      </c>
      <c r="W57" s="84">
        <v>0</v>
      </c>
      <c r="X57" s="84">
        <f t="shared" si="4"/>
        <v>0</v>
      </c>
      <c r="Y57" s="89">
        <f t="shared" si="5"/>
        <v>0</v>
      </c>
      <c r="AA57" s="122">
        <v>52</v>
      </c>
      <c r="AB57" s="84">
        <f t="shared" si="6"/>
        <v>0</v>
      </c>
      <c r="AC57" s="332">
        <f t="shared" si="38"/>
        <v>0</v>
      </c>
      <c r="AD57" s="152">
        <f t="shared" si="8"/>
        <v>0</v>
      </c>
      <c r="AE57" s="152">
        <f t="shared" si="9"/>
        <v>0</v>
      </c>
      <c r="AF57" s="221">
        <f t="shared" si="34"/>
        <v>0</v>
      </c>
      <c r="AG57" s="221">
        <f t="shared" si="35"/>
        <v>0</v>
      </c>
      <c r="AH57" s="221">
        <f t="shared" si="36"/>
        <v>0</v>
      </c>
      <c r="AI57" s="226">
        <f t="shared" si="37"/>
        <v>0</v>
      </c>
      <c r="AK57" s="122">
        <v>52</v>
      </c>
      <c r="AL57" s="84"/>
      <c r="AM57" s="84"/>
      <c r="AN57" s="84"/>
      <c r="AO57" s="84"/>
      <c r="AP57" s="84"/>
      <c r="AQ57" s="221"/>
      <c r="AR57" s="221"/>
      <c r="AS57" s="221"/>
      <c r="AT57" s="221"/>
      <c r="AU57" s="84"/>
      <c r="AV57" s="84"/>
      <c r="AW57" s="84"/>
      <c r="AX57" s="84"/>
      <c r="AY57" s="127"/>
    </row>
    <row r="58" spans="2:51">
      <c r="B58" s="91"/>
      <c r="C58" s="181"/>
      <c r="D58" s="165"/>
      <c r="E58" s="170"/>
      <c r="F58" s="93"/>
      <c r="G58" s="102"/>
      <c r="I58" s="106">
        <v>53</v>
      </c>
      <c r="J58" s="84">
        <f t="shared" si="18"/>
        <v>0</v>
      </c>
      <c r="K58" s="84">
        <f t="shared" si="19"/>
        <v>0</v>
      </c>
      <c r="L58" s="84">
        <f t="shared" si="20"/>
        <v>0</v>
      </c>
      <c r="M58" s="84">
        <f t="shared" si="21"/>
        <v>0</v>
      </c>
      <c r="N58" s="84">
        <f t="shared" si="0"/>
        <v>0</v>
      </c>
      <c r="O58" s="85">
        <f t="shared" si="1"/>
        <v>0</v>
      </c>
      <c r="P58" s="106">
        <v>53</v>
      </c>
      <c r="Q58" s="84">
        <f t="shared" si="15"/>
        <v>0</v>
      </c>
      <c r="R58" s="84">
        <f t="shared" si="22"/>
        <v>0</v>
      </c>
      <c r="S58" s="84">
        <f t="shared" si="23"/>
        <v>0</v>
      </c>
      <c r="T58" s="84">
        <f t="shared" si="2"/>
        <v>0</v>
      </c>
      <c r="U58" s="84">
        <f t="shared" si="16"/>
        <v>0</v>
      </c>
      <c r="V58" s="84">
        <f t="shared" si="3"/>
        <v>0</v>
      </c>
      <c r="W58" s="84">
        <v>0</v>
      </c>
      <c r="X58" s="84">
        <f t="shared" si="4"/>
        <v>0</v>
      </c>
      <c r="Y58" s="89">
        <f t="shared" si="5"/>
        <v>0</v>
      </c>
      <c r="AA58" s="122">
        <v>53</v>
      </c>
      <c r="AB58" s="84">
        <f t="shared" si="6"/>
        <v>0</v>
      </c>
      <c r="AC58" s="332">
        <f t="shared" si="38"/>
        <v>0</v>
      </c>
      <c r="AD58" s="152">
        <f t="shared" si="8"/>
        <v>0</v>
      </c>
      <c r="AE58" s="152">
        <f t="shared" si="9"/>
        <v>0</v>
      </c>
      <c r="AF58" s="221">
        <f t="shared" si="34"/>
        <v>0</v>
      </c>
      <c r="AG58" s="221">
        <f t="shared" si="35"/>
        <v>0</v>
      </c>
      <c r="AH58" s="221">
        <f t="shared" si="36"/>
        <v>0</v>
      </c>
      <c r="AI58" s="226">
        <f t="shared" si="37"/>
        <v>0</v>
      </c>
      <c r="AK58" s="122">
        <v>53</v>
      </c>
      <c r="AL58" s="84"/>
      <c r="AM58" s="84"/>
      <c r="AN58" s="84"/>
      <c r="AO58" s="84"/>
      <c r="AP58" s="84"/>
      <c r="AQ58" s="221"/>
      <c r="AR58" s="221"/>
      <c r="AS58" s="221"/>
      <c r="AT58" s="221"/>
      <c r="AU58" s="84"/>
      <c r="AV58" s="84"/>
      <c r="AW58" s="84"/>
      <c r="AX58" s="84"/>
      <c r="AY58" s="127"/>
    </row>
    <row r="59" spans="2:51">
      <c r="B59" s="91"/>
      <c r="C59" s="181"/>
      <c r="D59" s="165"/>
      <c r="E59" s="170"/>
      <c r="F59" s="93"/>
      <c r="G59" s="102"/>
      <c r="I59" s="106">
        <v>54</v>
      </c>
      <c r="J59" s="84">
        <f t="shared" si="18"/>
        <v>0</v>
      </c>
      <c r="K59" s="84">
        <f t="shared" si="19"/>
        <v>0</v>
      </c>
      <c r="L59" s="84">
        <f t="shared" si="20"/>
        <v>0</v>
      </c>
      <c r="M59" s="84">
        <f t="shared" si="21"/>
        <v>0</v>
      </c>
      <c r="N59" s="84">
        <f t="shared" si="0"/>
        <v>0</v>
      </c>
      <c r="O59" s="85">
        <f t="shared" si="1"/>
        <v>0</v>
      </c>
      <c r="P59" s="106">
        <v>54</v>
      </c>
      <c r="Q59" s="84">
        <f t="shared" si="15"/>
        <v>0</v>
      </c>
      <c r="R59" s="84">
        <f t="shared" si="22"/>
        <v>0</v>
      </c>
      <c r="S59" s="84">
        <f t="shared" si="23"/>
        <v>0</v>
      </c>
      <c r="T59" s="84">
        <f t="shared" si="2"/>
        <v>0</v>
      </c>
      <c r="U59" s="84">
        <f t="shared" si="16"/>
        <v>0</v>
      </c>
      <c r="V59" s="84">
        <f t="shared" si="3"/>
        <v>0</v>
      </c>
      <c r="W59" s="84">
        <v>0</v>
      </c>
      <c r="X59" s="84">
        <f t="shared" si="4"/>
        <v>0</v>
      </c>
      <c r="Y59" s="89">
        <f t="shared" si="5"/>
        <v>0</v>
      </c>
      <c r="AA59" s="122">
        <v>54</v>
      </c>
      <c r="AB59" s="84">
        <f t="shared" si="6"/>
        <v>0</v>
      </c>
      <c r="AC59" s="332">
        <f t="shared" si="38"/>
        <v>0</v>
      </c>
      <c r="AD59" s="152">
        <f t="shared" si="8"/>
        <v>0</v>
      </c>
      <c r="AE59" s="152">
        <f t="shared" si="9"/>
        <v>0</v>
      </c>
      <c r="AF59" s="221">
        <f t="shared" si="34"/>
        <v>0</v>
      </c>
      <c r="AG59" s="221">
        <f t="shared" si="35"/>
        <v>0</v>
      </c>
      <c r="AH59" s="221">
        <f t="shared" si="36"/>
        <v>0</v>
      </c>
      <c r="AI59" s="226">
        <f t="shared" si="37"/>
        <v>0</v>
      </c>
      <c r="AK59" s="122">
        <v>54</v>
      </c>
      <c r="AL59" s="84"/>
      <c r="AM59" s="84"/>
      <c r="AN59" s="84"/>
      <c r="AO59" s="84"/>
      <c r="AP59" s="84"/>
      <c r="AQ59" s="221"/>
      <c r="AR59" s="221"/>
      <c r="AS59" s="221"/>
      <c r="AT59" s="221"/>
      <c r="AU59" s="84"/>
      <c r="AV59" s="84"/>
      <c r="AW59" s="84"/>
      <c r="AX59" s="84"/>
      <c r="AY59" s="127"/>
    </row>
    <row r="60" spans="2:51">
      <c r="B60" s="91"/>
      <c r="C60" s="181"/>
      <c r="D60" s="165"/>
      <c r="E60" s="170"/>
      <c r="F60" s="93"/>
      <c r="G60" s="102"/>
      <c r="I60" s="106">
        <v>55</v>
      </c>
      <c r="J60" s="84">
        <f t="shared" si="18"/>
        <v>0</v>
      </c>
      <c r="K60" s="84">
        <f t="shared" si="19"/>
        <v>0</v>
      </c>
      <c r="L60" s="84">
        <f t="shared" si="20"/>
        <v>0</v>
      </c>
      <c r="M60" s="84">
        <f t="shared" si="21"/>
        <v>0</v>
      </c>
      <c r="N60" s="84">
        <f t="shared" si="0"/>
        <v>0</v>
      </c>
      <c r="O60" s="85">
        <f t="shared" si="1"/>
        <v>0</v>
      </c>
      <c r="P60" s="106">
        <v>55</v>
      </c>
      <c r="Q60" s="84">
        <f t="shared" si="15"/>
        <v>0</v>
      </c>
      <c r="R60" s="84">
        <f t="shared" si="22"/>
        <v>0</v>
      </c>
      <c r="S60" s="84">
        <f t="shared" si="23"/>
        <v>0</v>
      </c>
      <c r="T60" s="84">
        <f t="shared" si="2"/>
        <v>0</v>
      </c>
      <c r="U60" s="84">
        <f t="shared" si="16"/>
        <v>0</v>
      </c>
      <c r="V60" s="84">
        <f t="shared" si="3"/>
        <v>0</v>
      </c>
      <c r="W60" s="84">
        <v>0</v>
      </c>
      <c r="X60" s="84">
        <f t="shared" si="4"/>
        <v>0</v>
      </c>
      <c r="Y60" s="89">
        <f t="shared" si="5"/>
        <v>0</v>
      </c>
      <c r="AA60" s="122">
        <v>55</v>
      </c>
      <c r="AB60" s="84">
        <f t="shared" si="6"/>
        <v>0</v>
      </c>
      <c r="AC60" s="332">
        <f t="shared" si="38"/>
        <v>0</v>
      </c>
      <c r="AD60" s="152">
        <f t="shared" si="8"/>
        <v>0</v>
      </c>
      <c r="AE60" s="152">
        <f t="shared" si="9"/>
        <v>0</v>
      </c>
      <c r="AF60" s="221">
        <f t="shared" si="34"/>
        <v>0</v>
      </c>
      <c r="AG60" s="221">
        <f t="shared" si="35"/>
        <v>0</v>
      </c>
      <c r="AH60" s="221">
        <f t="shared" si="36"/>
        <v>0</v>
      </c>
      <c r="AI60" s="226">
        <f t="shared" si="37"/>
        <v>0</v>
      </c>
      <c r="AK60" s="122">
        <v>55</v>
      </c>
      <c r="AL60" s="84"/>
      <c r="AM60" s="84"/>
      <c r="AN60" s="84"/>
      <c r="AO60" s="84"/>
      <c r="AP60" s="84"/>
      <c r="AQ60" s="221"/>
      <c r="AR60" s="221"/>
      <c r="AS60" s="221"/>
      <c r="AT60" s="221"/>
      <c r="AU60" s="84"/>
      <c r="AV60" s="84"/>
      <c r="AW60" s="84"/>
      <c r="AX60" s="84"/>
      <c r="AY60" s="127"/>
    </row>
    <row r="61" spans="2:51">
      <c r="B61" s="91"/>
      <c r="C61" s="181"/>
      <c r="D61" s="165"/>
      <c r="E61" s="170"/>
      <c r="F61" s="93"/>
      <c r="G61" s="102"/>
      <c r="I61" s="106">
        <v>56</v>
      </c>
      <c r="J61" s="84">
        <f t="shared" si="18"/>
        <v>0</v>
      </c>
      <c r="K61" s="84">
        <f t="shared" si="19"/>
        <v>0</v>
      </c>
      <c r="L61" s="84">
        <f t="shared" si="20"/>
        <v>0</v>
      </c>
      <c r="M61" s="84">
        <f t="shared" si="21"/>
        <v>0</v>
      </c>
      <c r="N61" s="84">
        <f t="shared" si="0"/>
        <v>0</v>
      </c>
      <c r="O61" s="85">
        <f t="shared" si="1"/>
        <v>0</v>
      </c>
      <c r="P61" s="106">
        <v>56</v>
      </c>
      <c r="Q61" s="84">
        <f t="shared" si="15"/>
        <v>0</v>
      </c>
      <c r="R61" s="84">
        <f t="shared" si="22"/>
        <v>0</v>
      </c>
      <c r="S61" s="84">
        <f t="shared" si="23"/>
        <v>0</v>
      </c>
      <c r="T61" s="84">
        <f t="shared" si="2"/>
        <v>0</v>
      </c>
      <c r="U61" s="84">
        <f t="shared" si="16"/>
        <v>0</v>
      </c>
      <c r="V61" s="84">
        <f t="shared" si="3"/>
        <v>0</v>
      </c>
      <c r="W61" s="84">
        <v>0</v>
      </c>
      <c r="X61" s="84">
        <f t="shared" si="4"/>
        <v>0</v>
      </c>
      <c r="Y61" s="89">
        <f t="shared" si="5"/>
        <v>0</v>
      </c>
      <c r="AA61" s="122">
        <v>56</v>
      </c>
      <c r="AB61" s="84">
        <f t="shared" si="6"/>
        <v>0</v>
      </c>
      <c r="AC61" s="332">
        <f t="shared" si="38"/>
        <v>0</v>
      </c>
      <c r="AD61" s="152">
        <f t="shared" si="8"/>
        <v>0</v>
      </c>
      <c r="AE61" s="152">
        <f t="shared" si="9"/>
        <v>0</v>
      </c>
      <c r="AF61" s="221">
        <f t="shared" si="34"/>
        <v>0</v>
      </c>
      <c r="AG61" s="221">
        <f t="shared" si="35"/>
        <v>0</v>
      </c>
      <c r="AH61" s="221">
        <f t="shared" si="36"/>
        <v>0</v>
      </c>
      <c r="AI61" s="226">
        <f t="shared" si="37"/>
        <v>0</v>
      </c>
      <c r="AK61" s="122">
        <v>56</v>
      </c>
      <c r="AL61" s="84"/>
      <c r="AM61" s="84"/>
      <c r="AN61" s="84"/>
      <c r="AO61" s="84"/>
      <c r="AP61" s="84"/>
      <c r="AQ61" s="221"/>
      <c r="AR61" s="221"/>
      <c r="AS61" s="221"/>
      <c r="AT61" s="221"/>
      <c r="AU61" s="84"/>
      <c r="AV61" s="84"/>
      <c r="AW61" s="84"/>
      <c r="AX61" s="84"/>
      <c r="AY61" s="127"/>
    </row>
    <row r="62" spans="2:51">
      <c r="B62" s="91"/>
      <c r="C62" s="181"/>
      <c r="D62" s="165"/>
      <c r="E62" s="170"/>
      <c r="F62" s="93"/>
      <c r="G62" s="102"/>
      <c r="I62" s="106">
        <v>57</v>
      </c>
      <c r="J62" s="84">
        <f t="shared" si="18"/>
        <v>0</v>
      </c>
      <c r="K62" s="84">
        <f t="shared" si="19"/>
        <v>0</v>
      </c>
      <c r="L62" s="84">
        <f t="shared" si="20"/>
        <v>0</v>
      </c>
      <c r="M62" s="84">
        <f t="shared" si="21"/>
        <v>0</v>
      </c>
      <c r="N62" s="84">
        <f t="shared" si="0"/>
        <v>0</v>
      </c>
      <c r="O62" s="85">
        <f t="shared" si="1"/>
        <v>0</v>
      </c>
      <c r="P62" s="106">
        <v>57</v>
      </c>
      <c r="Q62" s="84">
        <f t="shared" si="15"/>
        <v>0</v>
      </c>
      <c r="R62" s="84">
        <f t="shared" si="22"/>
        <v>0</v>
      </c>
      <c r="S62" s="84">
        <f t="shared" si="23"/>
        <v>0</v>
      </c>
      <c r="T62" s="84">
        <f t="shared" si="2"/>
        <v>0</v>
      </c>
      <c r="U62" s="84">
        <f t="shared" si="16"/>
        <v>0</v>
      </c>
      <c r="V62" s="84">
        <f t="shared" si="3"/>
        <v>0</v>
      </c>
      <c r="W62" s="84">
        <v>0</v>
      </c>
      <c r="X62" s="84">
        <f t="shared" si="4"/>
        <v>0</v>
      </c>
      <c r="Y62" s="89">
        <f t="shared" si="5"/>
        <v>0</v>
      </c>
      <c r="AA62" s="122">
        <v>57</v>
      </c>
      <c r="AB62" s="84">
        <f t="shared" si="6"/>
        <v>0</v>
      </c>
      <c r="AC62" s="332">
        <f t="shared" si="38"/>
        <v>0</v>
      </c>
      <c r="AD62" s="152">
        <f t="shared" si="8"/>
        <v>0</v>
      </c>
      <c r="AE62" s="152">
        <f t="shared" si="9"/>
        <v>0</v>
      </c>
      <c r="AF62" s="221">
        <f t="shared" si="34"/>
        <v>0</v>
      </c>
      <c r="AG62" s="221">
        <f t="shared" si="35"/>
        <v>0</v>
      </c>
      <c r="AH62" s="221">
        <f t="shared" si="36"/>
        <v>0</v>
      </c>
      <c r="AI62" s="226">
        <f t="shared" si="37"/>
        <v>0</v>
      </c>
      <c r="AK62" s="122">
        <v>57</v>
      </c>
      <c r="AL62" s="84"/>
      <c r="AM62" s="84"/>
      <c r="AN62" s="84"/>
      <c r="AO62" s="84"/>
      <c r="AP62" s="84"/>
      <c r="AQ62" s="221"/>
      <c r="AR62" s="221"/>
      <c r="AS62" s="221"/>
      <c r="AT62" s="221"/>
      <c r="AU62" s="84"/>
      <c r="AV62" s="84"/>
      <c r="AW62" s="84"/>
      <c r="AX62" s="84"/>
      <c r="AY62" s="127"/>
    </row>
    <row r="63" spans="2:51">
      <c r="B63" s="91"/>
      <c r="C63" s="181"/>
      <c r="D63" s="165"/>
      <c r="E63" s="170"/>
      <c r="F63" s="93"/>
      <c r="G63" s="102"/>
      <c r="I63" s="106">
        <v>58</v>
      </c>
      <c r="J63" s="84">
        <f t="shared" si="18"/>
        <v>0</v>
      </c>
      <c r="K63" s="84">
        <f t="shared" si="19"/>
        <v>0</v>
      </c>
      <c r="L63" s="84">
        <f t="shared" si="20"/>
        <v>0</v>
      </c>
      <c r="M63" s="84">
        <f t="shared" si="21"/>
        <v>0</v>
      </c>
      <c r="N63" s="84">
        <f t="shared" si="0"/>
        <v>0</v>
      </c>
      <c r="O63" s="85">
        <f t="shared" si="1"/>
        <v>0</v>
      </c>
      <c r="P63" s="106">
        <v>58</v>
      </c>
      <c r="Q63" s="84">
        <f t="shared" si="15"/>
        <v>0</v>
      </c>
      <c r="R63" s="84">
        <f t="shared" si="22"/>
        <v>0</v>
      </c>
      <c r="S63" s="84">
        <f t="shared" si="23"/>
        <v>0</v>
      </c>
      <c r="T63" s="84">
        <f t="shared" si="2"/>
        <v>0</v>
      </c>
      <c r="U63" s="84">
        <f t="shared" si="16"/>
        <v>0</v>
      </c>
      <c r="V63" s="84">
        <f t="shared" si="3"/>
        <v>0</v>
      </c>
      <c r="W63" s="84">
        <v>0</v>
      </c>
      <c r="X63" s="84">
        <f t="shared" si="4"/>
        <v>0</v>
      </c>
      <c r="Y63" s="89">
        <f t="shared" si="5"/>
        <v>0</v>
      </c>
      <c r="AA63" s="122">
        <v>58</v>
      </c>
      <c r="AB63" s="84">
        <f t="shared" si="6"/>
        <v>0</v>
      </c>
      <c r="AC63" s="332">
        <f t="shared" si="38"/>
        <v>0</v>
      </c>
      <c r="AD63" s="152">
        <f t="shared" si="8"/>
        <v>0</v>
      </c>
      <c r="AE63" s="152">
        <f t="shared" si="9"/>
        <v>0</v>
      </c>
      <c r="AF63" s="221">
        <f t="shared" si="34"/>
        <v>0</v>
      </c>
      <c r="AG63" s="221">
        <f t="shared" si="35"/>
        <v>0</v>
      </c>
      <c r="AH63" s="221">
        <f t="shared" si="36"/>
        <v>0</v>
      </c>
      <c r="AI63" s="226">
        <f t="shared" si="37"/>
        <v>0</v>
      </c>
      <c r="AK63" s="122">
        <v>58</v>
      </c>
      <c r="AL63" s="84"/>
      <c r="AM63" s="84"/>
      <c r="AN63" s="84"/>
      <c r="AO63" s="84"/>
      <c r="AP63" s="84"/>
      <c r="AQ63" s="221"/>
      <c r="AR63" s="221"/>
      <c r="AS63" s="221"/>
      <c r="AT63" s="221"/>
      <c r="AU63" s="84"/>
      <c r="AV63" s="84"/>
      <c r="AW63" s="84"/>
      <c r="AX63" s="84"/>
      <c r="AY63" s="127"/>
    </row>
    <row r="64" spans="2:51">
      <c r="B64" s="91"/>
      <c r="C64" s="181"/>
      <c r="D64" s="165"/>
      <c r="E64" s="170"/>
      <c r="F64" s="93"/>
      <c r="G64" s="102"/>
      <c r="I64" s="106">
        <v>59</v>
      </c>
      <c r="J64" s="84">
        <f t="shared" si="18"/>
        <v>0</v>
      </c>
      <c r="K64" s="84">
        <f t="shared" si="19"/>
        <v>0</v>
      </c>
      <c r="L64" s="84">
        <f t="shared" si="20"/>
        <v>0</v>
      </c>
      <c r="M64" s="84">
        <f t="shared" si="21"/>
        <v>0</v>
      </c>
      <c r="N64" s="84">
        <f t="shared" si="0"/>
        <v>0</v>
      </c>
      <c r="O64" s="85">
        <f t="shared" si="1"/>
        <v>0</v>
      </c>
      <c r="P64" s="106">
        <v>59</v>
      </c>
      <c r="Q64" s="84">
        <f t="shared" si="15"/>
        <v>0</v>
      </c>
      <c r="R64" s="84">
        <f t="shared" si="22"/>
        <v>0</v>
      </c>
      <c r="S64" s="84">
        <f t="shared" si="23"/>
        <v>0</v>
      </c>
      <c r="T64" s="84">
        <f t="shared" si="2"/>
        <v>0</v>
      </c>
      <c r="U64" s="84">
        <f t="shared" si="16"/>
        <v>0</v>
      </c>
      <c r="V64" s="84">
        <f t="shared" si="3"/>
        <v>0</v>
      </c>
      <c r="W64" s="84">
        <v>0</v>
      </c>
      <c r="X64" s="84">
        <f t="shared" si="4"/>
        <v>0</v>
      </c>
      <c r="Y64" s="89">
        <f t="shared" si="5"/>
        <v>0</v>
      </c>
      <c r="AA64" s="122">
        <v>59</v>
      </c>
      <c r="AB64" s="84">
        <f t="shared" si="6"/>
        <v>0</v>
      </c>
      <c r="AC64" s="332">
        <f t="shared" si="38"/>
        <v>0</v>
      </c>
      <c r="AD64" s="152">
        <f t="shared" si="8"/>
        <v>0</v>
      </c>
      <c r="AE64" s="152">
        <f t="shared" si="9"/>
        <v>0</v>
      </c>
      <c r="AF64" s="221">
        <f t="shared" si="34"/>
        <v>0</v>
      </c>
      <c r="AG64" s="221">
        <f t="shared" si="35"/>
        <v>0</v>
      </c>
      <c r="AH64" s="221">
        <f t="shared" si="36"/>
        <v>0</v>
      </c>
      <c r="AI64" s="226">
        <f t="shared" si="37"/>
        <v>0</v>
      </c>
      <c r="AK64" s="122">
        <v>59</v>
      </c>
      <c r="AL64" s="84"/>
      <c r="AM64" s="84"/>
      <c r="AN64" s="84"/>
      <c r="AO64" s="84"/>
      <c r="AP64" s="84"/>
      <c r="AQ64" s="221"/>
      <c r="AR64" s="221"/>
      <c r="AS64" s="221"/>
      <c r="AT64" s="221"/>
      <c r="AU64" s="84"/>
      <c r="AV64" s="84"/>
      <c r="AW64" s="84"/>
      <c r="AX64" s="84"/>
      <c r="AY64" s="127"/>
    </row>
    <row r="65" spans="2:51">
      <c r="B65" s="91"/>
      <c r="C65" s="181"/>
      <c r="D65" s="165"/>
      <c r="E65" s="170"/>
      <c r="F65" s="93"/>
      <c r="G65" s="102"/>
      <c r="I65" s="106">
        <v>60</v>
      </c>
      <c r="J65" s="84">
        <f t="shared" si="18"/>
        <v>0</v>
      </c>
      <c r="K65" s="84">
        <f t="shared" si="19"/>
        <v>0</v>
      </c>
      <c r="L65" s="84">
        <f t="shared" si="20"/>
        <v>0</v>
      </c>
      <c r="M65" s="84">
        <f t="shared" si="21"/>
        <v>0</v>
      </c>
      <c r="N65" s="84">
        <f t="shared" si="0"/>
        <v>0</v>
      </c>
      <c r="O65" s="85">
        <f t="shared" si="1"/>
        <v>0</v>
      </c>
      <c r="P65" s="106">
        <v>60</v>
      </c>
      <c r="Q65" s="84">
        <f t="shared" si="15"/>
        <v>0</v>
      </c>
      <c r="R65" s="84">
        <f t="shared" si="22"/>
        <v>0</v>
      </c>
      <c r="S65" s="84">
        <f t="shared" si="23"/>
        <v>0</v>
      </c>
      <c r="T65" s="84">
        <f t="shared" si="2"/>
        <v>0</v>
      </c>
      <c r="U65" s="84">
        <f t="shared" si="16"/>
        <v>0</v>
      </c>
      <c r="V65" s="84">
        <f t="shared" si="3"/>
        <v>0</v>
      </c>
      <c r="W65" s="84">
        <v>0</v>
      </c>
      <c r="X65" s="84">
        <f t="shared" si="4"/>
        <v>0</v>
      </c>
      <c r="Y65" s="89">
        <f t="shared" si="5"/>
        <v>0</v>
      </c>
      <c r="AA65" s="122">
        <v>60</v>
      </c>
      <c r="AB65" s="84">
        <f t="shared" si="6"/>
        <v>0</v>
      </c>
      <c r="AC65" s="332">
        <f t="shared" si="38"/>
        <v>0</v>
      </c>
      <c r="AD65" s="152">
        <f t="shared" si="8"/>
        <v>0</v>
      </c>
      <c r="AE65" s="152">
        <f t="shared" si="9"/>
        <v>0</v>
      </c>
      <c r="AF65" s="221">
        <f t="shared" si="34"/>
        <v>0</v>
      </c>
      <c r="AG65" s="221">
        <f t="shared" si="35"/>
        <v>0</v>
      </c>
      <c r="AH65" s="221">
        <f t="shared" si="36"/>
        <v>0</v>
      </c>
      <c r="AI65" s="226">
        <f t="shared" si="37"/>
        <v>0</v>
      </c>
      <c r="AK65" s="122">
        <v>60</v>
      </c>
      <c r="AL65" s="84"/>
      <c r="AM65" s="84"/>
      <c r="AN65" s="84"/>
      <c r="AO65" s="84"/>
      <c r="AP65" s="84"/>
      <c r="AQ65" s="221"/>
      <c r="AR65" s="221"/>
      <c r="AS65" s="221"/>
      <c r="AT65" s="221"/>
      <c r="AU65" s="84"/>
      <c r="AV65" s="84"/>
      <c r="AW65" s="84"/>
      <c r="AX65" s="84"/>
      <c r="AY65" s="127"/>
    </row>
    <row r="66" spans="2:51">
      <c r="B66" s="91"/>
      <c r="C66" s="181"/>
      <c r="D66" s="165"/>
      <c r="E66" s="170"/>
      <c r="F66" s="93"/>
      <c r="G66" s="102"/>
      <c r="I66" s="106">
        <v>61</v>
      </c>
      <c r="J66" s="84">
        <f t="shared" si="18"/>
        <v>0</v>
      </c>
      <c r="K66" s="84">
        <f t="shared" si="19"/>
        <v>0</v>
      </c>
      <c r="L66" s="84">
        <f t="shared" si="20"/>
        <v>0</v>
      </c>
      <c r="M66" s="84">
        <f t="shared" si="21"/>
        <v>0</v>
      </c>
      <c r="N66" s="84">
        <f t="shared" si="0"/>
        <v>0</v>
      </c>
      <c r="O66" s="85">
        <f t="shared" si="1"/>
        <v>0</v>
      </c>
      <c r="P66" s="106">
        <v>61</v>
      </c>
      <c r="Q66" s="84">
        <f t="shared" si="15"/>
        <v>0</v>
      </c>
      <c r="R66" s="84">
        <f t="shared" si="22"/>
        <v>0</v>
      </c>
      <c r="S66" s="84">
        <f t="shared" si="23"/>
        <v>0</v>
      </c>
      <c r="T66" s="84">
        <f t="shared" si="2"/>
        <v>0</v>
      </c>
      <c r="U66" s="84">
        <f t="shared" si="16"/>
        <v>0</v>
      </c>
      <c r="V66" s="84">
        <f t="shared" si="3"/>
        <v>0</v>
      </c>
      <c r="W66" s="84">
        <v>0</v>
      </c>
      <c r="X66" s="84">
        <f t="shared" si="4"/>
        <v>0</v>
      </c>
      <c r="Y66" s="89">
        <f t="shared" si="5"/>
        <v>0</v>
      </c>
      <c r="AA66" s="122">
        <v>61</v>
      </c>
      <c r="AB66" s="84">
        <f t="shared" si="6"/>
        <v>0</v>
      </c>
      <c r="AC66" s="332">
        <f t="shared" si="38"/>
        <v>0</v>
      </c>
      <c r="AD66" s="152">
        <f t="shared" si="8"/>
        <v>0</v>
      </c>
      <c r="AE66" s="152">
        <f t="shared" si="9"/>
        <v>0</v>
      </c>
      <c r="AF66" s="221">
        <f t="shared" si="34"/>
        <v>0</v>
      </c>
      <c r="AG66" s="221">
        <f t="shared" si="35"/>
        <v>0</v>
      </c>
      <c r="AH66" s="221">
        <f t="shared" si="36"/>
        <v>0</v>
      </c>
      <c r="AI66" s="226">
        <f t="shared" si="37"/>
        <v>0</v>
      </c>
      <c r="AK66" s="122">
        <v>61</v>
      </c>
      <c r="AL66" s="84"/>
      <c r="AM66" s="84"/>
      <c r="AN66" s="84"/>
      <c r="AO66" s="84"/>
      <c r="AP66" s="84"/>
      <c r="AQ66" s="221"/>
      <c r="AR66" s="221"/>
      <c r="AS66" s="221"/>
      <c r="AT66" s="221"/>
      <c r="AU66" s="84"/>
      <c r="AV66" s="84"/>
      <c r="AW66" s="84"/>
      <c r="AX66" s="84"/>
      <c r="AY66" s="127"/>
    </row>
    <row r="67" spans="2:51">
      <c r="B67" s="91"/>
      <c r="C67" s="181"/>
      <c r="D67" s="165"/>
      <c r="E67" s="170"/>
      <c r="F67" s="93"/>
      <c r="G67" s="102"/>
      <c r="I67" s="106">
        <v>62</v>
      </c>
      <c r="J67" s="84">
        <f t="shared" si="18"/>
        <v>0</v>
      </c>
      <c r="K67" s="84">
        <f t="shared" si="19"/>
        <v>0</v>
      </c>
      <c r="L67" s="84">
        <f t="shared" si="20"/>
        <v>0</v>
      </c>
      <c r="M67" s="84">
        <f t="shared" si="21"/>
        <v>0</v>
      </c>
      <c r="N67" s="84">
        <f t="shared" si="0"/>
        <v>0</v>
      </c>
      <c r="O67" s="85">
        <f t="shared" si="1"/>
        <v>0</v>
      </c>
      <c r="P67" s="106">
        <v>62</v>
      </c>
      <c r="Q67" s="84">
        <f t="shared" si="15"/>
        <v>0</v>
      </c>
      <c r="R67" s="84">
        <f t="shared" si="22"/>
        <v>0</v>
      </c>
      <c r="S67" s="84">
        <f t="shared" si="23"/>
        <v>0</v>
      </c>
      <c r="T67" s="84">
        <f t="shared" si="2"/>
        <v>0</v>
      </c>
      <c r="U67" s="84">
        <f t="shared" si="16"/>
        <v>0</v>
      </c>
      <c r="V67" s="84">
        <f t="shared" si="3"/>
        <v>0</v>
      </c>
      <c r="W67" s="84">
        <v>0</v>
      </c>
      <c r="X67" s="84">
        <f t="shared" si="4"/>
        <v>0</v>
      </c>
      <c r="Y67" s="89">
        <f t="shared" si="5"/>
        <v>0</v>
      </c>
      <c r="AA67" s="122">
        <v>62</v>
      </c>
      <c r="AB67" s="84">
        <f t="shared" si="6"/>
        <v>0</v>
      </c>
      <c r="AC67" s="332">
        <f t="shared" si="38"/>
        <v>0</v>
      </c>
      <c r="AD67" s="152">
        <f t="shared" si="8"/>
        <v>0</v>
      </c>
      <c r="AE67" s="152">
        <f t="shared" si="9"/>
        <v>0</v>
      </c>
      <c r="AF67" s="221">
        <f t="shared" si="34"/>
        <v>0</v>
      </c>
      <c r="AG67" s="221">
        <f t="shared" si="35"/>
        <v>0</v>
      </c>
      <c r="AH67" s="221">
        <f t="shared" si="36"/>
        <v>0</v>
      </c>
      <c r="AI67" s="226">
        <f t="shared" si="37"/>
        <v>0</v>
      </c>
      <c r="AK67" s="122">
        <v>62</v>
      </c>
      <c r="AL67" s="84"/>
      <c r="AM67" s="84"/>
      <c r="AN67" s="84"/>
      <c r="AO67" s="84"/>
      <c r="AP67" s="84"/>
      <c r="AQ67" s="221"/>
      <c r="AR67" s="221"/>
      <c r="AS67" s="221"/>
      <c r="AT67" s="221"/>
      <c r="AU67" s="84"/>
      <c r="AV67" s="84"/>
      <c r="AW67" s="84"/>
      <c r="AX67" s="84"/>
      <c r="AY67" s="127"/>
    </row>
    <row r="68" spans="2:51">
      <c r="B68" s="91"/>
      <c r="C68" s="181"/>
      <c r="D68" s="165"/>
      <c r="E68" s="170"/>
      <c r="F68" s="93"/>
      <c r="G68" s="102"/>
      <c r="I68" s="106">
        <v>63</v>
      </c>
      <c r="J68" s="84">
        <f t="shared" si="18"/>
        <v>0</v>
      </c>
      <c r="K68" s="84">
        <f t="shared" si="19"/>
        <v>0</v>
      </c>
      <c r="L68" s="84">
        <f t="shared" si="20"/>
        <v>0</v>
      </c>
      <c r="M68" s="84">
        <f t="shared" si="21"/>
        <v>0</v>
      </c>
      <c r="N68" s="84">
        <f t="shared" si="0"/>
        <v>0</v>
      </c>
      <c r="O68" s="85">
        <f t="shared" si="1"/>
        <v>0</v>
      </c>
      <c r="P68" s="106">
        <v>63</v>
      </c>
      <c r="Q68" s="84">
        <f t="shared" si="15"/>
        <v>0</v>
      </c>
      <c r="R68" s="84">
        <f t="shared" si="22"/>
        <v>0</v>
      </c>
      <c r="S68" s="84">
        <f t="shared" si="23"/>
        <v>0</v>
      </c>
      <c r="T68" s="84">
        <f t="shared" si="2"/>
        <v>0</v>
      </c>
      <c r="U68" s="84">
        <f t="shared" si="16"/>
        <v>0</v>
      </c>
      <c r="V68" s="84">
        <f t="shared" si="3"/>
        <v>0</v>
      </c>
      <c r="W68" s="84">
        <v>0</v>
      </c>
      <c r="X68" s="84">
        <f t="shared" si="4"/>
        <v>0</v>
      </c>
      <c r="Y68" s="89">
        <f t="shared" si="5"/>
        <v>0</v>
      </c>
      <c r="AA68" s="122">
        <v>63</v>
      </c>
      <c r="AB68" s="84">
        <f t="shared" si="6"/>
        <v>0</v>
      </c>
      <c r="AC68" s="332">
        <f t="shared" si="38"/>
        <v>0</v>
      </c>
      <c r="AD68" s="152">
        <f t="shared" si="8"/>
        <v>0</v>
      </c>
      <c r="AE68" s="152">
        <f t="shared" si="9"/>
        <v>0</v>
      </c>
      <c r="AF68" s="221">
        <f t="shared" si="34"/>
        <v>0</v>
      </c>
      <c r="AG68" s="221">
        <f t="shared" si="35"/>
        <v>0</v>
      </c>
      <c r="AH68" s="221">
        <f t="shared" si="36"/>
        <v>0</v>
      </c>
      <c r="AI68" s="226">
        <f t="shared" si="37"/>
        <v>0</v>
      </c>
      <c r="AK68" s="122">
        <v>63</v>
      </c>
      <c r="AL68" s="84"/>
      <c r="AM68" s="84"/>
      <c r="AN68" s="84"/>
      <c r="AO68" s="84"/>
      <c r="AP68" s="84"/>
      <c r="AQ68" s="221"/>
      <c r="AR68" s="221"/>
      <c r="AS68" s="221"/>
      <c r="AT68" s="221"/>
      <c r="AU68" s="84"/>
      <c r="AV68" s="84"/>
      <c r="AW68" s="84"/>
      <c r="AX68" s="84"/>
      <c r="AY68" s="127"/>
    </row>
    <row r="69" spans="2:51">
      <c r="B69" s="91"/>
      <c r="C69" s="181"/>
      <c r="D69" s="165"/>
      <c r="E69" s="170"/>
      <c r="F69" s="93"/>
      <c r="G69" s="102"/>
      <c r="I69" s="106">
        <v>64</v>
      </c>
      <c r="J69" s="84">
        <f t="shared" si="18"/>
        <v>0</v>
      </c>
      <c r="K69" s="84">
        <f t="shared" si="19"/>
        <v>0</v>
      </c>
      <c r="L69" s="84">
        <f t="shared" si="20"/>
        <v>0</v>
      </c>
      <c r="M69" s="84">
        <f t="shared" si="21"/>
        <v>0</v>
      </c>
      <c r="N69" s="84">
        <f t="shared" ref="N69:N132" si="40">IF(P70&lt;=$F$18,0,)</f>
        <v>0</v>
      </c>
      <c r="O69" s="85">
        <f t="shared" ref="O69:O132" si="41">((J69+K69)*0.475+L69+M69+N69)*44/12</f>
        <v>0</v>
      </c>
      <c r="P69" s="106">
        <v>64</v>
      </c>
      <c r="Q69" s="84">
        <f t="shared" si="15"/>
        <v>0</v>
      </c>
      <c r="R69" s="84">
        <f t="shared" si="22"/>
        <v>0</v>
      </c>
      <c r="S69" s="84">
        <f t="shared" si="23"/>
        <v>0</v>
      </c>
      <c r="T69" s="84">
        <f t="shared" ref="T69:T132" si="42">IF(S69=0,0,EXP(-1.0587+0.8836*LN(S69)+0.284))</f>
        <v>0</v>
      </c>
      <c r="U69" s="84">
        <f t="shared" si="16"/>
        <v>0</v>
      </c>
      <c r="V69" s="84">
        <f t="shared" ref="V69:V132" si="43">IF(P69&lt;=$F$18,IF(P69&lt;=30,P69*($F$16-$F$6)/30,$F$16-$F$6),)</f>
        <v>0</v>
      </c>
      <c r="W69" s="84">
        <v>0</v>
      </c>
      <c r="X69" s="84">
        <f t="shared" ref="X69:X132" si="44">((S69+T69)*0.475+U69+V69+W69)*44/12</f>
        <v>0</v>
      </c>
      <c r="Y69" s="89">
        <f t="shared" ref="Y69:Y132" si="45">IF(P69&lt;=$F$18,X69-O69,)</f>
        <v>0</v>
      </c>
      <c r="AA69" s="122">
        <v>64</v>
      </c>
      <c r="AB69" s="84">
        <f t="shared" ref="AB69:AB132" si="46">IF(AA69&lt;=$F$18,IFERROR(VLOOKUP($AA69,$B$82:$G$94,2,FALSE),0),)</f>
        <v>0</v>
      </c>
      <c r="AC69" s="332">
        <f t="shared" si="38"/>
        <v>0</v>
      </c>
      <c r="AD69" s="152">
        <f t="shared" ref="AD69:AD132" si="47">IF(AA69&lt;=$F$18,IFERROR(VLOOKUP($AA69,$B$82:$G$94,4,FALSE),0),)</f>
        <v>0</v>
      </c>
      <c r="AE69" s="152">
        <f t="shared" ref="AE69:AE132" si="48">IF(AA69&lt;=$F$18,IFERROR(VLOOKUP($AA69,$B$82:$G$94,5,FALSE),0),)</f>
        <v>0</v>
      </c>
      <c r="AF69" s="221">
        <f t="shared" si="34"/>
        <v>0</v>
      </c>
      <c r="AG69" s="221">
        <f t="shared" si="35"/>
        <v>0</v>
      </c>
      <c r="AH69" s="221">
        <f t="shared" si="36"/>
        <v>0</v>
      </c>
      <c r="AI69" s="226">
        <f t="shared" si="37"/>
        <v>0</v>
      </c>
      <c r="AK69" s="122">
        <v>64</v>
      </c>
      <c r="AL69" s="84"/>
      <c r="AM69" s="84"/>
      <c r="AN69" s="84"/>
      <c r="AO69" s="84"/>
      <c r="AP69" s="84"/>
      <c r="AQ69" s="221"/>
      <c r="AR69" s="221"/>
      <c r="AS69" s="221"/>
      <c r="AT69" s="221"/>
      <c r="AU69" s="84"/>
      <c r="AV69" s="84"/>
      <c r="AW69" s="84"/>
      <c r="AX69" s="84"/>
      <c r="AY69" s="127"/>
    </row>
    <row r="70" spans="2:51">
      <c r="B70" s="91"/>
      <c r="C70" s="181"/>
      <c r="D70" s="165"/>
      <c r="E70" s="170"/>
      <c r="F70" s="93"/>
      <c r="G70" s="102"/>
      <c r="I70" s="106">
        <v>65</v>
      </c>
      <c r="J70" s="84">
        <f t="shared" si="18"/>
        <v>0</v>
      </c>
      <c r="K70" s="84">
        <f t="shared" si="19"/>
        <v>0</v>
      </c>
      <c r="L70" s="84">
        <f t="shared" si="20"/>
        <v>0</v>
      </c>
      <c r="M70" s="84">
        <f t="shared" si="21"/>
        <v>0</v>
      </c>
      <c r="N70" s="84">
        <f t="shared" si="40"/>
        <v>0</v>
      </c>
      <c r="O70" s="85">
        <f t="shared" si="41"/>
        <v>0</v>
      </c>
      <c r="P70" s="106">
        <v>65</v>
      </c>
      <c r="Q70" s="84">
        <f t="shared" ref="Q70:Q133" si="49">IF(P70&lt;=$F$18,LOOKUP(P70-1,$B$25:$B$78,$G$25:$G$78),)</f>
        <v>0</v>
      </c>
      <c r="R70" s="84">
        <f t="shared" si="22"/>
        <v>0</v>
      </c>
      <c r="S70" s="84">
        <f t="shared" si="23"/>
        <v>0</v>
      </c>
      <c r="T70" s="84">
        <f t="shared" si="42"/>
        <v>0</v>
      </c>
      <c r="U70" s="84">
        <f t="shared" ref="U70:U133" si="50">IF(P70&lt;=$F$18,$F$5+($F$15-$F$5)*(1-EXP(-0.0175*P70)),)</f>
        <v>0</v>
      </c>
      <c r="V70" s="84">
        <f t="shared" si="43"/>
        <v>0</v>
      </c>
      <c r="W70" s="84">
        <v>0</v>
      </c>
      <c r="X70" s="84">
        <f t="shared" si="44"/>
        <v>0</v>
      </c>
      <c r="Y70" s="89">
        <f t="shared" si="45"/>
        <v>0</v>
      </c>
      <c r="AA70" s="122">
        <v>65</v>
      </c>
      <c r="AB70" s="84">
        <f t="shared" si="46"/>
        <v>0</v>
      </c>
      <c r="AC70" s="332">
        <f t="shared" si="38"/>
        <v>0</v>
      </c>
      <c r="AD70" s="152">
        <f t="shared" si="47"/>
        <v>0</v>
      </c>
      <c r="AE70" s="152">
        <f t="shared" si="48"/>
        <v>0</v>
      </c>
      <c r="AF70" s="221">
        <f t="shared" si="34"/>
        <v>0</v>
      </c>
      <c r="AG70" s="221">
        <f t="shared" si="35"/>
        <v>0</v>
      </c>
      <c r="AH70" s="221">
        <f t="shared" si="36"/>
        <v>0</v>
      </c>
      <c r="AI70" s="226">
        <f t="shared" si="37"/>
        <v>0</v>
      </c>
      <c r="AK70" s="122">
        <v>65</v>
      </c>
      <c r="AL70" s="84"/>
      <c r="AM70" s="84"/>
      <c r="AN70" s="84"/>
      <c r="AO70" s="84"/>
      <c r="AP70" s="84"/>
      <c r="AQ70" s="221"/>
      <c r="AR70" s="221"/>
      <c r="AS70" s="221"/>
      <c r="AT70" s="221"/>
      <c r="AU70" s="84"/>
      <c r="AV70" s="84"/>
      <c r="AW70" s="84"/>
      <c r="AX70" s="84"/>
      <c r="AY70" s="127"/>
    </row>
    <row r="71" spans="2:51">
      <c r="B71" s="91"/>
      <c r="C71" s="181"/>
      <c r="D71" s="165"/>
      <c r="E71" s="170"/>
      <c r="F71" s="93"/>
      <c r="G71" s="102"/>
      <c r="I71" s="106">
        <v>66</v>
      </c>
      <c r="J71" s="84">
        <f t="shared" ref="J71:J134" si="51">IF($I71&lt;=$F$10,$F$11*$F$13+J70,)</f>
        <v>0</v>
      </c>
      <c r="K71" s="84">
        <f t="shared" ref="K71:K134" si="52">IF(J71=0,0,EXP(-1.0587+0.8836*LN(J71)+0.284))</f>
        <v>0</v>
      </c>
      <c r="L71" s="84">
        <f t="shared" ref="L71:L134" si="53">IF(I71&lt;=$F$10,$F$5+($F$8-$F$5)*(1-EXP(-0.0175*I71)),)</f>
        <v>0</v>
      </c>
      <c r="M71" s="84">
        <f t="shared" ref="M71:M134" si="54">IF(I71&lt;=$F$10,IF(I71&lt;=30,I71*($F$9-$F$6)/30,$F$9-$F$6),)</f>
        <v>0</v>
      </c>
      <c r="N71" s="84">
        <f t="shared" si="40"/>
        <v>0</v>
      </c>
      <c r="O71" s="85">
        <f t="shared" si="41"/>
        <v>0</v>
      </c>
      <c r="P71" s="106">
        <v>66</v>
      </c>
      <c r="Q71" s="84">
        <f t="shared" si="49"/>
        <v>0</v>
      </c>
      <c r="R71" s="84">
        <f t="shared" ref="R71:R134" si="55">IF(P71&lt;=$F$18,Q71+R70,)</f>
        <v>0</v>
      </c>
      <c r="S71" s="84">
        <f t="shared" ref="S71:S134" si="56">$F$19*R71</f>
        <v>0</v>
      </c>
      <c r="T71" s="84">
        <f t="shared" si="42"/>
        <v>0</v>
      </c>
      <c r="U71" s="84">
        <f t="shared" si="50"/>
        <v>0</v>
      </c>
      <c r="V71" s="84">
        <f t="shared" si="43"/>
        <v>0</v>
      </c>
      <c r="W71" s="84">
        <v>0</v>
      </c>
      <c r="X71" s="84">
        <f t="shared" si="44"/>
        <v>0</v>
      </c>
      <c r="Y71" s="89">
        <f t="shared" si="45"/>
        <v>0</v>
      </c>
      <c r="AA71" s="122">
        <v>66</v>
      </c>
      <c r="AB71" s="84">
        <f t="shared" si="46"/>
        <v>0</v>
      </c>
      <c r="AC71" s="332">
        <f t="shared" si="38"/>
        <v>0</v>
      </c>
      <c r="AD71" s="152">
        <f t="shared" si="47"/>
        <v>0</v>
      </c>
      <c r="AE71" s="152">
        <f t="shared" si="48"/>
        <v>0</v>
      </c>
      <c r="AF71" s="221">
        <f t="shared" si="34"/>
        <v>0</v>
      </c>
      <c r="AG71" s="221">
        <f t="shared" si="35"/>
        <v>0</v>
      </c>
      <c r="AH71" s="221">
        <f t="shared" si="36"/>
        <v>0</v>
      </c>
      <c r="AI71" s="226">
        <f t="shared" si="37"/>
        <v>0</v>
      </c>
      <c r="AK71" s="122">
        <v>66</v>
      </c>
      <c r="AL71" s="84"/>
      <c r="AM71" s="84"/>
      <c r="AN71" s="84"/>
      <c r="AO71" s="84"/>
      <c r="AP71" s="84"/>
      <c r="AQ71" s="221"/>
      <c r="AR71" s="221"/>
      <c r="AS71" s="221"/>
      <c r="AT71" s="221"/>
      <c r="AU71" s="84"/>
      <c r="AV71" s="84"/>
      <c r="AW71" s="84"/>
      <c r="AX71" s="84"/>
      <c r="AY71" s="127"/>
    </row>
    <row r="72" spans="2:51">
      <c r="B72" s="91"/>
      <c r="C72" s="181"/>
      <c r="D72" s="165"/>
      <c r="E72" s="170"/>
      <c r="F72" s="93"/>
      <c r="G72" s="102"/>
      <c r="I72" s="106">
        <v>67</v>
      </c>
      <c r="J72" s="84">
        <f t="shared" si="51"/>
        <v>0</v>
      </c>
      <c r="K72" s="84">
        <f t="shared" si="52"/>
        <v>0</v>
      </c>
      <c r="L72" s="84">
        <f t="shared" si="53"/>
        <v>0</v>
      </c>
      <c r="M72" s="84">
        <f t="shared" si="54"/>
        <v>0</v>
      </c>
      <c r="N72" s="84">
        <f t="shared" si="40"/>
        <v>0</v>
      </c>
      <c r="O72" s="85">
        <f t="shared" si="41"/>
        <v>0</v>
      </c>
      <c r="P72" s="106">
        <v>67</v>
      </c>
      <c r="Q72" s="84">
        <f t="shared" si="49"/>
        <v>0</v>
      </c>
      <c r="R72" s="84">
        <f t="shared" si="55"/>
        <v>0</v>
      </c>
      <c r="S72" s="84">
        <f t="shared" si="56"/>
        <v>0</v>
      </c>
      <c r="T72" s="84">
        <f t="shared" si="42"/>
        <v>0</v>
      </c>
      <c r="U72" s="84">
        <f t="shared" si="50"/>
        <v>0</v>
      </c>
      <c r="V72" s="84">
        <f t="shared" si="43"/>
        <v>0</v>
      </c>
      <c r="W72" s="84">
        <v>0</v>
      </c>
      <c r="X72" s="84">
        <f t="shared" si="44"/>
        <v>0</v>
      </c>
      <c r="Y72" s="89">
        <f t="shared" si="45"/>
        <v>0</v>
      </c>
      <c r="AA72" s="122">
        <v>67</v>
      </c>
      <c r="AB72" s="84">
        <f t="shared" si="46"/>
        <v>0</v>
      </c>
      <c r="AC72" s="332">
        <f t="shared" si="38"/>
        <v>0</v>
      </c>
      <c r="AD72" s="152">
        <f t="shared" si="47"/>
        <v>0</v>
      </c>
      <c r="AE72" s="152">
        <f t="shared" si="48"/>
        <v>0</v>
      </c>
      <c r="AF72" s="221">
        <f t="shared" si="34"/>
        <v>0</v>
      </c>
      <c r="AG72" s="221">
        <f t="shared" si="35"/>
        <v>0</v>
      </c>
      <c r="AH72" s="221">
        <f t="shared" si="36"/>
        <v>0</v>
      </c>
      <c r="AI72" s="226">
        <f t="shared" si="37"/>
        <v>0</v>
      </c>
      <c r="AK72" s="122">
        <v>67</v>
      </c>
      <c r="AL72" s="84"/>
      <c r="AM72" s="84"/>
      <c r="AN72" s="84"/>
      <c r="AO72" s="84"/>
      <c r="AP72" s="84"/>
      <c r="AQ72" s="221"/>
      <c r="AR72" s="221"/>
      <c r="AS72" s="221"/>
      <c r="AT72" s="221"/>
      <c r="AU72" s="84"/>
      <c r="AV72" s="84"/>
      <c r="AW72" s="84"/>
      <c r="AX72" s="84"/>
      <c r="AY72" s="127"/>
    </row>
    <row r="73" spans="2:51">
      <c r="B73" s="91"/>
      <c r="C73" s="181"/>
      <c r="D73" s="165"/>
      <c r="E73" s="170"/>
      <c r="F73" s="93"/>
      <c r="G73" s="102"/>
      <c r="I73" s="106">
        <v>68</v>
      </c>
      <c r="J73" s="84">
        <f t="shared" si="51"/>
        <v>0</v>
      </c>
      <c r="K73" s="84">
        <f t="shared" si="52"/>
        <v>0</v>
      </c>
      <c r="L73" s="84">
        <f t="shared" si="53"/>
        <v>0</v>
      </c>
      <c r="M73" s="84">
        <f t="shared" si="54"/>
        <v>0</v>
      </c>
      <c r="N73" s="84">
        <f t="shared" si="40"/>
        <v>0</v>
      </c>
      <c r="O73" s="85">
        <f t="shared" si="41"/>
        <v>0</v>
      </c>
      <c r="P73" s="106">
        <v>68</v>
      </c>
      <c r="Q73" s="84">
        <f t="shared" si="49"/>
        <v>0</v>
      </c>
      <c r="R73" s="84">
        <f t="shared" si="55"/>
        <v>0</v>
      </c>
      <c r="S73" s="84">
        <f t="shared" si="56"/>
        <v>0</v>
      </c>
      <c r="T73" s="84">
        <f t="shared" si="42"/>
        <v>0</v>
      </c>
      <c r="U73" s="84">
        <f t="shared" si="50"/>
        <v>0</v>
      </c>
      <c r="V73" s="84">
        <f t="shared" si="43"/>
        <v>0</v>
      </c>
      <c r="W73" s="84">
        <v>0</v>
      </c>
      <c r="X73" s="84">
        <f t="shared" si="44"/>
        <v>0</v>
      </c>
      <c r="Y73" s="89">
        <f t="shared" si="45"/>
        <v>0</v>
      </c>
      <c r="AA73" s="122">
        <v>68</v>
      </c>
      <c r="AB73" s="84">
        <f t="shared" si="46"/>
        <v>0</v>
      </c>
      <c r="AC73" s="332">
        <f t="shared" si="38"/>
        <v>0</v>
      </c>
      <c r="AD73" s="152">
        <f t="shared" si="47"/>
        <v>0</v>
      </c>
      <c r="AE73" s="152">
        <f t="shared" si="48"/>
        <v>0</v>
      </c>
      <c r="AF73" s="221">
        <f t="shared" si="34"/>
        <v>0</v>
      </c>
      <c r="AG73" s="221">
        <f t="shared" si="35"/>
        <v>0</v>
      </c>
      <c r="AH73" s="221">
        <f t="shared" si="36"/>
        <v>0</v>
      </c>
      <c r="AI73" s="226">
        <f t="shared" si="37"/>
        <v>0</v>
      </c>
      <c r="AK73" s="122">
        <v>68</v>
      </c>
      <c r="AL73" s="84"/>
      <c r="AM73" s="84"/>
      <c r="AN73" s="84"/>
      <c r="AO73" s="84"/>
      <c r="AP73" s="84"/>
      <c r="AQ73" s="221"/>
      <c r="AR73" s="221"/>
      <c r="AS73" s="221"/>
      <c r="AT73" s="221"/>
      <c r="AU73" s="84"/>
      <c r="AV73" s="84"/>
      <c r="AW73" s="84"/>
      <c r="AX73" s="84"/>
      <c r="AY73" s="127"/>
    </row>
    <row r="74" spans="2:51">
      <c r="B74" s="91"/>
      <c r="C74" s="181"/>
      <c r="D74" s="165"/>
      <c r="E74" s="170"/>
      <c r="F74" s="93"/>
      <c r="G74" s="102"/>
      <c r="I74" s="106">
        <v>69</v>
      </c>
      <c r="J74" s="84">
        <f t="shared" si="51"/>
        <v>0</v>
      </c>
      <c r="K74" s="84">
        <f t="shared" si="52"/>
        <v>0</v>
      </c>
      <c r="L74" s="84">
        <f t="shared" si="53"/>
        <v>0</v>
      </c>
      <c r="M74" s="84">
        <f t="shared" si="54"/>
        <v>0</v>
      </c>
      <c r="N74" s="84">
        <f t="shared" si="40"/>
        <v>0</v>
      </c>
      <c r="O74" s="85">
        <f t="shared" si="41"/>
        <v>0</v>
      </c>
      <c r="P74" s="106">
        <v>69</v>
      </c>
      <c r="Q74" s="84">
        <f t="shared" si="49"/>
        <v>0</v>
      </c>
      <c r="R74" s="84">
        <f t="shared" si="55"/>
        <v>0</v>
      </c>
      <c r="S74" s="84">
        <f t="shared" si="56"/>
        <v>0</v>
      </c>
      <c r="T74" s="84">
        <f t="shared" si="42"/>
        <v>0</v>
      </c>
      <c r="U74" s="84">
        <f t="shared" si="50"/>
        <v>0</v>
      </c>
      <c r="V74" s="84">
        <f t="shared" si="43"/>
        <v>0</v>
      </c>
      <c r="W74" s="84">
        <v>0</v>
      </c>
      <c r="X74" s="84">
        <f t="shared" si="44"/>
        <v>0</v>
      </c>
      <c r="Y74" s="89">
        <f t="shared" si="45"/>
        <v>0</v>
      </c>
      <c r="AA74" s="122">
        <v>69</v>
      </c>
      <c r="AB74" s="84">
        <f t="shared" si="46"/>
        <v>0</v>
      </c>
      <c r="AC74" s="332">
        <f t="shared" si="38"/>
        <v>0</v>
      </c>
      <c r="AD74" s="152">
        <f t="shared" si="47"/>
        <v>0</v>
      </c>
      <c r="AE74" s="152">
        <f t="shared" si="48"/>
        <v>0</v>
      </c>
      <c r="AF74" s="221">
        <f t="shared" si="34"/>
        <v>0</v>
      </c>
      <c r="AG74" s="221">
        <f t="shared" si="35"/>
        <v>0</v>
      </c>
      <c r="AH74" s="221">
        <f t="shared" si="36"/>
        <v>0</v>
      </c>
      <c r="AI74" s="226">
        <f t="shared" si="37"/>
        <v>0</v>
      </c>
      <c r="AK74" s="122">
        <v>69</v>
      </c>
      <c r="AL74" s="84"/>
      <c r="AM74" s="84"/>
      <c r="AN74" s="84"/>
      <c r="AO74" s="84"/>
      <c r="AP74" s="84"/>
      <c r="AQ74" s="221"/>
      <c r="AR74" s="221"/>
      <c r="AS74" s="221"/>
      <c r="AT74" s="221"/>
      <c r="AU74" s="84"/>
      <c r="AV74" s="84"/>
      <c r="AW74" s="84"/>
      <c r="AX74" s="84"/>
      <c r="AY74" s="127"/>
    </row>
    <row r="75" spans="2:51">
      <c r="B75" s="91"/>
      <c r="C75" s="181"/>
      <c r="D75" s="165"/>
      <c r="E75" s="170"/>
      <c r="F75" s="93"/>
      <c r="G75" s="102"/>
      <c r="I75" s="106">
        <v>70</v>
      </c>
      <c r="J75" s="84">
        <f t="shared" si="51"/>
        <v>0</v>
      </c>
      <c r="K75" s="84">
        <f t="shared" si="52"/>
        <v>0</v>
      </c>
      <c r="L75" s="84">
        <f t="shared" si="53"/>
        <v>0</v>
      </c>
      <c r="M75" s="84">
        <f t="shared" si="54"/>
        <v>0</v>
      </c>
      <c r="N75" s="84">
        <f t="shared" si="40"/>
        <v>0</v>
      </c>
      <c r="O75" s="85">
        <f t="shared" si="41"/>
        <v>0</v>
      </c>
      <c r="P75" s="106">
        <v>70</v>
      </c>
      <c r="Q75" s="84">
        <f t="shared" si="49"/>
        <v>0</v>
      </c>
      <c r="R75" s="84">
        <f t="shared" si="55"/>
        <v>0</v>
      </c>
      <c r="S75" s="84">
        <f t="shared" si="56"/>
        <v>0</v>
      </c>
      <c r="T75" s="84">
        <f t="shared" si="42"/>
        <v>0</v>
      </c>
      <c r="U75" s="84">
        <f t="shared" si="50"/>
        <v>0</v>
      </c>
      <c r="V75" s="84">
        <f t="shared" si="43"/>
        <v>0</v>
      </c>
      <c r="W75" s="84">
        <v>0</v>
      </c>
      <c r="X75" s="84">
        <f t="shared" si="44"/>
        <v>0</v>
      </c>
      <c r="Y75" s="89">
        <f t="shared" si="45"/>
        <v>0</v>
      </c>
      <c r="AA75" s="122">
        <v>70</v>
      </c>
      <c r="AB75" s="84">
        <f t="shared" si="46"/>
        <v>0</v>
      </c>
      <c r="AC75" s="332">
        <f t="shared" si="38"/>
        <v>0</v>
      </c>
      <c r="AD75" s="152">
        <f t="shared" si="47"/>
        <v>0</v>
      </c>
      <c r="AE75" s="152">
        <f t="shared" si="48"/>
        <v>0</v>
      </c>
      <c r="AF75" s="221">
        <f t="shared" si="34"/>
        <v>0</v>
      </c>
      <c r="AG75" s="221">
        <f t="shared" si="35"/>
        <v>0</v>
      </c>
      <c r="AH75" s="221">
        <f t="shared" si="36"/>
        <v>0</v>
      </c>
      <c r="AI75" s="226">
        <f t="shared" si="37"/>
        <v>0</v>
      </c>
      <c r="AK75" s="122">
        <v>70</v>
      </c>
      <c r="AL75" s="84"/>
      <c r="AM75" s="84"/>
      <c r="AN75" s="84"/>
      <c r="AO75" s="84"/>
      <c r="AP75" s="84"/>
      <c r="AQ75" s="221"/>
      <c r="AR75" s="221"/>
      <c r="AS75" s="221"/>
      <c r="AT75" s="221"/>
      <c r="AU75" s="84"/>
      <c r="AV75" s="84"/>
      <c r="AW75" s="84"/>
      <c r="AX75" s="84"/>
      <c r="AY75" s="127"/>
    </row>
    <row r="76" spans="2:51">
      <c r="B76" s="91"/>
      <c r="C76" s="181"/>
      <c r="D76" s="165"/>
      <c r="E76" s="170"/>
      <c r="F76" s="93"/>
      <c r="G76" s="102"/>
      <c r="I76" s="106">
        <v>71</v>
      </c>
      <c r="J76" s="84">
        <f t="shared" si="51"/>
        <v>0</v>
      </c>
      <c r="K76" s="84">
        <f t="shared" si="52"/>
        <v>0</v>
      </c>
      <c r="L76" s="84">
        <f t="shared" si="53"/>
        <v>0</v>
      </c>
      <c r="M76" s="84">
        <f t="shared" si="54"/>
        <v>0</v>
      </c>
      <c r="N76" s="84">
        <f t="shared" si="40"/>
        <v>0</v>
      </c>
      <c r="O76" s="85">
        <f t="shared" si="41"/>
        <v>0</v>
      </c>
      <c r="P76" s="106">
        <v>71</v>
      </c>
      <c r="Q76" s="84">
        <f t="shared" si="49"/>
        <v>0</v>
      </c>
      <c r="R76" s="84">
        <f t="shared" si="55"/>
        <v>0</v>
      </c>
      <c r="S76" s="84">
        <f t="shared" si="56"/>
        <v>0</v>
      </c>
      <c r="T76" s="84">
        <f t="shared" si="42"/>
        <v>0</v>
      </c>
      <c r="U76" s="84">
        <f t="shared" si="50"/>
        <v>0</v>
      </c>
      <c r="V76" s="84">
        <f t="shared" si="43"/>
        <v>0</v>
      </c>
      <c r="W76" s="84">
        <v>0</v>
      </c>
      <c r="X76" s="84">
        <f t="shared" si="44"/>
        <v>0</v>
      </c>
      <c r="Y76" s="89">
        <f t="shared" si="45"/>
        <v>0</v>
      </c>
      <c r="AA76" s="122">
        <v>71</v>
      </c>
      <c r="AB76" s="84">
        <f t="shared" si="46"/>
        <v>0</v>
      </c>
      <c r="AC76" s="332">
        <f t="shared" si="38"/>
        <v>0</v>
      </c>
      <c r="AD76" s="152">
        <f t="shared" si="47"/>
        <v>0</v>
      </c>
      <c r="AE76" s="152">
        <f t="shared" si="48"/>
        <v>0</v>
      </c>
      <c r="AF76" s="221">
        <f t="shared" si="34"/>
        <v>0</v>
      </c>
      <c r="AG76" s="221">
        <f t="shared" si="35"/>
        <v>0</v>
      </c>
      <c r="AH76" s="221">
        <f t="shared" si="36"/>
        <v>0</v>
      </c>
      <c r="AI76" s="226">
        <f t="shared" si="37"/>
        <v>0</v>
      </c>
      <c r="AK76" s="122">
        <v>71</v>
      </c>
      <c r="AL76" s="84"/>
      <c r="AM76" s="84"/>
      <c r="AN76" s="84"/>
      <c r="AO76" s="84"/>
      <c r="AP76" s="84"/>
      <c r="AQ76" s="221"/>
      <c r="AR76" s="221"/>
      <c r="AS76" s="221"/>
      <c r="AT76" s="221"/>
      <c r="AU76" s="84"/>
      <c r="AV76" s="84"/>
      <c r="AW76" s="84"/>
      <c r="AX76" s="84"/>
      <c r="AY76" s="127"/>
    </row>
    <row r="77" spans="2:51">
      <c r="B77" s="91"/>
      <c r="C77" s="181"/>
      <c r="D77" s="165"/>
      <c r="E77" s="170"/>
      <c r="F77" s="93"/>
      <c r="G77" s="102"/>
      <c r="I77" s="106">
        <v>72</v>
      </c>
      <c r="J77" s="84">
        <f t="shared" si="51"/>
        <v>0</v>
      </c>
      <c r="K77" s="84">
        <f t="shared" si="52"/>
        <v>0</v>
      </c>
      <c r="L77" s="84">
        <f t="shared" si="53"/>
        <v>0</v>
      </c>
      <c r="M77" s="84">
        <f t="shared" si="54"/>
        <v>0</v>
      </c>
      <c r="N77" s="84">
        <f t="shared" si="40"/>
        <v>0</v>
      </c>
      <c r="O77" s="85">
        <f t="shared" si="41"/>
        <v>0</v>
      </c>
      <c r="P77" s="106">
        <v>72</v>
      </c>
      <c r="Q77" s="84">
        <f t="shared" si="49"/>
        <v>0</v>
      </c>
      <c r="R77" s="84">
        <f t="shared" si="55"/>
        <v>0</v>
      </c>
      <c r="S77" s="84">
        <f t="shared" si="56"/>
        <v>0</v>
      </c>
      <c r="T77" s="84">
        <f t="shared" si="42"/>
        <v>0</v>
      </c>
      <c r="U77" s="84">
        <f t="shared" si="50"/>
        <v>0</v>
      </c>
      <c r="V77" s="84">
        <f t="shared" si="43"/>
        <v>0</v>
      </c>
      <c r="W77" s="84">
        <v>0</v>
      </c>
      <c r="X77" s="84">
        <f t="shared" si="44"/>
        <v>0</v>
      </c>
      <c r="Y77" s="89">
        <f t="shared" si="45"/>
        <v>0</v>
      </c>
      <c r="AA77" s="122">
        <v>72</v>
      </c>
      <c r="AB77" s="84">
        <f t="shared" si="46"/>
        <v>0</v>
      </c>
      <c r="AC77" s="332">
        <f t="shared" si="38"/>
        <v>0</v>
      </c>
      <c r="AD77" s="152">
        <f t="shared" si="47"/>
        <v>0</v>
      </c>
      <c r="AE77" s="152">
        <f t="shared" si="48"/>
        <v>0</v>
      </c>
      <c r="AF77" s="221">
        <f t="shared" si="34"/>
        <v>0</v>
      </c>
      <c r="AG77" s="221">
        <f t="shared" si="35"/>
        <v>0</v>
      </c>
      <c r="AH77" s="221">
        <f t="shared" si="36"/>
        <v>0</v>
      </c>
      <c r="AI77" s="226">
        <f t="shared" si="37"/>
        <v>0</v>
      </c>
      <c r="AK77" s="122">
        <v>72</v>
      </c>
      <c r="AL77" s="84"/>
      <c r="AM77" s="84"/>
      <c r="AN77" s="84"/>
      <c r="AO77" s="84"/>
      <c r="AP77" s="84"/>
      <c r="AQ77" s="221"/>
      <c r="AR77" s="221"/>
      <c r="AS77" s="221"/>
      <c r="AT77" s="221"/>
      <c r="AU77" s="84"/>
      <c r="AV77" s="84"/>
      <c r="AW77" s="84"/>
      <c r="AX77" s="84"/>
      <c r="AY77" s="127"/>
    </row>
    <row r="78" spans="2:51">
      <c r="B78" s="94"/>
      <c r="C78" s="182"/>
      <c r="D78" s="183"/>
      <c r="E78" s="173"/>
      <c r="F78" s="95"/>
      <c r="G78" s="103"/>
      <c r="I78" s="106">
        <v>73</v>
      </c>
      <c r="J78" s="84">
        <f t="shared" si="51"/>
        <v>0</v>
      </c>
      <c r="K78" s="84">
        <f t="shared" si="52"/>
        <v>0</v>
      </c>
      <c r="L78" s="84">
        <f t="shared" si="53"/>
        <v>0</v>
      </c>
      <c r="M78" s="84">
        <f t="shared" si="54"/>
        <v>0</v>
      </c>
      <c r="N78" s="84">
        <f t="shared" si="40"/>
        <v>0</v>
      </c>
      <c r="O78" s="85">
        <f t="shared" si="41"/>
        <v>0</v>
      </c>
      <c r="P78" s="106">
        <v>73</v>
      </c>
      <c r="Q78" s="84">
        <f t="shared" si="49"/>
        <v>0</v>
      </c>
      <c r="R78" s="84">
        <f t="shared" si="55"/>
        <v>0</v>
      </c>
      <c r="S78" s="84">
        <f t="shared" si="56"/>
        <v>0</v>
      </c>
      <c r="T78" s="84">
        <f t="shared" si="42"/>
        <v>0</v>
      </c>
      <c r="U78" s="84">
        <f t="shared" si="50"/>
        <v>0</v>
      </c>
      <c r="V78" s="84">
        <f t="shared" si="43"/>
        <v>0</v>
      </c>
      <c r="W78" s="84">
        <v>0</v>
      </c>
      <c r="X78" s="84">
        <f t="shared" si="44"/>
        <v>0</v>
      </c>
      <c r="Y78" s="89">
        <f t="shared" si="45"/>
        <v>0</v>
      </c>
      <c r="AA78" s="122">
        <v>73</v>
      </c>
      <c r="AB78" s="84">
        <f t="shared" si="46"/>
        <v>0</v>
      </c>
      <c r="AC78" s="332">
        <f t="shared" si="38"/>
        <v>0</v>
      </c>
      <c r="AD78" s="152">
        <f t="shared" si="47"/>
        <v>0</v>
      </c>
      <c r="AE78" s="152">
        <f t="shared" si="48"/>
        <v>0</v>
      </c>
      <c r="AF78" s="221">
        <f t="shared" si="34"/>
        <v>0</v>
      </c>
      <c r="AG78" s="221">
        <f t="shared" si="35"/>
        <v>0</v>
      </c>
      <c r="AH78" s="221">
        <f t="shared" si="36"/>
        <v>0</v>
      </c>
      <c r="AI78" s="226">
        <f t="shared" si="37"/>
        <v>0</v>
      </c>
      <c r="AK78" s="122">
        <v>73</v>
      </c>
      <c r="AL78" s="84"/>
      <c r="AM78" s="84"/>
      <c r="AN78" s="84"/>
      <c r="AO78" s="84"/>
      <c r="AP78" s="84"/>
      <c r="AQ78" s="221"/>
      <c r="AR78" s="221"/>
      <c r="AS78" s="221"/>
      <c r="AT78" s="221"/>
      <c r="AU78" s="84"/>
      <c r="AV78" s="84"/>
      <c r="AW78" s="84"/>
      <c r="AX78" s="84"/>
      <c r="AY78" s="127"/>
    </row>
    <row r="79" spans="2:51">
      <c r="I79" s="106">
        <v>74</v>
      </c>
      <c r="J79" s="84">
        <f t="shared" si="51"/>
        <v>0</v>
      </c>
      <c r="K79" s="84">
        <f t="shared" si="52"/>
        <v>0</v>
      </c>
      <c r="L79" s="84">
        <f t="shared" si="53"/>
        <v>0</v>
      </c>
      <c r="M79" s="84">
        <f t="shared" si="54"/>
        <v>0</v>
      </c>
      <c r="N79" s="84">
        <f t="shared" si="40"/>
        <v>0</v>
      </c>
      <c r="O79" s="85">
        <f t="shared" si="41"/>
        <v>0</v>
      </c>
      <c r="P79" s="106">
        <v>74</v>
      </c>
      <c r="Q79" s="84">
        <f t="shared" si="49"/>
        <v>0</v>
      </c>
      <c r="R79" s="84">
        <f t="shared" si="55"/>
        <v>0</v>
      </c>
      <c r="S79" s="84">
        <f t="shared" si="56"/>
        <v>0</v>
      </c>
      <c r="T79" s="84">
        <f t="shared" si="42"/>
        <v>0</v>
      </c>
      <c r="U79" s="84">
        <f t="shared" si="50"/>
        <v>0</v>
      </c>
      <c r="V79" s="84">
        <f t="shared" si="43"/>
        <v>0</v>
      </c>
      <c r="W79" s="84">
        <v>0</v>
      </c>
      <c r="X79" s="84">
        <f t="shared" si="44"/>
        <v>0</v>
      </c>
      <c r="Y79" s="89">
        <f t="shared" si="45"/>
        <v>0</v>
      </c>
      <c r="AA79" s="122">
        <v>74</v>
      </c>
      <c r="AB79" s="84">
        <f t="shared" si="46"/>
        <v>0</v>
      </c>
      <c r="AC79" s="332">
        <f t="shared" si="38"/>
        <v>0</v>
      </c>
      <c r="AD79" s="152">
        <f t="shared" si="47"/>
        <v>0</v>
      </c>
      <c r="AE79" s="152">
        <f t="shared" si="48"/>
        <v>0</v>
      </c>
      <c r="AF79" s="221">
        <f t="shared" si="34"/>
        <v>0</v>
      </c>
      <c r="AG79" s="221">
        <f t="shared" si="35"/>
        <v>0</v>
      </c>
      <c r="AH79" s="221">
        <f t="shared" si="36"/>
        <v>0</v>
      </c>
      <c r="AI79" s="226">
        <f t="shared" si="37"/>
        <v>0</v>
      </c>
      <c r="AK79" s="122">
        <v>74</v>
      </c>
      <c r="AL79" s="84"/>
      <c r="AM79" s="84"/>
      <c r="AN79" s="84"/>
      <c r="AO79" s="84"/>
      <c r="AP79" s="84"/>
      <c r="AQ79" s="221"/>
      <c r="AR79" s="221"/>
      <c r="AS79" s="221"/>
      <c r="AT79" s="221"/>
      <c r="AU79" s="84"/>
      <c r="AV79" s="84"/>
      <c r="AW79" s="84"/>
      <c r="AX79" s="84"/>
      <c r="AY79" s="127"/>
    </row>
    <row r="80" spans="2:51">
      <c r="B80" s="447" t="s">
        <v>264</v>
      </c>
      <c r="C80" s="448"/>
      <c r="D80" s="448"/>
      <c r="E80" s="448"/>
      <c r="F80" s="448"/>
      <c r="G80" s="449"/>
      <c r="H80" s="69"/>
      <c r="I80" s="106">
        <v>75</v>
      </c>
      <c r="J80" s="84">
        <f t="shared" si="51"/>
        <v>0</v>
      </c>
      <c r="K80" s="84">
        <f t="shared" si="52"/>
        <v>0</v>
      </c>
      <c r="L80" s="84">
        <f t="shared" si="53"/>
        <v>0</v>
      </c>
      <c r="M80" s="84">
        <f t="shared" si="54"/>
        <v>0</v>
      </c>
      <c r="N80" s="84">
        <f t="shared" si="40"/>
        <v>0</v>
      </c>
      <c r="O80" s="85">
        <f t="shared" si="41"/>
        <v>0</v>
      </c>
      <c r="P80" s="106">
        <v>75</v>
      </c>
      <c r="Q80" s="84">
        <f t="shared" si="49"/>
        <v>0</v>
      </c>
      <c r="R80" s="84">
        <f t="shared" si="55"/>
        <v>0</v>
      </c>
      <c r="S80" s="84">
        <f t="shared" si="56"/>
        <v>0</v>
      </c>
      <c r="T80" s="84">
        <f t="shared" si="42"/>
        <v>0</v>
      </c>
      <c r="U80" s="84">
        <f t="shared" si="50"/>
        <v>0</v>
      </c>
      <c r="V80" s="84">
        <f t="shared" si="43"/>
        <v>0</v>
      </c>
      <c r="W80" s="84">
        <v>0</v>
      </c>
      <c r="X80" s="84">
        <f t="shared" si="44"/>
        <v>0</v>
      </c>
      <c r="Y80" s="89">
        <f t="shared" si="45"/>
        <v>0</v>
      </c>
      <c r="AA80" s="122">
        <v>75</v>
      </c>
      <c r="AB80" s="84">
        <f t="shared" si="46"/>
        <v>0</v>
      </c>
      <c r="AC80" s="332">
        <f t="shared" si="38"/>
        <v>0</v>
      </c>
      <c r="AD80" s="152">
        <f t="shared" si="47"/>
        <v>0</v>
      </c>
      <c r="AE80" s="152">
        <f t="shared" si="48"/>
        <v>0</v>
      </c>
      <c r="AF80" s="221">
        <f t="shared" si="34"/>
        <v>0</v>
      </c>
      <c r="AG80" s="221">
        <f t="shared" si="35"/>
        <v>0</v>
      </c>
      <c r="AH80" s="221">
        <f t="shared" si="36"/>
        <v>0</v>
      </c>
      <c r="AI80" s="226">
        <f t="shared" si="37"/>
        <v>0</v>
      </c>
      <c r="AK80" s="122">
        <v>75</v>
      </c>
      <c r="AL80" s="84"/>
      <c r="AM80" s="84"/>
      <c r="AN80" s="84"/>
      <c r="AO80" s="84"/>
      <c r="AP80" s="84"/>
      <c r="AQ80" s="221"/>
      <c r="AR80" s="221"/>
      <c r="AS80" s="221"/>
      <c r="AT80" s="221"/>
      <c r="AU80" s="84"/>
      <c r="AV80" s="84"/>
      <c r="AW80" s="84"/>
      <c r="AX80" s="84"/>
      <c r="AY80" s="127"/>
    </row>
    <row r="81" spans="2:51">
      <c r="B81" s="185" t="s">
        <v>76</v>
      </c>
      <c r="C81" s="158" t="s">
        <v>161</v>
      </c>
      <c r="D81" s="156" t="s">
        <v>78</v>
      </c>
      <c r="E81" s="156" t="s">
        <v>81</v>
      </c>
      <c r="F81" s="156" t="s">
        <v>80</v>
      </c>
      <c r="G81" s="157" t="s">
        <v>79</v>
      </c>
      <c r="H81" s="108"/>
      <c r="I81" s="106">
        <v>76</v>
      </c>
      <c r="J81" s="84">
        <f t="shared" si="51"/>
        <v>0</v>
      </c>
      <c r="K81" s="84">
        <f t="shared" si="52"/>
        <v>0</v>
      </c>
      <c r="L81" s="84">
        <f t="shared" si="53"/>
        <v>0</v>
      </c>
      <c r="M81" s="84">
        <f t="shared" si="54"/>
        <v>0</v>
      </c>
      <c r="N81" s="84">
        <f t="shared" si="40"/>
        <v>0</v>
      </c>
      <c r="O81" s="85">
        <f t="shared" si="41"/>
        <v>0</v>
      </c>
      <c r="P81" s="106">
        <v>76</v>
      </c>
      <c r="Q81" s="84">
        <f t="shared" si="49"/>
        <v>0</v>
      </c>
      <c r="R81" s="84">
        <f t="shared" si="55"/>
        <v>0</v>
      </c>
      <c r="S81" s="84">
        <f t="shared" si="56"/>
        <v>0</v>
      </c>
      <c r="T81" s="84">
        <f t="shared" si="42"/>
        <v>0</v>
      </c>
      <c r="U81" s="84">
        <f t="shared" si="50"/>
        <v>0</v>
      </c>
      <c r="V81" s="84">
        <f t="shared" si="43"/>
        <v>0</v>
      </c>
      <c r="W81" s="84">
        <v>0</v>
      </c>
      <c r="X81" s="84">
        <f t="shared" si="44"/>
        <v>0</v>
      </c>
      <c r="Y81" s="89">
        <f t="shared" si="45"/>
        <v>0</v>
      </c>
      <c r="AA81" s="122">
        <v>76</v>
      </c>
      <c r="AB81" s="84">
        <f t="shared" si="46"/>
        <v>0</v>
      </c>
      <c r="AC81" s="332">
        <f t="shared" si="38"/>
        <v>0</v>
      </c>
      <c r="AD81" s="152">
        <f t="shared" si="47"/>
        <v>0</v>
      </c>
      <c r="AE81" s="152">
        <f t="shared" si="48"/>
        <v>0</v>
      </c>
      <c r="AF81" s="221">
        <f t="shared" si="34"/>
        <v>0</v>
      </c>
      <c r="AG81" s="221">
        <f t="shared" si="35"/>
        <v>0</v>
      </c>
      <c r="AH81" s="221">
        <f t="shared" si="36"/>
        <v>0</v>
      </c>
      <c r="AI81" s="226">
        <f t="shared" si="37"/>
        <v>0</v>
      </c>
      <c r="AK81" s="122">
        <v>76</v>
      </c>
      <c r="AL81" s="84"/>
      <c r="AM81" s="84"/>
      <c r="AN81" s="84"/>
      <c r="AO81" s="84"/>
      <c r="AP81" s="84"/>
      <c r="AQ81" s="221"/>
      <c r="AR81" s="221"/>
      <c r="AS81" s="221"/>
      <c r="AT81" s="221"/>
      <c r="AU81" s="84"/>
      <c r="AV81" s="84"/>
      <c r="AW81" s="84"/>
      <c r="AX81" s="84"/>
      <c r="AY81" s="127"/>
    </row>
    <row r="82" spans="2:51">
      <c r="B82" s="196" t="str">
        <f>IF(C25&lt;=$F$18,C25,"-")</f>
        <v>-</v>
      </c>
      <c r="C82" s="174">
        <f>D25-D26</f>
        <v>20</v>
      </c>
      <c r="D82" s="175"/>
      <c r="E82" s="197">
        <f>IF(G82+D82&lt;&gt;1,(1-(G82+D82))*56%,0)</f>
        <v>0</v>
      </c>
      <c r="F82" s="197">
        <f>IF(G82+D82&lt;&gt;1,(1-(G82+D82))*44%,0)</f>
        <v>0</v>
      </c>
      <c r="G82" s="176">
        <v>1</v>
      </c>
      <c r="H82" s="109">
        <f t="shared" ref="H82:H94" si="57">IF(C82=0,0,IF(SUM(D82:G82)&lt;&gt;1,"erreur",))</f>
        <v>0</v>
      </c>
      <c r="I82" s="106">
        <v>77</v>
      </c>
      <c r="J82" s="84">
        <f t="shared" si="51"/>
        <v>0</v>
      </c>
      <c r="K82" s="84">
        <f t="shared" si="52"/>
        <v>0</v>
      </c>
      <c r="L82" s="84">
        <f t="shared" si="53"/>
        <v>0</v>
      </c>
      <c r="M82" s="84">
        <f t="shared" si="54"/>
        <v>0</v>
      </c>
      <c r="N82" s="84">
        <f t="shared" si="40"/>
        <v>0</v>
      </c>
      <c r="O82" s="85">
        <f t="shared" si="41"/>
        <v>0</v>
      </c>
      <c r="P82" s="106">
        <v>77</v>
      </c>
      <c r="Q82" s="84">
        <f t="shared" si="49"/>
        <v>0</v>
      </c>
      <c r="R82" s="84">
        <f t="shared" si="55"/>
        <v>0</v>
      </c>
      <c r="S82" s="84">
        <f t="shared" si="56"/>
        <v>0</v>
      </c>
      <c r="T82" s="84">
        <f t="shared" si="42"/>
        <v>0</v>
      </c>
      <c r="U82" s="84">
        <f t="shared" si="50"/>
        <v>0</v>
      </c>
      <c r="V82" s="84">
        <f t="shared" si="43"/>
        <v>0</v>
      </c>
      <c r="W82" s="84">
        <v>0</v>
      </c>
      <c r="X82" s="84">
        <f t="shared" si="44"/>
        <v>0</v>
      </c>
      <c r="Y82" s="89">
        <f t="shared" si="45"/>
        <v>0</v>
      </c>
      <c r="AA82" s="122">
        <v>77</v>
      </c>
      <c r="AB82" s="84">
        <f t="shared" si="46"/>
        <v>0</v>
      </c>
      <c r="AC82" s="332">
        <f t="shared" si="38"/>
        <v>0</v>
      </c>
      <c r="AD82" s="152">
        <f t="shared" si="47"/>
        <v>0</v>
      </c>
      <c r="AE82" s="152">
        <f t="shared" si="48"/>
        <v>0</v>
      </c>
      <c r="AF82" s="221">
        <f t="shared" si="34"/>
        <v>0</v>
      </c>
      <c r="AG82" s="221">
        <f t="shared" si="35"/>
        <v>0</v>
      </c>
      <c r="AH82" s="221">
        <f t="shared" si="36"/>
        <v>0</v>
      </c>
      <c r="AI82" s="226">
        <f t="shared" si="37"/>
        <v>0</v>
      </c>
      <c r="AK82" s="122">
        <v>77</v>
      </c>
      <c r="AL82" s="84"/>
      <c r="AM82" s="84"/>
      <c r="AN82" s="84"/>
      <c r="AO82" s="84"/>
      <c r="AP82" s="84"/>
      <c r="AQ82" s="221"/>
      <c r="AR82" s="221"/>
      <c r="AS82" s="221"/>
      <c r="AT82" s="221"/>
      <c r="AU82" s="84"/>
      <c r="AV82" s="84"/>
      <c r="AW82" s="84"/>
      <c r="AX82" s="84"/>
      <c r="AY82" s="127"/>
    </row>
    <row r="83" spans="2:51">
      <c r="B83" s="198" t="str">
        <f>IF(C27&lt;=$F$18,C27,"-")</f>
        <v>-</v>
      </c>
      <c r="C83" s="177">
        <f>D27-D28</f>
        <v>26</v>
      </c>
      <c r="D83" s="178"/>
      <c r="E83" s="155">
        <f t="shared" ref="E83:E94" si="58">IF(G83+D83&lt;&gt;1,(1-(G83+D83))*56%,0)</f>
        <v>5.5999999999999994E-2</v>
      </c>
      <c r="F83" s="155">
        <f t="shared" ref="F83:F94" si="59">IF(G83+D83&lt;&gt;1,(1-(G83+D83))*44%,0)</f>
        <v>4.3999999999999991E-2</v>
      </c>
      <c r="G83" s="179">
        <v>0.9</v>
      </c>
      <c r="H83" s="109">
        <f t="shared" si="57"/>
        <v>0</v>
      </c>
      <c r="I83" s="106">
        <v>78</v>
      </c>
      <c r="J83" s="84">
        <f t="shared" si="51"/>
        <v>0</v>
      </c>
      <c r="K83" s="84">
        <f t="shared" si="52"/>
        <v>0</v>
      </c>
      <c r="L83" s="84">
        <f t="shared" si="53"/>
        <v>0</v>
      </c>
      <c r="M83" s="84">
        <f t="shared" si="54"/>
        <v>0</v>
      </c>
      <c r="N83" s="84">
        <f t="shared" si="40"/>
        <v>0</v>
      </c>
      <c r="O83" s="85">
        <f t="shared" si="41"/>
        <v>0</v>
      </c>
      <c r="P83" s="106">
        <v>78</v>
      </c>
      <c r="Q83" s="84">
        <f t="shared" si="49"/>
        <v>0</v>
      </c>
      <c r="R83" s="84">
        <f t="shared" si="55"/>
        <v>0</v>
      </c>
      <c r="S83" s="84">
        <f t="shared" si="56"/>
        <v>0</v>
      </c>
      <c r="T83" s="84">
        <f t="shared" si="42"/>
        <v>0</v>
      </c>
      <c r="U83" s="84">
        <f t="shared" si="50"/>
        <v>0</v>
      </c>
      <c r="V83" s="84">
        <f t="shared" si="43"/>
        <v>0</v>
      </c>
      <c r="W83" s="84">
        <v>0</v>
      </c>
      <c r="X83" s="84">
        <f t="shared" si="44"/>
        <v>0</v>
      </c>
      <c r="Y83" s="89">
        <f t="shared" si="45"/>
        <v>0</v>
      </c>
      <c r="AA83" s="122">
        <v>78</v>
      </c>
      <c r="AB83" s="84">
        <f t="shared" si="46"/>
        <v>0</v>
      </c>
      <c r="AC83" s="332">
        <f t="shared" si="38"/>
        <v>0</v>
      </c>
      <c r="AD83" s="152">
        <f t="shared" si="47"/>
        <v>0</v>
      </c>
      <c r="AE83" s="152">
        <f t="shared" si="48"/>
        <v>0</v>
      </c>
      <c r="AF83" s="221">
        <f t="shared" si="34"/>
        <v>0</v>
      </c>
      <c r="AG83" s="221">
        <f t="shared" si="35"/>
        <v>0</v>
      </c>
      <c r="AH83" s="221">
        <f t="shared" si="36"/>
        <v>0</v>
      </c>
      <c r="AI83" s="226">
        <f t="shared" si="37"/>
        <v>0</v>
      </c>
      <c r="AK83" s="122">
        <v>78</v>
      </c>
      <c r="AL83" s="84"/>
      <c r="AM83" s="84"/>
      <c r="AN83" s="84"/>
      <c r="AO83" s="84"/>
      <c r="AP83" s="84"/>
      <c r="AQ83" s="221"/>
      <c r="AR83" s="221"/>
      <c r="AS83" s="221"/>
      <c r="AT83" s="221"/>
      <c r="AU83" s="84"/>
      <c r="AV83" s="84"/>
      <c r="AW83" s="84"/>
      <c r="AX83" s="84"/>
      <c r="AY83" s="127"/>
    </row>
    <row r="84" spans="2:51">
      <c r="B84" s="214" t="str">
        <f>IF(C29&lt;=$F$18,C29,"-")</f>
        <v>-</v>
      </c>
      <c r="C84" s="177">
        <f>D29-D30</f>
        <v>29</v>
      </c>
      <c r="D84" s="178"/>
      <c r="E84" s="155">
        <f t="shared" si="58"/>
        <v>0.11199999999999999</v>
      </c>
      <c r="F84" s="155">
        <f t="shared" si="59"/>
        <v>8.7999999999999981E-2</v>
      </c>
      <c r="G84" s="179">
        <v>0.8</v>
      </c>
      <c r="H84" s="109">
        <f t="shared" si="57"/>
        <v>0</v>
      </c>
      <c r="I84" s="106">
        <v>79</v>
      </c>
      <c r="J84" s="84">
        <f t="shared" si="51"/>
        <v>0</v>
      </c>
      <c r="K84" s="84">
        <f t="shared" si="52"/>
        <v>0</v>
      </c>
      <c r="L84" s="84">
        <f t="shared" si="53"/>
        <v>0</v>
      </c>
      <c r="M84" s="84">
        <f t="shared" si="54"/>
        <v>0</v>
      </c>
      <c r="N84" s="84">
        <f t="shared" si="40"/>
        <v>0</v>
      </c>
      <c r="O84" s="85">
        <f t="shared" si="41"/>
        <v>0</v>
      </c>
      <c r="P84" s="106">
        <v>79</v>
      </c>
      <c r="Q84" s="84">
        <f t="shared" si="49"/>
        <v>0</v>
      </c>
      <c r="R84" s="84">
        <f t="shared" si="55"/>
        <v>0</v>
      </c>
      <c r="S84" s="84">
        <f t="shared" si="56"/>
        <v>0</v>
      </c>
      <c r="T84" s="84">
        <f t="shared" si="42"/>
        <v>0</v>
      </c>
      <c r="U84" s="84">
        <f t="shared" si="50"/>
        <v>0</v>
      </c>
      <c r="V84" s="84">
        <f t="shared" si="43"/>
        <v>0</v>
      </c>
      <c r="W84" s="84">
        <v>0</v>
      </c>
      <c r="X84" s="84">
        <f t="shared" si="44"/>
        <v>0</v>
      </c>
      <c r="Y84" s="89">
        <f t="shared" si="45"/>
        <v>0</v>
      </c>
      <c r="AA84" s="122">
        <v>79</v>
      </c>
      <c r="AB84" s="84">
        <f t="shared" si="46"/>
        <v>0</v>
      </c>
      <c r="AC84" s="332">
        <f t="shared" si="38"/>
        <v>0</v>
      </c>
      <c r="AD84" s="152">
        <f t="shared" si="47"/>
        <v>0</v>
      </c>
      <c r="AE84" s="152">
        <f t="shared" si="48"/>
        <v>0</v>
      </c>
      <c r="AF84" s="221">
        <f t="shared" si="34"/>
        <v>0</v>
      </c>
      <c r="AG84" s="221">
        <f t="shared" si="35"/>
        <v>0</v>
      </c>
      <c r="AH84" s="221">
        <f t="shared" si="36"/>
        <v>0</v>
      </c>
      <c r="AI84" s="226">
        <f t="shared" si="37"/>
        <v>0</v>
      </c>
      <c r="AK84" s="122">
        <v>79</v>
      </c>
      <c r="AL84" s="84"/>
      <c r="AM84" s="84"/>
      <c r="AN84" s="84"/>
      <c r="AO84" s="84"/>
      <c r="AP84" s="84"/>
      <c r="AQ84" s="221"/>
      <c r="AR84" s="221"/>
      <c r="AS84" s="221"/>
      <c r="AT84" s="221"/>
      <c r="AU84" s="84"/>
      <c r="AV84" s="84"/>
      <c r="AW84" s="84"/>
      <c r="AX84" s="84"/>
      <c r="AY84" s="127"/>
    </row>
    <row r="85" spans="2:51">
      <c r="B85" s="198" t="str">
        <f>IF(C31&lt;=$F$18,C31,"-")</f>
        <v>-</v>
      </c>
      <c r="C85" s="177">
        <f>D31-D32</f>
        <v>53</v>
      </c>
      <c r="D85" s="178"/>
      <c r="E85" s="155">
        <f t="shared" si="58"/>
        <v>0.16800000000000004</v>
      </c>
      <c r="F85" s="155">
        <f t="shared" si="59"/>
        <v>0.13200000000000003</v>
      </c>
      <c r="G85" s="179">
        <v>0.7</v>
      </c>
      <c r="H85" s="109">
        <f t="shared" si="57"/>
        <v>0</v>
      </c>
      <c r="I85" s="106">
        <v>80</v>
      </c>
      <c r="J85" s="84">
        <f t="shared" si="51"/>
        <v>0</v>
      </c>
      <c r="K85" s="84">
        <f t="shared" si="52"/>
        <v>0</v>
      </c>
      <c r="L85" s="84">
        <f t="shared" si="53"/>
        <v>0</v>
      </c>
      <c r="M85" s="84">
        <f t="shared" si="54"/>
        <v>0</v>
      </c>
      <c r="N85" s="84">
        <f t="shared" si="40"/>
        <v>0</v>
      </c>
      <c r="O85" s="85">
        <f t="shared" si="41"/>
        <v>0</v>
      </c>
      <c r="P85" s="106">
        <v>80</v>
      </c>
      <c r="Q85" s="84">
        <f t="shared" si="49"/>
        <v>0</v>
      </c>
      <c r="R85" s="84">
        <f t="shared" si="55"/>
        <v>0</v>
      </c>
      <c r="S85" s="84">
        <f t="shared" si="56"/>
        <v>0</v>
      </c>
      <c r="T85" s="84">
        <f t="shared" si="42"/>
        <v>0</v>
      </c>
      <c r="U85" s="84">
        <f t="shared" si="50"/>
        <v>0</v>
      </c>
      <c r="V85" s="84">
        <f t="shared" si="43"/>
        <v>0</v>
      </c>
      <c r="W85" s="84">
        <v>0</v>
      </c>
      <c r="X85" s="84">
        <f t="shared" si="44"/>
        <v>0</v>
      </c>
      <c r="Y85" s="89">
        <f t="shared" si="45"/>
        <v>0</v>
      </c>
      <c r="AA85" s="122">
        <v>80</v>
      </c>
      <c r="AB85" s="84">
        <f t="shared" si="46"/>
        <v>0</v>
      </c>
      <c r="AC85" s="332">
        <f t="shared" si="38"/>
        <v>0</v>
      </c>
      <c r="AD85" s="152">
        <f t="shared" si="47"/>
        <v>0</v>
      </c>
      <c r="AE85" s="152">
        <f t="shared" si="48"/>
        <v>0</v>
      </c>
      <c r="AF85" s="221">
        <f t="shared" si="34"/>
        <v>0</v>
      </c>
      <c r="AG85" s="221">
        <f t="shared" si="35"/>
        <v>0</v>
      </c>
      <c r="AH85" s="221">
        <f t="shared" si="36"/>
        <v>0</v>
      </c>
      <c r="AI85" s="226">
        <f t="shared" si="37"/>
        <v>0</v>
      </c>
      <c r="AK85" s="122">
        <v>80</v>
      </c>
      <c r="AL85" s="84"/>
      <c r="AM85" s="84"/>
      <c r="AN85" s="84"/>
      <c r="AO85" s="84"/>
      <c r="AP85" s="84"/>
      <c r="AQ85" s="221"/>
      <c r="AR85" s="221"/>
      <c r="AS85" s="221"/>
      <c r="AT85" s="221"/>
      <c r="AU85" s="84"/>
      <c r="AV85" s="84"/>
      <c r="AW85" s="84"/>
      <c r="AX85" s="84"/>
      <c r="AY85" s="127"/>
    </row>
    <row r="86" spans="2:51">
      <c r="B86" s="198" t="str">
        <f>IF(C33&lt;=$F$18,C33,"-")</f>
        <v>-</v>
      </c>
      <c r="C86" s="177">
        <f>D33-D34</f>
        <v>62</v>
      </c>
      <c r="D86" s="178">
        <v>0.4</v>
      </c>
      <c r="E86" s="155">
        <f t="shared" si="58"/>
        <v>0</v>
      </c>
      <c r="F86" s="155">
        <f t="shared" si="59"/>
        <v>0</v>
      </c>
      <c r="G86" s="179">
        <v>0.6</v>
      </c>
      <c r="H86" s="109">
        <f t="shared" si="57"/>
        <v>0</v>
      </c>
      <c r="I86" s="106">
        <v>81</v>
      </c>
      <c r="J86" s="84">
        <f t="shared" si="51"/>
        <v>0</v>
      </c>
      <c r="K86" s="84">
        <f t="shared" si="52"/>
        <v>0</v>
      </c>
      <c r="L86" s="84">
        <f t="shared" si="53"/>
        <v>0</v>
      </c>
      <c r="M86" s="84">
        <f t="shared" si="54"/>
        <v>0</v>
      </c>
      <c r="N86" s="84">
        <f t="shared" si="40"/>
        <v>0</v>
      </c>
      <c r="O86" s="85">
        <f t="shared" si="41"/>
        <v>0</v>
      </c>
      <c r="P86" s="106">
        <v>81</v>
      </c>
      <c r="Q86" s="84">
        <f t="shared" si="49"/>
        <v>0</v>
      </c>
      <c r="R86" s="84">
        <f t="shared" si="55"/>
        <v>0</v>
      </c>
      <c r="S86" s="84">
        <f t="shared" si="56"/>
        <v>0</v>
      </c>
      <c r="T86" s="84">
        <f t="shared" si="42"/>
        <v>0</v>
      </c>
      <c r="U86" s="84">
        <f t="shared" si="50"/>
        <v>0</v>
      </c>
      <c r="V86" s="84">
        <f t="shared" si="43"/>
        <v>0</v>
      </c>
      <c r="W86" s="84">
        <v>0</v>
      </c>
      <c r="X86" s="84">
        <f t="shared" si="44"/>
        <v>0</v>
      </c>
      <c r="Y86" s="89">
        <f t="shared" si="45"/>
        <v>0</v>
      </c>
      <c r="AA86" s="122">
        <v>81</v>
      </c>
      <c r="AB86" s="84">
        <f t="shared" si="46"/>
        <v>0</v>
      </c>
      <c r="AC86" s="332">
        <f t="shared" si="38"/>
        <v>0</v>
      </c>
      <c r="AD86" s="152">
        <f t="shared" si="47"/>
        <v>0</v>
      </c>
      <c r="AE86" s="152">
        <f t="shared" si="48"/>
        <v>0</v>
      </c>
      <c r="AF86" s="221">
        <f t="shared" si="34"/>
        <v>0</v>
      </c>
      <c r="AG86" s="221">
        <f t="shared" si="35"/>
        <v>0</v>
      </c>
      <c r="AH86" s="221">
        <f t="shared" si="36"/>
        <v>0</v>
      </c>
      <c r="AI86" s="226">
        <f t="shared" si="37"/>
        <v>0</v>
      </c>
      <c r="AK86" s="122">
        <v>81</v>
      </c>
      <c r="AL86" s="84"/>
      <c r="AM86" s="84"/>
      <c r="AN86" s="84"/>
      <c r="AO86" s="84"/>
      <c r="AP86" s="84"/>
      <c r="AQ86" s="221"/>
      <c r="AR86" s="221"/>
      <c r="AS86" s="221"/>
      <c r="AT86" s="221"/>
      <c r="AU86" s="84"/>
      <c r="AV86" s="84"/>
      <c r="AW86" s="84"/>
      <c r="AX86" s="84"/>
      <c r="AY86" s="127"/>
    </row>
    <row r="87" spans="2:51">
      <c r="B87" s="198" t="str">
        <f>IF(C35&lt;=$F$18,C35,"-")</f>
        <v>-</v>
      </c>
      <c r="C87" s="177">
        <f>D35-D36</f>
        <v>67</v>
      </c>
      <c r="D87" s="178">
        <v>0.7</v>
      </c>
      <c r="E87" s="155">
        <f t="shared" si="58"/>
        <v>0.16800000000000004</v>
      </c>
      <c r="F87" s="155">
        <f t="shared" si="59"/>
        <v>0.13200000000000003</v>
      </c>
      <c r="G87" s="179"/>
      <c r="H87" s="109">
        <f t="shared" si="57"/>
        <v>0</v>
      </c>
      <c r="I87" s="106">
        <v>82</v>
      </c>
      <c r="J87" s="84">
        <f t="shared" si="51"/>
        <v>0</v>
      </c>
      <c r="K87" s="84">
        <f t="shared" si="52"/>
        <v>0</v>
      </c>
      <c r="L87" s="84">
        <f t="shared" si="53"/>
        <v>0</v>
      </c>
      <c r="M87" s="84">
        <f t="shared" si="54"/>
        <v>0</v>
      </c>
      <c r="N87" s="84">
        <f t="shared" si="40"/>
        <v>0</v>
      </c>
      <c r="O87" s="85">
        <f t="shared" si="41"/>
        <v>0</v>
      </c>
      <c r="P87" s="106">
        <v>82</v>
      </c>
      <c r="Q87" s="84">
        <f t="shared" si="49"/>
        <v>0</v>
      </c>
      <c r="R87" s="84">
        <f t="shared" si="55"/>
        <v>0</v>
      </c>
      <c r="S87" s="84">
        <f t="shared" si="56"/>
        <v>0</v>
      </c>
      <c r="T87" s="84">
        <f t="shared" si="42"/>
        <v>0</v>
      </c>
      <c r="U87" s="84">
        <f t="shared" si="50"/>
        <v>0</v>
      </c>
      <c r="V87" s="84">
        <f t="shared" si="43"/>
        <v>0</v>
      </c>
      <c r="W87" s="84">
        <v>0</v>
      </c>
      <c r="X87" s="84">
        <f t="shared" si="44"/>
        <v>0</v>
      </c>
      <c r="Y87" s="89">
        <f t="shared" si="45"/>
        <v>0</v>
      </c>
      <c r="AA87" s="122">
        <v>82</v>
      </c>
      <c r="AB87" s="84">
        <f t="shared" si="46"/>
        <v>0</v>
      </c>
      <c r="AC87" s="332">
        <f t="shared" si="38"/>
        <v>0</v>
      </c>
      <c r="AD87" s="152">
        <f t="shared" si="47"/>
        <v>0</v>
      </c>
      <c r="AE87" s="152">
        <f t="shared" si="48"/>
        <v>0</v>
      </c>
      <c r="AF87" s="221">
        <f t="shared" si="34"/>
        <v>0</v>
      </c>
      <c r="AG87" s="221">
        <f t="shared" si="35"/>
        <v>0</v>
      </c>
      <c r="AH87" s="221">
        <f t="shared" si="36"/>
        <v>0</v>
      </c>
      <c r="AI87" s="226">
        <f t="shared" si="37"/>
        <v>0</v>
      </c>
      <c r="AK87" s="122">
        <v>82</v>
      </c>
      <c r="AL87" s="84"/>
      <c r="AM87" s="84"/>
      <c r="AN87" s="84"/>
      <c r="AO87" s="84"/>
      <c r="AP87" s="84"/>
      <c r="AQ87" s="221"/>
      <c r="AR87" s="221"/>
      <c r="AS87" s="221"/>
      <c r="AT87" s="221"/>
      <c r="AU87" s="84"/>
      <c r="AV87" s="84"/>
      <c r="AW87" s="84"/>
      <c r="AX87" s="84"/>
      <c r="AY87" s="127"/>
    </row>
    <row r="88" spans="2:51">
      <c r="B88" s="198" t="str">
        <f>IF(C37&lt;=$F$18,C37,"-")</f>
        <v>-</v>
      </c>
      <c r="C88" s="177">
        <f>D37-D38</f>
        <v>65</v>
      </c>
      <c r="D88" s="178">
        <v>0.9</v>
      </c>
      <c r="E88" s="155">
        <f t="shared" si="58"/>
        <v>5.5999999999999994E-2</v>
      </c>
      <c r="F88" s="155">
        <f t="shared" si="59"/>
        <v>4.3999999999999991E-2</v>
      </c>
      <c r="G88" s="179"/>
      <c r="H88" s="109">
        <f t="shared" si="57"/>
        <v>0</v>
      </c>
      <c r="I88" s="106">
        <v>83</v>
      </c>
      <c r="J88" s="84">
        <f t="shared" si="51"/>
        <v>0</v>
      </c>
      <c r="K88" s="84">
        <f t="shared" si="52"/>
        <v>0</v>
      </c>
      <c r="L88" s="84">
        <f t="shared" si="53"/>
        <v>0</v>
      </c>
      <c r="M88" s="84">
        <f t="shared" si="54"/>
        <v>0</v>
      </c>
      <c r="N88" s="84">
        <f t="shared" si="40"/>
        <v>0</v>
      </c>
      <c r="O88" s="85">
        <f t="shared" si="41"/>
        <v>0</v>
      </c>
      <c r="P88" s="106">
        <v>83</v>
      </c>
      <c r="Q88" s="84">
        <f t="shared" si="49"/>
        <v>0</v>
      </c>
      <c r="R88" s="84">
        <f t="shared" si="55"/>
        <v>0</v>
      </c>
      <c r="S88" s="84">
        <f t="shared" si="56"/>
        <v>0</v>
      </c>
      <c r="T88" s="84">
        <f t="shared" si="42"/>
        <v>0</v>
      </c>
      <c r="U88" s="84">
        <f t="shared" si="50"/>
        <v>0</v>
      </c>
      <c r="V88" s="84">
        <f t="shared" si="43"/>
        <v>0</v>
      </c>
      <c r="W88" s="84">
        <v>0</v>
      </c>
      <c r="X88" s="84">
        <f t="shared" si="44"/>
        <v>0</v>
      </c>
      <c r="Y88" s="89">
        <f t="shared" si="45"/>
        <v>0</v>
      </c>
      <c r="AA88" s="122">
        <v>83</v>
      </c>
      <c r="AB88" s="84">
        <f t="shared" si="46"/>
        <v>0</v>
      </c>
      <c r="AC88" s="332">
        <f t="shared" si="38"/>
        <v>0</v>
      </c>
      <c r="AD88" s="152">
        <f t="shared" si="47"/>
        <v>0</v>
      </c>
      <c r="AE88" s="152">
        <f t="shared" si="48"/>
        <v>0</v>
      </c>
      <c r="AF88" s="221">
        <f t="shared" si="34"/>
        <v>0</v>
      </c>
      <c r="AG88" s="221">
        <f t="shared" si="35"/>
        <v>0</v>
      </c>
      <c r="AH88" s="221">
        <f t="shared" si="36"/>
        <v>0</v>
      </c>
      <c r="AI88" s="226">
        <f t="shared" si="37"/>
        <v>0</v>
      </c>
      <c r="AK88" s="122">
        <v>83</v>
      </c>
      <c r="AL88" s="84"/>
      <c r="AM88" s="84"/>
      <c r="AN88" s="84"/>
      <c r="AO88" s="84"/>
      <c r="AP88" s="84"/>
      <c r="AQ88" s="221"/>
      <c r="AR88" s="221"/>
      <c r="AS88" s="221"/>
      <c r="AT88" s="221"/>
      <c r="AU88" s="84"/>
      <c r="AV88" s="84"/>
      <c r="AW88" s="84"/>
      <c r="AX88" s="84"/>
      <c r="AY88" s="127"/>
    </row>
    <row r="89" spans="2:51">
      <c r="B89" s="198" t="str">
        <f>IF(C39&lt;=$F$18,C39,"-")</f>
        <v>-</v>
      </c>
      <c r="C89" s="177">
        <f>D39-D40</f>
        <v>0</v>
      </c>
      <c r="D89" s="178"/>
      <c r="E89" s="155">
        <f t="shared" si="58"/>
        <v>0.56000000000000005</v>
      </c>
      <c r="F89" s="155">
        <f t="shared" si="59"/>
        <v>0.44</v>
      </c>
      <c r="G89" s="179"/>
      <c r="H89" s="109">
        <f t="shared" si="57"/>
        <v>0</v>
      </c>
      <c r="I89" s="106">
        <v>84</v>
      </c>
      <c r="J89" s="84">
        <f t="shared" si="51"/>
        <v>0</v>
      </c>
      <c r="K89" s="84">
        <f t="shared" si="52"/>
        <v>0</v>
      </c>
      <c r="L89" s="84">
        <f t="shared" si="53"/>
        <v>0</v>
      </c>
      <c r="M89" s="84">
        <f t="shared" si="54"/>
        <v>0</v>
      </c>
      <c r="N89" s="84">
        <f t="shared" si="40"/>
        <v>0</v>
      </c>
      <c r="O89" s="85">
        <f t="shared" si="41"/>
        <v>0</v>
      </c>
      <c r="P89" s="106">
        <v>84</v>
      </c>
      <c r="Q89" s="84">
        <f t="shared" si="49"/>
        <v>0</v>
      </c>
      <c r="R89" s="84">
        <f t="shared" si="55"/>
        <v>0</v>
      </c>
      <c r="S89" s="84">
        <f t="shared" si="56"/>
        <v>0</v>
      </c>
      <c r="T89" s="84">
        <f t="shared" si="42"/>
        <v>0</v>
      </c>
      <c r="U89" s="84">
        <f t="shared" si="50"/>
        <v>0</v>
      </c>
      <c r="V89" s="84">
        <f t="shared" si="43"/>
        <v>0</v>
      </c>
      <c r="W89" s="84">
        <v>0</v>
      </c>
      <c r="X89" s="84">
        <f t="shared" si="44"/>
        <v>0</v>
      </c>
      <c r="Y89" s="89">
        <f t="shared" si="45"/>
        <v>0</v>
      </c>
      <c r="AA89" s="122">
        <v>84</v>
      </c>
      <c r="AB89" s="84">
        <f t="shared" si="46"/>
        <v>0</v>
      </c>
      <c r="AC89" s="332">
        <f t="shared" si="38"/>
        <v>0</v>
      </c>
      <c r="AD89" s="152">
        <f t="shared" si="47"/>
        <v>0</v>
      </c>
      <c r="AE89" s="152">
        <f t="shared" si="48"/>
        <v>0</v>
      </c>
      <c r="AF89" s="221">
        <f t="shared" si="34"/>
        <v>0</v>
      </c>
      <c r="AG89" s="221">
        <f t="shared" si="35"/>
        <v>0</v>
      </c>
      <c r="AH89" s="221">
        <f t="shared" si="36"/>
        <v>0</v>
      </c>
      <c r="AI89" s="226">
        <f t="shared" si="37"/>
        <v>0</v>
      </c>
      <c r="AK89" s="122">
        <v>84</v>
      </c>
      <c r="AL89" s="84"/>
      <c r="AM89" s="84"/>
      <c r="AN89" s="84"/>
      <c r="AO89" s="84"/>
      <c r="AP89" s="84"/>
      <c r="AQ89" s="221"/>
      <c r="AR89" s="221"/>
      <c r="AS89" s="221"/>
      <c r="AT89" s="221"/>
      <c r="AU89" s="84"/>
      <c r="AV89" s="84"/>
      <c r="AW89" s="84"/>
      <c r="AX89" s="84"/>
      <c r="AY89" s="127"/>
    </row>
    <row r="90" spans="2:51">
      <c r="B90" s="198">
        <f>IF(C41&lt;=$F$18,C41,"-")</f>
        <v>0</v>
      </c>
      <c r="C90" s="177">
        <f>D41-D42</f>
        <v>0</v>
      </c>
      <c r="D90" s="178">
        <v>0.8</v>
      </c>
      <c r="E90" s="155">
        <f t="shared" si="58"/>
        <v>0.11199999999999999</v>
      </c>
      <c r="F90" s="155">
        <f t="shared" si="59"/>
        <v>8.7999999999999981E-2</v>
      </c>
      <c r="G90" s="179"/>
      <c r="H90" s="109">
        <f t="shared" si="57"/>
        <v>0</v>
      </c>
      <c r="I90" s="106">
        <v>85</v>
      </c>
      <c r="J90" s="84">
        <f t="shared" si="51"/>
        <v>0</v>
      </c>
      <c r="K90" s="84">
        <f t="shared" si="52"/>
        <v>0</v>
      </c>
      <c r="L90" s="84">
        <f t="shared" si="53"/>
        <v>0</v>
      </c>
      <c r="M90" s="84">
        <f t="shared" si="54"/>
        <v>0</v>
      </c>
      <c r="N90" s="84">
        <f t="shared" si="40"/>
        <v>0</v>
      </c>
      <c r="O90" s="85">
        <f t="shared" si="41"/>
        <v>0</v>
      </c>
      <c r="P90" s="106">
        <v>85</v>
      </c>
      <c r="Q90" s="84">
        <f t="shared" si="49"/>
        <v>0</v>
      </c>
      <c r="R90" s="84">
        <f t="shared" si="55"/>
        <v>0</v>
      </c>
      <c r="S90" s="84">
        <f t="shared" si="56"/>
        <v>0</v>
      </c>
      <c r="T90" s="84">
        <f t="shared" si="42"/>
        <v>0</v>
      </c>
      <c r="U90" s="84">
        <f t="shared" si="50"/>
        <v>0</v>
      </c>
      <c r="V90" s="84">
        <f t="shared" si="43"/>
        <v>0</v>
      </c>
      <c r="W90" s="84">
        <v>0</v>
      </c>
      <c r="X90" s="84">
        <f t="shared" si="44"/>
        <v>0</v>
      </c>
      <c r="Y90" s="89">
        <f t="shared" si="45"/>
        <v>0</v>
      </c>
      <c r="AA90" s="122">
        <v>85</v>
      </c>
      <c r="AB90" s="84">
        <f t="shared" si="46"/>
        <v>0</v>
      </c>
      <c r="AC90" s="332">
        <f t="shared" si="38"/>
        <v>0</v>
      </c>
      <c r="AD90" s="152">
        <f t="shared" si="47"/>
        <v>0</v>
      </c>
      <c r="AE90" s="152">
        <f t="shared" si="48"/>
        <v>0</v>
      </c>
      <c r="AF90" s="221">
        <f t="shared" si="34"/>
        <v>0</v>
      </c>
      <c r="AG90" s="221">
        <f t="shared" si="35"/>
        <v>0</v>
      </c>
      <c r="AH90" s="221">
        <f t="shared" si="36"/>
        <v>0</v>
      </c>
      <c r="AI90" s="226">
        <f t="shared" si="37"/>
        <v>0</v>
      </c>
      <c r="AK90" s="122">
        <v>85</v>
      </c>
      <c r="AL90" s="84"/>
      <c r="AM90" s="84"/>
      <c r="AN90" s="84"/>
      <c r="AO90" s="84"/>
      <c r="AP90" s="84"/>
      <c r="AQ90" s="221"/>
      <c r="AR90" s="221"/>
      <c r="AS90" s="221"/>
      <c r="AT90" s="221"/>
      <c r="AU90" s="84"/>
      <c r="AV90" s="84"/>
      <c r="AW90" s="84"/>
      <c r="AX90" s="84"/>
      <c r="AY90" s="127"/>
    </row>
    <row r="91" spans="2:51">
      <c r="B91" s="198">
        <f>IF(C43&lt;=$F$18,C43,"-")</f>
        <v>0</v>
      </c>
      <c r="C91" s="177">
        <f>D43-D44</f>
        <v>0</v>
      </c>
      <c r="D91" s="178">
        <v>0.9</v>
      </c>
      <c r="E91" s="155">
        <f t="shared" si="58"/>
        <v>5.5999999999999994E-2</v>
      </c>
      <c r="F91" s="155">
        <f t="shared" si="59"/>
        <v>4.3999999999999991E-2</v>
      </c>
      <c r="G91" s="179"/>
      <c r="H91" s="109">
        <f t="shared" si="57"/>
        <v>0</v>
      </c>
      <c r="I91" s="106">
        <v>86</v>
      </c>
      <c r="J91" s="84">
        <f t="shared" si="51"/>
        <v>0</v>
      </c>
      <c r="K91" s="84">
        <f t="shared" si="52"/>
        <v>0</v>
      </c>
      <c r="L91" s="84">
        <f t="shared" si="53"/>
        <v>0</v>
      </c>
      <c r="M91" s="84">
        <f t="shared" si="54"/>
        <v>0</v>
      </c>
      <c r="N91" s="84">
        <f t="shared" si="40"/>
        <v>0</v>
      </c>
      <c r="O91" s="85">
        <f t="shared" si="41"/>
        <v>0</v>
      </c>
      <c r="P91" s="106">
        <v>86</v>
      </c>
      <c r="Q91" s="84">
        <f t="shared" si="49"/>
        <v>0</v>
      </c>
      <c r="R91" s="84">
        <f t="shared" si="55"/>
        <v>0</v>
      </c>
      <c r="S91" s="84">
        <f t="shared" si="56"/>
        <v>0</v>
      </c>
      <c r="T91" s="84">
        <f t="shared" si="42"/>
        <v>0</v>
      </c>
      <c r="U91" s="84">
        <f t="shared" si="50"/>
        <v>0</v>
      </c>
      <c r="V91" s="84">
        <f t="shared" si="43"/>
        <v>0</v>
      </c>
      <c r="W91" s="84">
        <v>0</v>
      </c>
      <c r="X91" s="84">
        <f t="shared" si="44"/>
        <v>0</v>
      </c>
      <c r="Y91" s="89">
        <f t="shared" si="45"/>
        <v>0</v>
      </c>
      <c r="AA91" s="122">
        <v>86</v>
      </c>
      <c r="AB91" s="84">
        <f t="shared" si="46"/>
        <v>0</v>
      </c>
      <c r="AC91" s="332">
        <f t="shared" si="38"/>
        <v>0</v>
      </c>
      <c r="AD91" s="152">
        <f t="shared" si="47"/>
        <v>0</v>
      </c>
      <c r="AE91" s="152">
        <f t="shared" si="48"/>
        <v>0</v>
      </c>
      <c r="AF91" s="221">
        <f t="shared" ref="AF91:AF154" si="60">IF(OR(AA91&lt;=$F$18,AA91&lt;=30),EXP(-LN(2)/$D$104)*AF90+((1-EXP(-LN(2)/$D$104))/(LN(2)/$D$104))*$AB91*AC91*0.475*$F$19*44/12,)</f>
        <v>0</v>
      </c>
      <c r="AG91" s="221">
        <f t="shared" ref="AG91:AG154" si="61">IF(OR(AA91&lt;=$F$18,AA91&lt;=30),EXP(-LN(2)/$D$106)*AG90+((1-EXP(-LN(2)/$D$106))/(LN(2)/$D$106))*$AB91*AD91*0.475*$F$19*44/12,)</f>
        <v>0</v>
      </c>
      <c r="AH91" s="221">
        <f t="shared" ref="AH91:AH154" si="62">IF(OR(AA91&lt;=$F$18,AA91&lt;=30),EXP(-LN(2)/$D$105)*AH90+((1-EXP(-LN(2)/$D$105))/(LN(2)/$D$105))*$AB91*AE91*0.475*$F$19*44/12,)</f>
        <v>0</v>
      </c>
      <c r="AI91" s="226">
        <f t="shared" ref="AI91:AI154" si="63">IF(OR(AA91&lt;=$F$18,AA91&lt;=30),SUM(AF91:AH91),)</f>
        <v>0</v>
      </c>
      <c r="AK91" s="122">
        <v>86</v>
      </c>
      <c r="AL91" s="84"/>
      <c r="AM91" s="84"/>
      <c r="AN91" s="84"/>
      <c r="AO91" s="84"/>
      <c r="AP91" s="84"/>
      <c r="AQ91" s="221"/>
      <c r="AR91" s="221"/>
      <c r="AS91" s="221"/>
      <c r="AT91" s="221"/>
      <c r="AU91" s="84"/>
      <c r="AV91" s="84"/>
      <c r="AW91" s="84"/>
      <c r="AX91" s="84"/>
      <c r="AY91" s="127"/>
    </row>
    <row r="92" spans="2:51">
      <c r="B92" s="198">
        <f>IF(C45&lt;=$F$18,C45,"-")</f>
        <v>0</v>
      </c>
      <c r="C92" s="177">
        <f>D45-D46</f>
        <v>0</v>
      </c>
      <c r="D92" s="178">
        <v>0.9</v>
      </c>
      <c r="E92" s="155">
        <f t="shared" si="58"/>
        <v>5.5999999999999994E-2</v>
      </c>
      <c r="F92" s="155">
        <f t="shared" si="59"/>
        <v>4.3999999999999991E-2</v>
      </c>
      <c r="G92" s="179"/>
      <c r="H92" s="109">
        <f t="shared" si="57"/>
        <v>0</v>
      </c>
      <c r="I92" s="106">
        <v>87</v>
      </c>
      <c r="J92" s="84">
        <f t="shared" si="51"/>
        <v>0</v>
      </c>
      <c r="K92" s="84">
        <f t="shared" si="52"/>
        <v>0</v>
      </c>
      <c r="L92" s="84">
        <f t="shared" si="53"/>
        <v>0</v>
      </c>
      <c r="M92" s="84">
        <f t="shared" si="54"/>
        <v>0</v>
      </c>
      <c r="N92" s="84">
        <f t="shared" si="40"/>
        <v>0</v>
      </c>
      <c r="O92" s="85">
        <f t="shared" si="41"/>
        <v>0</v>
      </c>
      <c r="P92" s="106">
        <v>87</v>
      </c>
      <c r="Q92" s="84">
        <f t="shared" si="49"/>
        <v>0</v>
      </c>
      <c r="R92" s="84">
        <f t="shared" si="55"/>
        <v>0</v>
      </c>
      <c r="S92" s="84">
        <f t="shared" si="56"/>
        <v>0</v>
      </c>
      <c r="T92" s="84">
        <f t="shared" si="42"/>
        <v>0</v>
      </c>
      <c r="U92" s="84">
        <f t="shared" si="50"/>
        <v>0</v>
      </c>
      <c r="V92" s="84">
        <f t="shared" si="43"/>
        <v>0</v>
      </c>
      <c r="W92" s="84">
        <v>0</v>
      </c>
      <c r="X92" s="84">
        <f t="shared" si="44"/>
        <v>0</v>
      </c>
      <c r="Y92" s="89">
        <f t="shared" si="45"/>
        <v>0</v>
      </c>
      <c r="AA92" s="122">
        <v>87</v>
      </c>
      <c r="AB92" s="84">
        <f t="shared" si="46"/>
        <v>0</v>
      </c>
      <c r="AC92" s="332">
        <f t="shared" si="38"/>
        <v>0</v>
      </c>
      <c r="AD92" s="152">
        <f t="shared" si="47"/>
        <v>0</v>
      </c>
      <c r="AE92" s="152">
        <f t="shared" si="48"/>
        <v>0</v>
      </c>
      <c r="AF92" s="221">
        <f t="shared" si="60"/>
        <v>0</v>
      </c>
      <c r="AG92" s="221">
        <f t="shared" si="61"/>
        <v>0</v>
      </c>
      <c r="AH92" s="221">
        <f t="shared" si="62"/>
        <v>0</v>
      </c>
      <c r="AI92" s="226">
        <f t="shared" si="63"/>
        <v>0</v>
      </c>
      <c r="AK92" s="122">
        <v>87</v>
      </c>
      <c r="AL92" s="84"/>
      <c r="AM92" s="84"/>
      <c r="AN92" s="84"/>
      <c r="AO92" s="84"/>
      <c r="AP92" s="84"/>
      <c r="AQ92" s="221"/>
      <c r="AR92" s="221"/>
      <c r="AS92" s="221"/>
      <c r="AT92" s="221"/>
      <c r="AU92" s="84"/>
      <c r="AV92" s="84"/>
      <c r="AW92" s="84"/>
      <c r="AX92" s="84"/>
      <c r="AY92" s="127"/>
    </row>
    <row r="93" spans="2:51">
      <c r="B93" s="198">
        <f>IF(C47&lt;=$F$18,C47,"-")</f>
        <v>0</v>
      </c>
      <c r="C93" s="177">
        <f>D47-D48</f>
        <v>0</v>
      </c>
      <c r="D93" s="178">
        <v>0.95</v>
      </c>
      <c r="E93" s="155">
        <f t="shared" si="58"/>
        <v>2.8000000000000028E-2</v>
      </c>
      <c r="F93" s="155">
        <f t="shared" si="59"/>
        <v>2.200000000000002E-2</v>
      </c>
      <c r="G93" s="179"/>
      <c r="H93" s="109">
        <f t="shared" si="57"/>
        <v>0</v>
      </c>
      <c r="I93" s="106">
        <v>88</v>
      </c>
      <c r="J93" s="84">
        <f t="shared" si="51"/>
        <v>0</v>
      </c>
      <c r="K93" s="84">
        <f t="shared" si="52"/>
        <v>0</v>
      </c>
      <c r="L93" s="84">
        <f t="shared" si="53"/>
        <v>0</v>
      </c>
      <c r="M93" s="84">
        <f t="shared" si="54"/>
        <v>0</v>
      </c>
      <c r="N93" s="84">
        <f t="shared" si="40"/>
        <v>0</v>
      </c>
      <c r="O93" s="85">
        <f t="shared" si="41"/>
        <v>0</v>
      </c>
      <c r="P93" s="106">
        <v>88</v>
      </c>
      <c r="Q93" s="84">
        <f t="shared" si="49"/>
        <v>0</v>
      </c>
      <c r="R93" s="84">
        <f t="shared" si="55"/>
        <v>0</v>
      </c>
      <c r="S93" s="84">
        <f t="shared" si="56"/>
        <v>0</v>
      </c>
      <c r="T93" s="84">
        <f t="shared" si="42"/>
        <v>0</v>
      </c>
      <c r="U93" s="84">
        <f t="shared" si="50"/>
        <v>0</v>
      </c>
      <c r="V93" s="84">
        <f t="shared" si="43"/>
        <v>0</v>
      </c>
      <c r="W93" s="84">
        <v>0</v>
      </c>
      <c r="X93" s="84">
        <f t="shared" si="44"/>
        <v>0</v>
      </c>
      <c r="Y93" s="89">
        <f t="shared" si="45"/>
        <v>0</v>
      </c>
      <c r="AA93" s="122">
        <v>88</v>
      </c>
      <c r="AB93" s="84">
        <f t="shared" si="46"/>
        <v>0</v>
      </c>
      <c r="AC93" s="332">
        <f t="shared" si="38"/>
        <v>0</v>
      </c>
      <c r="AD93" s="152">
        <f t="shared" si="47"/>
        <v>0</v>
      </c>
      <c r="AE93" s="152">
        <f t="shared" si="48"/>
        <v>0</v>
      </c>
      <c r="AF93" s="221">
        <f t="shared" si="60"/>
        <v>0</v>
      </c>
      <c r="AG93" s="221">
        <f t="shared" si="61"/>
        <v>0</v>
      </c>
      <c r="AH93" s="221">
        <f t="shared" si="62"/>
        <v>0</v>
      </c>
      <c r="AI93" s="226">
        <f t="shared" si="63"/>
        <v>0</v>
      </c>
      <c r="AK93" s="122">
        <v>88</v>
      </c>
      <c r="AL93" s="84"/>
      <c r="AM93" s="84"/>
      <c r="AN93" s="84"/>
      <c r="AO93" s="84"/>
      <c r="AP93" s="84"/>
      <c r="AQ93" s="221"/>
      <c r="AR93" s="221"/>
      <c r="AS93" s="221"/>
      <c r="AT93" s="221"/>
      <c r="AU93" s="84"/>
      <c r="AV93" s="84"/>
      <c r="AW93" s="84"/>
      <c r="AX93" s="84"/>
      <c r="AY93" s="127"/>
    </row>
    <row r="94" spans="2:51">
      <c r="B94" s="211">
        <f>F18</f>
        <v>0</v>
      </c>
      <c r="C94" s="208">
        <f>IFERROR(VLOOKUP(B94,C25:D78,2),)</f>
        <v>0</v>
      </c>
      <c r="D94" s="209">
        <v>0.95</v>
      </c>
      <c r="E94" s="210">
        <f t="shared" si="58"/>
        <v>2.8000000000000028E-2</v>
      </c>
      <c r="F94" s="210">
        <f t="shared" si="59"/>
        <v>2.200000000000002E-2</v>
      </c>
      <c r="G94" s="180"/>
      <c r="H94" s="109">
        <f t="shared" si="57"/>
        <v>0</v>
      </c>
      <c r="I94" s="106">
        <v>89</v>
      </c>
      <c r="J94" s="84">
        <f t="shared" si="51"/>
        <v>0</v>
      </c>
      <c r="K94" s="84">
        <f t="shared" si="52"/>
        <v>0</v>
      </c>
      <c r="L94" s="84">
        <f t="shared" si="53"/>
        <v>0</v>
      </c>
      <c r="M94" s="84">
        <f t="shared" si="54"/>
        <v>0</v>
      </c>
      <c r="N94" s="84">
        <f t="shared" si="40"/>
        <v>0</v>
      </c>
      <c r="O94" s="85">
        <f t="shared" si="41"/>
        <v>0</v>
      </c>
      <c r="P94" s="106">
        <v>89</v>
      </c>
      <c r="Q94" s="84">
        <f t="shared" si="49"/>
        <v>0</v>
      </c>
      <c r="R94" s="84">
        <f t="shared" si="55"/>
        <v>0</v>
      </c>
      <c r="S94" s="84">
        <f t="shared" si="56"/>
        <v>0</v>
      </c>
      <c r="T94" s="84">
        <f t="shared" si="42"/>
        <v>0</v>
      </c>
      <c r="U94" s="84">
        <f t="shared" si="50"/>
        <v>0</v>
      </c>
      <c r="V94" s="84">
        <f t="shared" si="43"/>
        <v>0</v>
      </c>
      <c r="W94" s="84">
        <v>0</v>
      </c>
      <c r="X94" s="84">
        <f t="shared" si="44"/>
        <v>0</v>
      </c>
      <c r="Y94" s="89">
        <f t="shared" si="45"/>
        <v>0</v>
      </c>
      <c r="AA94" s="122">
        <v>89</v>
      </c>
      <c r="AB94" s="84">
        <f t="shared" si="46"/>
        <v>0</v>
      </c>
      <c r="AC94" s="332">
        <f t="shared" si="38"/>
        <v>0</v>
      </c>
      <c r="AD94" s="152">
        <f t="shared" si="47"/>
        <v>0</v>
      </c>
      <c r="AE94" s="152">
        <f t="shared" si="48"/>
        <v>0</v>
      </c>
      <c r="AF94" s="221">
        <f t="shared" si="60"/>
        <v>0</v>
      </c>
      <c r="AG94" s="221">
        <f t="shared" si="61"/>
        <v>0</v>
      </c>
      <c r="AH94" s="221">
        <f t="shared" si="62"/>
        <v>0</v>
      </c>
      <c r="AI94" s="226">
        <f t="shared" si="63"/>
        <v>0</v>
      </c>
      <c r="AK94" s="122">
        <v>89</v>
      </c>
      <c r="AL94" s="84"/>
      <c r="AM94" s="84"/>
      <c r="AN94" s="84"/>
      <c r="AO94" s="84"/>
      <c r="AP94" s="84"/>
      <c r="AQ94" s="221"/>
      <c r="AR94" s="221"/>
      <c r="AS94" s="221"/>
      <c r="AT94" s="221"/>
      <c r="AU94" s="84"/>
      <c r="AV94" s="84"/>
      <c r="AW94" s="84"/>
      <c r="AX94" s="84"/>
      <c r="AY94" s="127"/>
    </row>
    <row r="95" spans="2:51">
      <c r="I95" s="106">
        <v>90</v>
      </c>
      <c r="J95" s="84">
        <f t="shared" si="51"/>
        <v>0</v>
      </c>
      <c r="K95" s="84">
        <f t="shared" si="52"/>
        <v>0</v>
      </c>
      <c r="L95" s="84">
        <f t="shared" si="53"/>
        <v>0</v>
      </c>
      <c r="M95" s="84">
        <f t="shared" si="54"/>
        <v>0</v>
      </c>
      <c r="N95" s="84">
        <f t="shared" si="40"/>
        <v>0</v>
      </c>
      <c r="O95" s="85">
        <f t="shared" si="41"/>
        <v>0</v>
      </c>
      <c r="P95" s="106">
        <v>90</v>
      </c>
      <c r="Q95" s="84">
        <f t="shared" si="49"/>
        <v>0</v>
      </c>
      <c r="R95" s="84">
        <f t="shared" si="55"/>
        <v>0</v>
      </c>
      <c r="S95" s="84">
        <f t="shared" si="56"/>
        <v>0</v>
      </c>
      <c r="T95" s="84">
        <f t="shared" si="42"/>
        <v>0</v>
      </c>
      <c r="U95" s="84">
        <f t="shared" si="50"/>
        <v>0</v>
      </c>
      <c r="V95" s="84">
        <f t="shared" si="43"/>
        <v>0</v>
      </c>
      <c r="W95" s="84">
        <v>0</v>
      </c>
      <c r="X95" s="84">
        <f t="shared" si="44"/>
        <v>0</v>
      </c>
      <c r="Y95" s="89">
        <f t="shared" si="45"/>
        <v>0</v>
      </c>
      <c r="AA95" s="122">
        <v>90</v>
      </c>
      <c r="AB95" s="84">
        <f t="shared" si="46"/>
        <v>0</v>
      </c>
      <c r="AC95" s="332">
        <f t="shared" ref="AC95:AC158" si="64">IF(AA95&lt;=$F$18,IFERROR(VLOOKUP($AA95,$B$82:$G$94,3,FALSE),0),)*50%</f>
        <v>0</v>
      </c>
      <c r="AD95" s="152">
        <f t="shared" si="47"/>
        <v>0</v>
      </c>
      <c r="AE95" s="152">
        <f t="shared" si="48"/>
        <v>0</v>
      </c>
      <c r="AF95" s="221">
        <f t="shared" si="60"/>
        <v>0</v>
      </c>
      <c r="AG95" s="221">
        <f t="shared" si="61"/>
        <v>0</v>
      </c>
      <c r="AH95" s="221">
        <f t="shared" si="62"/>
        <v>0</v>
      </c>
      <c r="AI95" s="226">
        <f t="shared" si="63"/>
        <v>0</v>
      </c>
      <c r="AK95" s="122">
        <v>90</v>
      </c>
      <c r="AL95" s="84"/>
      <c r="AM95" s="84"/>
      <c r="AN95" s="84"/>
      <c r="AO95" s="84"/>
      <c r="AP95" s="84"/>
      <c r="AQ95" s="221"/>
      <c r="AR95" s="221"/>
      <c r="AS95" s="221"/>
      <c r="AT95" s="221"/>
      <c r="AU95" s="84"/>
      <c r="AV95" s="84"/>
      <c r="AW95" s="84"/>
      <c r="AX95" s="84"/>
      <c r="AY95" s="127"/>
    </row>
    <row r="96" spans="2:51">
      <c r="C96" s="118" t="s">
        <v>159</v>
      </c>
      <c r="D96" t="s">
        <v>142</v>
      </c>
      <c r="E96" s="6"/>
      <c r="I96" s="106">
        <v>91</v>
      </c>
      <c r="J96" s="84">
        <f t="shared" si="51"/>
        <v>0</v>
      </c>
      <c r="K96" s="84">
        <f t="shared" si="52"/>
        <v>0</v>
      </c>
      <c r="L96" s="84">
        <f t="shared" si="53"/>
        <v>0</v>
      </c>
      <c r="M96" s="84">
        <f t="shared" si="54"/>
        <v>0</v>
      </c>
      <c r="N96" s="84">
        <f t="shared" si="40"/>
        <v>0</v>
      </c>
      <c r="O96" s="85">
        <f t="shared" si="41"/>
        <v>0</v>
      </c>
      <c r="P96" s="106">
        <v>91</v>
      </c>
      <c r="Q96" s="84">
        <f t="shared" si="49"/>
        <v>0</v>
      </c>
      <c r="R96" s="84">
        <f t="shared" si="55"/>
        <v>0</v>
      </c>
      <c r="S96" s="84">
        <f t="shared" si="56"/>
        <v>0</v>
      </c>
      <c r="T96" s="84">
        <f t="shared" si="42"/>
        <v>0</v>
      </c>
      <c r="U96" s="84">
        <f t="shared" si="50"/>
        <v>0</v>
      </c>
      <c r="V96" s="84">
        <f t="shared" si="43"/>
        <v>0</v>
      </c>
      <c r="W96" s="84">
        <v>0</v>
      </c>
      <c r="X96" s="84">
        <f t="shared" si="44"/>
        <v>0</v>
      </c>
      <c r="Y96" s="89">
        <f t="shared" si="45"/>
        <v>0</v>
      </c>
      <c r="AA96" s="122">
        <v>91</v>
      </c>
      <c r="AB96" s="84">
        <f t="shared" si="46"/>
        <v>0</v>
      </c>
      <c r="AC96" s="332">
        <f t="shared" si="64"/>
        <v>0</v>
      </c>
      <c r="AD96" s="152">
        <f t="shared" si="47"/>
        <v>0</v>
      </c>
      <c r="AE96" s="152">
        <f t="shared" si="48"/>
        <v>0</v>
      </c>
      <c r="AF96" s="221">
        <f t="shared" si="60"/>
        <v>0</v>
      </c>
      <c r="AG96" s="221">
        <f t="shared" si="61"/>
        <v>0</v>
      </c>
      <c r="AH96" s="221">
        <f t="shared" si="62"/>
        <v>0</v>
      </c>
      <c r="AI96" s="226">
        <f t="shared" si="63"/>
        <v>0</v>
      </c>
      <c r="AK96" s="122">
        <v>91</v>
      </c>
      <c r="AL96" s="84"/>
      <c r="AM96" s="84"/>
      <c r="AN96" s="84"/>
      <c r="AO96" s="84"/>
      <c r="AP96" s="84"/>
      <c r="AQ96" s="221"/>
      <c r="AR96" s="221"/>
      <c r="AS96" s="221"/>
      <c r="AT96" s="221"/>
      <c r="AU96" s="84"/>
      <c r="AV96" s="84"/>
      <c r="AW96" s="84"/>
      <c r="AX96" s="84"/>
      <c r="AY96" s="127"/>
    </row>
    <row r="97" spans="2:51">
      <c r="B97" s="2" t="s">
        <v>0</v>
      </c>
      <c r="C97">
        <v>32</v>
      </c>
      <c r="D97">
        <v>0</v>
      </c>
      <c r="E97" s="6"/>
      <c r="I97" s="106">
        <v>92</v>
      </c>
      <c r="J97" s="84">
        <f t="shared" si="51"/>
        <v>0</v>
      </c>
      <c r="K97" s="84">
        <f t="shared" si="52"/>
        <v>0</v>
      </c>
      <c r="L97" s="84">
        <f t="shared" si="53"/>
        <v>0</v>
      </c>
      <c r="M97" s="84">
        <f t="shared" si="54"/>
        <v>0</v>
      </c>
      <c r="N97" s="84">
        <f t="shared" si="40"/>
        <v>0</v>
      </c>
      <c r="O97" s="85">
        <f t="shared" si="41"/>
        <v>0</v>
      </c>
      <c r="P97" s="106">
        <v>92</v>
      </c>
      <c r="Q97" s="84">
        <f t="shared" si="49"/>
        <v>0</v>
      </c>
      <c r="R97" s="84">
        <f t="shared" si="55"/>
        <v>0</v>
      </c>
      <c r="S97" s="84">
        <f t="shared" si="56"/>
        <v>0</v>
      </c>
      <c r="T97" s="84">
        <f t="shared" si="42"/>
        <v>0</v>
      </c>
      <c r="U97" s="84">
        <f t="shared" si="50"/>
        <v>0</v>
      </c>
      <c r="V97" s="84">
        <f t="shared" si="43"/>
        <v>0</v>
      </c>
      <c r="W97" s="84">
        <v>0</v>
      </c>
      <c r="X97" s="84">
        <f t="shared" si="44"/>
        <v>0</v>
      </c>
      <c r="Y97" s="89">
        <f t="shared" si="45"/>
        <v>0</v>
      </c>
      <c r="AA97" s="122">
        <v>92</v>
      </c>
      <c r="AB97" s="84">
        <f t="shared" si="46"/>
        <v>0</v>
      </c>
      <c r="AC97" s="332">
        <f t="shared" si="64"/>
        <v>0</v>
      </c>
      <c r="AD97" s="152">
        <f t="shared" si="47"/>
        <v>0</v>
      </c>
      <c r="AE97" s="152">
        <f t="shared" si="48"/>
        <v>0</v>
      </c>
      <c r="AF97" s="221">
        <f t="shared" si="60"/>
        <v>0</v>
      </c>
      <c r="AG97" s="221">
        <f t="shared" si="61"/>
        <v>0</v>
      </c>
      <c r="AH97" s="221">
        <f t="shared" si="62"/>
        <v>0</v>
      </c>
      <c r="AI97" s="226">
        <f t="shared" si="63"/>
        <v>0</v>
      </c>
      <c r="AK97" s="122">
        <v>92</v>
      </c>
      <c r="AL97" s="84"/>
      <c r="AM97" s="84"/>
      <c r="AN97" s="84"/>
      <c r="AO97" s="84"/>
      <c r="AP97" s="84"/>
      <c r="AQ97" s="221"/>
      <c r="AR97" s="221"/>
      <c r="AS97" s="221"/>
      <c r="AT97" s="221"/>
      <c r="AU97" s="84"/>
      <c r="AV97" s="84"/>
      <c r="AW97" s="84"/>
      <c r="AX97" s="84"/>
      <c r="AY97" s="127"/>
    </row>
    <row r="98" spans="2:51">
      <c r="B98" s="2" t="s">
        <v>1</v>
      </c>
      <c r="C98">
        <v>45</v>
      </c>
      <c r="D98">
        <v>0</v>
      </c>
      <c r="E98" s="6"/>
      <c r="I98" s="106">
        <v>93</v>
      </c>
      <c r="J98" s="84">
        <f t="shared" si="51"/>
        <v>0</v>
      </c>
      <c r="K98" s="84">
        <f t="shared" si="52"/>
        <v>0</v>
      </c>
      <c r="L98" s="84">
        <f t="shared" si="53"/>
        <v>0</v>
      </c>
      <c r="M98" s="84">
        <f t="shared" si="54"/>
        <v>0</v>
      </c>
      <c r="N98" s="84">
        <f t="shared" si="40"/>
        <v>0</v>
      </c>
      <c r="O98" s="85">
        <f t="shared" si="41"/>
        <v>0</v>
      </c>
      <c r="P98" s="106">
        <v>93</v>
      </c>
      <c r="Q98" s="84">
        <f t="shared" si="49"/>
        <v>0</v>
      </c>
      <c r="R98" s="84">
        <f t="shared" si="55"/>
        <v>0</v>
      </c>
      <c r="S98" s="84">
        <f t="shared" si="56"/>
        <v>0</v>
      </c>
      <c r="T98" s="84">
        <f t="shared" si="42"/>
        <v>0</v>
      </c>
      <c r="U98" s="84">
        <f t="shared" si="50"/>
        <v>0</v>
      </c>
      <c r="V98" s="84">
        <f t="shared" si="43"/>
        <v>0</v>
      </c>
      <c r="W98" s="84">
        <v>0</v>
      </c>
      <c r="X98" s="84">
        <f t="shared" si="44"/>
        <v>0</v>
      </c>
      <c r="Y98" s="89">
        <f t="shared" si="45"/>
        <v>0</v>
      </c>
      <c r="AA98" s="122">
        <v>93</v>
      </c>
      <c r="AB98" s="84">
        <f t="shared" si="46"/>
        <v>0</v>
      </c>
      <c r="AC98" s="332">
        <f t="shared" si="64"/>
        <v>0</v>
      </c>
      <c r="AD98" s="152">
        <f t="shared" si="47"/>
        <v>0</v>
      </c>
      <c r="AE98" s="152">
        <f t="shared" si="48"/>
        <v>0</v>
      </c>
      <c r="AF98" s="221">
        <f t="shared" si="60"/>
        <v>0</v>
      </c>
      <c r="AG98" s="221">
        <f t="shared" si="61"/>
        <v>0</v>
      </c>
      <c r="AH98" s="221">
        <f t="shared" si="62"/>
        <v>0</v>
      </c>
      <c r="AI98" s="226">
        <f t="shared" si="63"/>
        <v>0</v>
      </c>
      <c r="AK98" s="122">
        <v>93</v>
      </c>
      <c r="AL98" s="84"/>
      <c r="AM98" s="84"/>
      <c r="AN98" s="84"/>
      <c r="AO98" s="84"/>
      <c r="AP98" s="84"/>
      <c r="AQ98" s="221"/>
      <c r="AR98" s="221"/>
      <c r="AS98" s="221"/>
      <c r="AT98" s="221"/>
      <c r="AU98" s="84"/>
      <c r="AV98" s="84"/>
      <c r="AW98" s="84"/>
      <c r="AX98" s="84"/>
      <c r="AY98" s="127"/>
    </row>
    <row r="99" spans="2:51">
      <c r="B99" s="2" t="s">
        <v>2</v>
      </c>
      <c r="C99">
        <v>70</v>
      </c>
      <c r="D99">
        <v>0</v>
      </c>
      <c r="E99" s="6"/>
      <c r="I99" s="106">
        <v>94</v>
      </c>
      <c r="J99" s="84">
        <f t="shared" si="51"/>
        <v>0</v>
      </c>
      <c r="K99" s="84">
        <f t="shared" si="52"/>
        <v>0</v>
      </c>
      <c r="L99" s="84">
        <f t="shared" si="53"/>
        <v>0</v>
      </c>
      <c r="M99" s="84">
        <f t="shared" si="54"/>
        <v>0</v>
      </c>
      <c r="N99" s="84">
        <f t="shared" si="40"/>
        <v>0</v>
      </c>
      <c r="O99" s="85">
        <f t="shared" si="41"/>
        <v>0</v>
      </c>
      <c r="P99" s="106">
        <v>94</v>
      </c>
      <c r="Q99" s="84">
        <f t="shared" si="49"/>
        <v>0</v>
      </c>
      <c r="R99" s="84">
        <f t="shared" si="55"/>
        <v>0</v>
      </c>
      <c r="S99" s="84">
        <f t="shared" si="56"/>
        <v>0</v>
      </c>
      <c r="T99" s="84">
        <f t="shared" si="42"/>
        <v>0</v>
      </c>
      <c r="U99" s="84">
        <f t="shared" si="50"/>
        <v>0</v>
      </c>
      <c r="V99" s="84">
        <f t="shared" si="43"/>
        <v>0</v>
      </c>
      <c r="W99" s="84">
        <v>0</v>
      </c>
      <c r="X99" s="84">
        <f t="shared" si="44"/>
        <v>0</v>
      </c>
      <c r="Y99" s="89">
        <f t="shared" si="45"/>
        <v>0</v>
      </c>
      <c r="AA99" s="122">
        <v>94</v>
      </c>
      <c r="AB99" s="84">
        <f t="shared" si="46"/>
        <v>0</v>
      </c>
      <c r="AC99" s="332">
        <f t="shared" si="64"/>
        <v>0</v>
      </c>
      <c r="AD99" s="152">
        <f t="shared" si="47"/>
        <v>0</v>
      </c>
      <c r="AE99" s="152">
        <f t="shared" si="48"/>
        <v>0</v>
      </c>
      <c r="AF99" s="221">
        <f t="shared" si="60"/>
        <v>0</v>
      </c>
      <c r="AG99" s="221">
        <f t="shared" si="61"/>
        <v>0</v>
      </c>
      <c r="AH99" s="221">
        <f t="shared" si="62"/>
        <v>0</v>
      </c>
      <c r="AI99" s="226">
        <f t="shared" si="63"/>
        <v>0</v>
      </c>
      <c r="AK99" s="122">
        <v>94</v>
      </c>
      <c r="AL99" s="84"/>
      <c r="AM99" s="84"/>
      <c r="AN99" s="84"/>
      <c r="AO99" s="84"/>
      <c r="AP99" s="84"/>
      <c r="AQ99" s="221"/>
      <c r="AR99" s="221"/>
      <c r="AS99" s="221"/>
      <c r="AT99" s="221"/>
      <c r="AU99" s="84"/>
      <c r="AV99" s="84"/>
      <c r="AW99" s="84"/>
      <c r="AX99" s="84"/>
      <c r="AY99" s="127"/>
    </row>
    <row r="100" spans="2:51">
      <c r="B100" s="2" t="s">
        <v>140</v>
      </c>
      <c r="C100">
        <v>70</v>
      </c>
      <c r="D100">
        <v>0</v>
      </c>
      <c r="E100" s="6"/>
      <c r="I100" s="106">
        <v>95</v>
      </c>
      <c r="J100" s="84">
        <f t="shared" si="51"/>
        <v>0</v>
      </c>
      <c r="K100" s="84">
        <f t="shared" si="52"/>
        <v>0</v>
      </c>
      <c r="L100" s="84">
        <f t="shared" si="53"/>
        <v>0</v>
      </c>
      <c r="M100" s="84">
        <f t="shared" si="54"/>
        <v>0</v>
      </c>
      <c r="N100" s="84">
        <f t="shared" si="40"/>
        <v>0</v>
      </c>
      <c r="O100" s="85">
        <f t="shared" si="41"/>
        <v>0</v>
      </c>
      <c r="P100" s="106">
        <v>95</v>
      </c>
      <c r="Q100" s="84">
        <f t="shared" si="49"/>
        <v>0</v>
      </c>
      <c r="R100" s="84">
        <f t="shared" si="55"/>
        <v>0</v>
      </c>
      <c r="S100" s="84">
        <f t="shared" si="56"/>
        <v>0</v>
      </c>
      <c r="T100" s="84">
        <f t="shared" si="42"/>
        <v>0</v>
      </c>
      <c r="U100" s="84">
        <f t="shared" si="50"/>
        <v>0</v>
      </c>
      <c r="V100" s="84">
        <f t="shared" si="43"/>
        <v>0</v>
      </c>
      <c r="W100" s="84">
        <v>0</v>
      </c>
      <c r="X100" s="84">
        <f t="shared" si="44"/>
        <v>0</v>
      </c>
      <c r="Y100" s="89">
        <f t="shared" si="45"/>
        <v>0</v>
      </c>
      <c r="AA100" s="122">
        <v>95</v>
      </c>
      <c r="AB100" s="84">
        <f t="shared" si="46"/>
        <v>0</v>
      </c>
      <c r="AC100" s="332">
        <f t="shared" si="64"/>
        <v>0</v>
      </c>
      <c r="AD100" s="152">
        <f t="shared" si="47"/>
        <v>0</v>
      </c>
      <c r="AE100" s="152">
        <f t="shared" si="48"/>
        <v>0</v>
      </c>
      <c r="AF100" s="221">
        <f t="shared" si="60"/>
        <v>0</v>
      </c>
      <c r="AG100" s="221">
        <f t="shared" si="61"/>
        <v>0</v>
      </c>
      <c r="AH100" s="221">
        <f t="shared" si="62"/>
        <v>0</v>
      </c>
      <c r="AI100" s="226">
        <f t="shared" si="63"/>
        <v>0</v>
      </c>
      <c r="AK100" s="122">
        <v>95</v>
      </c>
      <c r="AL100" s="84"/>
      <c r="AM100" s="84"/>
      <c r="AN100" s="84"/>
      <c r="AO100" s="84"/>
      <c r="AP100" s="84"/>
      <c r="AQ100" s="221"/>
      <c r="AR100" s="221"/>
      <c r="AS100" s="221"/>
      <c r="AT100" s="221"/>
      <c r="AU100" s="84"/>
      <c r="AV100" s="84"/>
      <c r="AW100" s="84"/>
      <c r="AX100" s="84"/>
      <c r="AY100" s="127"/>
    </row>
    <row r="101" spans="2:51">
      <c r="C101" s="73"/>
      <c r="E101" s="6"/>
      <c r="I101" s="106">
        <v>96</v>
      </c>
      <c r="J101" s="84">
        <f t="shared" si="51"/>
        <v>0</v>
      </c>
      <c r="K101" s="84">
        <f t="shared" si="52"/>
        <v>0</v>
      </c>
      <c r="L101" s="84">
        <f t="shared" si="53"/>
        <v>0</v>
      </c>
      <c r="M101" s="84">
        <f t="shared" si="54"/>
        <v>0</v>
      </c>
      <c r="N101" s="84">
        <f t="shared" si="40"/>
        <v>0</v>
      </c>
      <c r="O101" s="85">
        <f t="shared" si="41"/>
        <v>0</v>
      </c>
      <c r="P101" s="106">
        <v>96</v>
      </c>
      <c r="Q101" s="84">
        <f t="shared" si="49"/>
        <v>0</v>
      </c>
      <c r="R101" s="84">
        <f t="shared" si="55"/>
        <v>0</v>
      </c>
      <c r="S101" s="84">
        <f t="shared" si="56"/>
        <v>0</v>
      </c>
      <c r="T101" s="84">
        <f t="shared" si="42"/>
        <v>0</v>
      </c>
      <c r="U101" s="84">
        <f t="shared" si="50"/>
        <v>0</v>
      </c>
      <c r="V101" s="84">
        <f t="shared" si="43"/>
        <v>0</v>
      </c>
      <c r="W101" s="84">
        <v>0</v>
      </c>
      <c r="X101" s="84">
        <f t="shared" si="44"/>
        <v>0</v>
      </c>
      <c r="Y101" s="89">
        <f t="shared" si="45"/>
        <v>0</v>
      </c>
      <c r="AA101" s="122">
        <v>96</v>
      </c>
      <c r="AB101" s="84">
        <f t="shared" si="46"/>
        <v>0</v>
      </c>
      <c r="AC101" s="332">
        <f t="shared" si="64"/>
        <v>0</v>
      </c>
      <c r="AD101" s="152">
        <f t="shared" si="47"/>
        <v>0</v>
      </c>
      <c r="AE101" s="152">
        <f t="shared" si="48"/>
        <v>0</v>
      </c>
      <c r="AF101" s="221">
        <f t="shared" si="60"/>
        <v>0</v>
      </c>
      <c r="AG101" s="221">
        <f t="shared" si="61"/>
        <v>0</v>
      </c>
      <c r="AH101" s="221">
        <f t="shared" si="62"/>
        <v>0</v>
      </c>
      <c r="AI101" s="226">
        <f t="shared" si="63"/>
        <v>0</v>
      </c>
      <c r="AK101" s="122">
        <v>96</v>
      </c>
      <c r="AL101" s="84"/>
      <c r="AM101" s="84"/>
      <c r="AN101" s="84"/>
      <c r="AO101" s="84"/>
      <c r="AP101" s="84"/>
      <c r="AQ101" s="221"/>
      <c r="AR101" s="221"/>
      <c r="AS101" s="221"/>
      <c r="AT101" s="221"/>
      <c r="AU101" s="84"/>
      <c r="AV101" s="84"/>
      <c r="AW101" s="84"/>
      <c r="AX101" s="84"/>
      <c r="AY101" s="127"/>
    </row>
    <row r="102" spans="2:51">
      <c r="C102" s="73"/>
      <c r="E102" s="6"/>
      <c r="I102" s="106">
        <v>97</v>
      </c>
      <c r="J102" s="84">
        <f t="shared" si="51"/>
        <v>0</v>
      </c>
      <c r="K102" s="84">
        <f t="shared" si="52"/>
        <v>0</v>
      </c>
      <c r="L102" s="84">
        <f t="shared" si="53"/>
        <v>0</v>
      </c>
      <c r="M102" s="84">
        <f t="shared" si="54"/>
        <v>0</v>
      </c>
      <c r="N102" s="84">
        <f t="shared" si="40"/>
        <v>0</v>
      </c>
      <c r="O102" s="85">
        <f t="shared" si="41"/>
        <v>0</v>
      </c>
      <c r="P102" s="106">
        <v>97</v>
      </c>
      <c r="Q102" s="84">
        <f t="shared" si="49"/>
        <v>0</v>
      </c>
      <c r="R102" s="84">
        <f t="shared" si="55"/>
        <v>0</v>
      </c>
      <c r="S102" s="84">
        <f t="shared" si="56"/>
        <v>0</v>
      </c>
      <c r="T102" s="84">
        <f t="shared" si="42"/>
        <v>0</v>
      </c>
      <c r="U102" s="84">
        <f t="shared" si="50"/>
        <v>0</v>
      </c>
      <c r="V102" s="84">
        <f t="shared" si="43"/>
        <v>0</v>
      </c>
      <c r="W102" s="84">
        <v>0</v>
      </c>
      <c r="X102" s="84">
        <f t="shared" si="44"/>
        <v>0</v>
      </c>
      <c r="Y102" s="89">
        <f t="shared" si="45"/>
        <v>0</v>
      </c>
      <c r="AA102" s="122">
        <v>97</v>
      </c>
      <c r="AB102" s="84">
        <f t="shared" si="46"/>
        <v>0</v>
      </c>
      <c r="AC102" s="332">
        <f t="shared" si="64"/>
        <v>0</v>
      </c>
      <c r="AD102" s="152">
        <f t="shared" si="47"/>
        <v>0</v>
      </c>
      <c r="AE102" s="152">
        <f t="shared" si="48"/>
        <v>0</v>
      </c>
      <c r="AF102" s="221">
        <f t="shared" si="60"/>
        <v>0</v>
      </c>
      <c r="AG102" s="221">
        <f t="shared" si="61"/>
        <v>0</v>
      </c>
      <c r="AH102" s="221">
        <f t="shared" si="62"/>
        <v>0</v>
      </c>
      <c r="AI102" s="226">
        <f t="shared" si="63"/>
        <v>0</v>
      </c>
      <c r="AK102" s="122">
        <v>97</v>
      </c>
      <c r="AL102" s="84"/>
      <c r="AM102" s="84"/>
      <c r="AN102" s="84"/>
      <c r="AO102" s="84"/>
      <c r="AP102" s="84"/>
      <c r="AQ102" s="221"/>
      <c r="AR102" s="221"/>
      <c r="AS102" s="221"/>
      <c r="AT102" s="221"/>
      <c r="AU102" s="84"/>
      <c r="AV102" s="84"/>
      <c r="AW102" s="84"/>
      <c r="AX102" s="84"/>
      <c r="AY102" s="127"/>
    </row>
    <row r="103" spans="2:51" ht="16">
      <c r="C103" s="71" t="s">
        <v>162</v>
      </c>
      <c r="D103" s="186" t="s">
        <v>163</v>
      </c>
      <c r="F103" s="217" t="s">
        <v>237</v>
      </c>
      <c r="I103" s="106">
        <v>98</v>
      </c>
      <c r="J103" s="84">
        <f t="shared" si="51"/>
        <v>0</v>
      </c>
      <c r="K103" s="84">
        <f t="shared" si="52"/>
        <v>0</v>
      </c>
      <c r="L103" s="84">
        <f t="shared" si="53"/>
        <v>0</v>
      </c>
      <c r="M103" s="84">
        <f t="shared" si="54"/>
        <v>0</v>
      </c>
      <c r="N103" s="84">
        <f t="shared" si="40"/>
        <v>0</v>
      </c>
      <c r="O103" s="85">
        <f t="shared" si="41"/>
        <v>0</v>
      </c>
      <c r="P103" s="106">
        <v>98</v>
      </c>
      <c r="Q103" s="84">
        <f t="shared" si="49"/>
        <v>0</v>
      </c>
      <c r="R103" s="84">
        <f t="shared" si="55"/>
        <v>0</v>
      </c>
      <c r="S103" s="84">
        <f t="shared" si="56"/>
        <v>0</v>
      </c>
      <c r="T103" s="84">
        <f t="shared" si="42"/>
        <v>0</v>
      </c>
      <c r="U103" s="84">
        <f t="shared" si="50"/>
        <v>0</v>
      </c>
      <c r="V103" s="84">
        <f t="shared" si="43"/>
        <v>0</v>
      </c>
      <c r="W103" s="84">
        <v>0</v>
      </c>
      <c r="X103" s="84">
        <f t="shared" si="44"/>
        <v>0</v>
      </c>
      <c r="Y103" s="89">
        <f t="shared" si="45"/>
        <v>0</v>
      </c>
      <c r="AA103" s="122">
        <v>98</v>
      </c>
      <c r="AB103" s="84">
        <f t="shared" si="46"/>
        <v>0</v>
      </c>
      <c r="AC103" s="332">
        <f t="shared" si="64"/>
        <v>0</v>
      </c>
      <c r="AD103" s="152">
        <f t="shared" si="47"/>
        <v>0</v>
      </c>
      <c r="AE103" s="152">
        <f t="shared" si="48"/>
        <v>0</v>
      </c>
      <c r="AF103" s="221">
        <f t="shared" si="60"/>
        <v>0</v>
      </c>
      <c r="AG103" s="221">
        <f t="shared" si="61"/>
        <v>0</v>
      </c>
      <c r="AH103" s="221">
        <f t="shared" si="62"/>
        <v>0</v>
      </c>
      <c r="AI103" s="226">
        <f t="shared" si="63"/>
        <v>0</v>
      </c>
      <c r="AK103" s="122">
        <v>98</v>
      </c>
      <c r="AL103" s="84"/>
      <c r="AM103" s="84"/>
      <c r="AN103" s="84"/>
      <c r="AO103" s="84"/>
      <c r="AP103" s="84"/>
      <c r="AQ103" s="221"/>
      <c r="AR103" s="221"/>
      <c r="AS103" s="221"/>
      <c r="AT103" s="221"/>
      <c r="AU103" s="84"/>
      <c r="AV103" s="84"/>
      <c r="AW103" s="84"/>
      <c r="AX103" s="84"/>
      <c r="AY103" s="127"/>
    </row>
    <row r="104" spans="2:51">
      <c r="B104" t="s">
        <v>78</v>
      </c>
      <c r="C104">
        <v>1.52</v>
      </c>
      <c r="D104">
        <v>35</v>
      </c>
      <c r="F104" s="216" t="s">
        <v>233</v>
      </c>
      <c r="G104" s="70">
        <v>0.25</v>
      </c>
      <c r="I104" s="106">
        <v>99</v>
      </c>
      <c r="J104" s="84">
        <f t="shared" si="51"/>
        <v>0</v>
      </c>
      <c r="K104" s="84">
        <f t="shared" si="52"/>
        <v>0</v>
      </c>
      <c r="L104" s="84">
        <f t="shared" si="53"/>
        <v>0</v>
      </c>
      <c r="M104" s="84">
        <f t="shared" si="54"/>
        <v>0</v>
      </c>
      <c r="N104" s="84">
        <f t="shared" si="40"/>
        <v>0</v>
      </c>
      <c r="O104" s="85">
        <f t="shared" si="41"/>
        <v>0</v>
      </c>
      <c r="P104" s="106">
        <v>99</v>
      </c>
      <c r="Q104" s="84">
        <f t="shared" si="49"/>
        <v>0</v>
      </c>
      <c r="R104" s="84">
        <f t="shared" si="55"/>
        <v>0</v>
      </c>
      <c r="S104" s="84">
        <f t="shared" si="56"/>
        <v>0</v>
      </c>
      <c r="T104" s="84">
        <f t="shared" si="42"/>
        <v>0</v>
      </c>
      <c r="U104" s="84">
        <f t="shared" si="50"/>
        <v>0</v>
      </c>
      <c r="V104" s="84">
        <f t="shared" si="43"/>
        <v>0</v>
      </c>
      <c r="W104" s="84">
        <v>0</v>
      </c>
      <c r="X104" s="84">
        <f t="shared" si="44"/>
        <v>0</v>
      </c>
      <c r="Y104" s="89">
        <f t="shared" si="45"/>
        <v>0</v>
      </c>
      <c r="AA104" s="122">
        <v>99</v>
      </c>
      <c r="AB104" s="84">
        <f t="shared" si="46"/>
        <v>0</v>
      </c>
      <c r="AC104" s="332">
        <f t="shared" si="64"/>
        <v>0</v>
      </c>
      <c r="AD104" s="152">
        <f t="shared" si="47"/>
        <v>0</v>
      </c>
      <c r="AE104" s="152">
        <f t="shared" si="48"/>
        <v>0</v>
      </c>
      <c r="AF104" s="221">
        <f t="shared" si="60"/>
        <v>0</v>
      </c>
      <c r="AG104" s="221">
        <f t="shared" si="61"/>
        <v>0</v>
      </c>
      <c r="AH104" s="221">
        <f t="shared" si="62"/>
        <v>0</v>
      </c>
      <c r="AI104" s="226">
        <f t="shared" si="63"/>
        <v>0</v>
      </c>
      <c r="AK104" s="122">
        <v>99</v>
      </c>
      <c r="AL104" s="84"/>
      <c r="AM104" s="84"/>
      <c r="AN104" s="84"/>
      <c r="AO104" s="84"/>
      <c r="AP104" s="84"/>
      <c r="AQ104" s="221"/>
      <c r="AR104" s="221"/>
      <c r="AS104" s="221"/>
      <c r="AT104" s="221"/>
      <c r="AU104" s="84"/>
      <c r="AV104" s="84"/>
      <c r="AW104" s="84"/>
      <c r="AX104" s="84"/>
      <c r="AY104" s="127"/>
    </row>
    <row r="105" spans="2:51">
      <c r="B105" t="s">
        <v>80</v>
      </c>
      <c r="C105">
        <v>0</v>
      </c>
      <c r="D105">
        <v>2</v>
      </c>
      <c r="F105" s="216" t="s">
        <v>235</v>
      </c>
      <c r="G105" s="70">
        <v>1.03</v>
      </c>
      <c r="I105" s="106">
        <v>100</v>
      </c>
      <c r="J105" s="84">
        <f t="shared" si="51"/>
        <v>0</v>
      </c>
      <c r="K105" s="84">
        <f t="shared" si="52"/>
        <v>0</v>
      </c>
      <c r="L105" s="84">
        <f t="shared" si="53"/>
        <v>0</v>
      </c>
      <c r="M105" s="84">
        <f t="shared" si="54"/>
        <v>0</v>
      </c>
      <c r="N105" s="84">
        <f t="shared" si="40"/>
        <v>0</v>
      </c>
      <c r="O105" s="85">
        <f t="shared" si="41"/>
        <v>0</v>
      </c>
      <c r="P105" s="106">
        <v>100</v>
      </c>
      <c r="Q105" s="84">
        <f t="shared" si="49"/>
        <v>0</v>
      </c>
      <c r="R105" s="84">
        <f t="shared" si="55"/>
        <v>0</v>
      </c>
      <c r="S105" s="84">
        <f t="shared" si="56"/>
        <v>0</v>
      </c>
      <c r="T105" s="84">
        <f t="shared" si="42"/>
        <v>0</v>
      </c>
      <c r="U105" s="84">
        <f t="shared" si="50"/>
        <v>0</v>
      </c>
      <c r="V105" s="84">
        <f t="shared" si="43"/>
        <v>0</v>
      </c>
      <c r="W105" s="84">
        <v>0</v>
      </c>
      <c r="X105" s="84">
        <f t="shared" si="44"/>
        <v>0</v>
      </c>
      <c r="Y105" s="89">
        <f t="shared" si="45"/>
        <v>0</v>
      </c>
      <c r="AA105" s="122">
        <v>100</v>
      </c>
      <c r="AB105" s="84">
        <f t="shared" si="46"/>
        <v>0</v>
      </c>
      <c r="AC105" s="332">
        <f t="shared" si="64"/>
        <v>0</v>
      </c>
      <c r="AD105" s="152">
        <f t="shared" si="47"/>
        <v>0</v>
      </c>
      <c r="AE105" s="152">
        <f t="shared" si="48"/>
        <v>0</v>
      </c>
      <c r="AF105" s="221">
        <f t="shared" si="60"/>
        <v>0</v>
      </c>
      <c r="AG105" s="221">
        <f t="shared" si="61"/>
        <v>0</v>
      </c>
      <c r="AH105" s="221">
        <f t="shared" si="62"/>
        <v>0</v>
      </c>
      <c r="AI105" s="226">
        <f t="shared" si="63"/>
        <v>0</v>
      </c>
      <c r="AK105" s="122">
        <v>100</v>
      </c>
      <c r="AL105" s="84"/>
      <c r="AM105" s="84"/>
      <c r="AN105" s="84"/>
      <c r="AO105" s="84"/>
      <c r="AP105" s="84"/>
      <c r="AQ105" s="221"/>
      <c r="AR105" s="221"/>
      <c r="AS105" s="221"/>
      <c r="AT105" s="221"/>
      <c r="AU105" s="84"/>
      <c r="AV105" s="84"/>
      <c r="AW105" s="84"/>
      <c r="AX105" s="84"/>
      <c r="AY105" s="127"/>
    </row>
    <row r="106" spans="2:51" ht="30">
      <c r="B106" t="s">
        <v>81</v>
      </c>
      <c r="C106">
        <v>0.77</v>
      </c>
      <c r="D106">
        <v>25</v>
      </c>
      <c r="F106" s="216" t="s">
        <v>236</v>
      </c>
      <c r="G106" s="70">
        <v>0.59</v>
      </c>
      <c r="I106" s="106">
        <v>101</v>
      </c>
      <c r="J106" s="84">
        <f t="shared" si="51"/>
        <v>0</v>
      </c>
      <c r="K106" s="84">
        <f t="shared" si="52"/>
        <v>0</v>
      </c>
      <c r="L106" s="84">
        <f t="shared" si="53"/>
        <v>0</v>
      </c>
      <c r="M106" s="84">
        <f t="shared" si="54"/>
        <v>0</v>
      </c>
      <c r="N106" s="84">
        <f t="shared" si="40"/>
        <v>0</v>
      </c>
      <c r="O106" s="85">
        <f t="shared" si="41"/>
        <v>0</v>
      </c>
      <c r="P106" s="106">
        <v>101</v>
      </c>
      <c r="Q106" s="84">
        <f t="shared" si="49"/>
        <v>0</v>
      </c>
      <c r="R106" s="84">
        <f t="shared" si="55"/>
        <v>0</v>
      </c>
      <c r="S106" s="84">
        <f t="shared" si="56"/>
        <v>0</v>
      </c>
      <c r="T106" s="84">
        <f t="shared" si="42"/>
        <v>0</v>
      </c>
      <c r="U106" s="84">
        <f t="shared" si="50"/>
        <v>0</v>
      </c>
      <c r="V106" s="84">
        <f t="shared" si="43"/>
        <v>0</v>
      </c>
      <c r="W106" s="84">
        <v>0</v>
      </c>
      <c r="X106" s="84">
        <f t="shared" si="44"/>
        <v>0</v>
      </c>
      <c r="Y106" s="89">
        <f t="shared" si="45"/>
        <v>0</v>
      </c>
      <c r="AA106" s="122">
        <v>101</v>
      </c>
      <c r="AB106" s="84">
        <f t="shared" si="46"/>
        <v>0</v>
      </c>
      <c r="AC106" s="332">
        <f t="shared" si="64"/>
        <v>0</v>
      </c>
      <c r="AD106" s="152">
        <f t="shared" si="47"/>
        <v>0</v>
      </c>
      <c r="AE106" s="152">
        <f t="shared" si="48"/>
        <v>0</v>
      </c>
      <c r="AF106" s="221">
        <f t="shared" si="60"/>
        <v>0</v>
      </c>
      <c r="AG106" s="221">
        <f t="shared" si="61"/>
        <v>0</v>
      </c>
      <c r="AH106" s="221">
        <f t="shared" si="62"/>
        <v>0</v>
      </c>
      <c r="AI106" s="226">
        <f t="shared" si="63"/>
        <v>0</v>
      </c>
      <c r="AK106" s="122">
        <v>101</v>
      </c>
      <c r="AL106" s="84"/>
      <c r="AM106" s="84"/>
      <c r="AN106" s="84"/>
      <c r="AO106" s="84"/>
      <c r="AP106" s="84"/>
      <c r="AQ106" s="221"/>
      <c r="AR106" s="221"/>
      <c r="AS106" s="221"/>
      <c r="AT106" s="221"/>
      <c r="AU106" s="84"/>
      <c r="AV106" s="84"/>
      <c r="AW106" s="84"/>
      <c r="AX106" s="84"/>
      <c r="AY106" s="127"/>
    </row>
    <row r="107" spans="2:51">
      <c r="B107" t="s">
        <v>82</v>
      </c>
      <c r="C107">
        <f>44%*C105+56%*C106</f>
        <v>0.43120000000000003</v>
      </c>
      <c r="D107">
        <f>44%*D105+56%*D106</f>
        <v>14.880000000000003</v>
      </c>
      <c r="F107" s="216" t="s">
        <v>234</v>
      </c>
      <c r="G107" s="70">
        <v>0.43</v>
      </c>
      <c r="I107" s="106">
        <v>102</v>
      </c>
      <c r="J107" s="84">
        <f t="shared" si="51"/>
        <v>0</v>
      </c>
      <c r="K107" s="84">
        <f t="shared" si="52"/>
        <v>0</v>
      </c>
      <c r="L107" s="84">
        <f t="shared" si="53"/>
        <v>0</v>
      </c>
      <c r="M107" s="84">
        <f t="shared" si="54"/>
        <v>0</v>
      </c>
      <c r="N107" s="84">
        <f t="shared" si="40"/>
        <v>0</v>
      </c>
      <c r="O107" s="85">
        <f t="shared" si="41"/>
        <v>0</v>
      </c>
      <c r="P107" s="106">
        <v>102</v>
      </c>
      <c r="Q107" s="84">
        <f t="shared" si="49"/>
        <v>0</v>
      </c>
      <c r="R107" s="84">
        <f t="shared" si="55"/>
        <v>0</v>
      </c>
      <c r="S107" s="84">
        <f t="shared" si="56"/>
        <v>0</v>
      </c>
      <c r="T107" s="84">
        <f t="shared" si="42"/>
        <v>0</v>
      </c>
      <c r="U107" s="84">
        <f t="shared" si="50"/>
        <v>0</v>
      </c>
      <c r="V107" s="84">
        <f t="shared" si="43"/>
        <v>0</v>
      </c>
      <c r="W107" s="84">
        <v>0</v>
      </c>
      <c r="X107" s="84">
        <f t="shared" si="44"/>
        <v>0</v>
      </c>
      <c r="Y107" s="89">
        <f t="shared" si="45"/>
        <v>0</v>
      </c>
      <c r="AA107" s="122">
        <v>102</v>
      </c>
      <c r="AB107" s="84">
        <f t="shared" si="46"/>
        <v>0</v>
      </c>
      <c r="AC107" s="332">
        <f t="shared" si="64"/>
        <v>0</v>
      </c>
      <c r="AD107" s="152">
        <f t="shared" si="47"/>
        <v>0</v>
      </c>
      <c r="AE107" s="152">
        <f t="shared" si="48"/>
        <v>0</v>
      </c>
      <c r="AF107" s="221">
        <f t="shared" si="60"/>
        <v>0</v>
      </c>
      <c r="AG107" s="221">
        <f t="shared" si="61"/>
        <v>0</v>
      </c>
      <c r="AH107" s="221">
        <f t="shared" si="62"/>
        <v>0</v>
      </c>
      <c r="AI107" s="226">
        <f t="shared" si="63"/>
        <v>0</v>
      </c>
      <c r="AK107" s="122">
        <v>102</v>
      </c>
      <c r="AL107" s="84"/>
      <c r="AM107" s="84"/>
      <c r="AN107" s="84"/>
      <c r="AO107" s="84"/>
      <c r="AP107" s="84"/>
      <c r="AQ107" s="221"/>
      <c r="AR107" s="221"/>
      <c r="AS107" s="221"/>
      <c r="AT107" s="221"/>
      <c r="AU107" s="84"/>
      <c r="AV107" s="84"/>
      <c r="AW107" s="84"/>
      <c r="AX107" s="84"/>
      <c r="AY107" s="127"/>
    </row>
    <row r="108" spans="2:51">
      <c r="B108" t="s">
        <v>79</v>
      </c>
      <c r="C108">
        <v>0.25</v>
      </c>
      <c r="D108">
        <v>0</v>
      </c>
      <c r="F108" s="218" t="s">
        <v>238</v>
      </c>
      <c r="G108" s="219" t="e">
        <f>VLOOKUP(VLOOKUP(F17,C131:E195,3,FALSE),F104:G107,2,FALSE)</f>
        <v>#N/A</v>
      </c>
      <c r="I108" s="106">
        <v>103</v>
      </c>
      <c r="J108" s="84">
        <f t="shared" si="51"/>
        <v>0</v>
      </c>
      <c r="K108" s="84">
        <f t="shared" si="52"/>
        <v>0</v>
      </c>
      <c r="L108" s="84">
        <f t="shared" si="53"/>
        <v>0</v>
      </c>
      <c r="M108" s="84">
        <f t="shared" si="54"/>
        <v>0</v>
      </c>
      <c r="N108" s="84">
        <f t="shared" si="40"/>
        <v>0</v>
      </c>
      <c r="O108" s="85">
        <f t="shared" si="41"/>
        <v>0</v>
      </c>
      <c r="P108" s="106">
        <v>103</v>
      </c>
      <c r="Q108" s="84">
        <f t="shared" si="49"/>
        <v>0</v>
      </c>
      <c r="R108" s="84">
        <f t="shared" si="55"/>
        <v>0</v>
      </c>
      <c r="S108" s="84">
        <f t="shared" si="56"/>
        <v>0</v>
      </c>
      <c r="T108" s="84">
        <f t="shared" si="42"/>
        <v>0</v>
      </c>
      <c r="U108" s="84">
        <f t="shared" si="50"/>
        <v>0</v>
      </c>
      <c r="V108" s="84">
        <f t="shared" si="43"/>
        <v>0</v>
      </c>
      <c r="W108" s="84">
        <v>0</v>
      </c>
      <c r="X108" s="84">
        <f t="shared" si="44"/>
        <v>0</v>
      </c>
      <c r="Y108" s="89">
        <f t="shared" si="45"/>
        <v>0</v>
      </c>
      <c r="AA108" s="122">
        <v>103</v>
      </c>
      <c r="AB108" s="84">
        <f t="shared" si="46"/>
        <v>0</v>
      </c>
      <c r="AC108" s="332">
        <f t="shared" si="64"/>
        <v>0</v>
      </c>
      <c r="AD108" s="152">
        <f t="shared" si="47"/>
        <v>0</v>
      </c>
      <c r="AE108" s="152">
        <f t="shared" si="48"/>
        <v>0</v>
      </c>
      <c r="AF108" s="221">
        <f t="shared" si="60"/>
        <v>0</v>
      </c>
      <c r="AG108" s="221">
        <f t="shared" si="61"/>
        <v>0</v>
      </c>
      <c r="AH108" s="221">
        <f t="shared" si="62"/>
        <v>0</v>
      </c>
      <c r="AI108" s="226">
        <f t="shared" si="63"/>
        <v>0</v>
      </c>
      <c r="AK108" s="122">
        <v>103</v>
      </c>
      <c r="AL108" s="84"/>
      <c r="AM108" s="84"/>
      <c r="AN108" s="84"/>
      <c r="AO108" s="84"/>
      <c r="AP108" s="84"/>
      <c r="AQ108" s="221"/>
      <c r="AR108" s="221"/>
      <c r="AS108" s="221"/>
      <c r="AT108" s="221"/>
      <c r="AU108" s="84"/>
      <c r="AV108" s="84"/>
      <c r="AW108" s="84"/>
      <c r="AX108" s="84"/>
      <c r="AY108" s="127"/>
    </row>
    <row r="109" spans="2:51">
      <c r="I109" s="106">
        <v>104</v>
      </c>
      <c r="J109" s="84">
        <f t="shared" si="51"/>
        <v>0</v>
      </c>
      <c r="K109" s="84">
        <f t="shared" si="52"/>
        <v>0</v>
      </c>
      <c r="L109" s="84">
        <f t="shared" si="53"/>
        <v>0</v>
      </c>
      <c r="M109" s="84">
        <f t="shared" si="54"/>
        <v>0</v>
      </c>
      <c r="N109" s="84">
        <f t="shared" si="40"/>
        <v>0</v>
      </c>
      <c r="O109" s="85">
        <f t="shared" si="41"/>
        <v>0</v>
      </c>
      <c r="P109" s="106">
        <v>104</v>
      </c>
      <c r="Q109" s="84">
        <f t="shared" si="49"/>
        <v>0</v>
      </c>
      <c r="R109" s="84">
        <f t="shared" si="55"/>
        <v>0</v>
      </c>
      <c r="S109" s="84">
        <f t="shared" si="56"/>
        <v>0</v>
      </c>
      <c r="T109" s="84">
        <f t="shared" si="42"/>
        <v>0</v>
      </c>
      <c r="U109" s="84">
        <f t="shared" si="50"/>
        <v>0</v>
      </c>
      <c r="V109" s="84">
        <f t="shared" si="43"/>
        <v>0</v>
      </c>
      <c r="W109" s="84">
        <v>0</v>
      </c>
      <c r="X109" s="84">
        <f t="shared" si="44"/>
        <v>0</v>
      </c>
      <c r="Y109" s="89">
        <f t="shared" si="45"/>
        <v>0</v>
      </c>
      <c r="AA109" s="122">
        <v>104</v>
      </c>
      <c r="AB109" s="84">
        <f t="shared" si="46"/>
        <v>0</v>
      </c>
      <c r="AC109" s="332">
        <f t="shared" si="64"/>
        <v>0</v>
      </c>
      <c r="AD109" s="152">
        <f t="shared" si="47"/>
        <v>0</v>
      </c>
      <c r="AE109" s="152">
        <f t="shared" si="48"/>
        <v>0</v>
      </c>
      <c r="AF109" s="221">
        <f t="shared" si="60"/>
        <v>0</v>
      </c>
      <c r="AG109" s="221">
        <f t="shared" si="61"/>
        <v>0</v>
      </c>
      <c r="AH109" s="221">
        <f t="shared" si="62"/>
        <v>0</v>
      </c>
      <c r="AI109" s="226">
        <f t="shared" si="63"/>
        <v>0</v>
      </c>
      <c r="AK109" s="122">
        <v>104</v>
      </c>
      <c r="AL109" s="84"/>
      <c r="AM109" s="84"/>
      <c r="AN109" s="84"/>
      <c r="AO109" s="84"/>
      <c r="AP109" s="84"/>
      <c r="AQ109" s="221"/>
      <c r="AR109" s="221"/>
      <c r="AS109" s="221"/>
      <c r="AT109" s="221"/>
      <c r="AU109" s="84"/>
      <c r="AV109" s="84"/>
      <c r="AW109" s="84"/>
      <c r="AX109" s="84"/>
      <c r="AY109" s="127"/>
    </row>
    <row r="110" spans="2:51">
      <c r="I110" s="106">
        <v>105</v>
      </c>
      <c r="J110" s="84">
        <f t="shared" si="51"/>
        <v>0</v>
      </c>
      <c r="K110" s="84">
        <f t="shared" si="52"/>
        <v>0</v>
      </c>
      <c r="L110" s="84">
        <f t="shared" si="53"/>
        <v>0</v>
      </c>
      <c r="M110" s="84">
        <f t="shared" si="54"/>
        <v>0</v>
      </c>
      <c r="N110" s="84">
        <f t="shared" si="40"/>
        <v>0</v>
      </c>
      <c r="O110" s="85">
        <f t="shared" si="41"/>
        <v>0</v>
      </c>
      <c r="P110" s="106">
        <v>105</v>
      </c>
      <c r="Q110" s="84">
        <f t="shared" si="49"/>
        <v>0</v>
      </c>
      <c r="R110" s="84">
        <f t="shared" si="55"/>
        <v>0</v>
      </c>
      <c r="S110" s="84">
        <f t="shared" si="56"/>
        <v>0</v>
      </c>
      <c r="T110" s="84">
        <f t="shared" si="42"/>
        <v>0</v>
      </c>
      <c r="U110" s="84">
        <f t="shared" si="50"/>
        <v>0</v>
      </c>
      <c r="V110" s="84">
        <f t="shared" si="43"/>
        <v>0</v>
      </c>
      <c r="W110" s="84">
        <v>0</v>
      </c>
      <c r="X110" s="84">
        <f t="shared" si="44"/>
        <v>0</v>
      </c>
      <c r="Y110" s="89">
        <f t="shared" si="45"/>
        <v>0</v>
      </c>
      <c r="AA110" s="122">
        <v>105</v>
      </c>
      <c r="AB110" s="84">
        <f t="shared" si="46"/>
        <v>0</v>
      </c>
      <c r="AC110" s="332">
        <f t="shared" si="64"/>
        <v>0</v>
      </c>
      <c r="AD110" s="152">
        <f t="shared" si="47"/>
        <v>0</v>
      </c>
      <c r="AE110" s="152">
        <f t="shared" si="48"/>
        <v>0</v>
      </c>
      <c r="AF110" s="221">
        <f t="shared" si="60"/>
        <v>0</v>
      </c>
      <c r="AG110" s="221">
        <f t="shared" si="61"/>
        <v>0</v>
      </c>
      <c r="AH110" s="221">
        <f t="shared" si="62"/>
        <v>0</v>
      </c>
      <c r="AI110" s="226">
        <f t="shared" si="63"/>
        <v>0</v>
      </c>
      <c r="AK110" s="122">
        <v>105</v>
      </c>
      <c r="AL110" s="84"/>
      <c r="AM110" s="84"/>
      <c r="AN110" s="84"/>
      <c r="AO110" s="84"/>
      <c r="AP110" s="84"/>
      <c r="AQ110" s="221"/>
      <c r="AR110" s="221"/>
      <c r="AS110" s="221"/>
      <c r="AT110" s="221"/>
      <c r="AU110" s="84"/>
      <c r="AV110" s="84"/>
      <c r="AW110" s="84"/>
      <c r="AX110" s="84"/>
      <c r="AY110" s="127"/>
    </row>
    <row r="111" spans="2:51">
      <c r="C111" s="186" t="s">
        <v>174</v>
      </c>
      <c r="D111" s="186"/>
      <c r="E111" s="186"/>
      <c r="I111" s="106">
        <v>106</v>
      </c>
      <c r="J111" s="84">
        <f t="shared" si="51"/>
        <v>0</v>
      </c>
      <c r="K111" s="84">
        <f t="shared" si="52"/>
        <v>0</v>
      </c>
      <c r="L111" s="84">
        <f t="shared" si="53"/>
        <v>0</v>
      </c>
      <c r="M111" s="84">
        <f t="shared" si="54"/>
        <v>0</v>
      </c>
      <c r="N111" s="84">
        <f t="shared" si="40"/>
        <v>0</v>
      </c>
      <c r="O111" s="85">
        <f t="shared" si="41"/>
        <v>0</v>
      </c>
      <c r="P111" s="106">
        <v>106</v>
      </c>
      <c r="Q111" s="84">
        <f t="shared" si="49"/>
        <v>0</v>
      </c>
      <c r="R111" s="84">
        <f t="shared" si="55"/>
        <v>0</v>
      </c>
      <c r="S111" s="84">
        <f t="shared" si="56"/>
        <v>0</v>
      </c>
      <c r="T111" s="84">
        <f t="shared" si="42"/>
        <v>0</v>
      </c>
      <c r="U111" s="84">
        <f t="shared" si="50"/>
        <v>0</v>
      </c>
      <c r="V111" s="84">
        <f t="shared" si="43"/>
        <v>0</v>
      </c>
      <c r="W111" s="84">
        <v>0</v>
      </c>
      <c r="X111" s="84">
        <f t="shared" si="44"/>
        <v>0</v>
      </c>
      <c r="Y111" s="89">
        <f t="shared" si="45"/>
        <v>0</v>
      </c>
      <c r="AA111" s="122">
        <v>106</v>
      </c>
      <c r="AB111" s="84">
        <f t="shared" si="46"/>
        <v>0</v>
      </c>
      <c r="AC111" s="332">
        <f t="shared" si="64"/>
        <v>0</v>
      </c>
      <c r="AD111" s="152">
        <f t="shared" si="47"/>
        <v>0</v>
      </c>
      <c r="AE111" s="152">
        <f t="shared" si="48"/>
        <v>0</v>
      </c>
      <c r="AF111" s="221">
        <f t="shared" si="60"/>
        <v>0</v>
      </c>
      <c r="AG111" s="221">
        <f t="shared" si="61"/>
        <v>0</v>
      </c>
      <c r="AH111" s="221">
        <f t="shared" si="62"/>
        <v>0</v>
      </c>
      <c r="AI111" s="226">
        <f t="shared" si="63"/>
        <v>0</v>
      </c>
      <c r="AK111" s="122">
        <v>106</v>
      </c>
      <c r="AL111" s="84"/>
      <c r="AM111" s="84"/>
      <c r="AN111" s="84"/>
      <c r="AO111" s="84"/>
      <c r="AP111" s="84"/>
      <c r="AQ111" s="221"/>
      <c r="AR111" s="221"/>
      <c r="AS111" s="221"/>
      <c r="AT111" s="221"/>
      <c r="AU111" s="84"/>
      <c r="AV111" s="84"/>
      <c r="AW111" s="84"/>
      <c r="AX111" s="84"/>
      <c r="AY111" s="127"/>
    </row>
    <row r="112" spans="2:51">
      <c r="C112" s="125" t="s">
        <v>150</v>
      </c>
      <c r="D112" s="125" t="s">
        <v>72</v>
      </c>
      <c r="E112" s="125" t="s">
        <v>171</v>
      </c>
      <c r="I112" s="106">
        <v>107</v>
      </c>
      <c r="J112" s="84">
        <f t="shared" si="51"/>
        <v>0</v>
      </c>
      <c r="K112" s="84">
        <f t="shared" si="52"/>
        <v>0</v>
      </c>
      <c r="L112" s="84">
        <f t="shared" si="53"/>
        <v>0</v>
      </c>
      <c r="M112" s="84">
        <f t="shared" si="54"/>
        <v>0</v>
      </c>
      <c r="N112" s="84">
        <f t="shared" si="40"/>
        <v>0</v>
      </c>
      <c r="O112" s="85">
        <f t="shared" si="41"/>
        <v>0</v>
      </c>
      <c r="P112" s="106">
        <v>107</v>
      </c>
      <c r="Q112" s="84">
        <f t="shared" si="49"/>
        <v>0</v>
      </c>
      <c r="R112" s="84">
        <f t="shared" si="55"/>
        <v>0</v>
      </c>
      <c r="S112" s="84">
        <f t="shared" si="56"/>
        <v>0</v>
      </c>
      <c r="T112" s="84">
        <f t="shared" si="42"/>
        <v>0</v>
      </c>
      <c r="U112" s="84">
        <f t="shared" si="50"/>
        <v>0</v>
      </c>
      <c r="V112" s="84">
        <f t="shared" si="43"/>
        <v>0</v>
      </c>
      <c r="W112" s="84">
        <v>0</v>
      </c>
      <c r="X112" s="84">
        <f t="shared" si="44"/>
        <v>0</v>
      </c>
      <c r="Y112" s="89">
        <f t="shared" si="45"/>
        <v>0</v>
      </c>
      <c r="AA112" s="122">
        <v>107</v>
      </c>
      <c r="AB112" s="84">
        <f t="shared" si="46"/>
        <v>0</v>
      </c>
      <c r="AC112" s="332">
        <f t="shared" si="64"/>
        <v>0</v>
      </c>
      <c r="AD112" s="152">
        <f t="shared" si="47"/>
        <v>0</v>
      </c>
      <c r="AE112" s="152">
        <f t="shared" si="48"/>
        <v>0</v>
      </c>
      <c r="AF112" s="221">
        <f t="shared" si="60"/>
        <v>0</v>
      </c>
      <c r="AG112" s="221">
        <f t="shared" si="61"/>
        <v>0</v>
      </c>
      <c r="AH112" s="221">
        <f t="shared" si="62"/>
        <v>0</v>
      </c>
      <c r="AI112" s="226">
        <f t="shared" si="63"/>
        <v>0</v>
      </c>
      <c r="AK112" s="122">
        <v>107</v>
      </c>
      <c r="AL112" s="84"/>
      <c r="AM112" s="84"/>
      <c r="AN112" s="84"/>
      <c r="AO112" s="84"/>
      <c r="AP112" s="84"/>
      <c r="AQ112" s="221"/>
      <c r="AR112" s="221"/>
      <c r="AS112" s="221"/>
      <c r="AT112" s="221"/>
      <c r="AU112" s="84"/>
      <c r="AV112" s="84"/>
      <c r="AW112" s="84"/>
      <c r="AX112" s="84"/>
      <c r="AY112" s="127"/>
    </row>
    <row r="113" spans="2:51">
      <c r="B113" s="118" t="s">
        <v>172</v>
      </c>
      <c r="C113" s="130" t="e">
        <f>1/$F$18*SUM(X6:X205)</f>
        <v>#DIV/0!</v>
      </c>
      <c r="D113" s="130" t="e">
        <f>1/$F$10*SUM(O6:O205)</f>
        <v>#DIV/0!</v>
      </c>
      <c r="E113" s="129" t="e">
        <f>C113-D113</f>
        <v>#DIV/0!</v>
      </c>
      <c r="I113" s="106">
        <v>108</v>
      </c>
      <c r="J113" s="84">
        <f t="shared" si="51"/>
        <v>0</v>
      </c>
      <c r="K113" s="84">
        <f t="shared" si="52"/>
        <v>0</v>
      </c>
      <c r="L113" s="84">
        <f t="shared" si="53"/>
        <v>0</v>
      </c>
      <c r="M113" s="84">
        <f t="shared" si="54"/>
        <v>0</v>
      </c>
      <c r="N113" s="84">
        <f t="shared" si="40"/>
        <v>0</v>
      </c>
      <c r="O113" s="85">
        <f t="shared" si="41"/>
        <v>0</v>
      </c>
      <c r="P113" s="106">
        <v>108</v>
      </c>
      <c r="Q113" s="84">
        <f t="shared" si="49"/>
        <v>0</v>
      </c>
      <c r="R113" s="84">
        <f t="shared" si="55"/>
        <v>0</v>
      </c>
      <c r="S113" s="84">
        <f t="shared" si="56"/>
        <v>0</v>
      </c>
      <c r="T113" s="84">
        <f t="shared" si="42"/>
        <v>0</v>
      </c>
      <c r="U113" s="84">
        <f t="shared" si="50"/>
        <v>0</v>
      </c>
      <c r="V113" s="84">
        <f t="shared" si="43"/>
        <v>0</v>
      </c>
      <c r="W113" s="84">
        <v>0</v>
      </c>
      <c r="X113" s="84">
        <f t="shared" si="44"/>
        <v>0</v>
      </c>
      <c r="Y113" s="89">
        <f t="shared" si="45"/>
        <v>0</v>
      </c>
      <c r="AA113" s="122">
        <v>108</v>
      </c>
      <c r="AB113" s="84">
        <f t="shared" si="46"/>
        <v>0</v>
      </c>
      <c r="AC113" s="332">
        <f t="shared" si="64"/>
        <v>0</v>
      </c>
      <c r="AD113" s="152">
        <f t="shared" si="47"/>
        <v>0</v>
      </c>
      <c r="AE113" s="152">
        <f t="shared" si="48"/>
        <v>0</v>
      </c>
      <c r="AF113" s="221">
        <f t="shared" si="60"/>
        <v>0</v>
      </c>
      <c r="AG113" s="221">
        <f t="shared" si="61"/>
        <v>0</v>
      </c>
      <c r="AH113" s="221">
        <f t="shared" si="62"/>
        <v>0</v>
      </c>
      <c r="AI113" s="226">
        <f t="shared" si="63"/>
        <v>0</v>
      </c>
      <c r="AK113" s="122">
        <v>108</v>
      </c>
      <c r="AL113" s="84"/>
      <c r="AM113" s="84"/>
      <c r="AN113" s="84"/>
      <c r="AO113" s="84"/>
      <c r="AP113" s="84"/>
      <c r="AQ113" s="221"/>
      <c r="AR113" s="221"/>
      <c r="AS113" s="221"/>
      <c r="AT113" s="221"/>
      <c r="AU113" s="84"/>
      <c r="AV113" s="84"/>
      <c r="AW113" s="84"/>
      <c r="AX113" s="84"/>
      <c r="AY113" s="127"/>
    </row>
    <row r="114" spans="2:51">
      <c r="B114" s="118" t="s">
        <v>173</v>
      </c>
      <c r="C114" s="130">
        <f>X35</f>
        <v>0</v>
      </c>
      <c r="D114" s="130">
        <f>O35</f>
        <v>0</v>
      </c>
      <c r="E114" s="129">
        <f>VLOOKUP(30,I5:Y205,17,FALSE)</f>
        <v>0</v>
      </c>
      <c r="I114" s="106">
        <v>109</v>
      </c>
      <c r="J114" s="84">
        <f t="shared" si="51"/>
        <v>0</v>
      </c>
      <c r="K114" s="84">
        <f t="shared" si="52"/>
        <v>0</v>
      </c>
      <c r="L114" s="84">
        <f t="shared" si="53"/>
        <v>0</v>
      </c>
      <c r="M114" s="84">
        <f t="shared" si="54"/>
        <v>0</v>
      </c>
      <c r="N114" s="84">
        <f t="shared" si="40"/>
        <v>0</v>
      </c>
      <c r="O114" s="85">
        <f t="shared" si="41"/>
        <v>0</v>
      </c>
      <c r="P114" s="106">
        <v>109</v>
      </c>
      <c r="Q114" s="84">
        <f t="shared" si="49"/>
        <v>0</v>
      </c>
      <c r="R114" s="84">
        <f t="shared" si="55"/>
        <v>0</v>
      </c>
      <c r="S114" s="84">
        <f t="shared" si="56"/>
        <v>0</v>
      </c>
      <c r="T114" s="84">
        <f t="shared" si="42"/>
        <v>0</v>
      </c>
      <c r="U114" s="84">
        <f t="shared" si="50"/>
        <v>0</v>
      </c>
      <c r="V114" s="84">
        <f t="shared" si="43"/>
        <v>0</v>
      </c>
      <c r="W114" s="84">
        <v>0</v>
      </c>
      <c r="X114" s="84">
        <f t="shared" si="44"/>
        <v>0</v>
      </c>
      <c r="Y114" s="89">
        <f t="shared" si="45"/>
        <v>0</v>
      </c>
      <c r="AA114" s="122">
        <v>109</v>
      </c>
      <c r="AB114" s="84">
        <f t="shared" si="46"/>
        <v>0</v>
      </c>
      <c r="AC114" s="332">
        <f t="shared" si="64"/>
        <v>0</v>
      </c>
      <c r="AD114" s="152">
        <f t="shared" si="47"/>
        <v>0</v>
      </c>
      <c r="AE114" s="152">
        <f t="shared" si="48"/>
        <v>0</v>
      </c>
      <c r="AF114" s="221">
        <f t="shared" si="60"/>
        <v>0</v>
      </c>
      <c r="AG114" s="221">
        <f t="shared" si="61"/>
        <v>0</v>
      </c>
      <c r="AH114" s="221">
        <f t="shared" si="62"/>
        <v>0</v>
      </c>
      <c r="AI114" s="226">
        <f t="shared" si="63"/>
        <v>0</v>
      </c>
      <c r="AK114" s="122">
        <v>109</v>
      </c>
      <c r="AL114" s="84"/>
      <c r="AM114" s="84"/>
      <c r="AN114" s="84"/>
      <c r="AO114" s="84"/>
      <c r="AP114" s="84"/>
      <c r="AQ114" s="221"/>
      <c r="AR114" s="221"/>
      <c r="AS114" s="221"/>
      <c r="AT114" s="221"/>
      <c r="AU114" s="84"/>
      <c r="AV114" s="84"/>
      <c r="AW114" s="84"/>
      <c r="AX114" s="84"/>
      <c r="AY114" s="127"/>
    </row>
    <row r="115" spans="2:51">
      <c r="C115" s="131"/>
      <c r="D115" s="131"/>
      <c r="E115" s="131"/>
      <c r="I115" s="106">
        <v>110</v>
      </c>
      <c r="J115" s="84">
        <f t="shared" si="51"/>
        <v>0</v>
      </c>
      <c r="K115" s="84">
        <f t="shared" si="52"/>
        <v>0</v>
      </c>
      <c r="L115" s="84">
        <f t="shared" si="53"/>
        <v>0</v>
      </c>
      <c r="M115" s="84">
        <f t="shared" si="54"/>
        <v>0</v>
      </c>
      <c r="N115" s="84">
        <f t="shared" si="40"/>
        <v>0</v>
      </c>
      <c r="O115" s="85">
        <f t="shared" si="41"/>
        <v>0</v>
      </c>
      <c r="P115" s="106">
        <v>110</v>
      </c>
      <c r="Q115" s="84">
        <f t="shared" si="49"/>
        <v>0</v>
      </c>
      <c r="R115" s="84">
        <f t="shared" si="55"/>
        <v>0</v>
      </c>
      <c r="S115" s="84">
        <f t="shared" si="56"/>
        <v>0</v>
      </c>
      <c r="T115" s="84">
        <f t="shared" si="42"/>
        <v>0</v>
      </c>
      <c r="U115" s="84">
        <f t="shared" si="50"/>
        <v>0</v>
      </c>
      <c r="V115" s="84">
        <f t="shared" si="43"/>
        <v>0</v>
      </c>
      <c r="W115" s="84">
        <v>0</v>
      </c>
      <c r="X115" s="84">
        <f t="shared" si="44"/>
        <v>0</v>
      </c>
      <c r="Y115" s="89">
        <f t="shared" si="45"/>
        <v>0</v>
      </c>
      <c r="AA115" s="122">
        <v>110</v>
      </c>
      <c r="AB115" s="84">
        <f t="shared" si="46"/>
        <v>0</v>
      </c>
      <c r="AC115" s="332">
        <f t="shared" si="64"/>
        <v>0</v>
      </c>
      <c r="AD115" s="152">
        <f t="shared" si="47"/>
        <v>0</v>
      </c>
      <c r="AE115" s="152">
        <f t="shared" si="48"/>
        <v>0</v>
      </c>
      <c r="AF115" s="221">
        <f t="shared" si="60"/>
        <v>0</v>
      </c>
      <c r="AG115" s="221">
        <f t="shared" si="61"/>
        <v>0</v>
      </c>
      <c r="AH115" s="221">
        <f t="shared" si="62"/>
        <v>0</v>
      </c>
      <c r="AI115" s="226">
        <f t="shared" si="63"/>
        <v>0</v>
      </c>
      <c r="AK115" s="122">
        <v>110</v>
      </c>
      <c r="AL115" s="84"/>
      <c r="AM115" s="84"/>
      <c r="AN115" s="84"/>
      <c r="AO115" s="84"/>
      <c r="AP115" s="84"/>
      <c r="AQ115" s="221"/>
      <c r="AR115" s="221"/>
      <c r="AS115" s="221"/>
      <c r="AT115" s="221"/>
      <c r="AU115" s="84"/>
      <c r="AV115" s="84"/>
      <c r="AW115" s="84"/>
      <c r="AX115" s="84"/>
      <c r="AY115" s="127"/>
    </row>
    <row r="116" spans="2:51">
      <c r="C116" s="161" t="s">
        <v>130</v>
      </c>
      <c r="D116" s="161"/>
      <c r="E116" s="161"/>
      <c r="I116" s="106">
        <v>111</v>
      </c>
      <c r="J116" s="84">
        <f t="shared" si="51"/>
        <v>0</v>
      </c>
      <c r="K116" s="84">
        <f t="shared" si="52"/>
        <v>0</v>
      </c>
      <c r="L116" s="84">
        <f t="shared" si="53"/>
        <v>0</v>
      </c>
      <c r="M116" s="84">
        <f t="shared" si="54"/>
        <v>0</v>
      </c>
      <c r="N116" s="84">
        <f t="shared" si="40"/>
        <v>0</v>
      </c>
      <c r="O116" s="85">
        <f t="shared" si="41"/>
        <v>0</v>
      </c>
      <c r="P116" s="106">
        <v>111</v>
      </c>
      <c r="Q116" s="84">
        <f t="shared" si="49"/>
        <v>0</v>
      </c>
      <c r="R116" s="84">
        <f t="shared" si="55"/>
        <v>0</v>
      </c>
      <c r="S116" s="84">
        <f t="shared" si="56"/>
        <v>0</v>
      </c>
      <c r="T116" s="84">
        <f t="shared" si="42"/>
        <v>0</v>
      </c>
      <c r="U116" s="84">
        <f t="shared" si="50"/>
        <v>0</v>
      </c>
      <c r="V116" s="84">
        <f t="shared" si="43"/>
        <v>0</v>
      </c>
      <c r="W116" s="84">
        <v>0</v>
      </c>
      <c r="X116" s="84">
        <f t="shared" si="44"/>
        <v>0</v>
      </c>
      <c r="Y116" s="89">
        <f t="shared" si="45"/>
        <v>0</v>
      </c>
      <c r="AA116" s="122">
        <v>111</v>
      </c>
      <c r="AB116" s="84">
        <f t="shared" si="46"/>
        <v>0</v>
      </c>
      <c r="AC116" s="332">
        <f t="shared" si="64"/>
        <v>0</v>
      </c>
      <c r="AD116" s="152">
        <f t="shared" si="47"/>
        <v>0</v>
      </c>
      <c r="AE116" s="152">
        <f t="shared" si="48"/>
        <v>0</v>
      </c>
      <c r="AF116" s="221">
        <f t="shared" si="60"/>
        <v>0</v>
      </c>
      <c r="AG116" s="221">
        <f t="shared" si="61"/>
        <v>0</v>
      </c>
      <c r="AH116" s="221">
        <f t="shared" si="62"/>
        <v>0</v>
      </c>
      <c r="AI116" s="226">
        <f t="shared" si="63"/>
        <v>0</v>
      </c>
      <c r="AK116" s="122">
        <v>111</v>
      </c>
      <c r="AL116" s="84"/>
      <c r="AM116" s="84"/>
      <c r="AN116" s="84"/>
      <c r="AO116" s="84"/>
      <c r="AP116" s="84"/>
      <c r="AQ116" s="221"/>
      <c r="AR116" s="221"/>
      <c r="AS116" s="221"/>
      <c r="AT116" s="221"/>
      <c r="AU116" s="84"/>
      <c r="AV116" s="84"/>
      <c r="AW116" s="84"/>
      <c r="AX116" s="84"/>
      <c r="AY116" s="127"/>
    </row>
    <row r="117" spans="2:51">
      <c r="C117" s="161" t="s">
        <v>150</v>
      </c>
      <c r="D117" s="161" t="s">
        <v>72</v>
      </c>
      <c r="E117" s="132" t="s">
        <v>171</v>
      </c>
      <c r="I117" s="106">
        <v>112</v>
      </c>
      <c r="J117" s="84">
        <f t="shared" si="51"/>
        <v>0</v>
      </c>
      <c r="K117" s="84">
        <f t="shared" si="52"/>
        <v>0</v>
      </c>
      <c r="L117" s="84">
        <f t="shared" si="53"/>
        <v>0</v>
      </c>
      <c r="M117" s="84">
        <f t="shared" si="54"/>
        <v>0</v>
      </c>
      <c r="N117" s="84">
        <f t="shared" si="40"/>
        <v>0</v>
      </c>
      <c r="O117" s="85">
        <f t="shared" si="41"/>
        <v>0</v>
      </c>
      <c r="P117" s="106">
        <v>112</v>
      </c>
      <c r="Q117" s="84">
        <f t="shared" si="49"/>
        <v>0</v>
      </c>
      <c r="R117" s="84">
        <f t="shared" si="55"/>
        <v>0</v>
      </c>
      <c r="S117" s="84">
        <f t="shared" si="56"/>
        <v>0</v>
      </c>
      <c r="T117" s="84">
        <f t="shared" si="42"/>
        <v>0</v>
      </c>
      <c r="U117" s="84">
        <f t="shared" si="50"/>
        <v>0</v>
      </c>
      <c r="V117" s="84">
        <f t="shared" si="43"/>
        <v>0</v>
      </c>
      <c r="W117" s="84">
        <v>0</v>
      </c>
      <c r="X117" s="84">
        <f t="shared" si="44"/>
        <v>0</v>
      </c>
      <c r="Y117" s="89">
        <f t="shared" si="45"/>
        <v>0</v>
      </c>
      <c r="AA117" s="122">
        <v>112</v>
      </c>
      <c r="AB117" s="84">
        <f t="shared" si="46"/>
        <v>0</v>
      </c>
      <c r="AC117" s="332">
        <f t="shared" si="64"/>
        <v>0</v>
      </c>
      <c r="AD117" s="152">
        <f t="shared" si="47"/>
        <v>0</v>
      </c>
      <c r="AE117" s="152">
        <f t="shared" si="48"/>
        <v>0</v>
      </c>
      <c r="AF117" s="221">
        <f t="shared" si="60"/>
        <v>0</v>
      </c>
      <c r="AG117" s="221">
        <f t="shared" si="61"/>
        <v>0</v>
      </c>
      <c r="AH117" s="221">
        <f t="shared" si="62"/>
        <v>0</v>
      </c>
      <c r="AI117" s="226">
        <f t="shared" si="63"/>
        <v>0</v>
      </c>
      <c r="AK117" s="122">
        <v>112</v>
      </c>
      <c r="AL117" s="84"/>
      <c r="AM117" s="84"/>
      <c r="AN117" s="84"/>
      <c r="AO117" s="84"/>
      <c r="AP117" s="84"/>
      <c r="AQ117" s="221"/>
      <c r="AR117" s="221"/>
      <c r="AS117" s="221"/>
      <c r="AT117" s="221"/>
      <c r="AU117" s="84"/>
      <c r="AV117" s="84"/>
      <c r="AW117" s="84"/>
      <c r="AX117" s="84"/>
      <c r="AY117" s="127"/>
    </row>
    <row r="118" spans="2:51">
      <c r="B118" s="118" t="s">
        <v>266</v>
      </c>
      <c r="C118" s="330">
        <f>1/30*SUM(AI6:AI35)</f>
        <v>0</v>
      </c>
      <c r="D118" s="130">
        <v>0</v>
      </c>
      <c r="E118" s="129">
        <f>C118-D118</f>
        <v>0</v>
      </c>
      <c r="I118" s="106">
        <v>113</v>
      </c>
      <c r="J118" s="84">
        <f t="shared" si="51"/>
        <v>0</v>
      </c>
      <c r="K118" s="84">
        <f t="shared" si="52"/>
        <v>0</v>
      </c>
      <c r="L118" s="84">
        <f t="shared" si="53"/>
        <v>0</v>
      </c>
      <c r="M118" s="84">
        <f t="shared" si="54"/>
        <v>0</v>
      </c>
      <c r="N118" s="84">
        <f t="shared" si="40"/>
        <v>0</v>
      </c>
      <c r="O118" s="85">
        <f t="shared" si="41"/>
        <v>0</v>
      </c>
      <c r="P118" s="106">
        <v>113</v>
      </c>
      <c r="Q118" s="84">
        <f t="shared" si="49"/>
        <v>0</v>
      </c>
      <c r="R118" s="84">
        <f t="shared" si="55"/>
        <v>0</v>
      </c>
      <c r="S118" s="84">
        <f t="shared" si="56"/>
        <v>0</v>
      </c>
      <c r="T118" s="84">
        <f t="shared" si="42"/>
        <v>0</v>
      </c>
      <c r="U118" s="84">
        <f t="shared" si="50"/>
        <v>0</v>
      </c>
      <c r="V118" s="84">
        <f t="shared" si="43"/>
        <v>0</v>
      </c>
      <c r="W118" s="84">
        <v>0</v>
      </c>
      <c r="X118" s="84">
        <f t="shared" si="44"/>
        <v>0</v>
      </c>
      <c r="Y118" s="89">
        <f t="shared" si="45"/>
        <v>0</v>
      </c>
      <c r="AA118" s="122">
        <v>113</v>
      </c>
      <c r="AB118" s="84">
        <f t="shared" si="46"/>
        <v>0</v>
      </c>
      <c r="AC118" s="332">
        <f t="shared" si="64"/>
        <v>0</v>
      </c>
      <c r="AD118" s="152">
        <f t="shared" si="47"/>
        <v>0</v>
      </c>
      <c r="AE118" s="152">
        <f t="shared" si="48"/>
        <v>0</v>
      </c>
      <c r="AF118" s="221">
        <f t="shared" si="60"/>
        <v>0</v>
      </c>
      <c r="AG118" s="221">
        <f t="shared" si="61"/>
        <v>0</v>
      </c>
      <c r="AH118" s="221">
        <f t="shared" si="62"/>
        <v>0</v>
      </c>
      <c r="AI118" s="226">
        <f t="shared" si="63"/>
        <v>0</v>
      </c>
      <c r="AK118" s="122">
        <v>113</v>
      </c>
      <c r="AL118" s="84"/>
      <c r="AM118" s="84"/>
      <c r="AN118" s="84"/>
      <c r="AO118" s="84"/>
      <c r="AP118" s="84"/>
      <c r="AQ118" s="221"/>
      <c r="AR118" s="221"/>
      <c r="AS118" s="221"/>
      <c r="AT118" s="221"/>
      <c r="AU118" s="84"/>
      <c r="AV118" s="84"/>
      <c r="AW118" s="84"/>
      <c r="AX118" s="84"/>
      <c r="AY118" s="127"/>
    </row>
    <row r="119" spans="2:51">
      <c r="B119" s="118"/>
      <c r="C119" s="133"/>
      <c r="D119" s="130"/>
      <c r="E119" s="129"/>
      <c r="I119" s="106">
        <v>114</v>
      </c>
      <c r="J119" s="84">
        <f t="shared" si="51"/>
        <v>0</v>
      </c>
      <c r="K119" s="84">
        <f t="shared" si="52"/>
        <v>0</v>
      </c>
      <c r="L119" s="84">
        <f t="shared" si="53"/>
        <v>0</v>
      </c>
      <c r="M119" s="84">
        <f t="shared" si="54"/>
        <v>0</v>
      </c>
      <c r="N119" s="84">
        <f t="shared" si="40"/>
        <v>0</v>
      </c>
      <c r="O119" s="85">
        <f t="shared" si="41"/>
        <v>0</v>
      </c>
      <c r="P119" s="106">
        <v>114</v>
      </c>
      <c r="Q119" s="84">
        <f t="shared" si="49"/>
        <v>0</v>
      </c>
      <c r="R119" s="84">
        <f t="shared" si="55"/>
        <v>0</v>
      </c>
      <c r="S119" s="84">
        <f t="shared" si="56"/>
        <v>0</v>
      </c>
      <c r="T119" s="84">
        <f t="shared" si="42"/>
        <v>0</v>
      </c>
      <c r="U119" s="84">
        <f t="shared" si="50"/>
        <v>0</v>
      </c>
      <c r="V119" s="84">
        <f t="shared" si="43"/>
        <v>0</v>
      </c>
      <c r="W119" s="84">
        <v>0</v>
      </c>
      <c r="X119" s="84">
        <f t="shared" si="44"/>
        <v>0</v>
      </c>
      <c r="Y119" s="89">
        <f t="shared" si="45"/>
        <v>0</v>
      </c>
      <c r="AA119" s="122">
        <v>114</v>
      </c>
      <c r="AB119" s="84">
        <f t="shared" si="46"/>
        <v>0</v>
      </c>
      <c r="AC119" s="332">
        <f t="shared" si="64"/>
        <v>0</v>
      </c>
      <c r="AD119" s="152">
        <f t="shared" si="47"/>
        <v>0</v>
      </c>
      <c r="AE119" s="152">
        <f t="shared" si="48"/>
        <v>0</v>
      </c>
      <c r="AF119" s="221">
        <f t="shared" si="60"/>
        <v>0</v>
      </c>
      <c r="AG119" s="221">
        <f t="shared" si="61"/>
        <v>0</v>
      </c>
      <c r="AH119" s="221">
        <f t="shared" si="62"/>
        <v>0</v>
      </c>
      <c r="AI119" s="226">
        <f t="shared" si="63"/>
        <v>0</v>
      </c>
      <c r="AK119" s="122">
        <v>114</v>
      </c>
      <c r="AL119" s="84"/>
      <c r="AM119" s="84"/>
      <c r="AN119" s="84"/>
      <c r="AO119" s="84"/>
      <c r="AP119" s="84"/>
      <c r="AQ119" s="221"/>
      <c r="AR119" s="221"/>
      <c r="AS119" s="221"/>
      <c r="AT119" s="221"/>
      <c r="AU119" s="84"/>
      <c r="AV119" s="84"/>
      <c r="AW119" s="84"/>
      <c r="AX119" s="84"/>
      <c r="AY119" s="127"/>
    </row>
    <row r="120" spans="2:51">
      <c r="C120" s="131"/>
      <c r="D120" s="131"/>
      <c r="E120" s="134"/>
      <c r="I120" s="106">
        <v>115</v>
      </c>
      <c r="J120" s="84">
        <f t="shared" si="51"/>
        <v>0</v>
      </c>
      <c r="K120" s="84">
        <f t="shared" si="52"/>
        <v>0</v>
      </c>
      <c r="L120" s="84">
        <f t="shared" si="53"/>
        <v>0</v>
      </c>
      <c r="M120" s="84">
        <f t="shared" si="54"/>
        <v>0</v>
      </c>
      <c r="N120" s="84">
        <f t="shared" si="40"/>
        <v>0</v>
      </c>
      <c r="O120" s="85">
        <f t="shared" si="41"/>
        <v>0</v>
      </c>
      <c r="P120" s="106">
        <v>115</v>
      </c>
      <c r="Q120" s="84">
        <f t="shared" si="49"/>
        <v>0</v>
      </c>
      <c r="R120" s="84">
        <f t="shared" si="55"/>
        <v>0</v>
      </c>
      <c r="S120" s="84">
        <f t="shared" si="56"/>
        <v>0</v>
      </c>
      <c r="T120" s="84">
        <f t="shared" si="42"/>
        <v>0</v>
      </c>
      <c r="U120" s="84">
        <f t="shared" si="50"/>
        <v>0</v>
      </c>
      <c r="V120" s="84">
        <f t="shared" si="43"/>
        <v>0</v>
      </c>
      <c r="W120" s="84">
        <v>0</v>
      </c>
      <c r="X120" s="84">
        <f t="shared" si="44"/>
        <v>0</v>
      </c>
      <c r="Y120" s="89">
        <f t="shared" si="45"/>
        <v>0</v>
      </c>
      <c r="AA120" s="122">
        <v>115</v>
      </c>
      <c r="AB120" s="84">
        <f t="shared" si="46"/>
        <v>0</v>
      </c>
      <c r="AC120" s="332">
        <f t="shared" si="64"/>
        <v>0</v>
      </c>
      <c r="AD120" s="152">
        <f t="shared" si="47"/>
        <v>0</v>
      </c>
      <c r="AE120" s="152">
        <f t="shared" si="48"/>
        <v>0</v>
      </c>
      <c r="AF120" s="221">
        <f t="shared" si="60"/>
        <v>0</v>
      </c>
      <c r="AG120" s="221">
        <f t="shared" si="61"/>
        <v>0</v>
      </c>
      <c r="AH120" s="221">
        <f t="shared" si="62"/>
        <v>0</v>
      </c>
      <c r="AI120" s="226">
        <f t="shared" si="63"/>
        <v>0</v>
      </c>
      <c r="AK120" s="122">
        <v>115</v>
      </c>
      <c r="AL120" s="84"/>
      <c r="AM120" s="84"/>
      <c r="AN120" s="84"/>
      <c r="AO120" s="84"/>
      <c r="AP120" s="84"/>
      <c r="AQ120" s="221"/>
      <c r="AR120" s="221"/>
      <c r="AS120" s="221"/>
      <c r="AT120" s="221"/>
      <c r="AU120" s="84"/>
      <c r="AV120" s="84"/>
      <c r="AW120" s="84"/>
      <c r="AX120" s="84"/>
      <c r="AY120" s="127"/>
    </row>
    <row r="121" spans="2:51">
      <c r="C121" s="161" t="s">
        <v>165</v>
      </c>
      <c r="D121" s="161"/>
      <c r="E121" s="161"/>
      <c r="I121" s="106">
        <v>116</v>
      </c>
      <c r="J121" s="84">
        <f t="shared" si="51"/>
        <v>0</v>
      </c>
      <c r="K121" s="84">
        <f t="shared" si="52"/>
        <v>0</v>
      </c>
      <c r="L121" s="84">
        <f t="shared" si="53"/>
        <v>0</v>
      </c>
      <c r="M121" s="84">
        <f t="shared" si="54"/>
        <v>0</v>
      </c>
      <c r="N121" s="84">
        <f t="shared" si="40"/>
        <v>0</v>
      </c>
      <c r="O121" s="85">
        <f t="shared" si="41"/>
        <v>0</v>
      </c>
      <c r="P121" s="106">
        <v>116</v>
      </c>
      <c r="Q121" s="84">
        <f t="shared" si="49"/>
        <v>0</v>
      </c>
      <c r="R121" s="84">
        <f t="shared" si="55"/>
        <v>0</v>
      </c>
      <c r="S121" s="84">
        <f t="shared" si="56"/>
        <v>0</v>
      </c>
      <c r="T121" s="84">
        <f t="shared" si="42"/>
        <v>0</v>
      </c>
      <c r="U121" s="84">
        <f t="shared" si="50"/>
        <v>0</v>
      </c>
      <c r="V121" s="84">
        <f t="shared" si="43"/>
        <v>0</v>
      </c>
      <c r="W121" s="84">
        <v>0</v>
      </c>
      <c r="X121" s="84">
        <f t="shared" si="44"/>
        <v>0</v>
      </c>
      <c r="Y121" s="89">
        <f t="shared" si="45"/>
        <v>0</v>
      </c>
      <c r="AA121" s="122">
        <v>116</v>
      </c>
      <c r="AB121" s="84">
        <f t="shared" si="46"/>
        <v>0</v>
      </c>
      <c r="AC121" s="332">
        <f t="shared" si="64"/>
        <v>0</v>
      </c>
      <c r="AD121" s="152">
        <f t="shared" si="47"/>
        <v>0</v>
      </c>
      <c r="AE121" s="152">
        <f t="shared" si="48"/>
        <v>0</v>
      </c>
      <c r="AF121" s="221">
        <f t="shared" si="60"/>
        <v>0</v>
      </c>
      <c r="AG121" s="221">
        <f t="shared" si="61"/>
        <v>0</v>
      </c>
      <c r="AH121" s="221">
        <f t="shared" si="62"/>
        <v>0</v>
      </c>
      <c r="AI121" s="226">
        <f t="shared" si="63"/>
        <v>0</v>
      </c>
      <c r="AK121" s="122">
        <v>116</v>
      </c>
      <c r="AL121" s="84"/>
      <c r="AM121" s="84"/>
      <c r="AN121" s="84"/>
      <c r="AO121" s="84"/>
      <c r="AP121" s="84"/>
      <c r="AQ121" s="221"/>
      <c r="AR121" s="221"/>
      <c r="AS121" s="221"/>
      <c r="AT121" s="221"/>
      <c r="AU121" s="84"/>
      <c r="AV121" s="84"/>
      <c r="AW121" s="84"/>
      <c r="AX121" s="84"/>
      <c r="AY121" s="127"/>
    </row>
    <row r="122" spans="2:51">
      <c r="C122" s="161" t="s">
        <v>150</v>
      </c>
      <c r="D122" s="161" t="s">
        <v>72</v>
      </c>
      <c r="E122" s="132" t="s">
        <v>171</v>
      </c>
      <c r="I122" s="106">
        <v>117</v>
      </c>
      <c r="J122" s="84">
        <f t="shared" si="51"/>
        <v>0</v>
      </c>
      <c r="K122" s="84">
        <f t="shared" si="52"/>
        <v>0</v>
      </c>
      <c r="L122" s="84">
        <f t="shared" si="53"/>
        <v>0</v>
      </c>
      <c r="M122" s="84">
        <f t="shared" si="54"/>
        <v>0</v>
      </c>
      <c r="N122" s="84">
        <f t="shared" si="40"/>
        <v>0</v>
      </c>
      <c r="O122" s="85">
        <f t="shared" si="41"/>
        <v>0</v>
      </c>
      <c r="P122" s="106">
        <v>117</v>
      </c>
      <c r="Q122" s="84">
        <f t="shared" si="49"/>
        <v>0</v>
      </c>
      <c r="R122" s="84">
        <f t="shared" si="55"/>
        <v>0</v>
      </c>
      <c r="S122" s="84">
        <f t="shared" si="56"/>
        <v>0</v>
      </c>
      <c r="T122" s="84">
        <f t="shared" si="42"/>
        <v>0</v>
      </c>
      <c r="U122" s="84">
        <f t="shared" si="50"/>
        <v>0</v>
      </c>
      <c r="V122" s="84">
        <f t="shared" si="43"/>
        <v>0</v>
      </c>
      <c r="W122" s="84">
        <v>0</v>
      </c>
      <c r="X122" s="84">
        <f t="shared" si="44"/>
        <v>0</v>
      </c>
      <c r="Y122" s="89">
        <f t="shared" si="45"/>
        <v>0</v>
      </c>
      <c r="AA122" s="122">
        <v>117</v>
      </c>
      <c r="AB122" s="84">
        <f t="shared" si="46"/>
        <v>0</v>
      </c>
      <c r="AC122" s="332">
        <f t="shared" si="64"/>
        <v>0</v>
      </c>
      <c r="AD122" s="152">
        <f t="shared" si="47"/>
        <v>0</v>
      </c>
      <c r="AE122" s="152">
        <f t="shared" si="48"/>
        <v>0</v>
      </c>
      <c r="AF122" s="221">
        <f t="shared" si="60"/>
        <v>0</v>
      </c>
      <c r="AG122" s="221">
        <f t="shared" si="61"/>
        <v>0</v>
      </c>
      <c r="AH122" s="221">
        <f t="shared" si="62"/>
        <v>0</v>
      </c>
      <c r="AI122" s="226">
        <f t="shared" si="63"/>
        <v>0</v>
      </c>
      <c r="AK122" s="122">
        <v>117</v>
      </c>
      <c r="AL122" s="84"/>
      <c r="AM122" s="84"/>
      <c r="AN122" s="84"/>
      <c r="AO122" s="84"/>
      <c r="AP122" s="84"/>
      <c r="AQ122" s="221"/>
      <c r="AR122" s="221"/>
      <c r="AS122" s="221"/>
      <c r="AT122" s="221"/>
      <c r="AU122" s="84"/>
      <c r="AV122" s="84"/>
      <c r="AW122" s="84"/>
      <c r="AX122" s="84"/>
      <c r="AY122" s="127"/>
    </row>
    <row r="123" spans="2:51">
      <c r="B123" s="118" t="s">
        <v>173</v>
      </c>
      <c r="C123" s="133">
        <f>AY35</f>
        <v>0</v>
      </c>
      <c r="D123" s="331">
        <f>IF(AND(D8=B100,F12=C194),J34*50%*G107,0)</f>
        <v>0</v>
      </c>
      <c r="E123" s="129">
        <f>C123-D123</f>
        <v>0</v>
      </c>
      <c r="I123" s="106">
        <v>118</v>
      </c>
      <c r="J123" s="84">
        <f t="shared" si="51"/>
        <v>0</v>
      </c>
      <c r="K123" s="84">
        <f t="shared" si="52"/>
        <v>0</v>
      </c>
      <c r="L123" s="84">
        <f t="shared" si="53"/>
        <v>0</v>
      </c>
      <c r="M123" s="84">
        <f t="shared" si="54"/>
        <v>0</v>
      </c>
      <c r="N123" s="84">
        <f t="shared" si="40"/>
        <v>0</v>
      </c>
      <c r="O123" s="85">
        <f t="shared" si="41"/>
        <v>0</v>
      </c>
      <c r="P123" s="106">
        <v>118</v>
      </c>
      <c r="Q123" s="84">
        <f t="shared" si="49"/>
        <v>0</v>
      </c>
      <c r="R123" s="84">
        <f t="shared" si="55"/>
        <v>0</v>
      </c>
      <c r="S123" s="84">
        <f t="shared" si="56"/>
        <v>0</v>
      </c>
      <c r="T123" s="84">
        <f t="shared" si="42"/>
        <v>0</v>
      </c>
      <c r="U123" s="84">
        <f t="shared" si="50"/>
        <v>0</v>
      </c>
      <c r="V123" s="84">
        <f t="shared" si="43"/>
        <v>0</v>
      </c>
      <c r="W123" s="84">
        <v>0</v>
      </c>
      <c r="X123" s="84">
        <f t="shared" si="44"/>
        <v>0</v>
      </c>
      <c r="Y123" s="89">
        <f t="shared" si="45"/>
        <v>0</v>
      </c>
      <c r="AA123" s="122">
        <v>118</v>
      </c>
      <c r="AB123" s="84">
        <f t="shared" si="46"/>
        <v>0</v>
      </c>
      <c r="AC123" s="332">
        <f t="shared" si="64"/>
        <v>0</v>
      </c>
      <c r="AD123" s="152">
        <f t="shared" si="47"/>
        <v>0</v>
      </c>
      <c r="AE123" s="152">
        <f t="shared" si="48"/>
        <v>0</v>
      </c>
      <c r="AF123" s="221">
        <f t="shared" si="60"/>
        <v>0</v>
      </c>
      <c r="AG123" s="221">
        <f t="shared" si="61"/>
        <v>0</v>
      </c>
      <c r="AH123" s="221">
        <f t="shared" si="62"/>
        <v>0</v>
      </c>
      <c r="AI123" s="226">
        <f t="shared" si="63"/>
        <v>0</v>
      </c>
      <c r="AK123" s="122">
        <v>118</v>
      </c>
      <c r="AL123" s="84"/>
      <c r="AM123" s="84"/>
      <c r="AN123" s="84"/>
      <c r="AO123" s="84"/>
      <c r="AP123" s="84"/>
      <c r="AQ123" s="221"/>
      <c r="AR123" s="221"/>
      <c r="AS123" s="221"/>
      <c r="AT123" s="221"/>
      <c r="AU123" s="84"/>
      <c r="AV123" s="84"/>
      <c r="AW123" s="84"/>
      <c r="AX123" s="84"/>
      <c r="AY123" s="127"/>
    </row>
    <row r="124" spans="2:51">
      <c r="I124" s="106">
        <v>119</v>
      </c>
      <c r="J124" s="84">
        <f t="shared" si="51"/>
        <v>0</v>
      </c>
      <c r="K124" s="84">
        <f t="shared" si="52"/>
        <v>0</v>
      </c>
      <c r="L124" s="84">
        <f t="shared" si="53"/>
        <v>0</v>
      </c>
      <c r="M124" s="84">
        <f t="shared" si="54"/>
        <v>0</v>
      </c>
      <c r="N124" s="84">
        <f t="shared" si="40"/>
        <v>0</v>
      </c>
      <c r="O124" s="85">
        <f t="shared" si="41"/>
        <v>0</v>
      </c>
      <c r="P124" s="106">
        <v>119</v>
      </c>
      <c r="Q124" s="84">
        <f t="shared" si="49"/>
        <v>0</v>
      </c>
      <c r="R124" s="84">
        <f t="shared" si="55"/>
        <v>0</v>
      </c>
      <c r="S124" s="84">
        <f t="shared" si="56"/>
        <v>0</v>
      </c>
      <c r="T124" s="84">
        <f t="shared" si="42"/>
        <v>0</v>
      </c>
      <c r="U124" s="84">
        <f t="shared" si="50"/>
        <v>0</v>
      </c>
      <c r="V124" s="84">
        <f t="shared" si="43"/>
        <v>0</v>
      </c>
      <c r="W124" s="84">
        <v>0</v>
      </c>
      <c r="X124" s="84">
        <f t="shared" si="44"/>
        <v>0</v>
      </c>
      <c r="Y124" s="89">
        <f t="shared" si="45"/>
        <v>0</v>
      </c>
      <c r="AA124" s="122">
        <v>119</v>
      </c>
      <c r="AB124" s="84">
        <f t="shared" si="46"/>
        <v>0</v>
      </c>
      <c r="AC124" s="332">
        <f t="shared" si="64"/>
        <v>0</v>
      </c>
      <c r="AD124" s="152">
        <f t="shared" si="47"/>
        <v>0</v>
      </c>
      <c r="AE124" s="152">
        <f t="shared" si="48"/>
        <v>0</v>
      </c>
      <c r="AF124" s="221">
        <f t="shared" si="60"/>
        <v>0</v>
      </c>
      <c r="AG124" s="221">
        <f t="shared" si="61"/>
        <v>0</v>
      </c>
      <c r="AH124" s="221">
        <f t="shared" si="62"/>
        <v>0</v>
      </c>
      <c r="AI124" s="226">
        <f t="shared" si="63"/>
        <v>0</v>
      </c>
      <c r="AK124" s="122">
        <v>119</v>
      </c>
      <c r="AL124" s="84"/>
      <c r="AM124" s="84"/>
      <c r="AN124" s="84"/>
      <c r="AO124" s="84"/>
      <c r="AP124" s="84"/>
      <c r="AQ124" s="221"/>
      <c r="AR124" s="221"/>
      <c r="AS124" s="221"/>
      <c r="AT124" s="221"/>
      <c r="AU124" s="84"/>
      <c r="AV124" s="84"/>
      <c r="AW124" s="84"/>
      <c r="AX124" s="84"/>
      <c r="AY124" s="127"/>
    </row>
    <row r="125" spans="2:51">
      <c r="C125" s="131"/>
      <c r="D125" s="131"/>
      <c r="E125" s="134"/>
      <c r="I125" s="106">
        <v>120</v>
      </c>
      <c r="J125" s="84">
        <f t="shared" si="51"/>
        <v>0</v>
      </c>
      <c r="K125" s="84">
        <f t="shared" si="52"/>
        <v>0</v>
      </c>
      <c r="L125" s="84">
        <f t="shared" si="53"/>
        <v>0</v>
      </c>
      <c r="M125" s="84">
        <f t="shared" si="54"/>
        <v>0</v>
      </c>
      <c r="N125" s="84">
        <f t="shared" si="40"/>
        <v>0</v>
      </c>
      <c r="O125" s="85">
        <f t="shared" si="41"/>
        <v>0</v>
      </c>
      <c r="P125" s="106">
        <v>120</v>
      </c>
      <c r="Q125" s="84">
        <f t="shared" si="49"/>
        <v>0</v>
      </c>
      <c r="R125" s="84">
        <f t="shared" si="55"/>
        <v>0</v>
      </c>
      <c r="S125" s="84">
        <f t="shared" si="56"/>
        <v>0</v>
      </c>
      <c r="T125" s="84">
        <f t="shared" si="42"/>
        <v>0</v>
      </c>
      <c r="U125" s="84">
        <f t="shared" si="50"/>
        <v>0</v>
      </c>
      <c r="V125" s="84">
        <f t="shared" si="43"/>
        <v>0</v>
      </c>
      <c r="W125" s="84">
        <v>0</v>
      </c>
      <c r="X125" s="84">
        <f t="shared" si="44"/>
        <v>0</v>
      </c>
      <c r="Y125" s="89">
        <f t="shared" si="45"/>
        <v>0</v>
      </c>
      <c r="AA125" s="122">
        <v>120</v>
      </c>
      <c r="AB125" s="84">
        <f t="shared" si="46"/>
        <v>0</v>
      </c>
      <c r="AC125" s="332">
        <f t="shared" si="64"/>
        <v>0</v>
      </c>
      <c r="AD125" s="152">
        <f t="shared" si="47"/>
        <v>0</v>
      </c>
      <c r="AE125" s="152">
        <f t="shared" si="48"/>
        <v>0</v>
      </c>
      <c r="AF125" s="221">
        <f t="shared" si="60"/>
        <v>0</v>
      </c>
      <c r="AG125" s="221">
        <f t="shared" si="61"/>
        <v>0</v>
      </c>
      <c r="AH125" s="221">
        <f t="shared" si="62"/>
        <v>0</v>
      </c>
      <c r="AI125" s="226">
        <f t="shared" si="63"/>
        <v>0</v>
      </c>
      <c r="AK125" s="122">
        <v>120</v>
      </c>
      <c r="AL125" s="84"/>
      <c r="AM125" s="84"/>
      <c r="AN125" s="84"/>
      <c r="AO125" s="84"/>
      <c r="AP125" s="84"/>
      <c r="AQ125" s="221"/>
      <c r="AR125" s="221"/>
      <c r="AS125" s="221"/>
      <c r="AT125" s="221"/>
      <c r="AU125" s="84"/>
      <c r="AV125" s="84"/>
      <c r="AW125" s="84"/>
      <c r="AX125" s="84"/>
      <c r="AY125" s="127"/>
    </row>
    <row r="126" spans="2:51">
      <c r="C126" s="135" t="s">
        <v>134</v>
      </c>
      <c r="D126" s="135" t="s">
        <v>135</v>
      </c>
      <c r="E126" s="135" t="s">
        <v>165</v>
      </c>
      <c r="F126" s="186" t="s">
        <v>175</v>
      </c>
      <c r="I126" s="106">
        <v>121</v>
      </c>
      <c r="J126" s="84">
        <f t="shared" si="51"/>
        <v>0</v>
      </c>
      <c r="K126" s="84">
        <f t="shared" si="52"/>
        <v>0</v>
      </c>
      <c r="L126" s="84">
        <f t="shared" si="53"/>
        <v>0</v>
      </c>
      <c r="M126" s="84">
        <f t="shared" si="54"/>
        <v>0</v>
      </c>
      <c r="N126" s="84">
        <f t="shared" si="40"/>
        <v>0</v>
      </c>
      <c r="O126" s="85">
        <f t="shared" si="41"/>
        <v>0</v>
      </c>
      <c r="P126" s="106">
        <v>121</v>
      </c>
      <c r="Q126" s="84">
        <f t="shared" si="49"/>
        <v>0</v>
      </c>
      <c r="R126" s="84">
        <f t="shared" si="55"/>
        <v>0</v>
      </c>
      <c r="S126" s="84">
        <f t="shared" si="56"/>
        <v>0</v>
      </c>
      <c r="T126" s="84">
        <f t="shared" si="42"/>
        <v>0</v>
      </c>
      <c r="U126" s="84">
        <f t="shared" si="50"/>
        <v>0</v>
      </c>
      <c r="V126" s="84">
        <f t="shared" si="43"/>
        <v>0</v>
      </c>
      <c r="W126" s="84">
        <v>0</v>
      </c>
      <c r="X126" s="84">
        <f t="shared" si="44"/>
        <v>0</v>
      </c>
      <c r="Y126" s="89">
        <f t="shared" si="45"/>
        <v>0</v>
      </c>
      <c r="AA126" s="122">
        <v>121</v>
      </c>
      <c r="AB126" s="84">
        <f t="shared" si="46"/>
        <v>0</v>
      </c>
      <c r="AC126" s="332">
        <f t="shared" si="64"/>
        <v>0</v>
      </c>
      <c r="AD126" s="152">
        <f t="shared" si="47"/>
        <v>0</v>
      </c>
      <c r="AE126" s="152">
        <f t="shared" si="48"/>
        <v>0</v>
      </c>
      <c r="AF126" s="221">
        <f t="shared" si="60"/>
        <v>0</v>
      </c>
      <c r="AG126" s="221">
        <f t="shared" si="61"/>
        <v>0</v>
      </c>
      <c r="AH126" s="221">
        <f t="shared" si="62"/>
        <v>0</v>
      </c>
      <c r="AI126" s="226">
        <f t="shared" si="63"/>
        <v>0</v>
      </c>
      <c r="AK126" s="122">
        <v>121</v>
      </c>
      <c r="AL126" s="84"/>
      <c r="AM126" s="84"/>
      <c r="AN126" s="84"/>
      <c r="AO126" s="84"/>
      <c r="AP126" s="84"/>
      <c r="AQ126" s="221"/>
      <c r="AR126" s="221"/>
      <c r="AS126" s="221"/>
      <c r="AT126" s="221"/>
      <c r="AU126" s="84"/>
      <c r="AV126" s="84"/>
      <c r="AW126" s="84"/>
      <c r="AX126" s="84"/>
      <c r="AY126" s="127"/>
    </row>
    <row r="127" spans="2:51">
      <c r="C127" s="133" t="e">
        <f>IF(F18&gt;30,MIN(E113:E114),E113)</f>
        <v>#DIV/0!</v>
      </c>
      <c r="D127" s="133">
        <f>MIN(E118:E119)</f>
        <v>0</v>
      </c>
      <c r="E127" s="136">
        <f>E123</f>
        <v>0</v>
      </c>
      <c r="F127" s="137" t="e">
        <f>SUM(C127:E127)</f>
        <v>#DIV/0!</v>
      </c>
      <c r="I127" s="106">
        <v>122</v>
      </c>
      <c r="J127" s="84">
        <f t="shared" si="51"/>
        <v>0</v>
      </c>
      <c r="K127" s="84">
        <f t="shared" si="52"/>
        <v>0</v>
      </c>
      <c r="L127" s="84">
        <f t="shared" si="53"/>
        <v>0</v>
      </c>
      <c r="M127" s="84">
        <f t="shared" si="54"/>
        <v>0</v>
      </c>
      <c r="N127" s="84">
        <f t="shared" si="40"/>
        <v>0</v>
      </c>
      <c r="O127" s="85">
        <f t="shared" si="41"/>
        <v>0</v>
      </c>
      <c r="P127" s="106">
        <v>122</v>
      </c>
      <c r="Q127" s="84">
        <f t="shared" si="49"/>
        <v>0</v>
      </c>
      <c r="R127" s="84">
        <f t="shared" si="55"/>
        <v>0</v>
      </c>
      <c r="S127" s="84">
        <f t="shared" si="56"/>
        <v>0</v>
      </c>
      <c r="T127" s="84">
        <f t="shared" si="42"/>
        <v>0</v>
      </c>
      <c r="U127" s="84">
        <f t="shared" si="50"/>
        <v>0</v>
      </c>
      <c r="V127" s="84">
        <f t="shared" si="43"/>
        <v>0</v>
      </c>
      <c r="W127" s="84">
        <v>0</v>
      </c>
      <c r="X127" s="84">
        <f t="shared" si="44"/>
        <v>0</v>
      </c>
      <c r="Y127" s="89">
        <f t="shared" si="45"/>
        <v>0</v>
      </c>
      <c r="AA127" s="122">
        <v>122</v>
      </c>
      <c r="AB127" s="84">
        <f t="shared" si="46"/>
        <v>0</v>
      </c>
      <c r="AC127" s="332">
        <f t="shared" si="64"/>
        <v>0</v>
      </c>
      <c r="AD127" s="152">
        <f t="shared" si="47"/>
        <v>0</v>
      </c>
      <c r="AE127" s="152">
        <f t="shared" si="48"/>
        <v>0</v>
      </c>
      <c r="AF127" s="221">
        <f t="shared" si="60"/>
        <v>0</v>
      </c>
      <c r="AG127" s="221">
        <f t="shared" si="61"/>
        <v>0</v>
      </c>
      <c r="AH127" s="221">
        <f t="shared" si="62"/>
        <v>0</v>
      </c>
      <c r="AI127" s="226">
        <f t="shared" si="63"/>
        <v>0</v>
      </c>
      <c r="AK127" s="122">
        <v>122</v>
      </c>
      <c r="AL127" s="84"/>
      <c r="AM127" s="84"/>
      <c r="AN127" s="84"/>
      <c r="AO127" s="84"/>
      <c r="AP127" s="84"/>
      <c r="AQ127" s="221"/>
      <c r="AR127" s="221"/>
      <c r="AS127" s="221"/>
      <c r="AT127" s="221"/>
      <c r="AU127" s="84"/>
      <c r="AV127" s="84"/>
      <c r="AW127" s="84"/>
      <c r="AX127" s="84"/>
      <c r="AY127" s="127"/>
    </row>
    <row r="128" spans="2:51">
      <c r="E128" s="70"/>
      <c r="I128" s="106">
        <v>123</v>
      </c>
      <c r="J128" s="84">
        <f t="shared" si="51"/>
        <v>0</v>
      </c>
      <c r="K128" s="84">
        <f t="shared" si="52"/>
        <v>0</v>
      </c>
      <c r="L128" s="84">
        <f t="shared" si="53"/>
        <v>0</v>
      </c>
      <c r="M128" s="84">
        <f t="shared" si="54"/>
        <v>0</v>
      </c>
      <c r="N128" s="84">
        <f t="shared" si="40"/>
        <v>0</v>
      </c>
      <c r="O128" s="85">
        <f t="shared" si="41"/>
        <v>0</v>
      </c>
      <c r="P128" s="106">
        <v>123</v>
      </c>
      <c r="Q128" s="84">
        <f t="shared" si="49"/>
        <v>0</v>
      </c>
      <c r="R128" s="84">
        <f t="shared" si="55"/>
        <v>0</v>
      </c>
      <c r="S128" s="84">
        <f t="shared" si="56"/>
        <v>0</v>
      </c>
      <c r="T128" s="84">
        <f t="shared" si="42"/>
        <v>0</v>
      </c>
      <c r="U128" s="84">
        <f t="shared" si="50"/>
        <v>0</v>
      </c>
      <c r="V128" s="84">
        <f t="shared" si="43"/>
        <v>0</v>
      </c>
      <c r="W128" s="84">
        <v>0</v>
      </c>
      <c r="X128" s="84">
        <f t="shared" si="44"/>
        <v>0</v>
      </c>
      <c r="Y128" s="89">
        <f t="shared" si="45"/>
        <v>0</v>
      </c>
      <c r="AA128" s="122">
        <v>123</v>
      </c>
      <c r="AB128" s="84">
        <f t="shared" si="46"/>
        <v>0</v>
      </c>
      <c r="AC128" s="332">
        <f t="shared" si="64"/>
        <v>0</v>
      </c>
      <c r="AD128" s="152">
        <f t="shared" si="47"/>
        <v>0</v>
      </c>
      <c r="AE128" s="152">
        <f t="shared" si="48"/>
        <v>0</v>
      </c>
      <c r="AF128" s="221">
        <f t="shared" si="60"/>
        <v>0</v>
      </c>
      <c r="AG128" s="221">
        <f t="shared" si="61"/>
        <v>0</v>
      </c>
      <c r="AH128" s="221">
        <f t="shared" si="62"/>
        <v>0</v>
      </c>
      <c r="AI128" s="226">
        <f t="shared" si="63"/>
        <v>0</v>
      </c>
      <c r="AK128" s="122">
        <v>123</v>
      </c>
      <c r="AL128" s="84"/>
      <c r="AM128" s="84"/>
      <c r="AN128" s="84"/>
      <c r="AO128" s="84"/>
      <c r="AP128" s="84"/>
      <c r="AQ128" s="221"/>
      <c r="AR128" s="221"/>
      <c r="AS128" s="221"/>
      <c r="AT128" s="221"/>
      <c r="AU128" s="84"/>
      <c r="AV128" s="84"/>
      <c r="AW128" s="84"/>
      <c r="AX128" s="84"/>
      <c r="AY128" s="127"/>
    </row>
    <row r="129" spans="3:51">
      <c r="E129" s="70"/>
      <c r="I129" s="106">
        <v>124</v>
      </c>
      <c r="J129" s="84">
        <f t="shared" si="51"/>
        <v>0</v>
      </c>
      <c r="K129" s="84">
        <f t="shared" si="52"/>
        <v>0</v>
      </c>
      <c r="L129" s="84">
        <f t="shared" si="53"/>
        <v>0</v>
      </c>
      <c r="M129" s="84">
        <f t="shared" si="54"/>
        <v>0</v>
      </c>
      <c r="N129" s="84">
        <f t="shared" si="40"/>
        <v>0</v>
      </c>
      <c r="O129" s="85">
        <f t="shared" si="41"/>
        <v>0</v>
      </c>
      <c r="P129" s="106">
        <v>124</v>
      </c>
      <c r="Q129" s="84">
        <f t="shared" si="49"/>
        <v>0</v>
      </c>
      <c r="R129" s="84">
        <f t="shared" si="55"/>
        <v>0</v>
      </c>
      <c r="S129" s="84">
        <f t="shared" si="56"/>
        <v>0</v>
      </c>
      <c r="T129" s="84">
        <f t="shared" si="42"/>
        <v>0</v>
      </c>
      <c r="U129" s="84">
        <f t="shared" si="50"/>
        <v>0</v>
      </c>
      <c r="V129" s="84">
        <f t="shared" si="43"/>
        <v>0</v>
      </c>
      <c r="W129" s="84">
        <v>0</v>
      </c>
      <c r="X129" s="84">
        <f t="shared" si="44"/>
        <v>0</v>
      </c>
      <c r="Y129" s="89">
        <f t="shared" si="45"/>
        <v>0</v>
      </c>
      <c r="AA129" s="122">
        <v>124</v>
      </c>
      <c r="AB129" s="84">
        <f t="shared" si="46"/>
        <v>0</v>
      </c>
      <c r="AC129" s="332">
        <f t="shared" si="64"/>
        <v>0</v>
      </c>
      <c r="AD129" s="152">
        <f t="shared" si="47"/>
        <v>0</v>
      </c>
      <c r="AE129" s="152">
        <f t="shared" si="48"/>
        <v>0</v>
      </c>
      <c r="AF129" s="221">
        <f t="shared" si="60"/>
        <v>0</v>
      </c>
      <c r="AG129" s="221">
        <f t="shared" si="61"/>
        <v>0</v>
      </c>
      <c r="AH129" s="221">
        <f t="shared" si="62"/>
        <v>0</v>
      </c>
      <c r="AI129" s="226">
        <f t="shared" si="63"/>
        <v>0</v>
      </c>
      <c r="AK129" s="122">
        <v>124</v>
      </c>
      <c r="AL129" s="84"/>
      <c r="AM129" s="84"/>
      <c r="AN129" s="84"/>
      <c r="AO129" s="84"/>
      <c r="AP129" s="84"/>
      <c r="AQ129" s="221"/>
      <c r="AR129" s="221"/>
      <c r="AS129" s="221"/>
      <c r="AT129" s="221"/>
      <c r="AU129" s="84"/>
      <c r="AV129" s="84"/>
      <c r="AW129" s="84"/>
      <c r="AX129" s="84"/>
      <c r="AY129" s="127"/>
    </row>
    <row r="130" spans="3:51" ht="30">
      <c r="C130" s="3" t="s">
        <v>5</v>
      </c>
      <c r="D130" s="3" t="s">
        <v>6</v>
      </c>
      <c r="E130" s="215" t="s">
        <v>232</v>
      </c>
      <c r="I130" s="106">
        <v>125</v>
      </c>
      <c r="J130" s="84">
        <f t="shared" si="51"/>
        <v>0</v>
      </c>
      <c r="K130" s="84">
        <f t="shared" si="52"/>
        <v>0</v>
      </c>
      <c r="L130" s="84">
        <f t="shared" si="53"/>
        <v>0</v>
      </c>
      <c r="M130" s="84">
        <f t="shared" si="54"/>
        <v>0</v>
      </c>
      <c r="N130" s="84">
        <f t="shared" si="40"/>
        <v>0</v>
      </c>
      <c r="O130" s="85">
        <f t="shared" si="41"/>
        <v>0</v>
      </c>
      <c r="P130" s="106">
        <v>125</v>
      </c>
      <c r="Q130" s="84">
        <f t="shared" si="49"/>
        <v>0</v>
      </c>
      <c r="R130" s="84">
        <f t="shared" si="55"/>
        <v>0</v>
      </c>
      <c r="S130" s="84">
        <f t="shared" si="56"/>
        <v>0</v>
      </c>
      <c r="T130" s="84">
        <f t="shared" si="42"/>
        <v>0</v>
      </c>
      <c r="U130" s="84">
        <f t="shared" si="50"/>
        <v>0</v>
      </c>
      <c r="V130" s="84">
        <f t="shared" si="43"/>
        <v>0</v>
      </c>
      <c r="W130" s="84">
        <v>0</v>
      </c>
      <c r="X130" s="84">
        <f t="shared" si="44"/>
        <v>0</v>
      </c>
      <c r="Y130" s="89">
        <f t="shared" si="45"/>
        <v>0</v>
      </c>
      <c r="AA130" s="122">
        <v>125</v>
      </c>
      <c r="AB130" s="84">
        <f t="shared" si="46"/>
        <v>0</v>
      </c>
      <c r="AC130" s="332">
        <f t="shared" si="64"/>
        <v>0</v>
      </c>
      <c r="AD130" s="152">
        <f t="shared" si="47"/>
        <v>0</v>
      </c>
      <c r="AE130" s="152">
        <f t="shared" si="48"/>
        <v>0</v>
      </c>
      <c r="AF130" s="221">
        <f t="shared" si="60"/>
        <v>0</v>
      </c>
      <c r="AG130" s="221">
        <f t="shared" si="61"/>
        <v>0</v>
      </c>
      <c r="AH130" s="221">
        <f t="shared" si="62"/>
        <v>0</v>
      </c>
      <c r="AI130" s="226">
        <f t="shared" si="63"/>
        <v>0</v>
      </c>
      <c r="AK130" s="122">
        <v>125</v>
      </c>
      <c r="AL130" s="84"/>
      <c r="AM130" s="84"/>
      <c r="AN130" s="84"/>
      <c r="AO130" s="84"/>
      <c r="AP130" s="84"/>
      <c r="AQ130" s="221"/>
      <c r="AR130" s="221"/>
      <c r="AS130" s="221"/>
      <c r="AT130" s="221"/>
      <c r="AU130" s="84"/>
      <c r="AV130" s="84"/>
      <c r="AW130" s="84"/>
      <c r="AX130" s="84"/>
      <c r="AY130" s="127"/>
    </row>
    <row r="131" spans="3:51">
      <c r="C131" s="192" t="s">
        <v>7</v>
      </c>
      <c r="D131" s="4">
        <v>0.62</v>
      </c>
      <c r="E131" s="215" t="s">
        <v>233</v>
      </c>
      <c r="I131" s="106">
        <v>126</v>
      </c>
      <c r="J131" s="84">
        <f t="shared" si="51"/>
        <v>0</v>
      </c>
      <c r="K131" s="84">
        <f t="shared" si="52"/>
        <v>0</v>
      </c>
      <c r="L131" s="84">
        <f t="shared" si="53"/>
        <v>0</v>
      </c>
      <c r="M131" s="84">
        <f t="shared" si="54"/>
        <v>0</v>
      </c>
      <c r="N131" s="84">
        <f t="shared" si="40"/>
        <v>0</v>
      </c>
      <c r="O131" s="85">
        <f t="shared" si="41"/>
        <v>0</v>
      </c>
      <c r="P131" s="106">
        <v>126</v>
      </c>
      <c r="Q131" s="84">
        <f t="shared" si="49"/>
        <v>0</v>
      </c>
      <c r="R131" s="84">
        <f t="shared" si="55"/>
        <v>0</v>
      </c>
      <c r="S131" s="84">
        <f t="shared" si="56"/>
        <v>0</v>
      </c>
      <c r="T131" s="84">
        <f t="shared" si="42"/>
        <v>0</v>
      </c>
      <c r="U131" s="84">
        <f t="shared" si="50"/>
        <v>0</v>
      </c>
      <c r="V131" s="84">
        <f t="shared" si="43"/>
        <v>0</v>
      </c>
      <c r="W131" s="84">
        <v>0</v>
      </c>
      <c r="X131" s="84">
        <f t="shared" si="44"/>
        <v>0</v>
      </c>
      <c r="Y131" s="89">
        <f t="shared" si="45"/>
        <v>0</v>
      </c>
      <c r="AA131" s="122">
        <v>126</v>
      </c>
      <c r="AB131" s="84">
        <f t="shared" si="46"/>
        <v>0</v>
      </c>
      <c r="AC131" s="332">
        <f t="shared" si="64"/>
        <v>0</v>
      </c>
      <c r="AD131" s="152">
        <f t="shared" si="47"/>
        <v>0</v>
      </c>
      <c r="AE131" s="152">
        <f t="shared" si="48"/>
        <v>0</v>
      </c>
      <c r="AF131" s="221">
        <f t="shared" si="60"/>
        <v>0</v>
      </c>
      <c r="AG131" s="221">
        <f t="shared" si="61"/>
        <v>0</v>
      </c>
      <c r="AH131" s="221">
        <f t="shared" si="62"/>
        <v>0</v>
      </c>
      <c r="AI131" s="226">
        <f t="shared" si="63"/>
        <v>0</v>
      </c>
      <c r="AK131" s="122">
        <v>126</v>
      </c>
      <c r="AL131" s="84"/>
      <c r="AM131" s="84"/>
      <c r="AN131" s="84"/>
      <c r="AO131" s="84"/>
      <c r="AP131" s="84"/>
      <c r="AQ131" s="221"/>
      <c r="AR131" s="221"/>
      <c r="AS131" s="221"/>
      <c r="AT131" s="221"/>
      <c r="AU131" s="84"/>
      <c r="AV131" s="84"/>
      <c r="AW131" s="84"/>
      <c r="AX131" s="84"/>
      <c r="AY131" s="127"/>
    </row>
    <row r="132" spans="3:51">
      <c r="C132" s="192" t="s">
        <v>4</v>
      </c>
      <c r="D132" s="4">
        <v>0.64</v>
      </c>
      <c r="E132" s="215" t="s">
        <v>233</v>
      </c>
      <c r="I132" s="106">
        <v>127</v>
      </c>
      <c r="J132" s="84">
        <f t="shared" si="51"/>
        <v>0</v>
      </c>
      <c r="K132" s="84">
        <f t="shared" si="52"/>
        <v>0</v>
      </c>
      <c r="L132" s="84">
        <f t="shared" si="53"/>
        <v>0</v>
      </c>
      <c r="M132" s="84">
        <f t="shared" si="54"/>
        <v>0</v>
      </c>
      <c r="N132" s="84">
        <f t="shared" si="40"/>
        <v>0</v>
      </c>
      <c r="O132" s="85">
        <f t="shared" si="41"/>
        <v>0</v>
      </c>
      <c r="P132" s="106">
        <v>127</v>
      </c>
      <c r="Q132" s="84">
        <f t="shared" si="49"/>
        <v>0</v>
      </c>
      <c r="R132" s="84">
        <f t="shared" si="55"/>
        <v>0</v>
      </c>
      <c r="S132" s="84">
        <f t="shared" si="56"/>
        <v>0</v>
      </c>
      <c r="T132" s="84">
        <f t="shared" si="42"/>
        <v>0</v>
      </c>
      <c r="U132" s="84">
        <f t="shared" si="50"/>
        <v>0</v>
      </c>
      <c r="V132" s="84">
        <f t="shared" si="43"/>
        <v>0</v>
      </c>
      <c r="W132" s="84">
        <v>0</v>
      </c>
      <c r="X132" s="84">
        <f t="shared" si="44"/>
        <v>0</v>
      </c>
      <c r="Y132" s="89">
        <f t="shared" si="45"/>
        <v>0</v>
      </c>
      <c r="AA132" s="122">
        <v>127</v>
      </c>
      <c r="AB132" s="84">
        <f t="shared" si="46"/>
        <v>0</v>
      </c>
      <c r="AC132" s="332">
        <f t="shared" si="64"/>
        <v>0</v>
      </c>
      <c r="AD132" s="152">
        <f t="shared" si="47"/>
        <v>0</v>
      </c>
      <c r="AE132" s="152">
        <f t="shared" si="48"/>
        <v>0</v>
      </c>
      <c r="AF132" s="221">
        <f t="shared" si="60"/>
        <v>0</v>
      </c>
      <c r="AG132" s="221">
        <f t="shared" si="61"/>
        <v>0</v>
      </c>
      <c r="AH132" s="221">
        <f t="shared" si="62"/>
        <v>0</v>
      </c>
      <c r="AI132" s="226">
        <f t="shared" si="63"/>
        <v>0</v>
      </c>
      <c r="AK132" s="122">
        <v>127</v>
      </c>
      <c r="AL132" s="84"/>
      <c r="AM132" s="84"/>
      <c r="AN132" s="84"/>
      <c r="AO132" s="84"/>
      <c r="AP132" s="84"/>
      <c r="AQ132" s="221"/>
      <c r="AR132" s="221"/>
      <c r="AS132" s="221"/>
      <c r="AT132" s="221"/>
      <c r="AU132" s="84"/>
      <c r="AV132" s="84"/>
      <c r="AW132" s="84"/>
      <c r="AX132" s="84"/>
      <c r="AY132" s="127"/>
    </row>
    <row r="133" spans="3:51">
      <c r="C133" s="192" t="s">
        <v>8</v>
      </c>
      <c r="D133" s="4">
        <v>0.42</v>
      </c>
      <c r="E133" s="215" t="s">
        <v>233</v>
      </c>
      <c r="I133" s="106">
        <v>128</v>
      </c>
      <c r="J133" s="84">
        <f t="shared" si="51"/>
        <v>0</v>
      </c>
      <c r="K133" s="84">
        <f t="shared" si="52"/>
        <v>0</v>
      </c>
      <c r="L133" s="84">
        <f t="shared" si="53"/>
        <v>0</v>
      </c>
      <c r="M133" s="84">
        <f t="shared" si="54"/>
        <v>0</v>
      </c>
      <c r="N133" s="84">
        <f t="shared" ref="N133:N196" si="65">IF(P134&lt;=$F$18,0,)</f>
        <v>0</v>
      </c>
      <c r="O133" s="85">
        <f t="shared" ref="O133:O196" si="66">((J133+K133)*0.475+L133+M133+N133)*44/12</f>
        <v>0</v>
      </c>
      <c r="P133" s="106">
        <v>128</v>
      </c>
      <c r="Q133" s="84">
        <f t="shared" si="49"/>
        <v>0</v>
      </c>
      <c r="R133" s="84">
        <f t="shared" si="55"/>
        <v>0</v>
      </c>
      <c r="S133" s="84">
        <f t="shared" si="56"/>
        <v>0</v>
      </c>
      <c r="T133" s="84">
        <f t="shared" ref="T133:T196" si="67">IF(S133=0,0,EXP(-1.0587+0.8836*LN(S133)+0.284))</f>
        <v>0</v>
      </c>
      <c r="U133" s="84">
        <f t="shared" si="50"/>
        <v>0</v>
      </c>
      <c r="V133" s="84">
        <f t="shared" ref="V133:V196" si="68">IF(P133&lt;=$F$18,IF(P133&lt;=30,P133*($F$16-$F$6)/30,$F$16-$F$6),)</f>
        <v>0</v>
      </c>
      <c r="W133" s="84">
        <v>0</v>
      </c>
      <c r="X133" s="84">
        <f t="shared" ref="X133:X196" si="69">((S133+T133)*0.475+U133+V133+W133)*44/12</f>
        <v>0</v>
      </c>
      <c r="Y133" s="89">
        <f t="shared" ref="Y133:Y196" si="70">IF(P133&lt;=$F$18,X133-O133,)</f>
        <v>0</v>
      </c>
      <c r="AA133" s="122">
        <v>128</v>
      </c>
      <c r="AB133" s="84">
        <f t="shared" ref="AB133:AB196" si="71">IF(AA133&lt;=$F$18,IFERROR(VLOOKUP($AA133,$B$82:$G$94,2,FALSE),0),)</f>
        <v>0</v>
      </c>
      <c r="AC133" s="332">
        <f t="shared" si="64"/>
        <v>0</v>
      </c>
      <c r="AD133" s="152">
        <f t="shared" ref="AD133:AD196" si="72">IF(AA133&lt;=$F$18,IFERROR(VLOOKUP($AA133,$B$82:$G$94,4,FALSE),0),)</f>
        <v>0</v>
      </c>
      <c r="AE133" s="152">
        <f t="shared" ref="AE133:AE196" si="73">IF(AA133&lt;=$F$18,IFERROR(VLOOKUP($AA133,$B$82:$G$94,5,FALSE),0),)</f>
        <v>0</v>
      </c>
      <c r="AF133" s="221">
        <f t="shared" si="60"/>
        <v>0</v>
      </c>
      <c r="AG133" s="221">
        <f t="shared" si="61"/>
        <v>0</v>
      </c>
      <c r="AH133" s="221">
        <f t="shared" si="62"/>
        <v>0</v>
      </c>
      <c r="AI133" s="226">
        <f t="shared" si="63"/>
        <v>0</v>
      </c>
      <c r="AK133" s="122">
        <v>128</v>
      </c>
      <c r="AL133" s="84"/>
      <c r="AM133" s="84"/>
      <c r="AN133" s="84"/>
      <c r="AO133" s="84"/>
      <c r="AP133" s="84"/>
      <c r="AQ133" s="221"/>
      <c r="AR133" s="221"/>
      <c r="AS133" s="221"/>
      <c r="AT133" s="221"/>
      <c r="AU133" s="84"/>
      <c r="AV133" s="84"/>
      <c r="AW133" s="84"/>
      <c r="AX133" s="84"/>
      <c r="AY133" s="127"/>
    </row>
    <row r="134" spans="3:51">
      <c r="C134" s="192" t="s">
        <v>9</v>
      </c>
      <c r="D134" s="4">
        <v>0.42</v>
      </c>
      <c r="E134" s="215" t="s">
        <v>233</v>
      </c>
      <c r="I134" s="106">
        <v>129</v>
      </c>
      <c r="J134" s="84">
        <f t="shared" si="51"/>
        <v>0</v>
      </c>
      <c r="K134" s="84">
        <f t="shared" si="52"/>
        <v>0</v>
      </c>
      <c r="L134" s="84">
        <f t="shared" si="53"/>
        <v>0</v>
      </c>
      <c r="M134" s="84">
        <f t="shared" si="54"/>
        <v>0</v>
      </c>
      <c r="N134" s="84">
        <f t="shared" si="65"/>
        <v>0</v>
      </c>
      <c r="O134" s="85">
        <f t="shared" si="66"/>
        <v>0</v>
      </c>
      <c r="P134" s="106">
        <v>129</v>
      </c>
      <c r="Q134" s="84">
        <f t="shared" ref="Q134:Q197" si="74">IF(P134&lt;=$F$18,LOOKUP(P134-1,$B$25:$B$78,$G$25:$G$78),)</f>
        <v>0</v>
      </c>
      <c r="R134" s="84">
        <f t="shared" si="55"/>
        <v>0</v>
      </c>
      <c r="S134" s="84">
        <f t="shared" si="56"/>
        <v>0</v>
      </c>
      <c r="T134" s="84">
        <f t="shared" si="67"/>
        <v>0</v>
      </c>
      <c r="U134" s="84">
        <f t="shared" ref="U134:U197" si="75">IF(P134&lt;=$F$18,$F$5+($F$15-$F$5)*(1-EXP(-0.0175*P134)),)</f>
        <v>0</v>
      </c>
      <c r="V134" s="84">
        <f t="shared" si="68"/>
        <v>0</v>
      </c>
      <c r="W134" s="84">
        <v>0</v>
      </c>
      <c r="X134" s="84">
        <f t="shared" si="69"/>
        <v>0</v>
      </c>
      <c r="Y134" s="89">
        <f t="shared" si="70"/>
        <v>0</v>
      </c>
      <c r="AA134" s="122">
        <v>129</v>
      </c>
      <c r="AB134" s="84">
        <f t="shared" si="71"/>
        <v>0</v>
      </c>
      <c r="AC134" s="332">
        <f t="shared" si="64"/>
        <v>0</v>
      </c>
      <c r="AD134" s="152">
        <f t="shared" si="72"/>
        <v>0</v>
      </c>
      <c r="AE134" s="152">
        <f t="shared" si="73"/>
        <v>0</v>
      </c>
      <c r="AF134" s="221">
        <f t="shared" si="60"/>
        <v>0</v>
      </c>
      <c r="AG134" s="221">
        <f t="shared" si="61"/>
        <v>0</v>
      </c>
      <c r="AH134" s="221">
        <f t="shared" si="62"/>
        <v>0</v>
      </c>
      <c r="AI134" s="226">
        <f t="shared" si="63"/>
        <v>0</v>
      </c>
      <c r="AK134" s="122">
        <v>129</v>
      </c>
      <c r="AL134" s="84"/>
      <c r="AM134" s="84"/>
      <c r="AN134" s="84"/>
      <c r="AO134" s="84"/>
      <c r="AP134" s="84"/>
      <c r="AQ134" s="221"/>
      <c r="AR134" s="221"/>
      <c r="AS134" s="221"/>
      <c r="AT134" s="221"/>
      <c r="AU134" s="84"/>
      <c r="AV134" s="84"/>
      <c r="AW134" s="84"/>
      <c r="AX134" s="84"/>
      <c r="AY134" s="127"/>
    </row>
    <row r="135" spans="3:51">
      <c r="C135" s="192" t="s">
        <v>10</v>
      </c>
      <c r="D135" s="4">
        <v>0.52</v>
      </c>
      <c r="E135" s="215" t="s">
        <v>233</v>
      </c>
      <c r="I135" s="106">
        <v>130</v>
      </c>
      <c r="J135" s="84">
        <f t="shared" ref="J135:J198" si="76">IF($I135&lt;=$F$10,$F$11*$F$13+J134,)</f>
        <v>0</v>
      </c>
      <c r="K135" s="84">
        <f t="shared" ref="K135:K198" si="77">IF(J135=0,0,EXP(-1.0587+0.8836*LN(J135)+0.284))</f>
        <v>0</v>
      </c>
      <c r="L135" s="84">
        <f t="shared" ref="L135:L198" si="78">IF(I135&lt;=$F$10,$F$5+($F$8-$F$5)*(1-EXP(-0.0175*I135)),)</f>
        <v>0</v>
      </c>
      <c r="M135" s="84">
        <f t="shared" ref="M135:M198" si="79">IF(I135&lt;=$F$10,IF(I135&lt;=30,I135*($F$9-$F$6)/30,$F$9-$F$6),)</f>
        <v>0</v>
      </c>
      <c r="N135" s="84">
        <f t="shared" si="65"/>
        <v>0</v>
      </c>
      <c r="O135" s="85">
        <f t="shared" si="66"/>
        <v>0</v>
      </c>
      <c r="P135" s="106">
        <v>130</v>
      </c>
      <c r="Q135" s="84">
        <f t="shared" si="74"/>
        <v>0</v>
      </c>
      <c r="R135" s="84">
        <f t="shared" ref="R135:R198" si="80">IF(P135&lt;=$F$18,Q135+R134,)</f>
        <v>0</v>
      </c>
      <c r="S135" s="84">
        <f t="shared" ref="S135:S198" si="81">$F$19*R135</f>
        <v>0</v>
      </c>
      <c r="T135" s="84">
        <f t="shared" si="67"/>
        <v>0</v>
      </c>
      <c r="U135" s="84">
        <f t="shared" si="75"/>
        <v>0</v>
      </c>
      <c r="V135" s="84">
        <f t="shared" si="68"/>
        <v>0</v>
      </c>
      <c r="W135" s="84">
        <v>0</v>
      </c>
      <c r="X135" s="84">
        <f t="shared" si="69"/>
        <v>0</v>
      </c>
      <c r="Y135" s="89">
        <f t="shared" si="70"/>
        <v>0</v>
      </c>
      <c r="AA135" s="122">
        <v>130</v>
      </c>
      <c r="AB135" s="84">
        <f t="shared" si="71"/>
        <v>0</v>
      </c>
      <c r="AC135" s="332">
        <f t="shared" si="64"/>
        <v>0</v>
      </c>
      <c r="AD135" s="152">
        <f t="shared" si="72"/>
        <v>0</v>
      </c>
      <c r="AE135" s="152">
        <f t="shared" si="73"/>
        <v>0</v>
      </c>
      <c r="AF135" s="221">
        <f t="shared" si="60"/>
        <v>0</v>
      </c>
      <c r="AG135" s="221">
        <f t="shared" si="61"/>
        <v>0</v>
      </c>
      <c r="AH135" s="221">
        <f t="shared" si="62"/>
        <v>0</v>
      </c>
      <c r="AI135" s="226">
        <f t="shared" si="63"/>
        <v>0</v>
      </c>
      <c r="AK135" s="122">
        <v>130</v>
      </c>
      <c r="AL135" s="84"/>
      <c r="AM135" s="84"/>
      <c r="AN135" s="84"/>
      <c r="AO135" s="84"/>
      <c r="AP135" s="84"/>
      <c r="AQ135" s="221"/>
      <c r="AR135" s="221"/>
      <c r="AS135" s="221"/>
      <c r="AT135" s="221"/>
      <c r="AU135" s="84"/>
      <c r="AV135" s="84"/>
      <c r="AW135" s="84"/>
      <c r="AX135" s="84"/>
      <c r="AY135" s="127"/>
    </row>
    <row r="136" spans="3:51">
      <c r="C136" s="192" t="s">
        <v>11</v>
      </c>
      <c r="D136" s="4">
        <v>0.36</v>
      </c>
      <c r="E136" s="215" t="s">
        <v>234</v>
      </c>
      <c r="I136" s="106">
        <v>131</v>
      </c>
      <c r="J136" s="84">
        <f t="shared" si="76"/>
        <v>0</v>
      </c>
      <c r="K136" s="84">
        <f t="shared" si="77"/>
        <v>0</v>
      </c>
      <c r="L136" s="84">
        <f t="shared" si="78"/>
        <v>0</v>
      </c>
      <c r="M136" s="84">
        <f t="shared" si="79"/>
        <v>0</v>
      </c>
      <c r="N136" s="84">
        <f t="shared" si="65"/>
        <v>0</v>
      </c>
      <c r="O136" s="85">
        <f t="shared" si="66"/>
        <v>0</v>
      </c>
      <c r="P136" s="106">
        <v>131</v>
      </c>
      <c r="Q136" s="84">
        <f t="shared" si="74"/>
        <v>0</v>
      </c>
      <c r="R136" s="84">
        <f t="shared" si="80"/>
        <v>0</v>
      </c>
      <c r="S136" s="84">
        <f t="shared" si="81"/>
        <v>0</v>
      </c>
      <c r="T136" s="84">
        <f t="shared" si="67"/>
        <v>0</v>
      </c>
      <c r="U136" s="84">
        <f t="shared" si="75"/>
        <v>0</v>
      </c>
      <c r="V136" s="84">
        <f t="shared" si="68"/>
        <v>0</v>
      </c>
      <c r="W136" s="84">
        <v>0</v>
      </c>
      <c r="X136" s="84">
        <f t="shared" si="69"/>
        <v>0</v>
      </c>
      <c r="Y136" s="89">
        <f t="shared" si="70"/>
        <v>0</v>
      </c>
      <c r="AA136" s="122">
        <v>131</v>
      </c>
      <c r="AB136" s="84">
        <f t="shared" si="71"/>
        <v>0</v>
      </c>
      <c r="AC136" s="332">
        <f t="shared" si="64"/>
        <v>0</v>
      </c>
      <c r="AD136" s="152">
        <f t="shared" si="72"/>
        <v>0</v>
      </c>
      <c r="AE136" s="152">
        <f t="shared" si="73"/>
        <v>0</v>
      </c>
      <c r="AF136" s="221">
        <f t="shared" si="60"/>
        <v>0</v>
      </c>
      <c r="AG136" s="221">
        <f t="shared" si="61"/>
        <v>0</v>
      </c>
      <c r="AH136" s="221">
        <f t="shared" si="62"/>
        <v>0</v>
      </c>
      <c r="AI136" s="226">
        <f t="shared" si="63"/>
        <v>0</v>
      </c>
      <c r="AK136" s="122">
        <v>131</v>
      </c>
      <c r="AL136" s="84"/>
      <c r="AM136" s="84"/>
      <c r="AN136" s="84"/>
      <c r="AO136" s="84"/>
      <c r="AP136" s="84"/>
      <c r="AQ136" s="221"/>
      <c r="AR136" s="221"/>
      <c r="AS136" s="221"/>
      <c r="AT136" s="221"/>
      <c r="AU136" s="84"/>
      <c r="AV136" s="84"/>
      <c r="AW136" s="84"/>
      <c r="AX136" s="84"/>
      <c r="AY136" s="127"/>
    </row>
    <row r="137" spans="3:51">
      <c r="C137" s="192" t="s">
        <v>12</v>
      </c>
      <c r="D137" s="4">
        <v>0.61</v>
      </c>
      <c r="E137" s="215" t="s">
        <v>233</v>
      </c>
      <c r="I137" s="106">
        <v>132</v>
      </c>
      <c r="J137" s="84">
        <f t="shared" si="76"/>
        <v>0</v>
      </c>
      <c r="K137" s="84">
        <f t="shared" si="77"/>
        <v>0</v>
      </c>
      <c r="L137" s="84">
        <f t="shared" si="78"/>
        <v>0</v>
      </c>
      <c r="M137" s="84">
        <f t="shared" si="79"/>
        <v>0</v>
      </c>
      <c r="N137" s="84">
        <f t="shared" si="65"/>
        <v>0</v>
      </c>
      <c r="O137" s="85">
        <f t="shared" si="66"/>
        <v>0</v>
      </c>
      <c r="P137" s="106">
        <v>132</v>
      </c>
      <c r="Q137" s="84">
        <f t="shared" si="74"/>
        <v>0</v>
      </c>
      <c r="R137" s="84">
        <f t="shared" si="80"/>
        <v>0</v>
      </c>
      <c r="S137" s="84">
        <f t="shared" si="81"/>
        <v>0</v>
      </c>
      <c r="T137" s="84">
        <f t="shared" si="67"/>
        <v>0</v>
      </c>
      <c r="U137" s="84">
        <f t="shared" si="75"/>
        <v>0</v>
      </c>
      <c r="V137" s="84">
        <f t="shared" si="68"/>
        <v>0</v>
      </c>
      <c r="W137" s="84">
        <v>0</v>
      </c>
      <c r="X137" s="84">
        <f t="shared" si="69"/>
        <v>0</v>
      </c>
      <c r="Y137" s="89">
        <f t="shared" si="70"/>
        <v>0</v>
      </c>
      <c r="AA137" s="122">
        <v>132</v>
      </c>
      <c r="AB137" s="84">
        <f t="shared" si="71"/>
        <v>0</v>
      </c>
      <c r="AC137" s="332">
        <f t="shared" si="64"/>
        <v>0</v>
      </c>
      <c r="AD137" s="152">
        <f t="shared" si="72"/>
        <v>0</v>
      </c>
      <c r="AE137" s="152">
        <f t="shared" si="73"/>
        <v>0</v>
      </c>
      <c r="AF137" s="221">
        <f t="shared" si="60"/>
        <v>0</v>
      </c>
      <c r="AG137" s="221">
        <f t="shared" si="61"/>
        <v>0</v>
      </c>
      <c r="AH137" s="221">
        <f t="shared" si="62"/>
        <v>0</v>
      </c>
      <c r="AI137" s="226">
        <f t="shared" si="63"/>
        <v>0</v>
      </c>
      <c r="AK137" s="122">
        <v>132</v>
      </c>
      <c r="AL137" s="84"/>
      <c r="AM137" s="84"/>
      <c r="AN137" s="84"/>
      <c r="AO137" s="84"/>
      <c r="AP137" s="84"/>
      <c r="AQ137" s="221"/>
      <c r="AR137" s="221"/>
      <c r="AS137" s="221"/>
      <c r="AT137" s="221"/>
      <c r="AU137" s="84"/>
      <c r="AV137" s="84"/>
      <c r="AW137" s="84"/>
      <c r="AX137" s="84"/>
      <c r="AY137" s="127"/>
    </row>
    <row r="138" spans="3:51">
      <c r="C138" s="192" t="s">
        <v>13</v>
      </c>
      <c r="D138" s="4">
        <v>0.66</v>
      </c>
      <c r="E138" s="215" t="s">
        <v>233</v>
      </c>
      <c r="I138" s="106">
        <v>133</v>
      </c>
      <c r="J138" s="84">
        <f t="shared" si="76"/>
        <v>0</v>
      </c>
      <c r="K138" s="84">
        <f t="shared" si="77"/>
        <v>0</v>
      </c>
      <c r="L138" s="84">
        <f t="shared" si="78"/>
        <v>0</v>
      </c>
      <c r="M138" s="84">
        <f t="shared" si="79"/>
        <v>0</v>
      </c>
      <c r="N138" s="84">
        <f t="shared" si="65"/>
        <v>0</v>
      </c>
      <c r="O138" s="85">
        <f t="shared" si="66"/>
        <v>0</v>
      </c>
      <c r="P138" s="106">
        <v>133</v>
      </c>
      <c r="Q138" s="84">
        <f t="shared" si="74"/>
        <v>0</v>
      </c>
      <c r="R138" s="84">
        <f t="shared" si="80"/>
        <v>0</v>
      </c>
      <c r="S138" s="84">
        <f t="shared" si="81"/>
        <v>0</v>
      </c>
      <c r="T138" s="84">
        <f t="shared" si="67"/>
        <v>0</v>
      </c>
      <c r="U138" s="84">
        <f t="shared" si="75"/>
        <v>0</v>
      </c>
      <c r="V138" s="84">
        <f t="shared" si="68"/>
        <v>0</v>
      </c>
      <c r="W138" s="84">
        <v>0</v>
      </c>
      <c r="X138" s="84">
        <f t="shared" si="69"/>
        <v>0</v>
      </c>
      <c r="Y138" s="89">
        <f t="shared" si="70"/>
        <v>0</v>
      </c>
      <c r="AA138" s="122">
        <v>133</v>
      </c>
      <c r="AB138" s="84">
        <f t="shared" si="71"/>
        <v>0</v>
      </c>
      <c r="AC138" s="332">
        <f t="shared" si="64"/>
        <v>0</v>
      </c>
      <c r="AD138" s="152">
        <f t="shared" si="72"/>
        <v>0</v>
      </c>
      <c r="AE138" s="152">
        <f t="shared" si="73"/>
        <v>0</v>
      </c>
      <c r="AF138" s="221">
        <f t="shared" si="60"/>
        <v>0</v>
      </c>
      <c r="AG138" s="221">
        <f t="shared" si="61"/>
        <v>0</v>
      </c>
      <c r="AH138" s="221">
        <f t="shared" si="62"/>
        <v>0</v>
      </c>
      <c r="AI138" s="226">
        <f t="shared" si="63"/>
        <v>0</v>
      </c>
      <c r="AK138" s="122">
        <v>133</v>
      </c>
      <c r="AL138" s="84"/>
      <c r="AM138" s="84"/>
      <c r="AN138" s="84"/>
      <c r="AO138" s="84"/>
      <c r="AP138" s="84"/>
      <c r="AQ138" s="221"/>
      <c r="AR138" s="221"/>
      <c r="AS138" s="221"/>
      <c r="AT138" s="221"/>
      <c r="AU138" s="84"/>
      <c r="AV138" s="84"/>
      <c r="AW138" s="84"/>
      <c r="AX138" s="84"/>
      <c r="AY138" s="127"/>
    </row>
    <row r="139" spans="3:51">
      <c r="C139" s="193" t="s">
        <v>14</v>
      </c>
      <c r="D139" s="160">
        <v>0.47</v>
      </c>
      <c r="E139" s="215" t="s">
        <v>233</v>
      </c>
      <c r="I139" s="106">
        <v>134</v>
      </c>
      <c r="J139" s="84">
        <f t="shared" si="76"/>
        <v>0</v>
      </c>
      <c r="K139" s="84">
        <f t="shared" si="77"/>
        <v>0</v>
      </c>
      <c r="L139" s="84">
        <f t="shared" si="78"/>
        <v>0</v>
      </c>
      <c r="M139" s="84">
        <f t="shared" si="79"/>
        <v>0</v>
      </c>
      <c r="N139" s="84">
        <f t="shared" si="65"/>
        <v>0</v>
      </c>
      <c r="O139" s="85">
        <f t="shared" si="66"/>
        <v>0</v>
      </c>
      <c r="P139" s="106">
        <v>134</v>
      </c>
      <c r="Q139" s="84">
        <f t="shared" si="74"/>
        <v>0</v>
      </c>
      <c r="R139" s="84">
        <f t="shared" si="80"/>
        <v>0</v>
      </c>
      <c r="S139" s="84">
        <f t="shared" si="81"/>
        <v>0</v>
      </c>
      <c r="T139" s="84">
        <f t="shared" si="67"/>
        <v>0</v>
      </c>
      <c r="U139" s="84">
        <f t="shared" si="75"/>
        <v>0</v>
      </c>
      <c r="V139" s="84">
        <f t="shared" si="68"/>
        <v>0</v>
      </c>
      <c r="W139" s="84">
        <v>0</v>
      </c>
      <c r="X139" s="84">
        <f t="shared" si="69"/>
        <v>0</v>
      </c>
      <c r="Y139" s="89">
        <f t="shared" si="70"/>
        <v>0</v>
      </c>
      <c r="AA139" s="122">
        <v>134</v>
      </c>
      <c r="AB139" s="84">
        <f t="shared" si="71"/>
        <v>0</v>
      </c>
      <c r="AC139" s="332">
        <f t="shared" si="64"/>
        <v>0</v>
      </c>
      <c r="AD139" s="152">
        <f t="shared" si="72"/>
        <v>0</v>
      </c>
      <c r="AE139" s="152">
        <f t="shared" si="73"/>
        <v>0</v>
      </c>
      <c r="AF139" s="221">
        <f t="shared" si="60"/>
        <v>0</v>
      </c>
      <c r="AG139" s="221">
        <f t="shared" si="61"/>
        <v>0</v>
      </c>
      <c r="AH139" s="221">
        <f t="shared" si="62"/>
        <v>0</v>
      </c>
      <c r="AI139" s="226">
        <f t="shared" si="63"/>
        <v>0</v>
      </c>
      <c r="AK139" s="122">
        <v>134</v>
      </c>
      <c r="AL139" s="84"/>
      <c r="AM139" s="84"/>
      <c r="AN139" s="84"/>
      <c r="AO139" s="84"/>
      <c r="AP139" s="84"/>
      <c r="AQ139" s="221"/>
      <c r="AR139" s="221"/>
      <c r="AS139" s="221"/>
      <c r="AT139" s="221"/>
      <c r="AU139" s="84"/>
      <c r="AV139" s="84"/>
      <c r="AW139" s="84"/>
      <c r="AX139" s="84"/>
      <c r="AY139" s="127"/>
    </row>
    <row r="140" spans="3:51">
      <c r="C140" s="192" t="s">
        <v>15</v>
      </c>
      <c r="D140" s="4">
        <v>0.67</v>
      </c>
      <c r="E140" s="215" t="s">
        <v>233</v>
      </c>
      <c r="I140" s="106">
        <v>135</v>
      </c>
      <c r="J140" s="84">
        <f t="shared" si="76"/>
        <v>0</v>
      </c>
      <c r="K140" s="84">
        <f t="shared" si="77"/>
        <v>0</v>
      </c>
      <c r="L140" s="84">
        <f t="shared" si="78"/>
        <v>0</v>
      </c>
      <c r="M140" s="84">
        <f t="shared" si="79"/>
        <v>0</v>
      </c>
      <c r="N140" s="84">
        <f t="shared" si="65"/>
        <v>0</v>
      </c>
      <c r="O140" s="85">
        <f t="shared" si="66"/>
        <v>0</v>
      </c>
      <c r="P140" s="106">
        <v>135</v>
      </c>
      <c r="Q140" s="84">
        <f t="shared" si="74"/>
        <v>0</v>
      </c>
      <c r="R140" s="84">
        <f t="shared" si="80"/>
        <v>0</v>
      </c>
      <c r="S140" s="84">
        <f t="shared" si="81"/>
        <v>0</v>
      </c>
      <c r="T140" s="84">
        <f t="shared" si="67"/>
        <v>0</v>
      </c>
      <c r="U140" s="84">
        <f t="shared" si="75"/>
        <v>0</v>
      </c>
      <c r="V140" s="84">
        <f t="shared" si="68"/>
        <v>0</v>
      </c>
      <c r="W140" s="84">
        <v>0</v>
      </c>
      <c r="X140" s="84">
        <f t="shared" si="69"/>
        <v>0</v>
      </c>
      <c r="Y140" s="89">
        <f t="shared" si="70"/>
        <v>0</v>
      </c>
      <c r="AA140" s="122">
        <v>135</v>
      </c>
      <c r="AB140" s="84">
        <f t="shared" si="71"/>
        <v>0</v>
      </c>
      <c r="AC140" s="332">
        <f t="shared" si="64"/>
        <v>0</v>
      </c>
      <c r="AD140" s="152">
        <f t="shared" si="72"/>
        <v>0</v>
      </c>
      <c r="AE140" s="152">
        <f t="shared" si="73"/>
        <v>0</v>
      </c>
      <c r="AF140" s="221">
        <f t="shared" si="60"/>
        <v>0</v>
      </c>
      <c r="AG140" s="221">
        <f t="shared" si="61"/>
        <v>0</v>
      </c>
      <c r="AH140" s="221">
        <f t="shared" si="62"/>
        <v>0</v>
      </c>
      <c r="AI140" s="226">
        <f t="shared" si="63"/>
        <v>0</v>
      </c>
      <c r="AK140" s="122">
        <v>135</v>
      </c>
      <c r="AL140" s="84"/>
      <c r="AM140" s="84"/>
      <c r="AN140" s="84"/>
      <c r="AO140" s="84"/>
      <c r="AP140" s="84"/>
      <c r="AQ140" s="221"/>
      <c r="AR140" s="221"/>
      <c r="AS140" s="221"/>
      <c r="AT140" s="221"/>
      <c r="AU140" s="84"/>
      <c r="AV140" s="84"/>
      <c r="AW140" s="84"/>
      <c r="AX140" s="84"/>
      <c r="AY140" s="127"/>
    </row>
    <row r="141" spans="3:51">
      <c r="C141" s="192" t="s">
        <v>16</v>
      </c>
      <c r="D141" s="4">
        <v>0.7</v>
      </c>
      <c r="E141" s="215" t="s">
        <v>233</v>
      </c>
      <c r="I141" s="106">
        <v>136</v>
      </c>
      <c r="J141" s="84">
        <f t="shared" si="76"/>
        <v>0</v>
      </c>
      <c r="K141" s="84">
        <f t="shared" si="77"/>
        <v>0</v>
      </c>
      <c r="L141" s="84">
        <f t="shared" si="78"/>
        <v>0</v>
      </c>
      <c r="M141" s="84">
        <f t="shared" si="79"/>
        <v>0</v>
      </c>
      <c r="N141" s="84">
        <f t="shared" si="65"/>
        <v>0</v>
      </c>
      <c r="O141" s="85">
        <f t="shared" si="66"/>
        <v>0</v>
      </c>
      <c r="P141" s="106">
        <v>136</v>
      </c>
      <c r="Q141" s="84">
        <f t="shared" si="74"/>
        <v>0</v>
      </c>
      <c r="R141" s="84">
        <f t="shared" si="80"/>
        <v>0</v>
      </c>
      <c r="S141" s="84">
        <f t="shared" si="81"/>
        <v>0</v>
      </c>
      <c r="T141" s="84">
        <f t="shared" si="67"/>
        <v>0</v>
      </c>
      <c r="U141" s="84">
        <f t="shared" si="75"/>
        <v>0</v>
      </c>
      <c r="V141" s="84">
        <f t="shared" si="68"/>
        <v>0</v>
      </c>
      <c r="W141" s="84">
        <v>0</v>
      </c>
      <c r="X141" s="84">
        <f t="shared" si="69"/>
        <v>0</v>
      </c>
      <c r="Y141" s="89">
        <f t="shared" si="70"/>
        <v>0</v>
      </c>
      <c r="AA141" s="122">
        <v>136</v>
      </c>
      <c r="AB141" s="84">
        <f t="shared" si="71"/>
        <v>0</v>
      </c>
      <c r="AC141" s="332">
        <f t="shared" si="64"/>
        <v>0</v>
      </c>
      <c r="AD141" s="152">
        <f t="shared" si="72"/>
        <v>0</v>
      </c>
      <c r="AE141" s="152">
        <f t="shared" si="73"/>
        <v>0</v>
      </c>
      <c r="AF141" s="221">
        <f t="shared" si="60"/>
        <v>0</v>
      </c>
      <c r="AG141" s="221">
        <f t="shared" si="61"/>
        <v>0</v>
      </c>
      <c r="AH141" s="221">
        <f t="shared" si="62"/>
        <v>0</v>
      </c>
      <c r="AI141" s="226">
        <f t="shared" si="63"/>
        <v>0</v>
      </c>
      <c r="AK141" s="122">
        <v>136</v>
      </c>
      <c r="AL141" s="84"/>
      <c r="AM141" s="84"/>
      <c r="AN141" s="84"/>
      <c r="AO141" s="84"/>
      <c r="AP141" s="84"/>
      <c r="AQ141" s="221"/>
      <c r="AR141" s="221"/>
      <c r="AS141" s="221"/>
      <c r="AT141" s="221"/>
      <c r="AU141" s="84"/>
      <c r="AV141" s="84"/>
      <c r="AW141" s="84"/>
      <c r="AX141" s="84"/>
      <c r="AY141" s="127"/>
    </row>
    <row r="142" spans="3:51">
      <c r="C142" s="192" t="s">
        <v>17</v>
      </c>
      <c r="D142" s="4">
        <v>0.54</v>
      </c>
      <c r="E142" s="215" t="s">
        <v>233</v>
      </c>
      <c r="I142" s="106">
        <v>137</v>
      </c>
      <c r="J142" s="84">
        <f t="shared" si="76"/>
        <v>0</v>
      </c>
      <c r="K142" s="84">
        <f t="shared" si="77"/>
        <v>0</v>
      </c>
      <c r="L142" s="84">
        <f t="shared" si="78"/>
        <v>0</v>
      </c>
      <c r="M142" s="84">
        <f t="shared" si="79"/>
        <v>0</v>
      </c>
      <c r="N142" s="84">
        <f t="shared" si="65"/>
        <v>0</v>
      </c>
      <c r="O142" s="85">
        <f t="shared" si="66"/>
        <v>0</v>
      </c>
      <c r="P142" s="106">
        <v>137</v>
      </c>
      <c r="Q142" s="84">
        <f t="shared" si="74"/>
        <v>0</v>
      </c>
      <c r="R142" s="84">
        <f t="shared" si="80"/>
        <v>0</v>
      </c>
      <c r="S142" s="84">
        <f t="shared" si="81"/>
        <v>0</v>
      </c>
      <c r="T142" s="84">
        <f t="shared" si="67"/>
        <v>0</v>
      </c>
      <c r="U142" s="84">
        <f t="shared" si="75"/>
        <v>0</v>
      </c>
      <c r="V142" s="84">
        <f t="shared" si="68"/>
        <v>0</v>
      </c>
      <c r="W142" s="84">
        <v>0</v>
      </c>
      <c r="X142" s="84">
        <f t="shared" si="69"/>
        <v>0</v>
      </c>
      <c r="Y142" s="89">
        <f t="shared" si="70"/>
        <v>0</v>
      </c>
      <c r="AA142" s="122">
        <v>137</v>
      </c>
      <c r="AB142" s="84">
        <f t="shared" si="71"/>
        <v>0</v>
      </c>
      <c r="AC142" s="332">
        <f t="shared" si="64"/>
        <v>0</v>
      </c>
      <c r="AD142" s="152">
        <f t="shared" si="72"/>
        <v>0</v>
      </c>
      <c r="AE142" s="152">
        <f t="shared" si="73"/>
        <v>0</v>
      </c>
      <c r="AF142" s="221">
        <f t="shared" si="60"/>
        <v>0</v>
      </c>
      <c r="AG142" s="221">
        <f t="shared" si="61"/>
        <v>0</v>
      </c>
      <c r="AH142" s="221">
        <f t="shared" si="62"/>
        <v>0</v>
      </c>
      <c r="AI142" s="226">
        <f t="shared" si="63"/>
        <v>0</v>
      </c>
      <c r="AK142" s="122">
        <v>137</v>
      </c>
      <c r="AL142" s="84"/>
      <c r="AM142" s="84"/>
      <c r="AN142" s="84"/>
      <c r="AO142" s="84"/>
      <c r="AP142" s="84"/>
      <c r="AQ142" s="221"/>
      <c r="AR142" s="221"/>
      <c r="AS142" s="221"/>
      <c r="AT142" s="221"/>
      <c r="AU142" s="84"/>
      <c r="AV142" s="84"/>
      <c r="AW142" s="84"/>
      <c r="AX142" s="84"/>
      <c r="AY142" s="127"/>
    </row>
    <row r="143" spans="3:51">
      <c r="C143" s="192" t="s">
        <v>18</v>
      </c>
      <c r="D143" s="4">
        <v>0.65</v>
      </c>
      <c r="E143" s="215" t="s">
        <v>233</v>
      </c>
      <c r="I143" s="106">
        <v>138</v>
      </c>
      <c r="J143" s="84">
        <f t="shared" si="76"/>
        <v>0</v>
      </c>
      <c r="K143" s="84">
        <f t="shared" si="77"/>
        <v>0</v>
      </c>
      <c r="L143" s="84">
        <f t="shared" si="78"/>
        <v>0</v>
      </c>
      <c r="M143" s="84">
        <f t="shared" si="79"/>
        <v>0</v>
      </c>
      <c r="N143" s="84">
        <f t="shared" si="65"/>
        <v>0</v>
      </c>
      <c r="O143" s="85">
        <f t="shared" si="66"/>
        <v>0</v>
      </c>
      <c r="P143" s="106">
        <v>138</v>
      </c>
      <c r="Q143" s="84">
        <f t="shared" si="74"/>
        <v>0</v>
      </c>
      <c r="R143" s="84">
        <f t="shared" si="80"/>
        <v>0</v>
      </c>
      <c r="S143" s="84">
        <f t="shared" si="81"/>
        <v>0</v>
      </c>
      <c r="T143" s="84">
        <f t="shared" si="67"/>
        <v>0</v>
      </c>
      <c r="U143" s="84">
        <f t="shared" si="75"/>
        <v>0</v>
      </c>
      <c r="V143" s="84">
        <f t="shared" si="68"/>
        <v>0</v>
      </c>
      <c r="W143" s="84">
        <v>0</v>
      </c>
      <c r="X143" s="84">
        <f t="shared" si="69"/>
        <v>0</v>
      </c>
      <c r="Y143" s="89">
        <f t="shared" si="70"/>
        <v>0</v>
      </c>
      <c r="AA143" s="122">
        <v>138</v>
      </c>
      <c r="AB143" s="84">
        <f t="shared" si="71"/>
        <v>0</v>
      </c>
      <c r="AC143" s="332">
        <f t="shared" si="64"/>
        <v>0</v>
      </c>
      <c r="AD143" s="152">
        <f t="shared" si="72"/>
        <v>0</v>
      </c>
      <c r="AE143" s="152">
        <f t="shared" si="73"/>
        <v>0</v>
      </c>
      <c r="AF143" s="221">
        <f t="shared" si="60"/>
        <v>0</v>
      </c>
      <c r="AG143" s="221">
        <f t="shared" si="61"/>
        <v>0</v>
      </c>
      <c r="AH143" s="221">
        <f t="shared" si="62"/>
        <v>0</v>
      </c>
      <c r="AI143" s="226">
        <f t="shared" si="63"/>
        <v>0</v>
      </c>
      <c r="AK143" s="122">
        <v>138</v>
      </c>
      <c r="AL143" s="84"/>
      <c r="AM143" s="84"/>
      <c r="AN143" s="84"/>
      <c r="AO143" s="84"/>
      <c r="AP143" s="84"/>
      <c r="AQ143" s="221"/>
      <c r="AR143" s="221"/>
      <c r="AS143" s="221"/>
      <c r="AT143" s="221"/>
      <c r="AU143" s="84"/>
      <c r="AV143" s="84"/>
      <c r="AW143" s="84"/>
      <c r="AX143" s="84"/>
      <c r="AY143" s="127"/>
    </row>
    <row r="144" spans="3:51">
      <c r="C144" s="192" t="s">
        <v>19</v>
      </c>
      <c r="D144" s="4">
        <v>0.56000000000000005</v>
      </c>
      <c r="E144" s="215" t="s">
        <v>233</v>
      </c>
      <c r="I144" s="106">
        <v>139</v>
      </c>
      <c r="J144" s="84">
        <f t="shared" si="76"/>
        <v>0</v>
      </c>
      <c r="K144" s="84">
        <f t="shared" si="77"/>
        <v>0</v>
      </c>
      <c r="L144" s="84">
        <f t="shared" si="78"/>
        <v>0</v>
      </c>
      <c r="M144" s="84">
        <f t="shared" si="79"/>
        <v>0</v>
      </c>
      <c r="N144" s="84">
        <f t="shared" si="65"/>
        <v>0</v>
      </c>
      <c r="O144" s="85">
        <f t="shared" si="66"/>
        <v>0</v>
      </c>
      <c r="P144" s="106">
        <v>139</v>
      </c>
      <c r="Q144" s="84">
        <f t="shared" si="74"/>
        <v>0</v>
      </c>
      <c r="R144" s="84">
        <f t="shared" si="80"/>
        <v>0</v>
      </c>
      <c r="S144" s="84">
        <f t="shared" si="81"/>
        <v>0</v>
      </c>
      <c r="T144" s="84">
        <f t="shared" si="67"/>
        <v>0</v>
      </c>
      <c r="U144" s="84">
        <f t="shared" si="75"/>
        <v>0</v>
      </c>
      <c r="V144" s="84">
        <f t="shared" si="68"/>
        <v>0</v>
      </c>
      <c r="W144" s="84">
        <v>0</v>
      </c>
      <c r="X144" s="84">
        <f t="shared" si="69"/>
        <v>0</v>
      </c>
      <c r="Y144" s="89">
        <f t="shared" si="70"/>
        <v>0</v>
      </c>
      <c r="AA144" s="122">
        <v>139</v>
      </c>
      <c r="AB144" s="84">
        <f t="shared" si="71"/>
        <v>0</v>
      </c>
      <c r="AC144" s="332">
        <f t="shared" si="64"/>
        <v>0</v>
      </c>
      <c r="AD144" s="152">
        <f t="shared" si="72"/>
        <v>0</v>
      </c>
      <c r="AE144" s="152">
        <f t="shared" si="73"/>
        <v>0</v>
      </c>
      <c r="AF144" s="221">
        <f t="shared" si="60"/>
        <v>0</v>
      </c>
      <c r="AG144" s="221">
        <f t="shared" si="61"/>
        <v>0</v>
      </c>
      <c r="AH144" s="221">
        <f t="shared" si="62"/>
        <v>0</v>
      </c>
      <c r="AI144" s="226">
        <f t="shared" si="63"/>
        <v>0</v>
      </c>
      <c r="AK144" s="122">
        <v>139</v>
      </c>
      <c r="AL144" s="84"/>
      <c r="AM144" s="84"/>
      <c r="AN144" s="84"/>
      <c r="AO144" s="84"/>
      <c r="AP144" s="84"/>
      <c r="AQ144" s="221"/>
      <c r="AR144" s="221"/>
      <c r="AS144" s="221"/>
      <c r="AT144" s="221"/>
      <c r="AU144" s="84"/>
      <c r="AV144" s="84"/>
      <c r="AW144" s="84"/>
      <c r="AX144" s="84"/>
      <c r="AY144" s="127"/>
    </row>
    <row r="145" spans="3:51">
      <c r="C145" s="192" t="s">
        <v>20</v>
      </c>
      <c r="D145" s="4">
        <v>0.57999999999999996</v>
      </c>
      <c r="E145" s="215" t="s">
        <v>233</v>
      </c>
      <c r="I145" s="106">
        <v>140</v>
      </c>
      <c r="J145" s="84">
        <f t="shared" si="76"/>
        <v>0</v>
      </c>
      <c r="K145" s="84">
        <f t="shared" si="77"/>
        <v>0</v>
      </c>
      <c r="L145" s="84">
        <f t="shared" si="78"/>
        <v>0</v>
      </c>
      <c r="M145" s="84">
        <f t="shared" si="79"/>
        <v>0</v>
      </c>
      <c r="N145" s="84">
        <f t="shared" si="65"/>
        <v>0</v>
      </c>
      <c r="O145" s="85">
        <f t="shared" si="66"/>
        <v>0</v>
      </c>
      <c r="P145" s="106">
        <v>140</v>
      </c>
      <c r="Q145" s="84">
        <f t="shared" si="74"/>
        <v>0</v>
      </c>
      <c r="R145" s="84">
        <f t="shared" si="80"/>
        <v>0</v>
      </c>
      <c r="S145" s="84">
        <f t="shared" si="81"/>
        <v>0</v>
      </c>
      <c r="T145" s="84">
        <f t="shared" si="67"/>
        <v>0</v>
      </c>
      <c r="U145" s="84">
        <f t="shared" si="75"/>
        <v>0</v>
      </c>
      <c r="V145" s="84">
        <f t="shared" si="68"/>
        <v>0</v>
      </c>
      <c r="W145" s="84">
        <v>0</v>
      </c>
      <c r="X145" s="84">
        <f t="shared" si="69"/>
        <v>0</v>
      </c>
      <c r="Y145" s="89">
        <f t="shared" si="70"/>
        <v>0</v>
      </c>
      <c r="AA145" s="122">
        <v>140</v>
      </c>
      <c r="AB145" s="84">
        <f t="shared" si="71"/>
        <v>0</v>
      </c>
      <c r="AC145" s="332">
        <f t="shared" si="64"/>
        <v>0</v>
      </c>
      <c r="AD145" s="152">
        <f t="shared" si="72"/>
        <v>0</v>
      </c>
      <c r="AE145" s="152">
        <f t="shared" si="73"/>
        <v>0</v>
      </c>
      <c r="AF145" s="221">
        <f t="shared" si="60"/>
        <v>0</v>
      </c>
      <c r="AG145" s="221">
        <f t="shared" si="61"/>
        <v>0</v>
      </c>
      <c r="AH145" s="221">
        <f t="shared" si="62"/>
        <v>0</v>
      </c>
      <c r="AI145" s="226">
        <f t="shared" si="63"/>
        <v>0</v>
      </c>
      <c r="AK145" s="122">
        <v>140</v>
      </c>
      <c r="AL145" s="84"/>
      <c r="AM145" s="84"/>
      <c r="AN145" s="84"/>
      <c r="AO145" s="84"/>
      <c r="AP145" s="84"/>
      <c r="AQ145" s="221"/>
      <c r="AR145" s="221"/>
      <c r="AS145" s="221"/>
      <c r="AT145" s="221"/>
      <c r="AU145" s="84"/>
      <c r="AV145" s="84"/>
      <c r="AW145" s="84"/>
      <c r="AX145" s="84"/>
      <c r="AY145" s="127"/>
    </row>
    <row r="146" spans="3:51">
      <c r="C146" s="192" t="s">
        <v>21</v>
      </c>
      <c r="D146" s="4">
        <v>0.64</v>
      </c>
      <c r="E146" s="215" t="s">
        <v>233</v>
      </c>
      <c r="I146" s="106">
        <v>141</v>
      </c>
      <c r="J146" s="84">
        <f t="shared" si="76"/>
        <v>0</v>
      </c>
      <c r="K146" s="84">
        <f t="shared" si="77"/>
        <v>0</v>
      </c>
      <c r="L146" s="84">
        <f t="shared" si="78"/>
        <v>0</v>
      </c>
      <c r="M146" s="84">
        <f t="shared" si="79"/>
        <v>0</v>
      </c>
      <c r="N146" s="84">
        <f t="shared" si="65"/>
        <v>0</v>
      </c>
      <c r="O146" s="85">
        <f t="shared" si="66"/>
        <v>0</v>
      </c>
      <c r="P146" s="106">
        <v>141</v>
      </c>
      <c r="Q146" s="84">
        <f t="shared" si="74"/>
        <v>0</v>
      </c>
      <c r="R146" s="84">
        <f t="shared" si="80"/>
        <v>0</v>
      </c>
      <c r="S146" s="84">
        <f t="shared" si="81"/>
        <v>0</v>
      </c>
      <c r="T146" s="84">
        <f t="shared" si="67"/>
        <v>0</v>
      </c>
      <c r="U146" s="84">
        <f t="shared" si="75"/>
        <v>0</v>
      </c>
      <c r="V146" s="84">
        <f t="shared" si="68"/>
        <v>0</v>
      </c>
      <c r="W146" s="84">
        <v>0</v>
      </c>
      <c r="X146" s="84">
        <f t="shared" si="69"/>
        <v>0</v>
      </c>
      <c r="Y146" s="89">
        <f t="shared" si="70"/>
        <v>0</v>
      </c>
      <c r="AA146" s="122">
        <v>141</v>
      </c>
      <c r="AB146" s="84">
        <f t="shared" si="71"/>
        <v>0</v>
      </c>
      <c r="AC146" s="332">
        <f t="shared" si="64"/>
        <v>0</v>
      </c>
      <c r="AD146" s="152">
        <f t="shared" si="72"/>
        <v>0</v>
      </c>
      <c r="AE146" s="152">
        <f t="shared" si="73"/>
        <v>0</v>
      </c>
      <c r="AF146" s="221">
        <f t="shared" si="60"/>
        <v>0</v>
      </c>
      <c r="AG146" s="221">
        <f t="shared" si="61"/>
        <v>0</v>
      </c>
      <c r="AH146" s="221">
        <f t="shared" si="62"/>
        <v>0</v>
      </c>
      <c r="AI146" s="226">
        <f t="shared" si="63"/>
        <v>0</v>
      </c>
      <c r="AK146" s="122">
        <v>141</v>
      </c>
      <c r="AL146" s="84"/>
      <c r="AM146" s="84"/>
      <c r="AN146" s="84"/>
      <c r="AO146" s="84"/>
      <c r="AP146" s="84"/>
      <c r="AQ146" s="221"/>
      <c r="AR146" s="221"/>
      <c r="AS146" s="221"/>
      <c r="AT146" s="221"/>
      <c r="AU146" s="84"/>
      <c r="AV146" s="84"/>
      <c r="AW146" s="84"/>
      <c r="AX146" s="84"/>
      <c r="AY146" s="127"/>
    </row>
    <row r="147" spans="3:51">
      <c r="C147" s="192" t="s">
        <v>22</v>
      </c>
      <c r="D147" s="4">
        <v>0.73</v>
      </c>
      <c r="E147" s="215" t="s">
        <v>233</v>
      </c>
      <c r="I147" s="106">
        <v>142</v>
      </c>
      <c r="J147" s="84">
        <f t="shared" si="76"/>
        <v>0</v>
      </c>
      <c r="K147" s="84">
        <f t="shared" si="77"/>
        <v>0</v>
      </c>
      <c r="L147" s="84">
        <f t="shared" si="78"/>
        <v>0</v>
      </c>
      <c r="M147" s="84">
        <f t="shared" si="79"/>
        <v>0</v>
      </c>
      <c r="N147" s="84">
        <f t="shared" si="65"/>
        <v>0</v>
      </c>
      <c r="O147" s="85">
        <f t="shared" si="66"/>
        <v>0</v>
      </c>
      <c r="P147" s="106">
        <v>142</v>
      </c>
      <c r="Q147" s="84">
        <f t="shared" si="74"/>
        <v>0</v>
      </c>
      <c r="R147" s="84">
        <f t="shared" si="80"/>
        <v>0</v>
      </c>
      <c r="S147" s="84">
        <f t="shared" si="81"/>
        <v>0</v>
      </c>
      <c r="T147" s="84">
        <f t="shared" si="67"/>
        <v>0</v>
      </c>
      <c r="U147" s="84">
        <f t="shared" si="75"/>
        <v>0</v>
      </c>
      <c r="V147" s="84">
        <f t="shared" si="68"/>
        <v>0</v>
      </c>
      <c r="W147" s="84">
        <v>0</v>
      </c>
      <c r="X147" s="84">
        <f t="shared" si="69"/>
        <v>0</v>
      </c>
      <c r="Y147" s="89">
        <f t="shared" si="70"/>
        <v>0</v>
      </c>
      <c r="AA147" s="122">
        <v>142</v>
      </c>
      <c r="AB147" s="84">
        <f t="shared" si="71"/>
        <v>0</v>
      </c>
      <c r="AC147" s="332">
        <f t="shared" si="64"/>
        <v>0</v>
      </c>
      <c r="AD147" s="152">
        <f t="shared" si="72"/>
        <v>0</v>
      </c>
      <c r="AE147" s="152">
        <f t="shared" si="73"/>
        <v>0</v>
      </c>
      <c r="AF147" s="221">
        <f t="shared" si="60"/>
        <v>0</v>
      </c>
      <c r="AG147" s="221">
        <f t="shared" si="61"/>
        <v>0</v>
      </c>
      <c r="AH147" s="221">
        <f t="shared" si="62"/>
        <v>0</v>
      </c>
      <c r="AI147" s="226">
        <f t="shared" si="63"/>
        <v>0</v>
      </c>
      <c r="AK147" s="122">
        <v>142</v>
      </c>
      <c r="AL147" s="84"/>
      <c r="AM147" s="84"/>
      <c r="AN147" s="84"/>
      <c r="AO147" s="84"/>
      <c r="AP147" s="84"/>
      <c r="AQ147" s="221"/>
      <c r="AR147" s="221"/>
      <c r="AS147" s="221"/>
      <c r="AT147" s="221"/>
      <c r="AU147" s="84"/>
      <c r="AV147" s="84"/>
      <c r="AW147" s="84"/>
      <c r="AX147" s="84"/>
      <c r="AY147" s="127"/>
    </row>
    <row r="148" spans="3:51">
      <c r="C148" s="192" t="s">
        <v>23</v>
      </c>
      <c r="D148" s="4">
        <v>0.56000000000000005</v>
      </c>
      <c r="E148" s="215" t="s">
        <v>233</v>
      </c>
      <c r="I148" s="106">
        <v>143</v>
      </c>
      <c r="J148" s="84">
        <f t="shared" si="76"/>
        <v>0</v>
      </c>
      <c r="K148" s="84">
        <f t="shared" si="77"/>
        <v>0</v>
      </c>
      <c r="L148" s="84">
        <f t="shared" si="78"/>
        <v>0</v>
      </c>
      <c r="M148" s="84">
        <f t="shared" si="79"/>
        <v>0</v>
      </c>
      <c r="N148" s="84">
        <f t="shared" si="65"/>
        <v>0</v>
      </c>
      <c r="O148" s="85">
        <f t="shared" si="66"/>
        <v>0</v>
      </c>
      <c r="P148" s="106">
        <v>143</v>
      </c>
      <c r="Q148" s="84">
        <f t="shared" si="74"/>
        <v>0</v>
      </c>
      <c r="R148" s="84">
        <f t="shared" si="80"/>
        <v>0</v>
      </c>
      <c r="S148" s="84">
        <f t="shared" si="81"/>
        <v>0</v>
      </c>
      <c r="T148" s="84">
        <f t="shared" si="67"/>
        <v>0</v>
      </c>
      <c r="U148" s="84">
        <f t="shared" si="75"/>
        <v>0</v>
      </c>
      <c r="V148" s="84">
        <f t="shared" si="68"/>
        <v>0</v>
      </c>
      <c r="W148" s="84">
        <v>0</v>
      </c>
      <c r="X148" s="84">
        <f t="shared" si="69"/>
        <v>0</v>
      </c>
      <c r="Y148" s="89">
        <f t="shared" si="70"/>
        <v>0</v>
      </c>
      <c r="AA148" s="122">
        <v>143</v>
      </c>
      <c r="AB148" s="84">
        <f t="shared" si="71"/>
        <v>0</v>
      </c>
      <c r="AC148" s="332">
        <f t="shared" si="64"/>
        <v>0</v>
      </c>
      <c r="AD148" s="152">
        <f t="shared" si="72"/>
        <v>0</v>
      </c>
      <c r="AE148" s="152">
        <f t="shared" si="73"/>
        <v>0</v>
      </c>
      <c r="AF148" s="221">
        <f t="shared" si="60"/>
        <v>0</v>
      </c>
      <c r="AG148" s="221">
        <f t="shared" si="61"/>
        <v>0</v>
      </c>
      <c r="AH148" s="221">
        <f t="shared" si="62"/>
        <v>0</v>
      </c>
      <c r="AI148" s="226">
        <f t="shared" si="63"/>
        <v>0</v>
      </c>
      <c r="AK148" s="122">
        <v>143</v>
      </c>
      <c r="AL148" s="84"/>
      <c r="AM148" s="84"/>
      <c r="AN148" s="84"/>
      <c r="AO148" s="84"/>
      <c r="AP148" s="84"/>
      <c r="AQ148" s="221"/>
      <c r="AR148" s="221"/>
      <c r="AS148" s="221"/>
      <c r="AT148" s="221"/>
      <c r="AU148" s="84"/>
      <c r="AV148" s="84"/>
      <c r="AW148" s="84"/>
      <c r="AX148" s="84"/>
      <c r="AY148" s="127"/>
    </row>
    <row r="149" spans="3:51">
      <c r="C149" s="192" t="s">
        <v>24</v>
      </c>
      <c r="D149" s="4">
        <v>0.74</v>
      </c>
      <c r="E149" s="215" t="s">
        <v>233</v>
      </c>
      <c r="I149" s="106">
        <v>144</v>
      </c>
      <c r="J149" s="84">
        <f t="shared" si="76"/>
        <v>0</v>
      </c>
      <c r="K149" s="84">
        <f t="shared" si="77"/>
        <v>0</v>
      </c>
      <c r="L149" s="84">
        <f t="shared" si="78"/>
        <v>0</v>
      </c>
      <c r="M149" s="84">
        <f t="shared" si="79"/>
        <v>0</v>
      </c>
      <c r="N149" s="84">
        <f t="shared" si="65"/>
        <v>0</v>
      </c>
      <c r="O149" s="85">
        <f t="shared" si="66"/>
        <v>0</v>
      </c>
      <c r="P149" s="106">
        <v>144</v>
      </c>
      <c r="Q149" s="84">
        <f t="shared" si="74"/>
        <v>0</v>
      </c>
      <c r="R149" s="84">
        <f t="shared" si="80"/>
        <v>0</v>
      </c>
      <c r="S149" s="84">
        <f t="shared" si="81"/>
        <v>0</v>
      </c>
      <c r="T149" s="84">
        <f t="shared" si="67"/>
        <v>0</v>
      </c>
      <c r="U149" s="84">
        <f t="shared" si="75"/>
        <v>0</v>
      </c>
      <c r="V149" s="84">
        <f t="shared" si="68"/>
        <v>0</v>
      </c>
      <c r="W149" s="84">
        <v>0</v>
      </c>
      <c r="X149" s="84">
        <f t="shared" si="69"/>
        <v>0</v>
      </c>
      <c r="Y149" s="89">
        <f t="shared" si="70"/>
        <v>0</v>
      </c>
      <c r="AA149" s="122">
        <v>144</v>
      </c>
      <c r="AB149" s="84">
        <f t="shared" si="71"/>
        <v>0</v>
      </c>
      <c r="AC149" s="332">
        <f t="shared" si="64"/>
        <v>0</v>
      </c>
      <c r="AD149" s="152">
        <f t="shared" si="72"/>
        <v>0</v>
      </c>
      <c r="AE149" s="152">
        <f t="shared" si="73"/>
        <v>0</v>
      </c>
      <c r="AF149" s="221">
        <f t="shared" si="60"/>
        <v>0</v>
      </c>
      <c r="AG149" s="221">
        <f t="shared" si="61"/>
        <v>0</v>
      </c>
      <c r="AH149" s="221">
        <f t="shared" si="62"/>
        <v>0</v>
      </c>
      <c r="AI149" s="226">
        <f t="shared" si="63"/>
        <v>0</v>
      </c>
      <c r="AK149" s="122">
        <v>144</v>
      </c>
      <c r="AL149" s="84"/>
      <c r="AM149" s="84"/>
      <c r="AN149" s="84"/>
      <c r="AO149" s="84"/>
      <c r="AP149" s="84"/>
      <c r="AQ149" s="221"/>
      <c r="AR149" s="221"/>
      <c r="AS149" s="221"/>
      <c r="AT149" s="221"/>
      <c r="AU149" s="84"/>
      <c r="AV149" s="84"/>
      <c r="AW149" s="84"/>
      <c r="AX149" s="84"/>
      <c r="AY149" s="127"/>
    </row>
    <row r="150" spans="3:51">
      <c r="C150" s="192" t="s">
        <v>25</v>
      </c>
      <c r="D150" s="4">
        <v>0.4</v>
      </c>
      <c r="E150" s="215" t="s">
        <v>234</v>
      </c>
      <c r="I150" s="106">
        <v>145</v>
      </c>
      <c r="J150" s="84">
        <f t="shared" si="76"/>
        <v>0</v>
      </c>
      <c r="K150" s="84">
        <f t="shared" si="77"/>
        <v>0</v>
      </c>
      <c r="L150" s="84">
        <f t="shared" si="78"/>
        <v>0</v>
      </c>
      <c r="M150" s="84">
        <f t="shared" si="79"/>
        <v>0</v>
      </c>
      <c r="N150" s="84">
        <f t="shared" si="65"/>
        <v>0</v>
      </c>
      <c r="O150" s="85">
        <f t="shared" si="66"/>
        <v>0</v>
      </c>
      <c r="P150" s="106">
        <v>145</v>
      </c>
      <c r="Q150" s="84">
        <f t="shared" si="74"/>
        <v>0</v>
      </c>
      <c r="R150" s="84">
        <f t="shared" si="80"/>
        <v>0</v>
      </c>
      <c r="S150" s="84">
        <f t="shared" si="81"/>
        <v>0</v>
      </c>
      <c r="T150" s="84">
        <f t="shared" si="67"/>
        <v>0</v>
      </c>
      <c r="U150" s="84">
        <f t="shared" si="75"/>
        <v>0</v>
      </c>
      <c r="V150" s="84">
        <f t="shared" si="68"/>
        <v>0</v>
      </c>
      <c r="W150" s="84">
        <v>0</v>
      </c>
      <c r="X150" s="84">
        <f t="shared" si="69"/>
        <v>0</v>
      </c>
      <c r="Y150" s="89">
        <f t="shared" si="70"/>
        <v>0</v>
      </c>
      <c r="AA150" s="122">
        <v>145</v>
      </c>
      <c r="AB150" s="84">
        <f t="shared" si="71"/>
        <v>0</v>
      </c>
      <c r="AC150" s="332">
        <f t="shared" si="64"/>
        <v>0</v>
      </c>
      <c r="AD150" s="152">
        <f t="shared" si="72"/>
        <v>0</v>
      </c>
      <c r="AE150" s="152">
        <f t="shared" si="73"/>
        <v>0</v>
      </c>
      <c r="AF150" s="221">
        <f t="shared" si="60"/>
        <v>0</v>
      </c>
      <c r="AG150" s="221">
        <f t="shared" si="61"/>
        <v>0</v>
      </c>
      <c r="AH150" s="221">
        <f t="shared" si="62"/>
        <v>0</v>
      </c>
      <c r="AI150" s="226">
        <f t="shared" si="63"/>
        <v>0</v>
      </c>
      <c r="AK150" s="122">
        <v>145</v>
      </c>
      <c r="AL150" s="84"/>
      <c r="AM150" s="84"/>
      <c r="AN150" s="84"/>
      <c r="AO150" s="84"/>
      <c r="AP150" s="84"/>
      <c r="AQ150" s="221"/>
      <c r="AR150" s="221"/>
      <c r="AS150" s="221"/>
      <c r="AT150" s="221"/>
      <c r="AU150" s="84"/>
      <c r="AV150" s="84"/>
      <c r="AW150" s="84"/>
      <c r="AX150" s="84"/>
      <c r="AY150" s="127"/>
    </row>
    <row r="151" spans="3:51">
      <c r="C151" s="192" t="s">
        <v>26</v>
      </c>
      <c r="D151" s="4">
        <v>0.6</v>
      </c>
      <c r="E151" s="215" t="s">
        <v>233</v>
      </c>
      <c r="I151" s="106">
        <v>146</v>
      </c>
      <c r="J151" s="84">
        <f t="shared" si="76"/>
        <v>0</v>
      </c>
      <c r="K151" s="84">
        <f t="shared" si="77"/>
        <v>0</v>
      </c>
      <c r="L151" s="84">
        <f t="shared" si="78"/>
        <v>0</v>
      </c>
      <c r="M151" s="84">
        <f t="shared" si="79"/>
        <v>0</v>
      </c>
      <c r="N151" s="84">
        <f t="shared" si="65"/>
        <v>0</v>
      </c>
      <c r="O151" s="85">
        <f t="shared" si="66"/>
        <v>0</v>
      </c>
      <c r="P151" s="106">
        <v>146</v>
      </c>
      <c r="Q151" s="84">
        <f t="shared" si="74"/>
        <v>0</v>
      </c>
      <c r="R151" s="84">
        <f t="shared" si="80"/>
        <v>0</v>
      </c>
      <c r="S151" s="84">
        <f t="shared" si="81"/>
        <v>0</v>
      </c>
      <c r="T151" s="84">
        <f t="shared" si="67"/>
        <v>0</v>
      </c>
      <c r="U151" s="84">
        <f t="shared" si="75"/>
        <v>0</v>
      </c>
      <c r="V151" s="84">
        <f t="shared" si="68"/>
        <v>0</v>
      </c>
      <c r="W151" s="84">
        <v>0</v>
      </c>
      <c r="X151" s="84">
        <f t="shared" si="69"/>
        <v>0</v>
      </c>
      <c r="Y151" s="89">
        <f t="shared" si="70"/>
        <v>0</v>
      </c>
      <c r="AA151" s="122">
        <v>146</v>
      </c>
      <c r="AB151" s="84">
        <f t="shared" si="71"/>
        <v>0</v>
      </c>
      <c r="AC151" s="332">
        <f t="shared" si="64"/>
        <v>0</v>
      </c>
      <c r="AD151" s="152">
        <f t="shared" si="72"/>
        <v>0</v>
      </c>
      <c r="AE151" s="152">
        <f t="shared" si="73"/>
        <v>0</v>
      </c>
      <c r="AF151" s="221">
        <f t="shared" si="60"/>
        <v>0</v>
      </c>
      <c r="AG151" s="221">
        <f t="shared" si="61"/>
        <v>0</v>
      </c>
      <c r="AH151" s="221">
        <f t="shared" si="62"/>
        <v>0</v>
      </c>
      <c r="AI151" s="226">
        <f t="shared" si="63"/>
        <v>0</v>
      </c>
      <c r="AK151" s="122">
        <v>146</v>
      </c>
      <c r="AL151" s="84"/>
      <c r="AM151" s="84"/>
      <c r="AN151" s="84"/>
      <c r="AO151" s="84"/>
      <c r="AP151" s="84"/>
      <c r="AQ151" s="221"/>
      <c r="AR151" s="221"/>
      <c r="AS151" s="221"/>
      <c r="AT151" s="221"/>
      <c r="AU151" s="84"/>
      <c r="AV151" s="84"/>
      <c r="AW151" s="84"/>
      <c r="AX151" s="84"/>
      <c r="AY151" s="127"/>
    </row>
    <row r="152" spans="3:51">
      <c r="C152" s="192" t="s">
        <v>27</v>
      </c>
      <c r="D152" s="4">
        <v>0.43</v>
      </c>
      <c r="E152" s="215" t="s">
        <v>234</v>
      </c>
      <c r="I152" s="106">
        <v>147</v>
      </c>
      <c r="J152" s="84">
        <f t="shared" si="76"/>
        <v>0</v>
      </c>
      <c r="K152" s="84">
        <f t="shared" si="77"/>
        <v>0</v>
      </c>
      <c r="L152" s="84">
        <f t="shared" si="78"/>
        <v>0</v>
      </c>
      <c r="M152" s="84">
        <f t="shared" si="79"/>
        <v>0</v>
      </c>
      <c r="N152" s="84">
        <f t="shared" si="65"/>
        <v>0</v>
      </c>
      <c r="O152" s="85">
        <f t="shared" si="66"/>
        <v>0</v>
      </c>
      <c r="P152" s="106">
        <v>147</v>
      </c>
      <c r="Q152" s="84">
        <f t="shared" si="74"/>
        <v>0</v>
      </c>
      <c r="R152" s="84">
        <f t="shared" si="80"/>
        <v>0</v>
      </c>
      <c r="S152" s="84">
        <f t="shared" si="81"/>
        <v>0</v>
      </c>
      <c r="T152" s="84">
        <f t="shared" si="67"/>
        <v>0</v>
      </c>
      <c r="U152" s="84">
        <f t="shared" si="75"/>
        <v>0</v>
      </c>
      <c r="V152" s="84">
        <f t="shared" si="68"/>
        <v>0</v>
      </c>
      <c r="W152" s="84">
        <v>0</v>
      </c>
      <c r="X152" s="84">
        <f t="shared" si="69"/>
        <v>0</v>
      </c>
      <c r="Y152" s="89">
        <f t="shared" si="70"/>
        <v>0</v>
      </c>
      <c r="AA152" s="122">
        <v>147</v>
      </c>
      <c r="AB152" s="84">
        <f t="shared" si="71"/>
        <v>0</v>
      </c>
      <c r="AC152" s="332">
        <f t="shared" si="64"/>
        <v>0</v>
      </c>
      <c r="AD152" s="152">
        <f t="shared" si="72"/>
        <v>0</v>
      </c>
      <c r="AE152" s="152">
        <f t="shared" si="73"/>
        <v>0</v>
      </c>
      <c r="AF152" s="221">
        <f t="shared" si="60"/>
        <v>0</v>
      </c>
      <c r="AG152" s="221">
        <f t="shared" si="61"/>
        <v>0</v>
      </c>
      <c r="AH152" s="221">
        <f t="shared" si="62"/>
        <v>0</v>
      </c>
      <c r="AI152" s="226">
        <f t="shared" si="63"/>
        <v>0</v>
      </c>
      <c r="AK152" s="122">
        <v>147</v>
      </c>
      <c r="AL152" s="84"/>
      <c r="AM152" s="84"/>
      <c r="AN152" s="84"/>
      <c r="AO152" s="84"/>
      <c r="AP152" s="84"/>
      <c r="AQ152" s="221"/>
      <c r="AR152" s="221"/>
      <c r="AS152" s="221"/>
      <c r="AT152" s="221"/>
      <c r="AU152" s="84"/>
      <c r="AV152" s="84"/>
      <c r="AW152" s="84"/>
      <c r="AX152" s="84"/>
      <c r="AY152" s="127"/>
    </row>
    <row r="153" spans="3:51">
      <c r="C153" s="192" t="s">
        <v>28</v>
      </c>
      <c r="D153" s="4">
        <v>0.37</v>
      </c>
      <c r="E153" s="215" t="s">
        <v>234</v>
      </c>
      <c r="I153" s="106">
        <v>148</v>
      </c>
      <c r="J153" s="84">
        <f t="shared" si="76"/>
        <v>0</v>
      </c>
      <c r="K153" s="84">
        <f t="shared" si="77"/>
        <v>0</v>
      </c>
      <c r="L153" s="84">
        <f t="shared" si="78"/>
        <v>0</v>
      </c>
      <c r="M153" s="84">
        <f t="shared" si="79"/>
        <v>0</v>
      </c>
      <c r="N153" s="84">
        <f t="shared" si="65"/>
        <v>0</v>
      </c>
      <c r="O153" s="85">
        <f t="shared" si="66"/>
        <v>0</v>
      </c>
      <c r="P153" s="106">
        <v>148</v>
      </c>
      <c r="Q153" s="84">
        <f t="shared" si="74"/>
        <v>0</v>
      </c>
      <c r="R153" s="84">
        <f t="shared" si="80"/>
        <v>0</v>
      </c>
      <c r="S153" s="84">
        <f t="shared" si="81"/>
        <v>0</v>
      </c>
      <c r="T153" s="84">
        <f t="shared" si="67"/>
        <v>0</v>
      </c>
      <c r="U153" s="84">
        <f t="shared" si="75"/>
        <v>0</v>
      </c>
      <c r="V153" s="84">
        <f t="shared" si="68"/>
        <v>0</v>
      </c>
      <c r="W153" s="84">
        <v>0</v>
      </c>
      <c r="X153" s="84">
        <f t="shared" si="69"/>
        <v>0</v>
      </c>
      <c r="Y153" s="89">
        <f t="shared" si="70"/>
        <v>0</v>
      </c>
      <c r="AA153" s="122">
        <v>148</v>
      </c>
      <c r="AB153" s="84">
        <f t="shared" si="71"/>
        <v>0</v>
      </c>
      <c r="AC153" s="332">
        <f t="shared" si="64"/>
        <v>0</v>
      </c>
      <c r="AD153" s="152">
        <f t="shared" si="72"/>
        <v>0</v>
      </c>
      <c r="AE153" s="152">
        <f t="shared" si="73"/>
        <v>0</v>
      </c>
      <c r="AF153" s="221">
        <f t="shared" si="60"/>
        <v>0</v>
      </c>
      <c r="AG153" s="221">
        <f t="shared" si="61"/>
        <v>0</v>
      </c>
      <c r="AH153" s="221">
        <f t="shared" si="62"/>
        <v>0</v>
      </c>
      <c r="AI153" s="226">
        <f t="shared" si="63"/>
        <v>0</v>
      </c>
      <c r="AK153" s="122">
        <v>148</v>
      </c>
      <c r="AL153" s="84"/>
      <c r="AM153" s="84"/>
      <c r="AN153" s="84"/>
      <c r="AO153" s="84"/>
      <c r="AP153" s="84"/>
      <c r="AQ153" s="221"/>
      <c r="AR153" s="221"/>
      <c r="AS153" s="221"/>
      <c r="AT153" s="221"/>
      <c r="AU153" s="84"/>
      <c r="AV153" s="84"/>
      <c r="AW153" s="84"/>
      <c r="AX153" s="84"/>
      <c r="AY153" s="127"/>
    </row>
    <row r="154" spans="3:51">
      <c r="C154" s="192" t="s">
        <v>29</v>
      </c>
      <c r="D154" s="4">
        <v>0.36</v>
      </c>
      <c r="E154" s="215" t="s">
        <v>234</v>
      </c>
      <c r="I154" s="106">
        <v>149</v>
      </c>
      <c r="J154" s="84">
        <f t="shared" si="76"/>
        <v>0</v>
      </c>
      <c r="K154" s="84">
        <f t="shared" si="77"/>
        <v>0</v>
      </c>
      <c r="L154" s="84">
        <f t="shared" si="78"/>
        <v>0</v>
      </c>
      <c r="M154" s="84">
        <f t="shared" si="79"/>
        <v>0</v>
      </c>
      <c r="N154" s="84">
        <f t="shared" si="65"/>
        <v>0</v>
      </c>
      <c r="O154" s="85">
        <f t="shared" si="66"/>
        <v>0</v>
      </c>
      <c r="P154" s="106">
        <v>149</v>
      </c>
      <c r="Q154" s="84">
        <f t="shared" si="74"/>
        <v>0</v>
      </c>
      <c r="R154" s="84">
        <f t="shared" si="80"/>
        <v>0</v>
      </c>
      <c r="S154" s="84">
        <f t="shared" si="81"/>
        <v>0</v>
      </c>
      <c r="T154" s="84">
        <f t="shared" si="67"/>
        <v>0</v>
      </c>
      <c r="U154" s="84">
        <f t="shared" si="75"/>
        <v>0</v>
      </c>
      <c r="V154" s="84">
        <f t="shared" si="68"/>
        <v>0</v>
      </c>
      <c r="W154" s="84">
        <v>0</v>
      </c>
      <c r="X154" s="84">
        <f t="shared" si="69"/>
        <v>0</v>
      </c>
      <c r="Y154" s="89">
        <f t="shared" si="70"/>
        <v>0</v>
      </c>
      <c r="AA154" s="122">
        <v>149</v>
      </c>
      <c r="AB154" s="84">
        <f t="shared" si="71"/>
        <v>0</v>
      </c>
      <c r="AC154" s="332">
        <f t="shared" si="64"/>
        <v>0</v>
      </c>
      <c r="AD154" s="152">
        <f t="shared" si="72"/>
        <v>0</v>
      </c>
      <c r="AE154" s="152">
        <f t="shared" si="73"/>
        <v>0</v>
      </c>
      <c r="AF154" s="221">
        <f t="shared" si="60"/>
        <v>0</v>
      </c>
      <c r="AG154" s="221">
        <f t="shared" si="61"/>
        <v>0</v>
      </c>
      <c r="AH154" s="221">
        <f t="shared" si="62"/>
        <v>0</v>
      </c>
      <c r="AI154" s="226">
        <f t="shared" si="63"/>
        <v>0</v>
      </c>
      <c r="AK154" s="122">
        <v>149</v>
      </c>
      <c r="AL154" s="84"/>
      <c r="AM154" s="84"/>
      <c r="AN154" s="84"/>
      <c r="AO154" s="84"/>
      <c r="AP154" s="84"/>
      <c r="AQ154" s="221"/>
      <c r="AR154" s="221"/>
      <c r="AS154" s="221"/>
      <c r="AT154" s="221"/>
      <c r="AU154" s="84"/>
      <c r="AV154" s="84"/>
      <c r="AW154" s="84"/>
      <c r="AX154" s="84"/>
      <c r="AY154" s="127"/>
    </row>
    <row r="155" spans="3:51">
      <c r="C155" s="192" t="s">
        <v>30</v>
      </c>
      <c r="D155" s="4">
        <v>0.51</v>
      </c>
      <c r="E155" s="215" t="s">
        <v>233</v>
      </c>
      <c r="I155" s="106">
        <v>150</v>
      </c>
      <c r="J155" s="84">
        <f t="shared" si="76"/>
        <v>0</v>
      </c>
      <c r="K155" s="84">
        <f t="shared" si="77"/>
        <v>0</v>
      </c>
      <c r="L155" s="84">
        <f t="shared" si="78"/>
        <v>0</v>
      </c>
      <c r="M155" s="84">
        <f t="shared" si="79"/>
        <v>0</v>
      </c>
      <c r="N155" s="84">
        <f t="shared" si="65"/>
        <v>0</v>
      </c>
      <c r="O155" s="85">
        <f t="shared" si="66"/>
        <v>0</v>
      </c>
      <c r="P155" s="106">
        <v>150</v>
      </c>
      <c r="Q155" s="84">
        <f t="shared" si="74"/>
        <v>0</v>
      </c>
      <c r="R155" s="84">
        <f t="shared" si="80"/>
        <v>0</v>
      </c>
      <c r="S155" s="84">
        <f t="shared" si="81"/>
        <v>0</v>
      </c>
      <c r="T155" s="84">
        <f t="shared" si="67"/>
        <v>0</v>
      </c>
      <c r="U155" s="84">
        <f t="shared" si="75"/>
        <v>0</v>
      </c>
      <c r="V155" s="84">
        <f t="shared" si="68"/>
        <v>0</v>
      </c>
      <c r="W155" s="84">
        <v>0</v>
      </c>
      <c r="X155" s="84">
        <f t="shared" si="69"/>
        <v>0</v>
      </c>
      <c r="Y155" s="89">
        <f t="shared" si="70"/>
        <v>0</v>
      </c>
      <c r="AA155" s="122">
        <v>150</v>
      </c>
      <c r="AB155" s="84">
        <f t="shared" si="71"/>
        <v>0</v>
      </c>
      <c r="AC155" s="332">
        <f t="shared" si="64"/>
        <v>0</v>
      </c>
      <c r="AD155" s="152">
        <f t="shared" si="72"/>
        <v>0</v>
      </c>
      <c r="AE155" s="152">
        <f t="shared" si="73"/>
        <v>0</v>
      </c>
      <c r="AF155" s="221">
        <f t="shared" ref="AF155:AF205" si="82">IF(OR(AA155&lt;=$F$18,AA155&lt;=30),EXP(-LN(2)/$D$104)*AF154+((1-EXP(-LN(2)/$D$104))/(LN(2)/$D$104))*$AB155*AC155*0.475*$F$19*44/12,)</f>
        <v>0</v>
      </c>
      <c r="AG155" s="221">
        <f t="shared" ref="AG155:AG205" si="83">IF(OR(AA155&lt;=$F$18,AA155&lt;=30),EXP(-LN(2)/$D$106)*AG154+((1-EXP(-LN(2)/$D$106))/(LN(2)/$D$106))*$AB155*AD155*0.475*$F$19*44/12,)</f>
        <v>0</v>
      </c>
      <c r="AH155" s="221">
        <f t="shared" ref="AH155:AH205" si="84">IF(OR(AA155&lt;=$F$18,AA155&lt;=30),EXP(-LN(2)/$D$105)*AH154+((1-EXP(-LN(2)/$D$105))/(LN(2)/$D$105))*$AB155*AE155*0.475*$F$19*44/12,)</f>
        <v>0</v>
      </c>
      <c r="AI155" s="226">
        <f t="shared" ref="AI155:AI205" si="85">IF(OR(AA155&lt;=$F$18,AA155&lt;=30),SUM(AF155:AH155),)</f>
        <v>0</v>
      </c>
      <c r="AK155" s="122">
        <v>150</v>
      </c>
      <c r="AL155" s="84"/>
      <c r="AM155" s="84"/>
      <c r="AN155" s="84"/>
      <c r="AO155" s="84"/>
      <c r="AP155" s="84"/>
      <c r="AQ155" s="221"/>
      <c r="AR155" s="221"/>
      <c r="AS155" s="221"/>
      <c r="AT155" s="221"/>
      <c r="AU155" s="84"/>
      <c r="AV155" s="84"/>
      <c r="AW155" s="84"/>
      <c r="AX155" s="84"/>
      <c r="AY155" s="127"/>
    </row>
    <row r="156" spans="3:51">
      <c r="C156" s="192" t="s">
        <v>31</v>
      </c>
      <c r="D156" s="4">
        <v>0.56000000000000005</v>
      </c>
      <c r="E156" s="215" t="s">
        <v>233</v>
      </c>
      <c r="I156" s="106">
        <v>151</v>
      </c>
      <c r="J156" s="84">
        <f t="shared" si="76"/>
        <v>0</v>
      </c>
      <c r="K156" s="84">
        <f t="shared" si="77"/>
        <v>0</v>
      </c>
      <c r="L156" s="84">
        <f t="shared" si="78"/>
        <v>0</v>
      </c>
      <c r="M156" s="84">
        <f t="shared" si="79"/>
        <v>0</v>
      </c>
      <c r="N156" s="84">
        <f t="shared" si="65"/>
        <v>0</v>
      </c>
      <c r="O156" s="85">
        <f t="shared" si="66"/>
        <v>0</v>
      </c>
      <c r="P156" s="106">
        <v>151</v>
      </c>
      <c r="Q156" s="84">
        <f t="shared" si="74"/>
        <v>0</v>
      </c>
      <c r="R156" s="84">
        <f t="shared" si="80"/>
        <v>0</v>
      </c>
      <c r="S156" s="84">
        <f t="shared" si="81"/>
        <v>0</v>
      </c>
      <c r="T156" s="84">
        <f t="shared" si="67"/>
        <v>0</v>
      </c>
      <c r="U156" s="84">
        <f t="shared" si="75"/>
        <v>0</v>
      </c>
      <c r="V156" s="84">
        <f t="shared" si="68"/>
        <v>0</v>
      </c>
      <c r="W156" s="84">
        <v>0</v>
      </c>
      <c r="X156" s="84">
        <f t="shared" si="69"/>
        <v>0</v>
      </c>
      <c r="Y156" s="89">
        <f t="shared" si="70"/>
        <v>0</v>
      </c>
      <c r="AA156" s="122">
        <v>151</v>
      </c>
      <c r="AB156" s="84">
        <f t="shared" si="71"/>
        <v>0</v>
      </c>
      <c r="AC156" s="332">
        <f t="shared" si="64"/>
        <v>0</v>
      </c>
      <c r="AD156" s="152">
        <f t="shared" si="72"/>
        <v>0</v>
      </c>
      <c r="AE156" s="152">
        <f t="shared" si="73"/>
        <v>0</v>
      </c>
      <c r="AF156" s="221">
        <f t="shared" si="82"/>
        <v>0</v>
      </c>
      <c r="AG156" s="221">
        <f t="shared" si="83"/>
        <v>0</v>
      </c>
      <c r="AH156" s="221">
        <f t="shared" si="84"/>
        <v>0</v>
      </c>
      <c r="AI156" s="226">
        <f t="shared" si="85"/>
        <v>0</v>
      </c>
      <c r="AK156" s="122">
        <v>151</v>
      </c>
      <c r="AL156" s="84"/>
      <c r="AM156" s="84"/>
      <c r="AN156" s="84"/>
      <c r="AO156" s="84"/>
      <c r="AP156" s="84"/>
      <c r="AQ156" s="221"/>
      <c r="AR156" s="221"/>
      <c r="AS156" s="221"/>
      <c r="AT156" s="221"/>
      <c r="AU156" s="84"/>
      <c r="AV156" s="84"/>
      <c r="AW156" s="84"/>
      <c r="AX156" s="84"/>
      <c r="AY156" s="127"/>
    </row>
    <row r="157" spans="3:51">
      <c r="C157" s="192" t="s">
        <v>32</v>
      </c>
      <c r="D157" s="4">
        <v>0.56000000000000005</v>
      </c>
      <c r="E157" s="215" t="s">
        <v>233</v>
      </c>
      <c r="I157" s="106">
        <v>152</v>
      </c>
      <c r="J157" s="84">
        <f t="shared" si="76"/>
        <v>0</v>
      </c>
      <c r="K157" s="84">
        <f t="shared" si="77"/>
        <v>0</v>
      </c>
      <c r="L157" s="84">
        <f t="shared" si="78"/>
        <v>0</v>
      </c>
      <c r="M157" s="84">
        <f t="shared" si="79"/>
        <v>0</v>
      </c>
      <c r="N157" s="84">
        <f t="shared" si="65"/>
        <v>0</v>
      </c>
      <c r="O157" s="85">
        <f t="shared" si="66"/>
        <v>0</v>
      </c>
      <c r="P157" s="106">
        <v>152</v>
      </c>
      <c r="Q157" s="84">
        <f t="shared" si="74"/>
        <v>0</v>
      </c>
      <c r="R157" s="84">
        <f t="shared" si="80"/>
        <v>0</v>
      </c>
      <c r="S157" s="84">
        <f t="shared" si="81"/>
        <v>0</v>
      </c>
      <c r="T157" s="84">
        <f t="shared" si="67"/>
        <v>0</v>
      </c>
      <c r="U157" s="84">
        <f t="shared" si="75"/>
        <v>0</v>
      </c>
      <c r="V157" s="84">
        <f t="shared" si="68"/>
        <v>0</v>
      </c>
      <c r="W157" s="84">
        <v>0</v>
      </c>
      <c r="X157" s="84">
        <f t="shared" si="69"/>
        <v>0</v>
      </c>
      <c r="Y157" s="89">
        <f t="shared" si="70"/>
        <v>0</v>
      </c>
      <c r="AA157" s="122">
        <v>152</v>
      </c>
      <c r="AB157" s="84">
        <f t="shared" si="71"/>
        <v>0</v>
      </c>
      <c r="AC157" s="332">
        <f t="shared" si="64"/>
        <v>0</v>
      </c>
      <c r="AD157" s="152">
        <f t="shared" si="72"/>
        <v>0</v>
      </c>
      <c r="AE157" s="152">
        <f t="shared" si="73"/>
        <v>0</v>
      </c>
      <c r="AF157" s="221">
        <f t="shared" si="82"/>
        <v>0</v>
      </c>
      <c r="AG157" s="221">
        <f t="shared" si="83"/>
        <v>0</v>
      </c>
      <c r="AH157" s="221">
        <f t="shared" si="84"/>
        <v>0</v>
      </c>
      <c r="AI157" s="226">
        <f t="shared" si="85"/>
        <v>0</v>
      </c>
      <c r="AK157" s="122">
        <v>152</v>
      </c>
      <c r="AL157" s="84"/>
      <c r="AM157" s="84"/>
      <c r="AN157" s="84"/>
      <c r="AO157" s="84"/>
      <c r="AP157" s="84"/>
      <c r="AQ157" s="221"/>
      <c r="AR157" s="221"/>
      <c r="AS157" s="221"/>
      <c r="AT157" s="221"/>
      <c r="AU157" s="84"/>
      <c r="AV157" s="84"/>
      <c r="AW157" s="84"/>
      <c r="AX157" s="84"/>
      <c r="AY157" s="127"/>
    </row>
    <row r="158" spans="3:51">
      <c r="C158" s="192" t="s">
        <v>33</v>
      </c>
      <c r="D158" s="4">
        <v>0.48</v>
      </c>
      <c r="E158" s="215" t="s">
        <v>233</v>
      </c>
      <c r="I158" s="106">
        <v>153</v>
      </c>
      <c r="J158" s="84">
        <f t="shared" si="76"/>
        <v>0</v>
      </c>
      <c r="K158" s="84">
        <f t="shared" si="77"/>
        <v>0</v>
      </c>
      <c r="L158" s="84">
        <f t="shared" si="78"/>
        <v>0</v>
      </c>
      <c r="M158" s="84">
        <f t="shared" si="79"/>
        <v>0</v>
      </c>
      <c r="N158" s="84">
        <f t="shared" si="65"/>
        <v>0</v>
      </c>
      <c r="O158" s="85">
        <f t="shared" si="66"/>
        <v>0</v>
      </c>
      <c r="P158" s="106">
        <v>153</v>
      </c>
      <c r="Q158" s="84">
        <f t="shared" si="74"/>
        <v>0</v>
      </c>
      <c r="R158" s="84">
        <f t="shared" si="80"/>
        <v>0</v>
      </c>
      <c r="S158" s="84">
        <f t="shared" si="81"/>
        <v>0</v>
      </c>
      <c r="T158" s="84">
        <f t="shared" si="67"/>
        <v>0</v>
      </c>
      <c r="U158" s="84">
        <f t="shared" si="75"/>
        <v>0</v>
      </c>
      <c r="V158" s="84">
        <f t="shared" si="68"/>
        <v>0</v>
      </c>
      <c r="W158" s="84">
        <v>0</v>
      </c>
      <c r="X158" s="84">
        <f t="shared" si="69"/>
        <v>0</v>
      </c>
      <c r="Y158" s="89">
        <f t="shared" si="70"/>
        <v>0</v>
      </c>
      <c r="AA158" s="122">
        <v>153</v>
      </c>
      <c r="AB158" s="84">
        <f t="shared" si="71"/>
        <v>0</v>
      </c>
      <c r="AC158" s="332">
        <f t="shared" si="64"/>
        <v>0</v>
      </c>
      <c r="AD158" s="152">
        <f t="shared" si="72"/>
        <v>0</v>
      </c>
      <c r="AE158" s="152">
        <f t="shared" si="73"/>
        <v>0</v>
      </c>
      <c r="AF158" s="221">
        <f t="shared" si="82"/>
        <v>0</v>
      </c>
      <c r="AG158" s="221">
        <f t="shared" si="83"/>
        <v>0</v>
      </c>
      <c r="AH158" s="221">
        <f t="shared" si="84"/>
        <v>0</v>
      </c>
      <c r="AI158" s="226">
        <f t="shared" si="85"/>
        <v>0</v>
      </c>
      <c r="AK158" s="122">
        <v>153</v>
      </c>
      <c r="AL158" s="84"/>
      <c r="AM158" s="84"/>
      <c r="AN158" s="84"/>
      <c r="AO158" s="84"/>
      <c r="AP158" s="84"/>
      <c r="AQ158" s="221"/>
      <c r="AR158" s="221"/>
      <c r="AS158" s="221"/>
      <c r="AT158" s="221"/>
      <c r="AU158" s="84"/>
      <c r="AV158" s="84"/>
      <c r="AW158" s="84"/>
      <c r="AX158" s="84"/>
      <c r="AY158" s="127"/>
    </row>
    <row r="159" spans="3:51">
      <c r="C159" s="192" t="s">
        <v>34</v>
      </c>
      <c r="D159" s="4">
        <v>0.55000000000000004</v>
      </c>
      <c r="E159" s="215" t="s">
        <v>233</v>
      </c>
      <c r="I159" s="106">
        <v>154</v>
      </c>
      <c r="J159" s="84">
        <f t="shared" si="76"/>
        <v>0</v>
      </c>
      <c r="K159" s="84">
        <f t="shared" si="77"/>
        <v>0</v>
      </c>
      <c r="L159" s="84">
        <f t="shared" si="78"/>
        <v>0</v>
      </c>
      <c r="M159" s="84">
        <f t="shared" si="79"/>
        <v>0</v>
      </c>
      <c r="N159" s="84">
        <f t="shared" si="65"/>
        <v>0</v>
      </c>
      <c r="O159" s="85">
        <f t="shared" si="66"/>
        <v>0</v>
      </c>
      <c r="P159" s="106">
        <v>154</v>
      </c>
      <c r="Q159" s="84">
        <f t="shared" si="74"/>
        <v>0</v>
      </c>
      <c r="R159" s="84">
        <f t="shared" si="80"/>
        <v>0</v>
      </c>
      <c r="S159" s="84">
        <f t="shared" si="81"/>
        <v>0</v>
      </c>
      <c r="T159" s="84">
        <f t="shared" si="67"/>
        <v>0</v>
      </c>
      <c r="U159" s="84">
        <f t="shared" si="75"/>
        <v>0</v>
      </c>
      <c r="V159" s="84">
        <f t="shared" si="68"/>
        <v>0</v>
      </c>
      <c r="W159" s="84">
        <v>0</v>
      </c>
      <c r="X159" s="84">
        <f t="shared" si="69"/>
        <v>0</v>
      </c>
      <c r="Y159" s="89">
        <f t="shared" si="70"/>
        <v>0</v>
      </c>
      <c r="AA159" s="122">
        <v>154</v>
      </c>
      <c r="AB159" s="84">
        <f t="shared" si="71"/>
        <v>0</v>
      </c>
      <c r="AC159" s="332">
        <f t="shared" ref="AC159:AC205" si="86">IF(AA159&lt;=$F$18,IFERROR(VLOOKUP($AA159,$B$82:$G$94,3,FALSE),0),)*50%</f>
        <v>0</v>
      </c>
      <c r="AD159" s="152">
        <f t="shared" si="72"/>
        <v>0</v>
      </c>
      <c r="AE159" s="152">
        <f t="shared" si="73"/>
        <v>0</v>
      </c>
      <c r="AF159" s="221">
        <f t="shared" si="82"/>
        <v>0</v>
      </c>
      <c r="AG159" s="221">
        <f t="shared" si="83"/>
        <v>0</v>
      </c>
      <c r="AH159" s="221">
        <f t="shared" si="84"/>
        <v>0</v>
      </c>
      <c r="AI159" s="226">
        <f t="shared" si="85"/>
        <v>0</v>
      </c>
      <c r="AK159" s="122">
        <v>154</v>
      </c>
      <c r="AL159" s="84"/>
      <c r="AM159" s="84"/>
      <c r="AN159" s="84"/>
      <c r="AO159" s="84"/>
      <c r="AP159" s="84"/>
      <c r="AQ159" s="221"/>
      <c r="AR159" s="221"/>
      <c r="AS159" s="221"/>
      <c r="AT159" s="221"/>
      <c r="AU159" s="84"/>
      <c r="AV159" s="84"/>
      <c r="AW159" s="84"/>
      <c r="AX159" s="84"/>
      <c r="AY159" s="127"/>
    </row>
    <row r="160" spans="3:51">
      <c r="C160" s="192" t="s">
        <v>35</v>
      </c>
      <c r="D160" s="4">
        <v>0.56000000000000005</v>
      </c>
      <c r="E160" s="215" t="s">
        <v>233</v>
      </c>
      <c r="I160" s="106">
        <v>155</v>
      </c>
      <c r="J160" s="84">
        <f t="shared" si="76"/>
        <v>0</v>
      </c>
      <c r="K160" s="84">
        <f t="shared" si="77"/>
        <v>0</v>
      </c>
      <c r="L160" s="84">
        <f t="shared" si="78"/>
        <v>0</v>
      </c>
      <c r="M160" s="84">
        <f t="shared" si="79"/>
        <v>0</v>
      </c>
      <c r="N160" s="84">
        <f t="shared" si="65"/>
        <v>0</v>
      </c>
      <c r="O160" s="85">
        <f t="shared" si="66"/>
        <v>0</v>
      </c>
      <c r="P160" s="106">
        <v>155</v>
      </c>
      <c r="Q160" s="84">
        <f t="shared" si="74"/>
        <v>0</v>
      </c>
      <c r="R160" s="84">
        <f t="shared" si="80"/>
        <v>0</v>
      </c>
      <c r="S160" s="84">
        <f t="shared" si="81"/>
        <v>0</v>
      </c>
      <c r="T160" s="84">
        <f t="shared" si="67"/>
        <v>0</v>
      </c>
      <c r="U160" s="84">
        <f t="shared" si="75"/>
        <v>0</v>
      </c>
      <c r="V160" s="84">
        <f t="shared" si="68"/>
        <v>0</v>
      </c>
      <c r="W160" s="84">
        <v>0</v>
      </c>
      <c r="X160" s="84">
        <f t="shared" si="69"/>
        <v>0</v>
      </c>
      <c r="Y160" s="89">
        <f t="shared" si="70"/>
        <v>0</v>
      </c>
      <c r="AA160" s="122">
        <v>155</v>
      </c>
      <c r="AB160" s="84">
        <f t="shared" si="71"/>
        <v>0</v>
      </c>
      <c r="AC160" s="332">
        <f t="shared" si="86"/>
        <v>0</v>
      </c>
      <c r="AD160" s="152">
        <f t="shared" si="72"/>
        <v>0</v>
      </c>
      <c r="AE160" s="152">
        <f t="shared" si="73"/>
        <v>0</v>
      </c>
      <c r="AF160" s="221">
        <f t="shared" si="82"/>
        <v>0</v>
      </c>
      <c r="AG160" s="221">
        <f t="shared" si="83"/>
        <v>0</v>
      </c>
      <c r="AH160" s="221">
        <f t="shared" si="84"/>
        <v>0</v>
      </c>
      <c r="AI160" s="226">
        <f t="shared" si="85"/>
        <v>0</v>
      </c>
      <c r="AK160" s="122">
        <v>155</v>
      </c>
      <c r="AL160" s="84"/>
      <c r="AM160" s="84"/>
      <c r="AN160" s="84"/>
      <c r="AO160" s="84"/>
      <c r="AP160" s="84"/>
      <c r="AQ160" s="221"/>
      <c r="AR160" s="221"/>
      <c r="AS160" s="221"/>
      <c r="AT160" s="221"/>
      <c r="AU160" s="84"/>
      <c r="AV160" s="84"/>
      <c r="AW160" s="84"/>
      <c r="AX160" s="84"/>
      <c r="AY160" s="127"/>
    </row>
    <row r="161" spans="3:51">
      <c r="C161" s="192" t="s">
        <v>36</v>
      </c>
      <c r="D161" s="4">
        <v>0.57999999999999996</v>
      </c>
      <c r="E161" s="215" t="s">
        <v>233</v>
      </c>
      <c r="I161" s="106">
        <v>156</v>
      </c>
      <c r="J161" s="84">
        <f t="shared" si="76"/>
        <v>0</v>
      </c>
      <c r="K161" s="84">
        <f t="shared" si="77"/>
        <v>0</v>
      </c>
      <c r="L161" s="84">
        <f t="shared" si="78"/>
        <v>0</v>
      </c>
      <c r="M161" s="84">
        <f t="shared" si="79"/>
        <v>0</v>
      </c>
      <c r="N161" s="84">
        <f t="shared" si="65"/>
        <v>0</v>
      </c>
      <c r="O161" s="85">
        <f t="shared" si="66"/>
        <v>0</v>
      </c>
      <c r="P161" s="106">
        <v>156</v>
      </c>
      <c r="Q161" s="84">
        <f t="shared" si="74"/>
        <v>0</v>
      </c>
      <c r="R161" s="84">
        <f t="shared" si="80"/>
        <v>0</v>
      </c>
      <c r="S161" s="84">
        <f t="shared" si="81"/>
        <v>0</v>
      </c>
      <c r="T161" s="84">
        <f t="shared" si="67"/>
        <v>0</v>
      </c>
      <c r="U161" s="84">
        <f t="shared" si="75"/>
        <v>0</v>
      </c>
      <c r="V161" s="84">
        <f t="shared" si="68"/>
        <v>0</v>
      </c>
      <c r="W161" s="84">
        <v>0</v>
      </c>
      <c r="X161" s="84">
        <f t="shared" si="69"/>
        <v>0</v>
      </c>
      <c r="Y161" s="89">
        <f t="shared" si="70"/>
        <v>0</v>
      </c>
      <c r="AA161" s="122">
        <v>156</v>
      </c>
      <c r="AB161" s="84">
        <f t="shared" si="71"/>
        <v>0</v>
      </c>
      <c r="AC161" s="332">
        <f t="shared" si="86"/>
        <v>0</v>
      </c>
      <c r="AD161" s="152">
        <f t="shared" si="72"/>
        <v>0</v>
      </c>
      <c r="AE161" s="152">
        <f t="shared" si="73"/>
        <v>0</v>
      </c>
      <c r="AF161" s="221">
        <f t="shared" si="82"/>
        <v>0</v>
      </c>
      <c r="AG161" s="221">
        <f t="shared" si="83"/>
        <v>0</v>
      </c>
      <c r="AH161" s="221">
        <f t="shared" si="84"/>
        <v>0</v>
      </c>
      <c r="AI161" s="226">
        <f t="shared" si="85"/>
        <v>0</v>
      </c>
      <c r="AK161" s="122">
        <v>156</v>
      </c>
      <c r="AL161" s="84"/>
      <c r="AM161" s="84"/>
      <c r="AN161" s="84"/>
      <c r="AO161" s="84"/>
      <c r="AP161" s="84"/>
      <c r="AQ161" s="221"/>
      <c r="AR161" s="221"/>
      <c r="AS161" s="221"/>
      <c r="AT161" s="221"/>
      <c r="AU161" s="84"/>
      <c r="AV161" s="84"/>
      <c r="AW161" s="84"/>
      <c r="AX161" s="84"/>
      <c r="AY161" s="127"/>
    </row>
    <row r="162" spans="3:51">
      <c r="C162" s="192" t="s">
        <v>37</v>
      </c>
      <c r="D162" s="4">
        <v>0.57999999999999996</v>
      </c>
      <c r="E162" s="215" t="s">
        <v>234</v>
      </c>
      <c r="I162" s="106">
        <v>157</v>
      </c>
      <c r="J162" s="84">
        <f t="shared" si="76"/>
        <v>0</v>
      </c>
      <c r="K162" s="84">
        <f t="shared" si="77"/>
        <v>0</v>
      </c>
      <c r="L162" s="84">
        <f t="shared" si="78"/>
        <v>0</v>
      </c>
      <c r="M162" s="84">
        <f t="shared" si="79"/>
        <v>0</v>
      </c>
      <c r="N162" s="84">
        <f t="shared" si="65"/>
        <v>0</v>
      </c>
      <c r="O162" s="85">
        <f t="shared" si="66"/>
        <v>0</v>
      </c>
      <c r="P162" s="106">
        <v>157</v>
      </c>
      <c r="Q162" s="84">
        <f t="shared" si="74"/>
        <v>0</v>
      </c>
      <c r="R162" s="84">
        <f t="shared" si="80"/>
        <v>0</v>
      </c>
      <c r="S162" s="84">
        <f t="shared" si="81"/>
        <v>0</v>
      </c>
      <c r="T162" s="84">
        <f t="shared" si="67"/>
        <v>0</v>
      </c>
      <c r="U162" s="84">
        <f t="shared" si="75"/>
        <v>0</v>
      </c>
      <c r="V162" s="84">
        <f t="shared" si="68"/>
        <v>0</v>
      </c>
      <c r="W162" s="84">
        <v>0</v>
      </c>
      <c r="X162" s="84">
        <f t="shared" si="69"/>
        <v>0</v>
      </c>
      <c r="Y162" s="89">
        <f t="shared" si="70"/>
        <v>0</v>
      </c>
      <c r="AA162" s="122">
        <v>157</v>
      </c>
      <c r="AB162" s="84">
        <f t="shared" si="71"/>
        <v>0</v>
      </c>
      <c r="AC162" s="332">
        <f t="shared" si="86"/>
        <v>0</v>
      </c>
      <c r="AD162" s="152">
        <f t="shared" si="72"/>
        <v>0</v>
      </c>
      <c r="AE162" s="152">
        <f t="shared" si="73"/>
        <v>0</v>
      </c>
      <c r="AF162" s="221">
        <f t="shared" si="82"/>
        <v>0</v>
      </c>
      <c r="AG162" s="221">
        <f t="shared" si="83"/>
        <v>0</v>
      </c>
      <c r="AH162" s="221">
        <f t="shared" si="84"/>
        <v>0</v>
      </c>
      <c r="AI162" s="226">
        <f t="shared" si="85"/>
        <v>0</v>
      </c>
      <c r="AK162" s="122">
        <v>157</v>
      </c>
      <c r="AL162" s="84"/>
      <c r="AM162" s="84"/>
      <c r="AN162" s="84"/>
      <c r="AO162" s="84"/>
      <c r="AP162" s="84"/>
      <c r="AQ162" s="221"/>
      <c r="AR162" s="221"/>
      <c r="AS162" s="221"/>
      <c r="AT162" s="221"/>
      <c r="AU162" s="84"/>
      <c r="AV162" s="84"/>
      <c r="AW162" s="84"/>
      <c r="AX162" s="84"/>
      <c r="AY162" s="127"/>
    </row>
    <row r="163" spans="3:51">
      <c r="C163" s="192" t="s">
        <v>38</v>
      </c>
      <c r="D163" s="4">
        <v>0.48</v>
      </c>
      <c r="E163" s="215" t="s">
        <v>234</v>
      </c>
      <c r="I163" s="106">
        <v>158</v>
      </c>
      <c r="J163" s="84">
        <f t="shared" si="76"/>
        <v>0</v>
      </c>
      <c r="K163" s="84">
        <f t="shared" si="77"/>
        <v>0</v>
      </c>
      <c r="L163" s="84">
        <f t="shared" si="78"/>
        <v>0</v>
      </c>
      <c r="M163" s="84">
        <f t="shared" si="79"/>
        <v>0</v>
      </c>
      <c r="N163" s="84">
        <f t="shared" si="65"/>
        <v>0</v>
      </c>
      <c r="O163" s="85">
        <f t="shared" si="66"/>
        <v>0</v>
      </c>
      <c r="P163" s="106">
        <v>158</v>
      </c>
      <c r="Q163" s="84">
        <f t="shared" si="74"/>
        <v>0</v>
      </c>
      <c r="R163" s="84">
        <f t="shared" si="80"/>
        <v>0</v>
      </c>
      <c r="S163" s="84">
        <f t="shared" si="81"/>
        <v>0</v>
      </c>
      <c r="T163" s="84">
        <f t="shared" si="67"/>
        <v>0</v>
      </c>
      <c r="U163" s="84">
        <f t="shared" si="75"/>
        <v>0</v>
      </c>
      <c r="V163" s="84">
        <f t="shared" si="68"/>
        <v>0</v>
      </c>
      <c r="W163" s="84">
        <v>0</v>
      </c>
      <c r="X163" s="84">
        <f t="shared" si="69"/>
        <v>0</v>
      </c>
      <c r="Y163" s="89">
        <f t="shared" si="70"/>
        <v>0</v>
      </c>
      <c r="AA163" s="122">
        <v>158</v>
      </c>
      <c r="AB163" s="84">
        <f t="shared" si="71"/>
        <v>0</v>
      </c>
      <c r="AC163" s="332">
        <f t="shared" si="86"/>
        <v>0</v>
      </c>
      <c r="AD163" s="152">
        <f t="shared" si="72"/>
        <v>0</v>
      </c>
      <c r="AE163" s="152">
        <f t="shared" si="73"/>
        <v>0</v>
      </c>
      <c r="AF163" s="221">
        <f t="shared" si="82"/>
        <v>0</v>
      </c>
      <c r="AG163" s="221">
        <f t="shared" si="83"/>
        <v>0</v>
      </c>
      <c r="AH163" s="221">
        <f t="shared" si="84"/>
        <v>0</v>
      </c>
      <c r="AI163" s="226">
        <f t="shared" si="85"/>
        <v>0</v>
      </c>
      <c r="AK163" s="122">
        <v>158</v>
      </c>
      <c r="AL163" s="84"/>
      <c r="AM163" s="84"/>
      <c r="AN163" s="84"/>
      <c r="AO163" s="84"/>
      <c r="AP163" s="84"/>
      <c r="AQ163" s="221"/>
      <c r="AR163" s="221"/>
      <c r="AS163" s="221"/>
      <c r="AT163" s="221"/>
      <c r="AU163" s="84"/>
      <c r="AV163" s="84"/>
      <c r="AW163" s="84"/>
      <c r="AX163" s="84"/>
      <c r="AY163" s="127"/>
    </row>
    <row r="164" spans="3:51">
      <c r="C164" s="192" t="s">
        <v>39</v>
      </c>
      <c r="D164" s="4">
        <v>0.42</v>
      </c>
      <c r="E164" s="215" t="s">
        <v>234</v>
      </c>
      <c r="I164" s="106">
        <v>159</v>
      </c>
      <c r="J164" s="84">
        <f t="shared" si="76"/>
        <v>0</v>
      </c>
      <c r="K164" s="84">
        <f t="shared" si="77"/>
        <v>0</v>
      </c>
      <c r="L164" s="84">
        <f t="shared" si="78"/>
        <v>0</v>
      </c>
      <c r="M164" s="84">
        <f t="shared" si="79"/>
        <v>0</v>
      </c>
      <c r="N164" s="84">
        <f t="shared" si="65"/>
        <v>0</v>
      </c>
      <c r="O164" s="85">
        <f t="shared" si="66"/>
        <v>0</v>
      </c>
      <c r="P164" s="106">
        <v>159</v>
      </c>
      <c r="Q164" s="84">
        <f t="shared" si="74"/>
        <v>0</v>
      </c>
      <c r="R164" s="84">
        <f t="shared" si="80"/>
        <v>0</v>
      </c>
      <c r="S164" s="84">
        <f t="shared" si="81"/>
        <v>0</v>
      </c>
      <c r="T164" s="84">
        <f t="shared" si="67"/>
        <v>0</v>
      </c>
      <c r="U164" s="84">
        <f t="shared" si="75"/>
        <v>0</v>
      </c>
      <c r="V164" s="84">
        <f t="shared" si="68"/>
        <v>0</v>
      </c>
      <c r="W164" s="84">
        <v>0</v>
      </c>
      <c r="X164" s="84">
        <f t="shared" si="69"/>
        <v>0</v>
      </c>
      <c r="Y164" s="89">
        <f t="shared" si="70"/>
        <v>0</v>
      </c>
      <c r="AA164" s="122">
        <v>159</v>
      </c>
      <c r="AB164" s="84">
        <f t="shared" si="71"/>
        <v>0</v>
      </c>
      <c r="AC164" s="332">
        <f t="shared" si="86"/>
        <v>0</v>
      </c>
      <c r="AD164" s="152">
        <f t="shared" si="72"/>
        <v>0</v>
      </c>
      <c r="AE164" s="152">
        <f t="shared" si="73"/>
        <v>0</v>
      </c>
      <c r="AF164" s="221">
        <f t="shared" si="82"/>
        <v>0</v>
      </c>
      <c r="AG164" s="221">
        <f t="shared" si="83"/>
        <v>0</v>
      </c>
      <c r="AH164" s="221">
        <f t="shared" si="84"/>
        <v>0</v>
      </c>
      <c r="AI164" s="226">
        <f t="shared" si="85"/>
        <v>0</v>
      </c>
      <c r="AK164" s="122">
        <v>159</v>
      </c>
      <c r="AL164" s="84"/>
      <c r="AM164" s="84"/>
      <c r="AN164" s="84"/>
      <c r="AO164" s="84"/>
      <c r="AP164" s="84"/>
      <c r="AQ164" s="221"/>
      <c r="AR164" s="221"/>
      <c r="AS164" s="221"/>
      <c r="AT164" s="221"/>
      <c r="AU164" s="84"/>
      <c r="AV164" s="84"/>
      <c r="AW164" s="84"/>
      <c r="AX164" s="84"/>
      <c r="AY164" s="127"/>
    </row>
    <row r="165" spans="3:51">
      <c r="C165" s="192" t="s">
        <v>40</v>
      </c>
      <c r="D165" s="4">
        <v>0.5</v>
      </c>
      <c r="E165" s="215" t="s">
        <v>233</v>
      </c>
      <c r="I165" s="106">
        <v>160</v>
      </c>
      <c r="J165" s="84">
        <f t="shared" si="76"/>
        <v>0</v>
      </c>
      <c r="K165" s="84">
        <f t="shared" si="77"/>
        <v>0</v>
      </c>
      <c r="L165" s="84">
        <f t="shared" si="78"/>
        <v>0</v>
      </c>
      <c r="M165" s="84">
        <f t="shared" si="79"/>
        <v>0</v>
      </c>
      <c r="N165" s="84">
        <f t="shared" si="65"/>
        <v>0</v>
      </c>
      <c r="O165" s="85">
        <f t="shared" si="66"/>
        <v>0</v>
      </c>
      <c r="P165" s="106">
        <v>160</v>
      </c>
      <c r="Q165" s="84">
        <f t="shared" si="74"/>
        <v>0</v>
      </c>
      <c r="R165" s="84">
        <f t="shared" si="80"/>
        <v>0</v>
      </c>
      <c r="S165" s="84">
        <f t="shared" si="81"/>
        <v>0</v>
      </c>
      <c r="T165" s="84">
        <f t="shared" si="67"/>
        <v>0</v>
      </c>
      <c r="U165" s="84">
        <f t="shared" si="75"/>
        <v>0</v>
      </c>
      <c r="V165" s="84">
        <f t="shared" si="68"/>
        <v>0</v>
      </c>
      <c r="W165" s="84">
        <v>0</v>
      </c>
      <c r="X165" s="84">
        <f t="shared" si="69"/>
        <v>0</v>
      </c>
      <c r="Y165" s="89">
        <f t="shared" si="70"/>
        <v>0</v>
      </c>
      <c r="AA165" s="122">
        <v>160</v>
      </c>
      <c r="AB165" s="84">
        <f t="shared" si="71"/>
        <v>0</v>
      </c>
      <c r="AC165" s="332">
        <f t="shared" si="86"/>
        <v>0</v>
      </c>
      <c r="AD165" s="152">
        <f t="shared" si="72"/>
        <v>0</v>
      </c>
      <c r="AE165" s="152">
        <f t="shared" si="73"/>
        <v>0</v>
      </c>
      <c r="AF165" s="221">
        <f t="shared" si="82"/>
        <v>0</v>
      </c>
      <c r="AG165" s="221">
        <f t="shared" si="83"/>
        <v>0</v>
      </c>
      <c r="AH165" s="221">
        <f t="shared" si="84"/>
        <v>0</v>
      </c>
      <c r="AI165" s="226">
        <f t="shared" si="85"/>
        <v>0</v>
      </c>
      <c r="AK165" s="122">
        <v>160</v>
      </c>
      <c r="AL165" s="84"/>
      <c r="AM165" s="84"/>
      <c r="AN165" s="84"/>
      <c r="AO165" s="84"/>
      <c r="AP165" s="84"/>
      <c r="AQ165" s="221"/>
      <c r="AR165" s="221"/>
      <c r="AS165" s="221"/>
      <c r="AT165" s="221"/>
      <c r="AU165" s="84"/>
      <c r="AV165" s="84"/>
      <c r="AW165" s="84"/>
      <c r="AX165" s="84"/>
      <c r="AY165" s="127"/>
    </row>
    <row r="166" spans="3:51">
      <c r="C166" s="192" t="s">
        <v>41</v>
      </c>
      <c r="D166" s="4">
        <v>0.55000000000000004</v>
      </c>
      <c r="E166" s="215" t="s">
        <v>233</v>
      </c>
      <c r="I166" s="106">
        <v>161</v>
      </c>
      <c r="J166" s="84">
        <f t="shared" si="76"/>
        <v>0</v>
      </c>
      <c r="K166" s="84">
        <f t="shared" si="77"/>
        <v>0</v>
      </c>
      <c r="L166" s="84">
        <f t="shared" si="78"/>
        <v>0</v>
      </c>
      <c r="M166" s="84">
        <f t="shared" si="79"/>
        <v>0</v>
      </c>
      <c r="N166" s="84">
        <f t="shared" si="65"/>
        <v>0</v>
      </c>
      <c r="O166" s="85">
        <f t="shared" si="66"/>
        <v>0</v>
      </c>
      <c r="P166" s="106">
        <v>161</v>
      </c>
      <c r="Q166" s="84">
        <f t="shared" si="74"/>
        <v>0</v>
      </c>
      <c r="R166" s="84">
        <f t="shared" si="80"/>
        <v>0</v>
      </c>
      <c r="S166" s="84">
        <f t="shared" si="81"/>
        <v>0</v>
      </c>
      <c r="T166" s="84">
        <f t="shared" si="67"/>
        <v>0</v>
      </c>
      <c r="U166" s="84">
        <f t="shared" si="75"/>
        <v>0</v>
      </c>
      <c r="V166" s="84">
        <f t="shared" si="68"/>
        <v>0</v>
      </c>
      <c r="W166" s="84">
        <v>0</v>
      </c>
      <c r="X166" s="84">
        <f t="shared" si="69"/>
        <v>0</v>
      </c>
      <c r="Y166" s="89">
        <f t="shared" si="70"/>
        <v>0</v>
      </c>
      <c r="AA166" s="122">
        <v>161</v>
      </c>
      <c r="AB166" s="84">
        <f t="shared" si="71"/>
        <v>0</v>
      </c>
      <c r="AC166" s="332">
        <f t="shared" si="86"/>
        <v>0</v>
      </c>
      <c r="AD166" s="152">
        <f t="shared" si="72"/>
        <v>0</v>
      </c>
      <c r="AE166" s="152">
        <f t="shared" si="73"/>
        <v>0</v>
      </c>
      <c r="AF166" s="221">
        <f t="shared" si="82"/>
        <v>0</v>
      </c>
      <c r="AG166" s="221">
        <f t="shared" si="83"/>
        <v>0</v>
      </c>
      <c r="AH166" s="221">
        <f t="shared" si="84"/>
        <v>0</v>
      </c>
      <c r="AI166" s="226">
        <f t="shared" si="85"/>
        <v>0</v>
      </c>
      <c r="AK166" s="122">
        <v>161</v>
      </c>
      <c r="AL166" s="84"/>
      <c r="AM166" s="84"/>
      <c r="AN166" s="84"/>
      <c r="AO166" s="84"/>
      <c r="AP166" s="84"/>
      <c r="AQ166" s="221"/>
      <c r="AR166" s="221"/>
      <c r="AS166" s="221"/>
      <c r="AT166" s="221"/>
      <c r="AU166" s="84"/>
      <c r="AV166" s="84"/>
      <c r="AW166" s="84"/>
      <c r="AX166" s="84"/>
      <c r="AY166" s="127"/>
    </row>
    <row r="167" spans="3:51">
      <c r="C167" s="192" t="s">
        <v>42</v>
      </c>
      <c r="D167" s="4">
        <v>0.53</v>
      </c>
      <c r="E167" s="215" t="s">
        <v>233</v>
      </c>
      <c r="I167" s="106">
        <v>162</v>
      </c>
      <c r="J167" s="84">
        <f t="shared" si="76"/>
        <v>0</v>
      </c>
      <c r="K167" s="84">
        <f t="shared" si="77"/>
        <v>0</v>
      </c>
      <c r="L167" s="84">
        <f t="shared" si="78"/>
        <v>0</v>
      </c>
      <c r="M167" s="84">
        <f t="shared" si="79"/>
        <v>0</v>
      </c>
      <c r="N167" s="84">
        <f t="shared" si="65"/>
        <v>0</v>
      </c>
      <c r="O167" s="85">
        <f t="shared" si="66"/>
        <v>0</v>
      </c>
      <c r="P167" s="106">
        <v>162</v>
      </c>
      <c r="Q167" s="84">
        <f t="shared" si="74"/>
        <v>0</v>
      </c>
      <c r="R167" s="84">
        <f t="shared" si="80"/>
        <v>0</v>
      </c>
      <c r="S167" s="84">
        <f t="shared" si="81"/>
        <v>0</v>
      </c>
      <c r="T167" s="84">
        <f t="shared" si="67"/>
        <v>0</v>
      </c>
      <c r="U167" s="84">
        <f t="shared" si="75"/>
        <v>0</v>
      </c>
      <c r="V167" s="84">
        <f t="shared" si="68"/>
        <v>0</v>
      </c>
      <c r="W167" s="84">
        <v>0</v>
      </c>
      <c r="X167" s="84">
        <f t="shared" si="69"/>
        <v>0</v>
      </c>
      <c r="Y167" s="89">
        <f t="shared" si="70"/>
        <v>0</v>
      </c>
      <c r="AA167" s="122">
        <v>162</v>
      </c>
      <c r="AB167" s="84">
        <f t="shared" si="71"/>
        <v>0</v>
      </c>
      <c r="AC167" s="332">
        <f t="shared" si="86"/>
        <v>0</v>
      </c>
      <c r="AD167" s="152">
        <f t="shared" si="72"/>
        <v>0</v>
      </c>
      <c r="AE167" s="152">
        <f t="shared" si="73"/>
        <v>0</v>
      </c>
      <c r="AF167" s="221">
        <f t="shared" si="82"/>
        <v>0</v>
      </c>
      <c r="AG167" s="221">
        <f t="shared" si="83"/>
        <v>0</v>
      </c>
      <c r="AH167" s="221">
        <f t="shared" si="84"/>
        <v>0</v>
      </c>
      <c r="AI167" s="226">
        <f t="shared" si="85"/>
        <v>0</v>
      </c>
      <c r="AK167" s="122">
        <v>162</v>
      </c>
      <c r="AL167" s="84"/>
      <c r="AM167" s="84"/>
      <c r="AN167" s="84"/>
      <c r="AO167" s="84"/>
      <c r="AP167" s="84"/>
      <c r="AQ167" s="221"/>
      <c r="AR167" s="221"/>
      <c r="AS167" s="221"/>
      <c r="AT167" s="221"/>
      <c r="AU167" s="84"/>
      <c r="AV167" s="84"/>
      <c r="AW167" s="84"/>
      <c r="AX167" s="84"/>
      <c r="AY167" s="127"/>
    </row>
    <row r="168" spans="3:51">
      <c r="C168" s="192" t="s">
        <v>43</v>
      </c>
      <c r="D168" s="4">
        <v>0.52</v>
      </c>
      <c r="E168" s="215" t="s">
        <v>233</v>
      </c>
      <c r="I168" s="106">
        <v>163</v>
      </c>
      <c r="J168" s="84">
        <f t="shared" si="76"/>
        <v>0</v>
      </c>
      <c r="K168" s="84">
        <f t="shared" si="77"/>
        <v>0</v>
      </c>
      <c r="L168" s="84">
        <f t="shared" si="78"/>
        <v>0</v>
      </c>
      <c r="M168" s="84">
        <f t="shared" si="79"/>
        <v>0</v>
      </c>
      <c r="N168" s="84">
        <f t="shared" si="65"/>
        <v>0</v>
      </c>
      <c r="O168" s="85">
        <f t="shared" si="66"/>
        <v>0</v>
      </c>
      <c r="P168" s="106">
        <v>163</v>
      </c>
      <c r="Q168" s="84">
        <f t="shared" si="74"/>
        <v>0</v>
      </c>
      <c r="R168" s="84">
        <f t="shared" si="80"/>
        <v>0</v>
      </c>
      <c r="S168" s="84">
        <f t="shared" si="81"/>
        <v>0</v>
      </c>
      <c r="T168" s="84">
        <f t="shared" si="67"/>
        <v>0</v>
      </c>
      <c r="U168" s="84">
        <f t="shared" si="75"/>
        <v>0</v>
      </c>
      <c r="V168" s="84">
        <f t="shared" si="68"/>
        <v>0</v>
      </c>
      <c r="W168" s="84">
        <v>0</v>
      </c>
      <c r="X168" s="84">
        <f t="shared" si="69"/>
        <v>0</v>
      </c>
      <c r="Y168" s="89">
        <f t="shared" si="70"/>
        <v>0</v>
      </c>
      <c r="AA168" s="122">
        <v>163</v>
      </c>
      <c r="AB168" s="84">
        <f t="shared" si="71"/>
        <v>0</v>
      </c>
      <c r="AC168" s="332">
        <f t="shared" si="86"/>
        <v>0</v>
      </c>
      <c r="AD168" s="152">
        <f t="shared" si="72"/>
        <v>0</v>
      </c>
      <c r="AE168" s="152">
        <f t="shared" si="73"/>
        <v>0</v>
      </c>
      <c r="AF168" s="221">
        <f t="shared" si="82"/>
        <v>0</v>
      </c>
      <c r="AG168" s="221">
        <f t="shared" si="83"/>
        <v>0</v>
      </c>
      <c r="AH168" s="221">
        <f t="shared" si="84"/>
        <v>0</v>
      </c>
      <c r="AI168" s="226">
        <f t="shared" si="85"/>
        <v>0</v>
      </c>
      <c r="AK168" s="122">
        <v>163</v>
      </c>
      <c r="AL168" s="84"/>
      <c r="AM168" s="84"/>
      <c r="AN168" s="84"/>
      <c r="AO168" s="84"/>
      <c r="AP168" s="84"/>
      <c r="AQ168" s="221"/>
      <c r="AR168" s="221"/>
      <c r="AS168" s="221"/>
      <c r="AT168" s="221"/>
      <c r="AU168" s="84"/>
      <c r="AV168" s="84"/>
      <c r="AW168" s="84"/>
      <c r="AX168" s="84"/>
      <c r="AY168" s="127"/>
    </row>
    <row r="169" spans="3:51">
      <c r="C169" s="192" t="s">
        <v>44</v>
      </c>
      <c r="D169" s="4">
        <v>0.52</v>
      </c>
      <c r="E169" s="215" t="s">
        <v>233</v>
      </c>
      <c r="I169" s="106">
        <v>164</v>
      </c>
      <c r="J169" s="84">
        <f t="shared" si="76"/>
        <v>0</v>
      </c>
      <c r="K169" s="84">
        <f t="shared" si="77"/>
        <v>0</v>
      </c>
      <c r="L169" s="84">
        <f t="shared" si="78"/>
        <v>0</v>
      </c>
      <c r="M169" s="84">
        <f t="shared" si="79"/>
        <v>0</v>
      </c>
      <c r="N169" s="84">
        <f t="shared" si="65"/>
        <v>0</v>
      </c>
      <c r="O169" s="85">
        <f t="shared" si="66"/>
        <v>0</v>
      </c>
      <c r="P169" s="106">
        <v>164</v>
      </c>
      <c r="Q169" s="84">
        <f t="shared" si="74"/>
        <v>0</v>
      </c>
      <c r="R169" s="84">
        <f t="shared" si="80"/>
        <v>0</v>
      </c>
      <c r="S169" s="84">
        <f t="shared" si="81"/>
        <v>0</v>
      </c>
      <c r="T169" s="84">
        <f t="shared" si="67"/>
        <v>0</v>
      </c>
      <c r="U169" s="84">
        <f t="shared" si="75"/>
        <v>0</v>
      </c>
      <c r="V169" s="84">
        <f t="shared" si="68"/>
        <v>0</v>
      </c>
      <c r="W169" s="84">
        <v>0</v>
      </c>
      <c r="X169" s="84">
        <f t="shared" si="69"/>
        <v>0</v>
      </c>
      <c r="Y169" s="89">
        <f t="shared" si="70"/>
        <v>0</v>
      </c>
      <c r="AA169" s="122">
        <v>164</v>
      </c>
      <c r="AB169" s="84">
        <f t="shared" si="71"/>
        <v>0</v>
      </c>
      <c r="AC169" s="332">
        <f t="shared" si="86"/>
        <v>0</v>
      </c>
      <c r="AD169" s="152">
        <f t="shared" si="72"/>
        <v>0</v>
      </c>
      <c r="AE169" s="152">
        <f t="shared" si="73"/>
        <v>0</v>
      </c>
      <c r="AF169" s="221">
        <f t="shared" si="82"/>
        <v>0</v>
      </c>
      <c r="AG169" s="221">
        <f t="shared" si="83"/>
        <v>0</v>
      </c>
      <c r="AH169" s="221">
        <f t="shared" si="84"/>
        <v>0</v>
      </c>
      <c r="AI169" s="226">
        <f t="shared" si="85"/>
        <v>0</v>
      </c>
      <c r="AK169" s="122">
        <v>164</v>
      </c>
      <c r="AL169" s="84"/>
      <c r="AM169" s="84"/>
      <c r="AN169" s="84"/>
      <c r="AO169" s="84"/>
      <c r="AP169" s="84"/>
      <c r="AQ169" s="221"/>
      <c r="AR169" s="221"/>
      <c r="AS169" s="221"/>
      <c r="AT169" s="221"/>
      <c r="AU169" s="84"/>
      <c r="AV169" s="84"/>
      <c r="AW169" s="84"/>
      <c r="AX169" s="84"/>
      <c r="AY169" s="127"/>
    </row>
    <row r="170" spans="3:51">
      <c r="C170" s="192" t="s">
        <v>45</v>
      </c>
      <c r="D170" s="4">
        <v>0.75</v>
      </c>
      <c r="E170" s="215" t="s">
        <v>233</v>
      </c>
      <c r="I170" s="106">
        <v>165</v>
      </c>
      <c r="J170" s="84">
        <f t="shared" si="76"/>
        <v>0</v>
      </c>
      <c r="K170" s="84">
        <f t="shared" si="77"/>
        <v>0</v>
      </c>
      <c r="L170" s="84">
        <f t="shared" si="78"/>
        <v>0</v>
      </c>
      <c r="M170" s="84">
        <f t="shared" si="79"/>
        <v>0</v>
      </c>
      <c r="N170" s="84">
        <f t="shared" si="65"/>
        <v>0</v>
      </c>
      <c r="O170" s="85">
        <f t="shared" si="66"/>
        <v>0</v>
      </c>
      <c r="P170" s="106">
        <v>165</v>
      </c>
      <c r="Q170" s="84">
        <f t="shared" si="74"/>
        <v>0</v>
      </c>
      <c r="R170" s="84">
        <f t="shared" si="80"/>
        <v>0</v>
      </c>
      <c r="S170" s="84">
        <f t="shared" si="81"/>
        <v>0</v>
      </c>
      <c r="T170" s="84">
        <f t="shared" si="67"/>
        <v>0</v>
      </c>
      <c r="U170" s="84">
        <f t="shared" si="75"/>
        <v>0</v>
      </c>
      <c r="V170" s="84">
        <f t="shared" si="68"/>
        <v>0</v>
      </c>
      <c r="W170" s="84">
        <v>0</v>
      </c>
      <c r="X170" s="84">
        <f t="shared" si="69"/>
        <v>0</v>
      </c>
      <c r="Y170" s="89">
        <f t="shared" si="70"/>
        <v>0</v>
      </c>
      <c r="AA170" s="122">
        <v>165</v>
      </c>
      <c r="AB170" s="84">
        <f t="shared" si="71"/>
        <v>0</v>
      </c>
      <c r="AC170" s="332">
        <f t="shared" si="86"/>
        <v>0</v>
      </c>
      <c r="AD170" s="152">
        <f t="shared" si="72"/>
        <v>0</v>
      </c>
      <c r="AE170" s="152">
        <f t="shared" si="73"/>
        <v>0</v>
      </c>
      <c r="AF170" s="221">
        <f t="shared" si="82"/>
        <v>0</v>
      </c>
      <c r="AG170" s="221">
        <f t="shared" si="83"/>
        <v>0</v>
      </c>
      <c r="AH170" s="221">
        <f t="shared" si="84"/>
        <v>0</v>
      </c>
      <c r="AI170" s="226">
        <f t="shared" si="85"/>
        <v>0</v>
      </c>
      <c r="AK170" s="122">
        <v>165</v>
      </c>
      <c r="AL170" s="84"/>
      <c r="AM170" s="84"/>
      <c r="AN170" s="84"/>
      <c r="AO170" s="84"/>
      <c r="AP170" s="84"/>
      <c r="AQ170" s="221"/>
      <c r="AR170" s="221"/>
      <c r="AS170" s="221"/>
      <c r="AT170" s="221"/>
      <c r="AU170" s="84"/>
      <c r="AV170" s="84"/>
      <c r="AW170" s="84"/>
      <c r="AX170" s="84"/>
      <c r="AY170" s="127"/>
    </row>
    <row r="171" spans="3:51">
      <c r="C171" s="192" t="s">
        <v>46</v>
      </c>
      <c r="D171" s="4">
        <v>0.52</v>
      </c>
      <c r="E171" s="215" t="s">
        <v>233</v>
      </c>
      <c r="I171" s="106">
        <v>166</v>
      </c>
      <c r="J171" s="84">
        <f t="shared" si="76"/>
        <v>0</v>
      </c>
      <c r="K171" s="84">
        <f t="shared" si="77"/>
        <v>0</v>
      </c>
      <c r="L171" s="84">
        <f t="shared" si="78"/>
        <v>0</v>
      </c>
      <c r="M171" s="84">
        <f t="shared" si="79"/>
        <v>0</v>
      </c>
      <c r="N171" s="84">
        <f t="shared" si="65"/>
        <v>0</v>
      </c>
      <c r="O171" s="85">
        <f t="shared" si="66"/>
        <v>0</v>
      </c>
      <c r="P171" s="106">
        <v>166</v>
      </c>
      <c r="Q171" s="84">
        <f t="shared" si="74"/>
        <v>0</v>
      </c>
      <c r="R171" s="84">
        <f t="shared" si="80"/>
        <v>0</v>
      </c>
      <c r="S171" s="84">
        <f t="shared" si="81"/>
        <v>0</v>
      </c>
      <c r="T171" s="84">
        <f t="shared" si="67"/>
        <v>0</v>
      </c>
      <c r="U171" s="84">
        <f t="shared" si="75"/>
        <v>0</v>
      </c>
      <c r="V171" s="84">
        <f t="shared" si="68"/>
        <v>0</v>
      </c>
      <c r="W171" s="84">
        <v>0</v>
      </c>
      <c r="X171" s="84">
        <f t="shared" si="69"/>
        <v>0</v>
      </c>
      <c r="Y171" s="89">
        <f t="shared" si="70"/>
        <v>0</v>
      </c>
      <c r="AA171" s="122">
        <v>166</v>
      </c>
      <c r="AB171" s="84">
        <f t="shared" si="71"/>
        <v>0</v>
      </c>
      <c r="AC171" s="332">
        <f t="shared" si="86"/>
        <v>0</v>
      </c>
      <c r="AD171" s="152">
        <f t="shared" si="72"/>
        <v>0</v>
      </c>
      <c r="AE171" s="152">
        <f t="shared" si="73"/>
        <v>0</v>
      </c>
      <c r="AF171" s="221">
        <f t="shared" si="82"/>
        <v>0</v>
      </c>
      <c r="AG171" s="221">
        <f t="shared" si="83"/>
        <v>0</v>
      </c>
      <c r="AH171" s="221">
        <f t="shared" si="84"/>
        <v>0</v>
      </c>
      <c r="AI171" s="226">
        <f t="shared" si="85"/>
        <v>0</v>
      </c>
      <c r="AK171" s="122">
        <v>166</v>
      </c>
      <c r="AL171" s="84"/>
      <c r="AM171" s="84"/>
      <c r="AN171" s="84"/>
      <c r="AO171" s="84"/>
      <c r="AP171" s="84"/>
      <c r="AQ171" s="221"/>
      <c r="AR171" s="221"/>
      <c r="AS171" s="221"/>
      <c r="AT171" s="221"/>
      <c r="AU171" s="84"/>
      <c r="AV171" s="84"/>
      <c r="AW171" s="84"/>
      <c r="AX171" s="84"/>
      <c r="AY171" s="127"/>
    </row>
    <row r="172" spans="3:51">
      <c r="C172" s="192" t="s">
        <v>47</v>
      </c>
      <c r="D172" s="4">
        <v>0.35</v>
      </c>
      <c r="E172" s="215" t="s">
        <v>235</v>
      </c>
      <c r="I172" s="106">
        <v>167</v>
      </c>
      <c r="J172" s="84">
        <f t="shared" si="76"/>
        <v>0</v>
      </c>
      <c r="K172" s="84">
        <f t="shared" si="77"/>
        <v>0</v>
      </c>
      <c r="L172" s="84">
        <f t="shared" si="78"/>
        <v>0</v>
      </c>
      <c r="M172" s="84">
        <f t="shared" si="79"/>
        <v>0</v>
      </c>
      <c r="N172" s="84">
        <f t="shared" si="65"/>
        <v>0</v>
      </c>
      <c r="O172" s="85">
        <f t="shared" si="66"/>
        <v>0</v>
      </c>
      <c r="P172" s="106">
        <v>167</v>
      </c>
      <c r="Q172" s="84">
        <f t="shared" si="74"/>
        <v>0</v>
      </c>
      <c r="R172" s="84">
        <f t="shared" si="80"/>
        <v>0</v>
      </c>
      <c r="S172" s="84">
        <f t="shared" si="81"/>
        <v>0</v>
      </c>
      <c r="T172" s="84">
        <f t="shared" si="67"/>
        <v>0</v>
      </c>
      <c r="U172" s="84">
        <f t="shared" si="75"/>
        <v>0</v>
      </c>
      <c r="V172" s="84">
        <f t="shared" si="68"/>
        <v>0</v>
      </c>
      <c r="W172" s="84">
        <v>0</v>
      </c>
      <c r="X172" s="84">
        <f t="shared" si="69"/>
        <v>0</v>
      </c>
      <c r="Y172" s="89">
        <f t="shared" si="70"/>
        <v>0</v>
      </c>
      <c r="AA172" s="122">
        <v>167</v>
      </c>
      <c r="AB172" s="84">
        <f t="shared" si="71"/>
        <v>0</v>
      </c>
      <c r="AC172" s="332">
        <f t="shared" si="86"/>
        <v>0</v>
      </c>
      <c r="AD172" s="152">
        <f t="shared" si="72"/>
        <v>0</v>
      </c>
      <c r="AE172" s="152">
        <f t="shared" si="73"/>
        <v>0</v>
      </c>
      <c r="AF172" s="221">
        <f t="shared" si="82"/>
        <v>0</v>
      </c>
      <c r="AG172" s="221">
        <f t="shared" si="83"/>
        <v>0</v>
      </c>
      <c r="AH172" s="221">
        <f t="shared" si="84"/>
        <v>0</v>
      </c>
      <c r="AI172" s="226">
        <f t="shared" si="85"/>
        <v>0</v>
      </c>
      <c r="AK172" s="122">
        <v>167</v>
      </c>
      <c r="AL172" s="84"/>
      <c r="AM172" s="84"/>
      <c r="AN172" s="84"/>
      <c r="AO172" s="84"/>
      <c r="AP172" s="84"/>
      <c r="AQ172" s="221"/>
      <c r="AR172" s="221"/>
      <c r="AS172" s="221"/>
      <c r="AT172" s="221"/>
      <c r="AU172" s="84"/>
      <c r="AV172" s="84"/>
      <c r="AW172" s="84"/>
      <c r="AX172" s="84"/>
      <c r="AY172" s="127"/>
    </row>
    <row r="173" spans="3:51">
      <c r="C173" s="192" t="s">
        <v>48</v>
      </c>
      <c r="D173" s="4">
        <v>0.37</v>
      </c>
      <c r="E173" s="215" t="s">
        <v>233</v>
      </c>
      <c r="I173" s="106">
        <v>168</v>
      </c>
      <c r="J173" s="84">
        <f t="shared" si="76"/>
        <v>0</v>
      </c>
      <c r="K173" s="84">
        <f t="shared" si="77"/>
        <v>0</v>
      </c>
      <c r="L173" s="84">
        <f t="shared" si="78"/>
        <v>0</v>
      </c>
      <c r="M173" s="84">
        <f t="shared" si="79"/>
        <v>0</v>
      </c>
      <c r="N173" s="84">
        <f t="shared" si="65"/>
        <v>0</v>
      </c>
      <c r="O173" s="85">
        <f t="shared" si="66"/>
        <v>0</v>
      </c>
      <c r="P173" s="106">
        <v>168</v>
      </c>
      <c r="Q173" s="84">
        <f t="shared" si="74"/>
        <v>0</v>
      </c>
      <c r="R173" s="84">
        <f t="shared" si="80"/>
        <v>0</v>
      </c>
      <c r="S173" s="84">
        <f t="shared" si="81"/>
        <v>0</v>
      </c>
      <c r="T173" s="84">
        <f t="shared" si="67"/>
        <v>0</v>
      </c>
      <c r="U173" s="84">
        <f t="shared" si="75"/>
        <v>0</v>
      </c>
      <c r="V173" s="84">
        <f t="shared" si="68"/>
        <v>0</v>
      </c>
      <c r="W173" s="84">
        <v>0</v>
      </c>
      <c r="X173" s="84">
        <f t="shared" si="69"/>
        <v>0</v>
      </c>
      <c r="Y173" s="89">
        <f t="shared" si="70"/>
        <v>0</v>
      </c>
      <c r="AA173" s="122">
        <v>168</v>
      </c>
      <c r="AB173" s="84">
        <f t="shared" si="71"/>
        <v>0</v>
      </c>
      <c r="AC173" s="332">
        <f t="shared" si="86"/>
        <v>0</v>
      </c>
      <c r="AD173" s="152">
        <f t="shared" si="72"/>
        <v>0</v>
      </c>
      <c r="AE173" s="152">
        <f t="shared" si="73"/>
        <v>0</v>
      </c>
      <c r="AF173" s="221">
        <f t="shared" si="82"/>
        <v>0</v>
      </c>
      <c r="AG173" s="221">
        <f t="shared" si="83"/>
        <v>0</v>
      </c>
      <c r="AH173" s="221">
        <f t="shared" si="84"/>
        <v>0</v>
      </c>
      <c r="AI173" s="226">
        <f t="shared" si="85"/>
        <v>0</v>
      </c>
      <c r="AK173" s="122">
        <v>168</v>
      </c>
      <c r="AL173" s="84"/>
      <c r="AM173" s="84"/>
      <c r="AN173" s="84"/>
      <c r="AO173" s="84"/>
      <c r="AP173" s="84"/>
      <c r="AQ173" s="221"/>
      <c r="AR173" s="221"/>
      <c r="AS173" s="221"/>
      <c r="AT173" s="221"/>
      <c r="AU173" s="84"/>
      <c r="AV173" s="84"/>
      <c r="AW173" s="84"/>
      <c r="AX173" s="84"/>
      <c r="AY173" s="127"/>
    </row>
    <row r="174" spans="3:51">
      <c r="C174" s="192" t="s">
        <v>49</v>
      </c>
      <c r="D174" s="4">
        <v>0.45</v>
      </c>
      <c r="E174" s="215" t="s">
        <v>234</v>
      </c>
      <c r="I174" s="106">
        <v>169</v>
      </c>
      <c r="J174" s="84">
        <f t="shared" si="76"/>
        <v>0</v>
      </c>
      <c r="K174" s="84">
        <f t="shared" si="77"/>
        <v>0</v>
      </c>
      <c r="L174" s="84">
        <f t="shared" si="78"/>
        <v>0</v>
      </c>
      <c r="M174" s="84">
        <f t="shared" si="79"/>
        <v>0</v>
      </c>
      <c r="N174" s="84">
        <f t="shared" si="65"/>
        <v>0</v>
      </c>
      <c r="O174" s="85">
        <f t="shared" si="66"/>
        <v>0</v>
      </c>
      <c r="P174" s="106">
        <v>169</v>
      </c>
      <c r="Q174" s="84">
        <f t="shared" si="74"/>
        <v>0</v>
      </c>
      <c r="R174" s="84">
        <f t="shared" si="80"/>
        <v>0</v>
      </c>
      <c r="S174" s="84">
        <f t="shared" si="81"/>
        <v>0</v>
      </c>
      <c r="T174" s="84">
        <f t="shared" si="67"/>
        <v>0</v>
      </c>
      <c r="U174" s="84">
        <f t="shared" si="75"/>
        <v>0</v>
      </c>
      <c r="V174" s="84">
        <f t="shared" si="68"/>
        <v>0</v>
      </c>
      <c r="W174" s="84">
        <v>0</v>
      </c>
      <c r="X174" s="84">
        <f t="shared" si="69"/>
        <v>0</v>
      </c>
      <c r="Y174" s="89">
        <f t="shared" si="70"/>
        <v>0</v>
      </c>
      <c r="AA174" s="122">
        <v>169</v>
      </c>
      <c r="AB174" s="84">
        <f t="shared" si="71"/>
        <v>0</v>
      </c>
      <c r="AC174" s="332">
        <f t="shared" si="86"/>
        <v>0</v>
      </c>
      <c r="AD174" s="152">
        <f t="shared" si="72"/>
        <v>0</v>
      </c>
      <c r="AE174" s="152">
        <f t="shared" si="73"/>
        <v>0</v>
      </c>
      <c r="AF174" s="221">
        <f t="shared" si="82"/>
        <v>0</v>
      </c>
      <c r="AG174" s="221">
        <f t="shared" si="83"/>
        <v>0</v>
      </c>
      <c r="AH174" s="221">
        <f t="shared" si="84"/>
        <v>0</v>
      </c>
      <c r="AI174" s="226">
        <f t="shared" si="85"/>
        <v>0</v>
      </c>
      <c r="AK174" s="122">
        <v>169</v>
      </c>
      <c r="AL174" s="84"/>
      <c r="AM174" s="84"/>
      <c r="AN174" s="84"/>
      <c r="AO174" s="84"/>
      <c r="AP174" s="84"/>
      <c r="AQ174" s="221"/>
      <c r="AR174" s="221"/>
      <c r="AS174" s="221"/>
      <c r="AT174" s="221"/>
      <c r="AU174" s="84"/>
      <c r="AV174" s="84"/>
      <c r="AW174" s="84"/>
      <c r="AX174" s="84"/>
      <c r="AY174" s="127"/>
    </row>
    <row r="175" spans="3:51">
      <c r="C175" s="192" t="s">
        <v>50</v>
      </c>
      <c r="D175" s="4">
        <v>0.39</v>
      </c>
      <c r="E175" s="215" t="s">
        <v>234</v>
      </c>
      <c r="I175" s="106">
        <v>170</v>
      </c>
      <c r="J175" s="84">
        <f t="shared" si="76"/>
        <v>0</v>
      </c>
      <c r="K175" s="84">
        <f t="shared" si="77"/>
        <v>0</v>
      </c>
      <c r="L175" s="84">
        <f t="shared" si="78"/>
        <v>0</v>
      </c>
      <c r="M175" s="84">
        <f t="shared" si="79"/>
        <v>0</v>
      </c>
      <c r="N175" s="84">
        <f t="shared" si="65"/>
        <v>0</v>
      </c>
      <c r="O175" s="85">
        <f t="shared" si="66"/>
        <v>0</v>
      </c>
      <c r="P175" s="106">
        <v>170</v>
      </c>
      <c r="Q175" s="84">
        <f t="shared" si="74"/>
        <v>0</v>
      </c>
      <c r="R175" s="84">
        <f t="shared" si="80"/>
        <v>0</v>
      </c>
      <c r="S175" s="84">
        <f t="shared" si="81"/>
        <v>0</v>
      </c>
      <c r="T175" s="84">
        <f t="shared" si="67"/>
        <v>0</v>
      </c>
      <c r="U175" s="84">
        <f t="shared" si="75"/>
        <v>0</v>
      </c>
      <c r="V175" s="84">
        <f t="shared" si="68"/>
        <v>0</v>
      </c>
      <c r="W175" s="84">
        <v>0</v>
      </c>
      <c r="X175" s="84">
        <f t="shared" si="69"/>
        <v>0</v>
      </c>
      <c r="Y175" s="89">
        <f t="shared" si="70"/>
        <v>0</v>
      </c>
      <c r="AA175" s="122">
        <v>170</v>
      </c>
      <c r="AB175" s="84">
        <f t="shared" si="71"/>
        <v>0</v>
      </c>
      <c r="AC175" s="332">
        <f t="shared" si="86"/>
        <v>0</v>
      </c>
      <c r="AD175" s="152">
        <f t="shared" si="72"/>
        <v>0</v>
      </c>
      <c r="AE175" s="152">
        <f t="shared" si="73"/>
        <v>0</v>
      </c>
      <c r="AF175" s="221">
        <f t="shared" si="82"/>
        <v>0</v>
      </c>
      <c r="AG175" s="221">
        <f t="shared" si="83"/>
        <v>0</v>
      </c>
      <c r="AH175" s="221">
        <f t="shared" si="84"/>
        <v>0</v>
      </c>
      <c r="AI175" s="226">
        <f t="shared" si="85"/>
        <v>0</v>
      </c>
      <c r="AK175" s="122">
        <v>170</v>
      </c>
      <c r="AL175" s="84"/>
      <c r="AM175" s="84"/>
      <c r="AN175" s="84"/>
      <c r="AO175" s="84"/>
      <c r="AP175" s="84"/>
      <c r="AQ175" s="221"/>
      <c r="AR175" s="221"/>
      <c r="AS175" s="221"/>
      <c r="AT175" s="221"/>
      <c r="AU175" s="84"/>
      <c r="AV175" s="84"/>
      <c r="AW175" s="84"/>
      <c r="AX175" s="84"/>
      <c r="AY175" s="127"/>
    </row>
    <row r="176" spans="3:51">
      <c r="C176" s="192" t="s">
        <v>51</v>
      </c>
      <c r="D176" s="4">
        <v>0.44</v>
      </c>
      <c r="E176" s="215" t="s">
        <v>234</v>
      </c>
      <c r="I176" s="106">
        <v>171</v>
      </c>
      <c r="J176" s="84">
        <f t="shared" si="76"/>
        <v>0</v>
      </c>
      <c r="K176" s="84">
        <f t="shared" si="77"/>
        <v>0</v>
      </c>
      <c r="L176" s="84">
        <f t="shared" si="78"/>
        <v>0</v>
      </c>
      <c r="M176" s="84">
        <f t="shared" si="79"/>
        <v>0</v>
      </c>
      <c r="N176" s="84">
        <f t="shared" si="65"/>
        <v>0</v>
      </c>
      <c r="O176" s="85">
        <f t="shared" si="66"/>
        <v>0</v>
      </c>
      <c r="P176" s="106">
        <v>171</v>
      </c>
      <c r="Q176" s="84">
        <f t="shared" si="74"/>
        <v>0</v>
      </c>
      <c r="R176" s="84">
        <f t="shared" si="80"/>
        <v>0</v>
      </c>
      <c r="S176" s="84">
        <f t="shared" si="81"/>
        <v>0</v>
      </c>
      <c r="T176" s="84">
        <f t="shared" si="67"/>
        <v>0</v>
      </c>
      <c r="U176" s="84">
        <f t="shared" si="75"/>
        <v>0</v>
      </c>
      <c r="V176" s="84">
        <f t="shared" si="68"/>
        <v>0</v>
      </c>
      <c r="W176" s="84">
        <v>0</v>
      </c>
      <c r="X176" s="84">
        <f t="shared" si="69"/>
        <v>0</v>
      </c>
      <c r="Y176" s="89">
        <f t="shared" si="70"/>
        <v>0</v>
      </c>
      <c r="AA176" s="122">
        <v>171</v>
      </c>
      <c r="AB176" s="84">
        <f t="shared" si="71"/>
        <v>0</v>
      </c>
      <c r="AC176" s="332">
        <f t="shared" si="86"/>
        <v>0</v>
      </c>
      <c r="AD176" s="152">
        <f t="shared" si="72"/>
        <v>0</v>
      </c>
      <c r="AE176" s="152">
        <f t="shared" si="73"/>
        <v>0</v>
      </c>
      <c r="AF176" s="221">
        <f t="shared" si="82"/>
        <v>0</v>
      </c>
      <c r="AG176" s="221">
        <f t="shared" si="83"/>
        <v>0</v>
      </c>
      <c r="AH176" s="221">
        <f t="shared" si="84"/>
        <v>0</v>
      </c>
      <c r="AI176" s="226">
        <f t="shared" si="85"/>
        <v>0</v>
      </c>
      <c r="AK176" s="122">
        <v>171</v>
      </c>
      <c r="AL176" s="84"/>
      <c r="AM176" s="84"/>
      <c r="AN176" s="84"/>
      <c r="AO176" s="84"/>
      <c r="AP176" s="84"/>
      <c r="AQ176" s="221"/>
      <c r="AR176" s="221"/>
      <c r="AS176" s="221"/>
      <c r="AT176" s="221"/>
      <c r="AU176" s="84"/>
      <c r="AV176" s="84"/>
      <c r="AW176" s="84"/>
      <c r="AX176" s="84"/>
      <c r="AY176" s="127"/>
    </row>
    <row r="177" spans="3:51">
      <c r="C177" s="192" t="s">
        <v>52</v>
      </c>
      <c r="D177" s="4">
        <v>0.46</v>
      </c>
      <c r="E177" s="215" t="s">
        <v>234</v>
      </c>
      <c r="I177" s="106">
        <v>172</v>
      </c>
      <c r="J177" s="84">
        <f t="shared" si="76"/>
        <v>0</v>
      </c>
      <c r="K177" s="84">
        <f t="shared" si="77"/>
        <v>0</v>
      </c>
      <c r="L177" s="84">
        <f t="shared" si="78"/>
        <v>0</v>
      </c>
      <c r="M177" s="84">
        <f t="shared" si="79"/>
        <v>0</v>
      </c>
      <c r="N177" s="84">
        <f t="shared" si="65"/>
        <v>0</v>
      </c>
      <c r="O177" s="85">
        <f t="shared" si="66"/>
        <v>0</v>
      </c>
      <c r="P177" s="106">
        <v>172</v>
      </c>
      <c r="Q177" s="84">
        <f t="shared" si="74"/>
        <v>0</v>
      </c>
      <c r="R177" s="84">
        <f t="shared" si="80"/>
        <v>0</v>
      </c>
      <c r="S177" s="84">
        <f t="shared" si="81"/>
        <v>0</v>
      </c>
      <c r="T177" s="84">
        <f t="shared" si="67"/>
        <v>0</v>
      </c>
      <c r="U177" s="84">
        <f t="shared" si="75"/>
        <v>0</v>
      </c>
      <c r="V177" s="84">
        <f t="shared" si="68"/>
        <v>0</v>
      </c>
      <c r="W177" s="84">
        <v>0</v>
      </c>
      <c r="X177" s="84">
        <f t="shared" si="69"/>
        <v>0</v>
      </c>
      <c r="Y177" s="89">
        <f t="shared" si="70"/>
        <v>0</v>
      </c>
      <c r="AA177" s="122">
        <v>172</v>
      </c>
      <c r="AB177" s="84">
        <f t="shared" si="71"/>
        <v>0</v>
      </c>
      <c r="AC177" s="332">
        <f t="shared" si="86"/>
        <v>0</v>
      </c>
      <c r="AD177" s="152">
        <f t="shared" si="72"/>
        <v>0</v>
      </c>
      <c r="AE177" s="152">
        <f t="shared" si="73"/>
        <v>0</v>
      </c>
      <c r="AF177" s="221">
        <f t="shared" si="82"/>
        <v>0</v>
      </c>
      <c r="AG177" s="221">
        <f t="shared" si="83"/>
        <v>0</v>
      </c>
      <c r="AH177" s="221">
        <f t="shared" si="84"/>
        <v>0</v>
      </c>
      <c r="AI177" s="226">
        <f t="shared" si="85"/>
        <v>0</v>
      </c>
      <c r="AK177" s="122">
        <v>172</v>
      </c>
      <c r="AL177" s="84"/>
      <c r="AM177" s="84"/>
      <c r="AN177" s="84"/>
      <c r="AO177" s="84"/>
      <c r="AP177" s="84"/>
      <c r="AQ177" s="221"/>
      <c r="AR177" s="221"/>
      <c r="AS177" s="221"/>
      <c r="AT177" s="221"/>
      <c r="AU177" s="84"/>
      <c r="AV177" s="84"/>
      <c r="AW177" s="84"/>
      <c r="AX177" s="84"/>
      <c r="AY177" s="127"/>
    </row>
    <row r="178" spans="3:51" ht="30">
      <c r="C178" s="192" t="s">
        <v>53</v>
      </c>
      <c r="D178" s="4">
        <v>0.46</v>
      </c>
      <c r="E178" s="215" t="s">
        <v>236</v>
      </c>
      <c r="I178" s="106">
        <v>173</v>
      </c>
      <c r="J178" s="84">
        <f t="shared" si="76"/>
        <v>0</v>
      </c>
      <c r="K178" s="84">
        <f t="shared" si="77"/>
        <v>0</v>
      </c>
      <c r="L178" s="84">
        <f t="shared" si="78"/>
        <v>0</v>
      </c>
      <c r="M178" s="84">
        <f t="shared" si="79"/>
        <v>0</v>
      </c>
      <c r="N178" s="84">
        <f t="shared" si="65"/>
        <v>0</v>
      </c>
      <c r="O178" s="85">
        <f t="shared" si="66"/>
        <v>0</v>
      </c>
      <c r="P178" s="106">
        <v>173</v>
      </c>
      <c r="Q178" s="84">
        <f t="shared" si="74"/>
        <v>0</v>
      </c>
      <c r="R178" s="84">
        <f t="shared" si="80"/>
        <v>0</v>
      </c>
      <c r="S178" s="84">
        <f t="shared" si="81"/>
        <v>0</v>
      </c>
      <c r="T178" s="84">
        <f t="shared" si="67"/>
        <v>0</v>
      </c>
      <c r="U178" s="84">
        <f t="shared" si="75"/>
        <v>0</v>
      </c>
      <c r="V178" s="84">
        <f t="shared" si="68"/>
        <v>0</v>
      </c>
      <c r="W178" s="84">
        <v>0</v>
      </c>
      <c r="X178" s="84">
        <f t="shared" si="69"/>
        <v>0</v>
      </c>
      <c r="Y178" s="89">
        <f t="shared" si="70"/>
        <v>0</v>
      </c>
      <c r="AA178" s="122">
        <v>173</v>
      </c>
      <c r="AB178" s="84">
        <f t="shared" si="71"/>
        <v>0</v>
      </c>
      <c r="AC178" s="332">
        <f t="shared" si="86"/>
        <v>0</v>
      </c>
      <c r="AD178" s="152">
        <f t="shared" si="72"/>
        <v>0</v>
      </c>
      <c r="AE178" s="152">
        <f t="shared" si="73"/>
        <v>0</v>
      </c>
      <c r="AF178" s="221">
        <f t="shared" si="82"/>
        <v>0</v>
      </c>
      <c r="AG178" s="221">
        <f t="shared" si="83"/>
        <v>0</v>
      </c>
      <c r="AH178" s="221">
        <f t="shared" si="84"/>
        <v>0</v>
      </c>
      <c r="AI178" s="226">
        <f t="shared" si="85"/>
        <v>0</v>
      </c>
      <c r="AK178" s="122">
        <v>173</v>
      </c>
      <c r="AL178" s="84"/>
      <c r="AM178" s="84"/>
      <c r="AN178" s="84"/>
      <c r="AO178" s="84"/>
      <c r="AP178" s="84"/>
      <c r="AQ178" s="221"/>
      <c r="AR178" s="221"/>
      <c r="AS178" s="221"/>
      <c r="AT178" s="221"/>
      <c r="AU178" s="84"/>
      <c r="AV178" s="84"/>
      <c r="AW178" s="84"/>
      <c r="AX178" s="84"/>
      <c r="AY178" s="127"/>
    </row>
    <row r="179" spans="3:51">
      <c r="C179" s="192" t="s">
        <v>54</v>
      </c>
      <c r="D179" s="4">
        <v>0.44</v>
      </c>
      <c r="E179" s="215" t="s">
        <v>234</v>
      </c>
      <c r="I179" s="106">
        <v>174</v>
      </c>
      <c r="J179" s="84">
        <f t="shared" si="76"/>
        <v>0</v>
      </c>
      <c r="K179" s="84">
        <f t="shared" si="77"/>
        <v>0</v>
      </c>
      <c r="L179" s="84">
        <f t="shared" si="78"/>
        <v>0</v>
      </c>
      <c r="M179" s="84">
        <f t="shared" si="79"/>
        <v>0</v>
      </c>
      <c r="N179" s="84">
        <f t="shared" si="65"/>
        <v>0</v>
      </c>
      <c r="O179" s="85">
        <f t="shared" si="66"/>
        <v>0</v>
      </c>
      <c r="P179" s="106">
        <v>174</v>
      </c>
      <c r="Q179" s="84">
        <f t="shared" si="74"/>
        <v>0</v>
      </c>
      <c r="R179" s="84">
        <f t="shared" si="80"/>
        <v>0</v>
      </c>
      <c r="S179" s="84">
        <f t="shared" si="81"/>
        <v>0</v>
      </c>
      <c r="T179" s="84">
        <f t="shared" si="67"/>
        <v>0</v>
      </c>
      <c r="U179" s="84">
        <f t="shared" si="75"/>
        <v>0</v>
      </c>
      <c r="V179" s="84">
        <f t="shared" si="68"/>
        <v>0</v>
      </c>
      <c r="W179" s="84">
        <v>0</v>
      </c>
      <c r="X179" s="84">
        <f t="shared" si="69"/>
        <v>0</v>
      </c>
      <c r="Y179" s="89">
        <f t="shared" si="70"/>
        <v>0</v>
      </c>
      <c r="AA179" s="122">
        <v>174</v>
      </c>
      <c r="AB179" s="84">
        <f t="shared" si="71"/>
        <v>0</v>
      </c>
      <c r="AC179" s="332">
        <f t="shared" si="86"/>
        <v>0</v>
      </c>
      <c r="AD179" s="152">
        <f t="shared" si="72"/>
        <v>0</v>
      </c>
      <c r="AE179" s="152">
        <f t="shared" si="73"/>
        <v>0</v>
      </c>
      <c r="AF179" s="221">
        <f t="shared" si="82"/>
        <v>0</v>
      </c>
      <c r="AG179" s="221">
        <f t="shared" si="83"/>
        <v>0</v>
      </c>
      <c r="AH179" s="221">
        <f t="shared" si="84"/>
        <v>0</v>
      </c>
      <c r="AI179" s="226">
        <f t="shared" si="85"/>
        <v>0</v>
      </c>
      <c r="AK179" s="122">
        <v>174</v>
      </c>
      <c r="AL179" s="84"/>
      <c r="AM179" s="84"/>
      <c r="AN179" s="84"/>
      <c r="AO179" s="84"/>
      <c r="AP179" s="84"/>
      <c r="AQ179" s="221"/>
      <c r="AR179" s="221"/>
      <c r="AS179" s="221"/>
      <c r="AT179" s="221"/>
      <c r="AU179" s="84"/>
      <c r="AV179" s="84"/>
      <c r="AW179" s="84"/>
      <c r="AX179" s="84"/>
      <c r="AY179" s="127"/>
    </row>
    <row r="180" spans="3:51">
      <c r="C180" s="192" t="s">
        <v>55</v>
      </c>
      <c r="D180" s="4">
        <v>0.46</v>
      </c>
      <c r="E180" s="215" t="s">
        <v>234</v>
      </c>
      <c r="I180" s="106">
        <v>175</v>
      </c>
      <c r="J180" s="84">
        <f t="shared" si="76"/>
        <v>0</v>
      </c>
      <c r="K180" s="84">
        <f t="shared" si="77"/>
        <v>0</v>
      </c>
      <c r="L180" s="84">
        <f t="shared" si="78"/>
        <v>0</v>
      </c>
      <c r="M180" s="84">
        <f t="shared" si="79"/>
        <v>0</v>
      </c>
      <c r="N180" s="84">
        <f t="shared" si="65"/>
        <v>0</v>
      </c>
      <c r="O180" s="85">
        <f t="shared" si="66"/>
        <v>0</v>
      </c>
      <c r="P180" s="106">
        <v>175</v>
      </c>
      <c r="Q180" s="84">
        <f t="shared" si="74"/>
        <v>0</v>
      </c>
      <c r="R180" s="84">
        <f t="shared" si="80"/>
        <v>0</v>
      </c>
      <c r="S180" s="84">
        <f t="shared" si="81"/>
        <v>0</v>
      </c>
      <c r="T180" s="84">
        <f t="shared" si="67"/>
        <v>0</v>
      </c>
      <c r="U180" s="84">
        <f t="shared" si="75"/>
        <v>0</v>
      </c>
      <c r="V180" s="84">
        <f t="shared" si="68"/>
        <v>0</v>
      </c>
      <c r="W180" s="84">
        <v>0</v>
      </c>
      <c r="X180" s="84">
        <f t="shared" si="69"/>
        <v>0</v>
      </c>
      <c r="Y180" s="89">
        <f t="shared" si="70"/>
        <v>0</v>
      </c>
      <c r="AA180" s="122">
        <v>175</v>
      </c>
      <c r="AB180" s="84">
        <f t="shared" si="71"/>
        <v>0</v>
      </c>
      <c r="AC180" s="332">
        <f t="shared" si="86"/>
        <v>0</v>
      </c>
      <c r="AD180" s="152">
        <f t="shared" si="72"/>
        <v>0</v>
      </c>
      <c r="AE180" s="152">
        <f t="shared" si="73"/>
        <v>0</v>
      </c>
      <c r="AF180" s="221">
        <f t="shared" si="82"/>
        <v>0</v>
      </c>
      <c r="AG180" s="221">
        <f t="shared" si="83"/>
        <v>0</v>
      </c>
      <c r="AH180" s="221">
        <f t="shared" si="84"/>
        <v>0</v>
      </c>
      <c r="AI180" s="226">
        <f t="shared" si="85"/>
        <v>0</v>
      </c>
      <c r="AK180" s="122">
        <v>175</v>
      </c>
      <c r="AL180" s="84"/>
      <c r="AM180" s="84"/>
      <c r="AN180" s="84"/>
      <c r="AO180" s="84"/>
      <c r="AP180" s="84"/>
      <c r="AQ180" s="221"/>
      <c r="AR180" s="221"/>
      <c r="AS180" s="221"/>
      <c r="AT180" s="221"/>
      <c r="AU180" s="84"/>
      <c r="AV180" s="84"/>
      <c r="AW180" s="84"/>
      <c r="AX180" s="84"/>
      <c r="AY180" s="127"/>
    </row>
    <row r="181" spans="3:51">
      <c r="C181" s="192" t="s">
        <v>56</v>
      </c>
      <c r="D181" s="4">
        <v>0.48</v>
      </c>
      <c r="E181" s="215" t="s">
        <v>234</v>
      </c>
      <c r="I181" s="106">
        <v>176</v>
      </c>
      <c r="J181" s="84">
        <f t="shared" si="76"/>
        <v>0</v>
      </c>
      <c r="K181" s="84">
        <f t="shared" si="77"/>
        <v>0</v>
      </c>
      <c r="L181" s="84">
        <f t="shared" si="78"/>
        <v>0</v>
      </c>
      <c r="M181" s="84">
        <f t="shared" si="79"/>
        <v>0</v>
      </c>
      <c r="N181" s="84">
        <f t="shared" si="65"/>
        <v>0</v>
      </c>
      <c r="O181" s="85">
        <f t="shared" si="66"/>
        <v>0</v>
      </c>
      <c r="P181" s="106">
        <v>176</v>
      </c>
      <c r="Q181" s="84">
        <f t="shared" si="74"/>
        <v>0</v>
      </c>
      <c r="R181" s="84">
        <f t="shared" si="80"/>
        <v>0</v>
      </c>
      <c r="S181" s="84">
        <f t="shared" si="81"/>
        <v>0</v>
      </c>
      <c r="T181" s="84">
        <f t="shared" si="67"/>
        <v>0</v>
      </c>
      <c r="U181" s="84">
        <f t="shared" si="75"/>
        <v>0</v>
      </c>
      <c r="V181" s="84">
        <f t="shared" si="68"/>
        <v>0</v>
      </c>
      <c r="W181" s="84">
        <v>0</v>
      </c>
      <c r="X181" s="84">
        <f t="shared" si="69"/>
        <v>0</v>
      </c>
      <c r="Y181" s="89">
        <f t="shared" si="70"/>
        <v>0</v>
      </c>
      <c r="AA181" s="122">
        <v>176</v>
      </c>
      <c r="AB181" s="84">
        <f t="shared" si="71"/>
        <v>0</v>
      </c>
      <c r="AC181" s="332">
        <f t="shared" si="86"/>
        <v>0</v>
      </c>
      <c r="AD181" s="152">
        <f t="shared" si="72"/>
        <v>0</v>
      </c>
      <c r="AE181" s="152">
        <f t="shared" si="73"/>
        <v>0</v>
      </c>
      <c r="AF181" s="221">
        <f t="shared" si="82"/>
        <v>0</v>
      </c>
      <c r="AG181" s="221">
        <f t="shared" si="83"/>
        <v>0</v>
      </c>
      <c r="AH181" s="221">
        <f t="shared" si="84"/>
        <v>0</v>
      </c>
      <c r="AI181" s="226">
        <f t="shared" si="85"/>
        <v>0</v>
      </c>
      <c r="AK181" s="122">
        <v>176</v>
      </c>
      <c r="AL181" s="84"/>
      <c r="AM181" s="84"/>
      <c r="AN181" s="84"/>
      <c r="AO181" s="84"/>
      <c r="AP181" s="84"/>
      <c r="AQ181" s="221"/>
      <c r="AR181" s="221"/>
      <c r="AS181" s="221"/>
      <c r="AT181" s="221"/>
      <c r="AU181" s="84"/>
      <c r="AV181" s="84"/>
      <c r="AW181" s="84"/>
      <c r="AX181" s="84"/>
      <c r="AY181" s="127"/>
    </row>
    <row r="182" spans="3:51">
      <c r="C182" s="192" t="s">
        <v>57</v>
      </c>
      <c r="D182" s="4">
        <v>0.44</v>
      </c>
      <c r="E182" s="215" t="s">
        <v>234</v>
      </c>
      <c r="I182" s="106">
        <v>177</v>
      </c>
      <c r="J182" s="84">
        <f t="shared" si="76"/>
        <v>0</v>
      </c>
      <c r="K182" s="84">
        <f t="shared" si="77"/>
        <v>0</v>
      </c>
      <c r="L182" s="84">
        <f t="shared" si="78"/>
        <v>0</v>
      </c>
      <c r="M182" s="84">
        <f t="shared" si="79"/>
        <v>0</v>
      </c>
      <c r="N182" s="84">
        <f t="shared" si="65"/>
        <v>0</v>
      </c>
      <c r="O182" s="85">
        <f t="shared" si="66"/>
        <v>0</v>
      </c>
      <c r="P182" s="106">
        <v>177</v>
      </c>
      <c r="Q182" s="84">
        <f t="shared" si="74"/>
        <v>0</v>
      </c>
      <c r="R182" s="84">
        <f t="shared" si="80"/>
        <v>0</v>
      </c>
      <c r="S182" s="84">
        <f t="shared" si="81"/>
        <v>0</v>
      </c>
      <c r="T182" s="84">
        <f t="shared" si="67"/>
        <v>0</v>
      </c>
      <c r="U182" s="84">
        <f t="shared" si="75"/>
        <v>0</v>
      </c>
      <c r="V182" s="84">
        <f t="shared" si="68"/>
        <v>0</v>
      </c>
      <c r="W182" s="84">
        <v>0</v>
      </c>
      <c r="X182" s="84">
        <f t="shared" si="69"/>
        <v>0</v>
      </c>
      <c r="Y182" s="89">
        <f t="shared" si="70"/>
        <v>0</v>
      </c>
      <c r="AA182" s="122">
        <v>177</v>
      </c>
      <c r="AB182" s="84">
        <f t="shared" si="71"/>
        <v>0</v>
      </c>
      <c r="AC182" s="332">
        <f t="shared" si="86"/>
        <v>0</v>
      </c>
      <c r="AD182" s="152">
        <f t="shared" si="72"/>
        <v>0</v>
      </c>
      <c r="AE182" s="152">
        <f t="shared" si="73"/>
        <v>0</v>
      </c>
      <c r="AF182" s="221">
        <f t="shared" si="82"/>
        <v>0</v>
      </c>
      <c r="AG182" s="221">
        <f t="shared" si="83"/>
        <v>0</v>
      </c>
      <c r="AH182" s="221">
        <f t="shared" si="84"/>
        <v>0</v>
      </c>
      <c r="AI182" s="226">
        <f t="shared" si="85"/>
        <v>0</v>
      </c>
      <c r="AK182" s="122">
        <v>177</v>
      </c>
      <c r="AL182" s="84"/>
      <c r="AM182" s="84"/>
      <c r="AN182" s="84"/>
      <c r="AO182" s="84"/>
      <c r="AP182" s="84"/>
      <c r="AQ182" s="221"/>
      <c r="AR182" s="221"/>
      <c r="AS182" s="221"/>
      <c r="AT182" s="221"/>
      <c r="AU182" s="84"/>
      <c r="AV182" s="84"/>
      <c r="AW182" s="84"/>
      <c r="AX182" s="84"/>
      <c r="AY182" s="127"/>
    </row>
    <row r="183" spans="3:51">
      <c r="C183" s="192" t="s">
        <v>58</v>
      </c>
      <c r="D183" s="4">
        <v>0.34</v>
      </c>
      <c r="E183" s="215" t="s">
        <v>234</v>
      </c>
      <c r="I183" s="106">
        <v>178</v>
      </c>
      <c r="J183" s="84">
        <f t="shared" si="76"/>
        <v>0</v>
      </c>
      <c r="K183" s="84">
        <f t="shared" si="77"/>
        <v>0</v>
      </c>
      <c r="L183" s="84">
        <f t="shared" si="78"/>
        <v>0</v>
      </c>
      <c r="M183" s="84">
        <f t="shared" si="79"/>
        <v>0</v>
      </c>
      <c r="N183" s="84">
        <f t="shared" si="65"/>
        <v>0</v>
      </c>
      <c r="O183" s="85">
        <f t="shared" si="66"/>
        <v>0</v>
      </c>
      <c r="P183" s="106">
        <v>178</v>
      </c>
      <c r="Q183" s="84">
        <f t="shared" si="74"/>
        <v>0</v>
      </c>
      <c r="R183" s="84">
        <f t="shared" si="80"/>
        <v>0</v>
      </c>
      <c r="S183" s="84">
        <f t="shared" si="81"/>
        <v>0</v>
      </c>
      <c r="T183" s="84">
        <f t="shared" si="67"/>
        <v>0</v>
      </c>
      <c r="U183" s="84">
        <f t="shared" si="75"/>
        <v>0</v>
      </c>
      <c r="V183" s="84">
        <f t="shared" si="68"/>
        <v>0</v>
      </c>
      <c r="W183" s="84">
        <v>0</v>
      </c>
      <c r="X183" s="84">
        <f t="shared" si="69"/>
        <v>0</v>
      </c>
      <c r="Y183" s="89">
        <f t="shared" si="70"/>
        <v>0</v>
      </c>
      <c r="AA183" s="122">
        <v>178</v>
      </c>
      <c r="AB183" s="84">
        <f t="shared" si="71"/>
        <v>0</v>
      </c>
      <c r="AC183" s="332">
        <f t="shared" si="86"/>
        <v>0</v>
      </c>
      <c r="AD183" s="152">
        <f t="shared" si="72"/>
        <v>0</v>
      </c>
      <c r="AE183" s="152">
        <f t="shared" si="73"/>
        <v>0</v>
      </c>
      <c r="AF183" s="221">
        <f t="shared" si="82"/>
        <v>0</v>
      </c>
      <c r="AG183" s="221">
        <f t="shared" si="83"/>
        <v>0</v>
      </c>
      <c r="AH183" s="221">
        <f t="shared" si="84"/>
        <v>0</v>
      </c>
      <c r="AI183" s="226">
        <f t="shared" si="85"/>
        <v>0</v>
      </c>
      <c r="AK183" s="122">
        <v>178</v>
      </c>
      <c r="AL183" s="84"/>
      <c r="AM183" s="84"/>
      <c r="AN183" s="84"/>
      <c r="AO183" s="84"/>
      <c r="AP183" s="84"/>
      <c r="AQ183" s="221"/>
      <c r="AR183" s="221"/>
      <c r="AS183" s="221"/>
      <c r="AT183" s="221"/>
      <c r="AU183" s="84"/>
      <c r="AV183" s="84"/>
      <c r="AW183" s="84"/>
      <c r="AX183" s="84"/>
      <c r="AY183" s="127"/>
    </row>
    <row r="184" spans="3:51">
      <c r="C184" s="192" t="s">
        <v>59</v>
      </c>
      <c r="D184" s="4">
        <v>0.5</v>
      </c>
      <c r="E184" s="215" t="s">
        <v>233</v>
      </c>
      <c r="I184" s="106">
        <v>179</v>
      </c>
      <c r="J184" s="84">
        <f t="shared" si="76"/>
        <v>0</v>
      </c>
      <c r="K184" s="84">
        <f t="shared" si="77"/>
        <v>0</v>
      </c>
      <c r="L184" s="84">
        <f t="shared" si="78"/>
        <v>0</v>
      </c>
      <c r="M184" s="84">
        <f t="shared" si="79"/>
        <v>0</v>
      </c>
      <c r="N184" s="84">
        <f t="shared" si="65"/>
        <v>0</v>
      </c>
      <c r="O184" s="85">
        <f t="shared" si="66"/>
        <v>0</v>
      </c>
      <c r="P184" s="106">
        <v>179</v>
      </c>
      <c r="Q184" s="84">
        <f t="shared" si="74"/>
        <v>0</v>
      </c>
      <c r="R184" s="84">
        <f t="shared" si="80"/>
        <v>0</v>
      </c>
      <c r="S184" s="84">
        <f t="shared" si="81"/>
        <v>0</v>
      </c>
      <c r="T184" s="84">
        <f t="shared" si="67"/>
        <v>0</v>
      </c>
      <c r="U184" s="84">
        <f t="shared" si="75"/>
        <v>0</v>
      </c>
      <c r="V184" s="84">
        <f t="shared" si="68"/>
        <v>0</v>
      </c>
      <c r="W184" s="84">
        <v>0</v>
      </c>
      <c r="X184" s="84">
        <f t="shared" si="69"/>
        <v>0</v>
      </c>
      <c r="Y184" s="89">
        <f t="shared" si="70"/>
        <v>0</v>
      </c>
      <c r="AA184" s="122">
        <v>179</v>
      </c>
      <c r="AB184" s="84">
        <f t="shared" si="71"/>
        <v>0</v>
      </c>
      <c r="AC184" s="332">
        <f t="shared" si="86"/>
        <v>0</v>
      </c>
      <c r="AD184" s="152">
        <f t="shared" si="72"/>
        <v>0</v>
      </c>
      <c r="AE184" s="152">
        <f t="shared" si="73"/>
        <v>0</v>
      </c>
      <c r="AF184" s="221">
        <f t="shared" si="82"/>
        <v>0</v>
      </c>
      <c r="AG184" s="221">
        <f t="shared" si="83"/>
        <v>0</v>
      </c>
      <c r="AH184" s="221">
        <f t="shared" si="84"/>
        <v>0</v>
      </c>
      <c r="AI184" s="226">
        <f t="shared" si="85"/>
        <v>0</v>
      </c>
      <c r="AK184" s="122">
        <v>179</v>
      </c>
      <c r="AL184" s="84"/>
      <c r="AM184" s="84"/>
      <c r="AN184" s="84"/>
      <c r="AO184" s="84"/>
      <c r="AP184" s="84"/>
      <c r="AQ184" s="221"/>
      <c r="AR184" s="221"/>
      <c r="AS184" s="221"/>
      <c r="AT184" s="221"/>
      <c r="AU184" s="84"/>
      <c r="AV184" s="84"/>
      <c r="AW184" s="84"/>
      <c r="AX184" s="84"/>
      <c r="AY184" s="127"/>
    </row>
    <row r="185" spans="3:51">
      <c r="C185" s="192" t="s">
        <v>60</v>
      </c>
      <c r="D185" s="4">
        <v>0.57999999999999996</v>
      </c>
      <c r="E185" s="215" t="s">
        <v>233</v>
      </c>
      <c r="I185" s="106">
        <v>180</v>
      </c>
      <c r="J185" s="84">
        <f t="shared" si="76"/>
        <v>0</v>
      </c>
      <c r="K185" s="84">
        <f t="shared" si="77"/>
        <v>0</v>
      </c>
      <c r="L185" s="84">
        <f t="shared" si="78"/>
        <v>0</v>
      </c>
      <c r="M185" s="84">
        <f t="shared" si="79"/>
        <v>0</v>
      </c>
      <c r="N185" s="84">
        <f t="shared" si="65"/>
        <v>0</v>
      </c>
      <c r="O185" s="85">
        <f t="shared" si="66"/>
        <v>0</v>
      </c>
      <c r="P185" s="106">
        <v>180</v>
      </c>
      <c r="Q185" s="84">
        <f t="shared" si="74"/>
        <v>0</v>
      </c>
      <c r="R185" s="84">
        <f t="shared" si="80"/>
        <v>0</v>
      </c>
      <c r="S185" s="84">
        <f t="shared" si="81"/>
        <v>0</v>
      </c>
      <c r="T185" s="84">
        <f t="shared" si="67"/>
        <v>0</v>
      </c>
      <c r="U185" s="84">
        <f t="shared" si="75"/>
        <v>0</v>
      </c>
      <c r="V185" s="84">
        <f t="shared" si="68"/>
        <v>0</v>
      </c>
      <c r="W185" s="84">
        <v>0</v>
      </c>
      <c r="X185" s="84">
        <f t="shared" si="69"/>
        <v>0</v>
      </c>
      <c r="Y185" s="89">
        <f t="shared" si="70"/>
        <v>0</v>
      </c>
      <c r="AA185" s="122">
        <v>180</v>
      </c>
      <c r="AB185" s="84">
        <f t="shared" si="71"/>
        <v>0</v>
      </c>
      <c r="AC185" s="332">
        <f t="shared" si="86"/>
        <v>0</v>
      </c>
      <c r="AD185" s="152">
        <f t="shared" si="72"/>
        <v>0</v>
      </c>
      <c r="AE185" s="152">
        <f t="shared" si="73"/>
        <v>0</v>
      </c>
      <c r="AF185" s="221">
        <f t="shared" si="82"/>
        <v>0</v>
      </c>
      <c r="AG185" s="221">
        <f t="shared" si="83"/>
        <v>0</v>
      </c>
      <c r="AH185" s="221">
        <f t="shared" si="84"/>
        <v>0</v>
      </c>
      <c r="AI185" s="226">
        <f t="shared" si="85"/>
        <v>0</v>
      </c>
      <c r="AK185" s="122">
        <v>180</v>
      </c>
      <c r="AL185" s="84"/>
      <c r="AM185" s="84"/>
      <c r="AN185" s="84"/>
      <c r="AO185" s="84"/>
      <c r="AP185" s="84"/>
      <c r="AQ185" s="221"/>
      <c r="AR185" s="221"/>
      <c r="AS185" s="221"/>
      <c r="AT185" s="221"/>
      <c r="AU185" s="84"/>
      <c r="AV185" s="84"/>
      <c r="AW185" s="84"/>
      <c r="AX185" s="84"/>
      <c r="AY185" s="127"/>
    </row>
    <row r="186" spans="3:51">
      <c r="C186" s="192" t="s">
        <v>61</v>
      </c>
      <c r="D186" s="4">
        <v>0.37</v>
      </c>
      <c r="E186" s="215" t="s">
        <v>234</v>
      </c>
      <c r="I186" s="106">
        <v>181</v>
      </c>
      <c r="J186" s="84">
        <f t="shared" si="76"/>
        <v>0</v>
      </c>
      <c r="K186" s="84">
        <f t="shared" si="77"/>
        <v>0</v>
      </c>
      <c r="L186" s="84">
        <f t="shared" si="78"/>
        <v>0</v>
      </c>
      <c r="M186" s="84">
        <f t="shared" si="79"/>
        <v>0</v>
      </c>
      <c r="N186" s="84">
        <f t="shared" si="65"/>
        <v>0</v>
      </c>
      <c r="O186" s="85">
        <f t="shared" si="66"/>
        <v>0</v>
      </c>
      <c r="P186" s="106">
        <v>181</v>
      </c>
      <c r="Q186" s="84">
        <f t="shared" si="74"/>
        <v>0</v>
      </c>
      <c r="R186" s="84">
        <f t="shared" si="80"/>
        <v>0</v>
      </c>
      <c r="S186" s="84">
        <f t="shared" si="81"/>
        <v>0</v>
      </c>
      <c r="T186" s="84">
        <f t="shared" si="67"/>
        <v>0</v>
      </c>
      <c r="U186" s="84">
        <f t="shared" si="75"/>
        <v>0</v>
      </c>
      <c r="V186" s="84">
        <f t="shared" si="68"/>
        <v>0</v>
      </c>
      <c r="W186" s="84">
        <v>0</v>
      </c>
      <c r="X186" s="84">
        <f t="shared" si="69"/>
        <v>0</v>
      </c>
      <c r="Y186" s="89">
        <f t="shared" si="70"/>
        <v>0</v>
      </c>
      <c r="AA186" s="122">
        <v>181</v>
      </c>
      <c r="AB186" s="84">
        <f t="shared" si="71"/>
        <v>0</v>
      </c>
      <c r="AC186" s="332">
        <f t="shared" si="86"/>
        <v>0</v>
      </c>
      <c r="AD186" s="152">
        <f t="shared" si="72"/>
        <v>0</v>
      </c>
      <c r="AE186" s="152">
        <f t="shared" si="73"/>
        <v>0</v>
      </c>
      <c r="AF186" s="221">
        <f t="shared" si="82"/>
        <v>0</v>
      </c>
      <c r="AG186" s="221">
        <f t="shared" si="83"/>
        <v>0</v>
      </c>
      <c r="AH186" s="221">
        <f t="shared" si="84"/>
        <v>0</v>
      </c>
      <c r="AI186" s="226">
        <f t="shared" si="85"/>
        <v>0</v>
      </c>
      <c r="AK186" s="122">
        <v>181</v>
      </c>
      <c r="AL186" s="84"/>
      <c r="AM186" s="84"/>
      <c r="AN186" s="84"/>
      <c r="AO186" s="84"/>
      <c r="AP186" s="84"/>
      <c r="AQ186" s="221"/>
      <c r="AR186" s="221"/>
      <c r="AS186" s="221"/>
      <c r="AT186" s="221"/>
      <c r="AU186" s="84"/>
      <c r="AV186" s="84"/>
      <c r="AW186" s="84"/>
      <c r="AX186" s="84"/>
      <c r="AY186" s="127"/>
    </row>
    <row r="187" spans="3:51">
      <c r="C187" s="192" t="s">
        <v>62</v>
      </c>
      <c r="D187" s="4">
        <v>0.37</v>
      </c>
      <c r="E187" s="215" t="s">
        <v>234</v>
      </c>
      <c r="I187" s="106">
        <v>182</v>
      </c>
      <c r="J187" s="84">
        <f t="shared" si="76"/>
        <v>0</v>
      </c>
      <c r="K187" s="84">
        <f t="shared" si="77"/>
        <v>0</v>
      </c>
      <c r="L187" s="84">
        <f t="shared" si="78"/>
        <v>0</v>
      </c>
      <c r="M187" s="84">
        <f t="shared" si="79"/>
        <v>0</v>
      </c>
      <c r="N187" s="84">
        <f t="shared" si="65"/>
        <v>0</v>
      </c>
      <c r="O187" s="85">
        <f t="shared" si="66"/>
        <v>0</v>
      </c>
      <c r="P187" s="106">
        <v>182</v>
      </c>
      <c r="Q187" s="84">
        <f t="shared" si="74"/>
        <v>0</v>
      </c>
      <c r="R187" s="84">
        <f t="shared" si="80"/>
        <v>0</v>
      </c>
      <c r="S187" s="84">
        <f t="shared" si="81"/>
        <v>0</v>
      </c>
      <c r="T187" s="84">
        <f t="shared" si="67"/>
        <v>0</v>
      </c>
      <c r="U187" s="84">
        <f t="shared" si="75"/>
        <v>0</v>
      </c>
      <c r="V187" s="84">
        <f t="shared" si="68"/>
        <v>0</v>
      </c>
      <c r="W187" s="84">
        <v>0</v>
      </c>
      <c r="X187" s="84">
        <f t="shared" si="69"/>
        <v>0</v>
      </c>
      <c r="Y187" s="89">
        <f t="shared" si="70"/>
        <v>0</v>
      </c>
      <c r="AA187" s="122">
        <v>182</v>
      </c>
      <c r="AB187" s="84">
        <f t="shared" si="71"/>
        <v>0</v>
      </c>
      <c r="AC187" s="332">
        <f t="shared" si="86"/>
        <v>0</v>
      </c>
      <c r="AD187" s="152">
        <f t="shared" si="72"/>
        <v>0</v>
      </c>
      <c r="AE187" s="152">
        <f t="shared" si="73"/>
        <v>0</v>
      </c>
      <c r="AF187" s="221">
        <f t="shared" si="82"/>
        <v>0</v>
      </c>
      <c r="AG187" s="221">
        <f t="shared" si="83"/>
        <v>0</v>
      </c>
      <c r="AH187" s="221">
        <f t="shared" si="84"/>
        <v>0</v>
      </c>
      <c r="AI187" s="226">
        <f t="shared" si="85"/>
        <v>0</v>
      </c>
      <c r="AK187" s="122">
        <v>182</v>
      </c>
      <c r="AL187" s="84"/>
      <c r="AM187" s="84"/>
      <c r="AN187" s="84"/>
      <c r="AO187" s="84"/>
      <c r="AP187" s="84"/>
      <c r="AQ187" s="221"/>
      <c r="AR187" s="221"/>
      <c r="AS187" s="221"/>
      <c r="AT187" s="221"/>
      <c r="AU187" s="84"/>
      <c r="AV187" s="84"/>
      <c r="AW187" s="84"/>
      <c r="AX187" s="84"/>
      <c r="AY187" s="127"/>
    </row>
    <row r="188" spans="3:51">
      <c r="C188" s="192" t="s">
        <v>63</v>
      </c>
      <c r="D188" s="4">
        <v>0.38</v>
      </c>
      <c r="E188" s="215" t="s">
        <v>234</v>
      </c>
      <c r="I188" s="106">
        <v>183</v>
      </c>
      <c r="J188" s="84">
        <f t="shared" si="76"/>
        <v>0</v>
      </c>
      <c r="K188" s="84">
        <f t="shared" si="77"/>
        <v>0</v>
      </c>
      <c r="L188" s="84">
        <f t="shared" si="78"/>
        <v>0</v>
      </c>
      <c r="M188" s="84">
        <f t="shared" si="79"/>
        <v>0</v>
      </c>
      <c r="N188" s="84">
        <f t="shared" si="65"/>
        <v>0</v>
      </c>
      <c r="O188" s="85">
        <f t="shared" si="66"/>
        <v>0</v>
      </c>
      <c r="P188" s="106">
        <v>183</v>
      </c>
      <c r="Q188" s="84">
        <f t="shared" si="74"/>
        <v>0</v>
      </c>
      <c r="R188" s="84">
        <f t="shared" si="80"/>
        <v>0</v>
      </c>
      <c r="S188" s="84">
        <f t="shared" si="81"/>
        <v>0</v>
      </c>
      <c r="T188" s="84">
        <f t="shared" si="67"/>
        <v>0</v>
      </c>
      <c r="U188" s="84">
        <f t="shared" si="75"/>
        <v>0</v>
      </c>
      <c r="V188" s="84">
        <f t="shared" si="68"/>
        <v>0</v>
      </c>
      <c r="W188" s="84">
        <v>0</v>
      </c>
      <c r="X188" s="84">
        <f t="shared" si="69"/>
        <v>0</v>
      </c>
      <c r="Y188" s="89">
        <f t="shared" si="70"/>
        <v>0</v>
      </c>
      <c r="AA188" s="122">
        <v>183</v>
      </c>
      <c r="AB188" s="84">
        <f t="shared" si="71"/>
        <v>0</v>
      </c>
      <c r="AC188" s="332">
        <f t="shared" si="86"/>
        <v>0</v>
      </c>
      <c r="AD188" s="152">
        <f t="shared" si="72"/>
        <v>0</v>
      </c>
      <c r="AE188" s="152">
        <f t="shared" si="73"/>
        <v>0</v>
      </c>
      <c r="AF188" s="221">
        <f t="shared" si="82"/>
        <v>0</v>
      </c>
      <c r="AG188" s="221">
        <f t="shared" si="83"/>
        <v>0</v>
      </c>
      <c r="AH188" s="221">
        <f t="shared" si="84"/>
        <v>0</v>
      </c>
      <c r="AI188" s="226">
        <f t="shared" si="85"/>
        <v>0</v>
      </c>
      <c r="AK188" s="122">
        <v>183</v>
      </c>
      <c r="AL188" s="84"/>
      <c r="AM188" s="84"/>
      <c r="AN188" s="84"/>
      <c r="AO188" s="84"/>
      <c r="AP188" s="84"/>
      <c r="AQ188" s="221"/>
      <c r="AR188" s="221"/>
      <c r="AS188" s="221"/>
      <c r="AT188" s="221"/>
      <c r="AU188" s="84"/>
      <c r="AV188" s="84"/>
      <c r="AW188" s="84"/>
      <c r="AX188" s="84"/>
      <c r="AY188" s="127"/>
    </row>
    <row r="189" spans="3:51">
      <c r="C189" s="192" t="s">
        <v>64</v>
      </c>
      <c r="D189" s="4">
        <v>0.36</v>
      </c>
      <c r="E189" s="215" t="s">
        <v>234</v>
      </c>
      <c r="I189" s="106">
        <v>184</v>
      </c>
      <c r="J189" s="84">
        <f t="shared" si="76"/>
        <v>0</v>
      </c>
      <c r="K189" s="84">
        <f t="shared" si="77"/>
        <v>0</v>
      </c>
      <c r="L189" s="84">
        <f t="shared" si="78"/>
        <v>0</v>
      </c>
      <c r="M189" s="84">
        <f t="shared" si="79"/>
        <v>0</v>
      </c>
      <c r="N189" s="84">
        <f t="shared" si="65"/>
        <v>0</v>
      </c>
      <c r="O189" s="85">
        <f t="shared" si="66"/>
        <v>0</v>
      </c>
      <c r="P189" s="106">
        <v>184</v>
      </c>
      <c r="Q189" s="84">
        <f t="shared" si="74"/>
        <v>0</v>
      </c>
      <c r="R189" s="84">
        <f t="shared" si="80"/>
        <v>0</v>
      </c>
      <c r="S189" s="84">
        <f t="shared" si="81"/>
        <v>0</v>
      </c>
      <c r="T189" s="84">
        <f t="shared" si="67"/>
        <v>0</v>
      </c>
      <c r="U189" s="84">
        <f t="shared" si="75"/>
        <v>0</v>
      </c>
      <c r="V189" s="84">
        <f t="shared" si="68"/>
        <v>0</v>
      </c>
      <c r="W189" s="84">
        <v>0</v>
      </c>
      <c r="X189" s="84">
        <f t="shared" si="69"/>
        <v>0</v>
      </c>
      <c r="Y189" s="89">
        <f t="shared" si="70"/>
        <v>0</v>
      </c>
      <c r="AA189" s="122">
        <v>184</v>
      </c>
      <c r="AB189" s="84">
        <f t="shared" si="71"/>
        <v>0</v>
      </c>
      <c r="AC189" s="332">
        <f t="shared" si="86"/>
        <v>0</v>
      </c>
      <c r="AD189" s="152">
        <f t="shared" si="72"/>
        <v>0</v>
      </c>
      <c r="AE189" s="152">
        <f t="shared" si="73"/>
        <v>0</v>
      </c>
      <c r="AF189" s="221">
        <f t="shared" si="82"/>
        <v>0</v>
      </c>
      <c r="AG189" s="221">
        <f t="shared" si="83"/>
        <v>0</v>
      </c>
      <c r="AH189" s="221">
        <f t="shared" si="84"/>
        <v>0</v>
      </c>
      <c r="AI189" s="226">
        <f t="shared" si="85"/>
        <v>0</v>
      </c>
      <c r="AK189" s="122">
        <v>184</v>
      </c>
      <c r="AL189" s="84"/>
      <c r="AM189" s="84"/>
      <c r="AN189" s="84"/>
      <c r="AO189" s="84"/>
      <c r="AP189" s="84"/>
      <c r="AQ189" s="221"/>
      <c r="AR189" s="221"/>
      <c r="AS189" s="221"/>
      <c r="AT189" s="221"/>
      <c r="AU189" s="84"/>
      <c r="AV189" s="84"/>
      <c r="AW189" s="84"/>
      <c r="AX189" s="84"/>
      <c r="AY189" s="127"/>
    </row>
    <row r="190" spans="3:51">
      <c r="C190" s="192" t="s">
        <v>65</v>
      </c>
      <c r="D190" s="4">
        <v>0.37</v>
      </c>
      <c r="E190" s="215" t="s">
        <v>233</v>
      </c>
      <c r="I190" s="106">
        <v>185</v>
      </c>
      <c r="J190" s="84">
        <f t="shared" si="76"/>
        <v>0</v>
      </c>
      <c r="K190" s="84">
        <f t="shared" si="77"/>
        <v>0</v>
      </c>
      <c r="L190" s="84">
        <f t="shared" si="78"/>
        <v>0</v>
      </c>
      <c r="M190" s="84">
        <f t="shared" si="79"/>
        <v>0</v>
      </c>
      <c r="N190" s="84">
        <f t="shared" si="65"/>
        <v>0</v>
      </c>
      <c r="O190" s="85">
        <f t="shared" si="66"/>
        <v>0</v>
      </c>
      <c r="P190" s="106">
        <v>185</v>
      </c>
      <c r="Q190" s="84">
        <f t="shared" si="74"/>
        <v>0</v>
      </c>
      <c r="R190" s="84">
        <f t="shared" si="80"/>
        <v>0</v>
      </c>
      <c r="S190" s="84">
        <f t="shared" si="81"/>
        <v>0</v>
      </c>
      <c r="T190" s="84">
        <f t="shared" si="67"/>
        <v>0</v>
      </c>
      <c r="U190" s="84">
        <f t="shared" si="75"/>
        <v>0</v>
      </c>
      <c r="V190" s="84">
        <f t="shared" si="68"/>
        <v>0</v>
      </c>
      <c r="W190" s="84">
        <v>0</v>
      </c>
      <c r="X190" s="84">
        <f t="shared" si="69"/>
        <v>0</v>
      </c>
      <c r="Y190" s="89">
        <f t="shared" si="70"/>
        <v>0</v>
      </c>
      <c r="AA190" s="122">
        <v>185</v>
      </c>
      <c r="AB190" s="84">
        <f t="shared" si="71"/>
        <v>0</v>
      </c>
      <c r="AC190" s="332">
        <f t="shared" si="86"/>
        <v>0</v>
      </c>
      <c r="AD190" s="152">
        <f t="shared" si="72"/>
        <v>0</v>
      </c>
      <c r="AE190" s="152">
        <f t="shared" si="73"/>
        <v>0</v>
      </c>
      <c r="AF190" s="221">
        <f t="shared" si="82"/>
        <v>0</v>
      </c>
      <c r="AG190" s="221">
        <f t="shared" si="83"/>
        <v>0</v>
      </c>
      <c r="AH190" s="221">
        <f t="shared" si="84"/>
        <v>0</v>
      </c>
      <c r="AI190" s="226">
        <f t="shared" si="85"/>
        <v>0</v>
      </c>
      <c r="AK190" s="122">
        <v>185</v>
      </c>
      <c r="AL190" s="84"/>
      <c r="AM190" s="84"/>
      <c r="AN190" s="84"/>
      <c r="AO190" s="84"/>
      <c r="AP190" s="84"/>
      <c r="AQ190" s="221"/>
      <c r="AR190" s="221"/>
      <c r="AS190" s="221"/>
      <c r="AT190" s="221"/>
      <c r="AU190" s="84"/>
      <c r="AV190" s="84"/>
      <c r="AW190" s="84"/>
      <c r="AX190" s="84"/>
      <c r="AY190" s="127"/>
    </row>
    <row r="191" spans="3:51">
      <c r="C191" s="192" t="s">
        <v>66</v>
      </c>
      <c r="D191" s="4">
        <v>0.53</v>
      </c>
      <c r="E191" s="215" t="s">
        <v>233</v>
      </c>
      <c r="I191" s="106">
        <v>186</v>
      </c>
      <c r="J191" s="84">
        <f t="shared" si="76"/>
        <v>0</v>
      </c>
      <c r="K191" s="84">
        <f t="shared" si="77"/>
        <v>0</v>
      </c>
      <c r="L191" s="84">
        <f t="shared" si="78"/>
        <v>0</v>
      </c>
      <c r="M191" s="84">
        <f t="shared" si="79"/>
        <v>0</v>
      </c>
      <c r="N191" s="84">
        <f t="shared" si="65"/>
        <v>0</v>
      </c>
      <c r="O191" s="85">
        <f t="shared" si="66"/>
        <v>0</v>
      </c>
      <c r="P191" s="106">
        <v>186</v>
      </c>
      <c r="Q191" s="84">
        <f t="shared" si="74"/>
        <v>0</v>
      </c>
      <c r="R191" s="84">
        <f t="shared" si="80"/>
        <v>0</v>
      </c>
      <c r="S191" s="84">
        <f t="shared" si="81"/>
        <v>0</v>
      </c>
      <c r="T191" s="84">
        <f t="shared" si="67"/>
        <v>0</v>
      </c>
      <c r="U191" s="84">
        <f t="shared" si="75"/>
        <v>0</v>
      </c>
      <c r="V191" s="84">
        <f t="shared" si="68"/>
        <v>0</v>
      </c>
      <c r="W191" s="84">
        <v>0</v>
      </c>
      <c r="X191" s="84">
        <f t="shared" si="69"/>
        <v>0</v>
      </c>
      <c r="Y191" s="89">
        <f t="shared" si="70"/>
        <v>0</v>
      </c>
      <c r="AA191" s="122">
        <v>186</v>
      </c>
      <c r="AB191" s="84">
        <f t="shared" si="71"/>
        <v>0</v>
      </c>
      <c r="AC191" s="332">
        <f t="shared" si="86"/>
        <v>0</v>
      </c>
      <c r="AD191" s="152">
        <f t="shared" si="72"/>
        <v>0</v>
      </c>
      <c r="AE191" s="152">
        <f t="shared" si="73"/>
        <v>0</v>
      </c>
      <c r="AF191" s="221">
        <f t="shared" si="82"/>
        <v>0</v>
      </c>
      <c r="AG191" s="221">
        <f t="shared" si="83"/>
        <v>0</v>
      </c>
      <c r="AH191" s="221">
        <f t="shared" si="84"/>
        <v>0</v>
      </c>
      <c r="AI191" s="226">
        <f t="shared" si="85"/>
        <v>0</v>
      </c>
      <c r="AK191" s="122">
        <v>186</v>
      </c>
      <c r="AL191" s="84"/>
      <c r="AM191" s="84"/>
      <c r="AN191" s="84"/>
      <c r="AO191" s="84"/>
      <c r="AP191" s="84"/>
      <c r="AQ191" s="221"/>
      <c r="AR191" s="221"/>
      <c r="AS191" s="221"/>
      <c r="AT191" s="221"/>
      <c r="AU191" s="84"/>
      <c r="AV191" s="84"/>
      <c r="AW191" s="84"/>
      <c r="AX191" s="84"/>
      <c r="AY191" s="127"/>
    </row>
    <row r="192" spans="3:51">
      <c r="C192" s="192" t="s">
        <v>67</v>
      </c>
      <c r="D192" s="4">
        <v>0.43</v>
      </c>
      <c r="E192" s="215" t="s">
        <v>233</v>
      </c>
      <c r="I192" s="106">
        <v>187</v>
      </c>
      <c r="J192" s="84">
        <f t="shared" si="76"/>
        <v>0</v>
      </c>
      <c r="K192" s="84">
        <f t="shared" si="77"/>
        <v>0</v>
      </c>
      <c r="L192" s="84">
        <f t="shared" si="78"/>
        <v>0</v>
      </c>
      <c r="M192" s="84">
        <f t="shared" si="79"/>
        <v>0</v>
      </c>
      <c r="N192" s="84">
        <f t="shared" si="65"/>
        <v>0</v>
      </c>
      <c r="O192" s="85">
        <f t="shared" si="66"/>
        <v>0</v>
      </c>
      <c r="P192" s="106">
        <v>187</v>
      </c>
      <c r="Q192" s="84">
        <f t="shared" si="74"/>
        <v>0</v>
      </c>
      <c r="R192" s="84">
        <f t="shared" si="80"/>
        <v>0</v>
      </c>
      <c r="S192" s="84">
        <f t="shared" si="81"/>
        <v>0</v>
      </c>
      <c r="T192" s="84">
        <f t="shared" si="67"/>
        <v>0</v>
      </c>
      <c r="U192" s="84">
        <f t="shared" si="75"/>
        <v>0</v>
      </c>
      <c r="V192" s="84">
        <f t="shared" si="68"/>
        <v>0</v>
      </c>
      <c r="W192" s="84">
        <v>0</v>
      </c>
      <c r="X192" s="84">
        <f t="shared" si="69"/>
        <v>0</v>
      </c>
      <c r="Y192" s="89">
        <f t="shared" si="70"/>
        <v>0</v>
      </c>
      <c r="AA192" s="122">
        <v>187</v>
      </c>
      <c r="AB192" s="84">
        <f t="shared" si="71"/>
        <v>0</v>
      </c>
      <c r="AC192" s="332">
        <f t="shared" si="86"/>
        <v>0</v>
      </c>
      <c r="AD192" s="152">
        <f t="shared" si="72"/>
        <v>0</v>
      </c>
      <c r="AE192" s="152">
        <f t="shared" si="73"/>
        <v>0</v>
      </c>
      <c r="AF192" s="221">
        <f t="shared" si="82"/>
        <v>0</v>
      </c>
      <c r="AG192" s="221">
        <f t="shared" si="83"/>
        <v>0</v>
      </c>
      <c r="AH192" s="221">
        <f t="shared" si="84"/>
        <v>0</v>
      </c>
      <c r="AI192" s="226">
        <f t="shared" si="85"/>
        <v>0</v>
      </c>
      <c r="AK192" s="122">
        <v>187</v>
      </c>
      <c r="AL192" s="84"/>
      <c r="AM192" s="84"/>
      <c r="AN192" s="84"/>
      <c r="AO192" s="84"/>
      <c r="AP192" s="84"/>
      <c r="AQ192" s="221"/>
      <c r="AR192" s="221"/>
      <c r="AS192" s="221"/>
      <c r="AT192" s="221"/>
      <c r="AU192" s="84"/>
      <c r="AV192" s="84"/>
      <c r="AW192" s="84"/>
      <c r="AX192" s="84"/>
      <c r="AY192" s="127"/>
    </row>
    <row r="193" spans="3:51">
      <c r="C193" s="192" t="s">
        <v>68</v>
      </c>
      <c r="D193" s="4">
        <v>0.38</v>
      </c>
      <c r="E193" s="215" t="s">
        <v>233</v>
      </c>
      <c r="I193" s="106">
        <v>188</v>
      </c>
      <c r="J193" s="84">
        <f t="shared" si="76"/>
        <v>0</v>
      </c>
      <c r="K193" s="84">
        <f t="shared" si="77"/>
        <v>0</v>
      </c>
      <c r="L193" s="84">
        <f t="shared" si="78"/>
        <v>0</v>
      </c>
      <c r="M193" s="84">
        <f t="shared" si="79"/>
        <v>0</v>
      </c>
      <c r="N193" s="84">
        <f t="shared" si="65"/>
        <v>0</v>
      </c>
      <c r="O193" s="85">
        <f t="shared" si="66"/>
        <v>0</v>
      </c>
      <c r="P193" s="106">
        <v>188</v>
      </c>
      <c r="Q193" s="84">
        <f t="shared" si="74"/>
        <v>0</v>
      </c>
      <c r="R193" s="84">
        <f t="shared" si="80"/>
        <v>0</v>
      </c>
      <c r="S193" s="84">
        <f t="shared" si="81"/>
        <v>0</v>
      </c>
      <c r="T193" s="84">
        <f t="shared" si="67"/>
        <v>0</v>
      </c>
      <c r="U193" s="84">
        <f t="shared" si="75"/>
        <v>0</v>
      </c>
      <c r="V193" s="84">
        <f t="shared" si="68"/>
        <v>0</v>
      </c>
      <c r="W193" s="84">
        <v>0</v>
      </c>
      <c r="X193" s="84">
        <f t="shared" si="69"/>
        <v>0</v>
      </c>
      <c r="Y193" s="89">
        <f t="shared" si="70"/>
        <v>0</v>
      </c>
      <c r="AA193" s="122">
        <v>188</v>
      </c>
      <c r="AB193" s="84">
        <f t="shared" si="71"/>
        <v>0</v>
      </c>
      <c r="AC193" s="332">
        <f t="shared" si="86"/>
        <v>0</v>
      </c>
      <c r="AD193" s="152">
        <f t="shared" si="72"/>
        <v>0</v>
      </c>
      <c r="AE193" s="152">
        <f t="shared" si="73"/>
        <v>0</v>
      </c>
      <c r="AF193" s="221">
        <f t="shared" si="82"/>
        <v>0</v>
      </c>
      <c r="AG193" s="221">
        <f t="shared" si="83"/>
        <v>0</v>
      </c>
      <c r="AH193" s="221">
        <f t="shared" si="84"/>
        <v>0</v>
      </c>
      <c r="AI193" s="226">
        <f t="shared" si="85"/>
        <v>0</v>
      </c>
      <c r="AK193" s="122">
        <v>188</v>
      </c>
      <c r="AL193" s="84"/>
      <c r="AM193" s="84"/>
      <c r="AN193" s="84"/>
      <c r="AO193" s="84"/>
      <c r="AP193" s="84"/>
      <c r="AQ193" s="221"/>
      <c r="AR193" s="221"/>
      <c r="AS193" s="221"/>
      <c r="AT193" s="221"/>
      <c r="AU193" s="84"/>
      <c r="AV193" s="84"/>
      <c r="AW193" s="84"/>
      <c r="AX193" s="84"/>
      <c r="AY193" s="127"/>
    </row>
    <row r="194" spans="3:51">
      <c r="C194" s="194" t="s">
        <v>69</v>
      </c>
      <c r="D194" s="3">
        <v>0.42</v>
      </c>
      <c r="E194" s="215" t="s">
        <v>234</v>
      </c>
      <c r="I194" s="106">
        <v>189</v>
      </c>
      <c r="J194" s="84">
        <f t="shared" si="76"/>
        <v>0</v>
      </c>
      <c r="K194" s="84">
        <f t="shared" si="77"/>
        <v>0</v>
      </c>
      <c r="L194" s="84">
        <f t="shared" si="78"/>
        <v>0</v>
      </c>
      <c r="M194" s="84">
        <f t="shared" si="79"/>
        <v>0</v>
      </c>
      <c r="N194" s="84">
        <f t="shared" si="65"/>
        <v>0</v>
      </c>
      <c r="O194" s="85">
        <f t="shared" si="66"/>
        <v>0</v>
      </c>
      <c r="P194" s="106">
        <v>189</v>
      </c>
      <c r="Q194" s="84">
        <f t="shared" si="74"/>
        <v>0</v>
      </c>
      <c r="R194" s="84">
        <f t="shared" si="80"/>
        <v>0</v>
      </c>
      <c r="S194" s="84">
        <f t="shared" si="81"/>
        <v>0</v>
      </c>
      <c r="T194" s="84">
        <f t="shared" si="67"/>
        <v>0</v>
      </c>
      <c r="U194" s="84">
        <f t="shared" si="75"/>
        <v>0</v>
      </c>
      <c r="V194" s="84">
        <f t="shared" si="68"/>
        <v>0</v>
      </c>
      <c r="W194" s="84">
        <v>0</v>
      </c>
      <c r="X194" s="84">
        <f t="shared" si="69"/>
        <v>0</v>
      </c>
      <c r="Y194" s="89">
        <f t="shared" si="70"/>
        <v>0</v>
      </c>
      <c r="AA194" s="122">
        <v>189</v>
      </c>
      <c r="AB194" s="84">
        <f t="shared" si="71"/>
        <v>0</v>
      </c>
      <c r="AC194" s="332">
        <f t="shared" si="86"/>
        <v>0</v>
      </c>
      <c r="AD194" s="152">
        <f t="shared" si="72"/>
        <v>0</v>
      </c>
      <c r="AE194" s="152">
        <f t="shared" si="73"/>
        <v>0</v>
      </c>
      <c r="AF194" s="221">
        <f t="shared" si="82"/>
        <v>0</v>
      </c>
      <c r="AG194" s="221">
        <f t="shared" si="83"/>
        <v>0</v>
      </c>
      <c r="AH194" s="221">
        <f t="shared" si="84"/>
        <v>0</v>
      </c>
      <c r="AI194" s="226">
        <f t="shared" si="85"/>
        <v>0</v>
      </c>
      <c r="AK194" s="122">
        <v>189</v>
      </c>
      <c r="AL194" s="84"/>
      <c r="AM194" s="84"/>
      <c r="AN194" s="84"/>
      <c r="AO194" s="84"/>
      <c r="AP194" s="84"/>
      <c r="AQ194" s="221"/>
      <c r="AR194" s="221"/>
      <c r="AS194" s="221"/>
      <c r="AT194" s="221"/>
      <c r="AU194" s="84"/>
      <c r="AV194" s="84"/>
      <c r="AW194" s="84"/>
      <c r="AX194" s="84"/>
      <c r="AY194" s="127"/>
    </row>
    <row r="195" spans="3:51">
      <c r="C195" s="194" t="s">
        <v>70</v>
      </c>
      <c r="D195" s="3">
        <v>0.56999999999999995</v>
      </c>
      <c r="E195" s="215" t="s">
        <v>233</v>
      </c>
      <c r="I195" s="106">
        <v>190</v>
      </c>
      <c r="J195" s="84">
        <f t="shared" si="76"/>
        <v>0</v>
      </c>
      <c r="K195" s="84">
        <f t="shared" si="77"/>
        <v>0</v>
      </c>
      <c r="L195" s="84">
        <f t="shared" si="78"/>
        <v>0</v>
      </c>
      <c r="M195" s="84">
        <f t="shared" si="79"/>
        <v>0</v>
      </c>
      <c r="N195" s="84">
        <f t="shared" si="65"/>
        <v>0</v>
      </c>
      <c r="O195" s="85">
        <f t="shared" si="66"/>
        <v>0</v>
      </c>
      <c r="P195" s="106">
        <v>190</v>
      </c>
      <c r="Q195" s="84">
        <f t="shared" si="74"/>
        <v>0</v>
      </c>
      <c r="R195" s="84">
        <f t="shared" si="80"/>
        <v>0</v>
      </c>
      <c r="S195" s="84">
        <f t="shared" si="81"/>
        <v>0</v>
      </c>
      <c r="T195" s="84">
        <f t="shared" si="67"/>
        <v>0</v>
      </c>
      <c r="U195" s="84">
        <f t="shared" si="75"/>
        <v>0</v>
      </c>
      <c r="V195" s="84">
        <f t="shared" si="68"/>
        <v>0</v>
      </c>
      <c r="W195" s="84">
        <v>0</v>
      </c>
      <c r="X195" s="84">
        <f t="shared" si="69"/>
        <v>0</v>
      </c>
      <c r="Y195" s="89">
        <f t="shared" si="70"/>
        <v>0</v>
      </c>
      <c r="AA195" s="122">
        <v>190</v>
      </c>
      <c r="AB195" s="84">
        <f t="shared" si="71"/>
        <v>0</v>
      </c>
      <c r="AC195" s="332">
        <f t="shared" si="86"/>
        <v>0</v>
      </c>
      <c r="AD195" s="152">
        <f t="shared" si="72"/>
        <v>0</v>
      </c>
      <c r="AE195" s="152">
        <f t="shared" si="73"/>
        <v>0</v>
      </c>
      <c r="AF195" s="221">
        <f t="shared" si="82"/>
        <v>0</v>
      </c>
      <c r="AG195" s="221">
        <f t="shared" si="83"/>
        <v>0</v>
      </c>
      <c r="AH195" s="221">
        <f t="shared" si="84"/>
        <v>0</v>
      </c>
      <c r="AI195" s="226">
        <f t="shared" si="85"/>
        <v>0</v>
      </c>
      <c r="AK195" s="122">
        <v>190</v>
      </c>
      <c r="AL195" s="84"/>
      <c r="AM195" s="84"/>
      <c r="AN195" s="84"/>
      <c r="AO195" s="84"/>
      <c r="AP195" s="84"/>
      <c r="AQ195" s="221"/>
      <c r="AR195" s="221"/>
      <c r="AS195" s="221"/>
      <c r="AT195" s="221"/>
      <c r="AU195" s="84"/>
      <c r="AV195" s="84"/>
      <c r="AW195" s="84"/>
      <c r="AX195" s="84"/>
      <c r="AY195" s="127"/>
    </row>
    <row r="196" spans="3:51">
      <c r="C196" s="194" t="s">
        <v>71</v>
      </c>
      <c r="D196" s="3">
        <v>0.54</v>
      </c>
      <c r="E196" s="215"/>
      <c r="I196" s="106">
        <v>191</v>
      </c>
      <c r="J196" s="84">
        <f t="shared" si="76"/>
        <v>0</v>
      </c>
      <c r="K196" s="84">
        <f t="shared" si="77"/>
        <v>0</v>
      </c>
      <c r="L196" s="84">
        <f t="shared" si="78"/>
        <v>0</v>
      </c>
      <c r="M196" s="84">
        <f t="shared" si="79"/>
        <v>0</v>
      </c>
      <c r="N196" s="84">
        <f t="shared" si="65"/>
        <v>0</v>
      </c>
      <c r="O196" s="85">
        <f t="shared" si="66"/>
        <v>0</v>
      </c>
      <c r="P196" s="106">
        <v>191</v>
      </c>
      <c r="Q196" s="84">
        <f t="shared" si="74"/>
        <v>0</v>
      </c>
      <c r="R196" s="84">
        <f t="shared" si="80"/>
        <v>0</v>
      </c>
      <c r="S196" s="84">
        <f t="shared" si="81"/>
        <v>0</v>
      </c>
      <c r="T196" s="84">
        <f t="shared" si="67"/>
        <v>0</v>
      </c>
      <c r="U196" s="84">
        <f t="shared" si="75"/>
        <v>0</v>
      </c>
      <c r="V196" s="84">
        <f t="shared" si="68"/>
        <v>0</v>
      </c>
      <c r="W196" s="84">
        <v>0</v>
      </c>
      <c r="X196" s="84">
        <f t="shared" si="69"/>
        <v>0</v>
      </c>
      <c r="Y196" s="89">
        <f t="shared" si="70"/>
        <v>0</v>
      </c>
      <c r="AA196" s="122">
        <v>191</v>
      </c>
      <c r="AB196" s="84">
        <f t="shared" si="71"/>
        <v>0</v>
      </c>
      <c r="AC196" s="332">
        <f t="shared" si="86"/>
        <v>0</v>
      </c>
      <c r="AD196" s="152">
        <f t="shared" si="72"/>
        <v>0</v>
      </c>
      <c r="AE196" s="152">
        <f t="shared" si="73"/>
        <v>0</v>
      </c>
      <c r="AF196" s="221">
        <f t="shared" si="82"/>
        <v>0</v>
      </c>
      <c r="AG196" s="221">
        <f t="shared" si="83"/>
        <v>0</v>
      </c>
      <c r="AH196" s="221">
        <f t="shared" si="84"/>
        <v>0</v>
      </c>
      <c r="AI196" s="226">
        <f t="shared" si="85"/>
        <v>0</v>
      </c>
      <c r="AK196" s="122">
        <v>191</v>
      </c>
      <c r="AL196" s="84"/>
      <c r="AM196" s="84"/>
      <c r="AN196" s="84"/>
      <c r="AO196" s="84"/>
      <c r="AP196" s="84"/>
      <c r="AQ196" s="221"/>
      <c r="AR196" s="221"/>
      <c r="AS196" s="221"/>
      <c r="AT196" s="221"/>
      <c r="AU196" s="84"/>
      <c r="AV196" s="84"/>
      <c r="AW196" s="84"/>
      <c r="AX196" s="84"/>
      <c r="AY196" s="127"/>
    </row>
    <row r="197" spans="3:51">
      <c r="E197" s="70"/>
      <c r="I197" s="106">
        <v>192</v>
      </c>
      <c r="J197" s="84">
        <f t="shared" si="76"/>
        <v>0</v>
      </c>
      <c r="K197" s="84">
        <f t="shared" si="77"/>
        <v>0</v>
      </c>
      <c r="L197" s="84">
        <f t="shared" si="78"/>
        <v>0</v>
      </c>
      <c r="M197" s="84">
        <f t="shared" si="79"/>
        <v>0</v>
      </c>
      <c r="N197" s="84">
        <f t="shared" ref="N197:N204" si="87">IF(P198&lt;=$F$18,0,)</f>
        <v>0</v>
      </c>
      <c r="O197" s="85">
        <f t="shared" ref="O197:O205" si="88">((J197+K197)*0.475+L197+M197+N197)*44/12</f>
        <v>0</v>
      </c>
      <c r="P197" s="106">
        <v>192</v>
      </c>
      <c r="Q197" s="84">
        <f t="shared" si="74"/>
        <v>0</v>
      </c>
      <c r="R197" s="84">
        <f t="shared" si="80"/>
        <v>0</v>
      </c>
      <c r="S197" s="84">
        <f t="shared" si="81"/>
        <v>0</v>
      </c>
      <c r="T197" s="84">
        <f t="shared" ref="T197:T205" si="89">IF(S197=0,0,EXP(-1.0587+0.8836*LN(S197)+0.284))</f>
        <v>0</v>
      </c>
      <c r="U197" s="84">
        <f t="shared" si="75"/>
        <v>0</v>
      </c>
      <c r="V197" s="84">
        <f t="shared" ref="V197:V205" si="90">IF(P197&lt;=$F$18,IF(P197&lt;=30,P197*($F$16-$F$6)/30,$F$16-$F$6),)</f>
        <v>0</v>
      </c>
      <c r="W197" s="84">
        <v>0</v>
      </c>
      <c r="X197" s="84">
        <f t="shared" ref="X197:X205" si="91">((S197+T197)*0.475+U197+V197+W197)*44/12</f>
        <v>0</v>
      </c>
      <c r="Y197" s="89">
        <f t="shared" ref="Y197:Y205" si="92">IF(P197&lt;=$F$18,X197-O197,)</f>
        <v>0</v>
      </c>
      <c r="AA197" s="122">
        <v>192</v>
      </c>
      <c r="AB197" s="84">
        <f t="shared" ref="AB197:AB205" si="93">IF(AA197&lt;=$F$18,IFERROR(VLOOKUP($AA197,$B$82:$G$94,2,FALSE),0),)</f>
        <v>0</v>
      </c>
      <c r="AC197" s="332">
        <f t="shared" si="86"/>
        <v>0</v>
      </c>
      <c r="AD197" s="152">
        <f t="shared" ref="AD197:AD205" si="94">IF(AA197&lt;=$F$18,IFERROR(VLOOKUP($AA197,$B$82:$G$94,4,FALSE),0),)</f>
        <v>0</v>
      </c>
      <c r="AE197" s="152">
        <f t="shared" ref="AE197:AE205" si="95">IF(AA197&lt;=$F$18,IFERROR(VLOOKUP($AA197,$B$82:$G$94,5,FALSE),0),)</f>
        <v>0</v>
      </c>
      <c r="AF197" s="221">
        <f t="shared" si="82"/>
        <v>0</v>
      </c>
      <c r="AG197" s="221">
        <f t="shared" si="83"/>
        <v>0</v>
      </c>
      <c r="AH197" s="221">
        <f t="shared" si="84"/>
        <v>0</v>
      </c>
      <c r="AI197" s="226">
        <f t="shared" si="85"/>
        <v>0</v>
      </c>
      <c r="AK197" s="122">
        <v>192</v>
      </c>
      <c r="AL197" s="84"/>
      <c r="AM197" s="84"/>
      <c r="AN197" s="84"/>
      <c r="AO197" s="84"/>
      <c r="AP197" s="84"/>
      <c r="AQ197" s="221"/>
      <c r="AR197" s="221"/>
      <c r="AS197" s="221"/>
      <c r="AT197" s="221"/>
      <c r="AU197" s="84"/>
      <c r="AV197" s="84"/>
      <c r="AW197" s="84"/>
      <c r="AX197" s="84"/>
      <c r="AY197" s="127"/>
    </row>
    <row r="198" spans="3:51">
      <c r="E198" s="70"/>
      <c r="I198" s="106">
        <v>193</v>
      </c>
      <c r="J198" s="84">
        <f t="shared" si="76"/>
        <v>0</v>
      </c>
      <c r="K198" s="84">
        <f t="shared" si="77"/>
        <v>0</v>
      </c>
      <c r="L198" s="84">
        <f t="shared" si="78"/>
        <v>0</v>
      </c>
      <c r="M198" s="84">
        <f t="shared" si="79"/>
        <v>0</v>
      </c>
      <c r="N198" s="84">
        <f t="shared" si="87"/>
        <v>0</v>
      </c>
      <c r="O198" s="85">
        <f t="shared" si="88"/>
        <v>0</v>
      </c>
      <c r="P198" s="106">
        <v>193</v>
      </c>
      <c r="Q198" s="84">
        <f t="shared" ref="Q198:Q205" si="96">IF(P198&lt;=$F$18,LOOKUP(P198-1,$B$25:$B$78,$G$25:$G$78),)</f>
        <v>0</v>
      </c>
      <c r="R198" s="84">
        <f t="shared" si="80"/>
        <v>0</v>
      </c>
      <c r="S198" s="84">
        <f t="shared" si="81"/>
        <v>0</v>
      </c>
      <c r="T198" s="84">
        <f t="shared" si="89"/>
        <v>0</v>
      </c>
      <c r="U198" s="84">
        <f t="shared" ref="U198:U205" si="97">IF(P198&lt;=$F$18,$F$5+($F$15-$F$5)*(1-EXP(-0.0175*P198)),)</f>
        <v>0</v>
      </c>
      <c r="V198" s="84">
        <f t="shared" si="90"/>
        <v>0</v>
      </c>
      <c r="W198" s="84">
        <v>0</v>
      </c>
      <c r="X198" s="84">
        <f t="shared" si="91"/>
        <v>0</v>
      </c>
      <c r="Y198" s="89">
        <f t="shared" si="92"/>
        <v>0</v>
      </c>
      <c r="AA198" s="122">
        <v>193</v>
      </c>
      <c r="AB198" s="84">
        <f t="shared" si="93"/>
        <v>0</v>
      </c>
      <c r="AC198" s="332">
        <f t="shared" si="86"/>
        <v>0</v>
      </c>
      <c r="AD198" s="152">
        <f t="shared" si="94"/>
        <v>0</v>
      </c>
      <c r="AE198" s="152">
        <f t="shared" si="95"/>
        <v>0</v>
      </c>
      <c r="AF198" s="221">
        <f t="shared" si="82"/>
        <v>0</v>
      </c>
      <c r="AG198" s="221">
        <f t="shared" si="83"/>
        <v>0</v>
      </c>
      <c r="AH198" s="221">
        <f t="shared" si="84"/>
        <v>0</v>
      </c>
      <c r="AI198" s="226">
        <f t="shared" si="85"/>
        <v>0</v>
      </c>
      <c r="AK198" s="122">
        <v>193</v>
      </c>
      <c r="AL198" s="84"/>
      <c r="AM198" s="84"/>
      <c r="AN198" s="84"/>
      <c r="AO198" s="84"/>
      <c r="AP198" s="84"/>
      <c r="AQ198" s="221"/>
      <c r="AR198" s="221"/>
      <c r="AS198" s="221"/>
      <c r="AT198" s="221"/>
      <c r="AU198" s="84"/>
      <c r="AV198" s="84"/>
      <c r="AW198" s="84"/>
      <c r="AX198" s="84"/>
      <c r="AY198" s="127"/>
    </row>
    <row r="199" spans="3:51">
      <c r="E199" s="70"/>
      <c r="I199" s="106">
        <v>194</v>
      </c>
      <c r="J199" s="84">
        <f t="shared" ref="J199:J205" si="98">IF($I199&lt;=$F$10,$F$11*$F$13+J198,)</f>
        <v>0</v>
      </c>
      <c r="K199" s="84">
        <f t="shared" ref="K199:K205" si="99">IF(J199=0,0,EXP(-1.0587+0.8836*LN(J199)+0.284))</f>
        <v>0</v>
      </c>
      <c r="L199" s="84">
        <f t="shared" ref="L199:L205" si="100">IF(I199&lt;=$F$10,$F$5+($F$8-$F$5)*(1-EXP(-0.0175*I199)),)</f>
        <v>0</v>
      </c>
      <c r="M199" s="84">
        <f t="shared" ref="M199:M205" si="101">IF(I199&lt;=$F$10,IF(I199&lt;=30,I199*($F$9-$F$6)/30,$F$9-$F$6),)</f>
        <v>0</v>
      </c>
      <c r="N199" s="84">
        <f t="shared" si="87"/>
        <v>0</v>
      </c>
      <c r="O199" s="85">
        <f t="shared" si="88"/>
        <v>0</v>
      </c>
      <c r="P199" s="106">
        <v>194</v>
      </c>
      <c r="Q199" s="84">
        <f t="shared" si="96"/>
        <v>0</v>
      </c>
      <c r="R199" s="84">
        <f t="shared" ref="R199:R205" si="102">IF(P199&lt;=$F$18,Q199+R198,)</f>
        <v>0</v>
      </c>
      <c r="S199" s="84">
        <f t="shared" ref="S199:S205" si="103">$F$19*R199</f>
        <v>0</v>
      </c>
      <c r="T199" s="84">
        <f t="shared" si="89"/>
        <v>0</v>
      </c>
      <c r="U199" s="84">
        <f t="shared" si="97"/>
        <v>0</v>
      </c>
      <c r="V199" s="84">
        <f t="shared" si="90"/>
        <v>0</v>
      </c>
      <c r="W199" s="84">
        <v>0</v>
      </c>
      <c r="X199" s="84">
        <f t="shared" si="91"/>
        <v>0</v>
      </c>
      <c r="Y199" s="89">
        <f t="shared" si="92"/>
        <v>0</v>
      </c>
      <c r="AA199" s="122">
        <v>194</v>
      </c>
      <c r="AB199" s="84">
        <f t="shared" si="93"/>
        <v>0</v>
      </c>
      <c r="AC199" s="332">
        <f t="shared" si="86"/>
        <v>0</v>
      </c>
      <c r="AD199" s="152">
        <f t="shared" si="94"/>
        <v>0</v>
      </c>
      <c r="AE199" s="152">
        <f t="shared" si="95"/>
        <v>0</v>
      </c>
      <c r="AF199" s="221">
        <f t="shared" si="82"/>
        <v>0</v>
      </c>
      <c r="AG199" s="221">
        <f t="shared" si="83"/>
        <v>0</v>
      </c>
      <c r="AH199" s="221">
        <f t="shared" si="84"/>
        <v>0</v>
      </c>
      <c r="AI199" s="226">
        <f t="shared" si="85"/>
        <v>0</v>
      </c>
      <c r="AK199" s="122">
        <v>194</v>
      </c>
      <c r="AL199" s="84"/>
      <c r="AM199" s="84"/>
      <c r="AN199" s="84"/>
      <c r="AO199" s="84"/>
      <c r="AP199" s="84"/>
      <c r="AQ199" s="221"/>
      <c r="AR199" s="221"/>
      <c r="AS199" s="221"/>
      <c r="AT199" s="221"/>
      <c r="AU199" s="84"/>
      <c r="AV199" s="84"/>
      <c r="AW199" s="84"/>
      <c r="AX199" s="84"/>
      <c r="AY199" s="127"/>
    </row>
    <row r="200" spans="3:51">
      <c r="E200" s="70"/>
      <c r="I200" s="106">
        <v>195</v>
      </c>
      <c r="J200" s="84">
        <f t="shared" si="98"/>
        <v>0</v>
      </c>
      <c r="K200" s="84">
        <f t="shared" si="99"/>
        <v>0</v>
      </c>
      <c r="L200" s="84">
        <f t="shared" si="100"/>
        <v>0</v>
      </c>
      <c r="M200" s="84">
        <f t="shared" si="101"/>
        <v>0</v>
      </c>
      <c r="N200" s="84">
        <f t="shared" si="87"/>
        <v>0</v>
      </c>
      <c r="O200" s="85">
        <f t="shared" si="88"/>
        <v>0</v>
      </c>
      <c r="P200" s="106">
        <v>195</v>
      </c>
      <c r="Q200" s="84">
        <f t="shared" si="96"/>
        <v>0</v>
      </c>
      <c r="R200" s="84">
        <f t="shared" si="102"/>
        <v>0</v>
      </c>
      <c r="S200" s="84">
        <f t="shared" si="103"/>
        <v>0</v>
      </c>
      <c r="T200" s="84">
        <f t="shared" si="89"/>
        <v>0</v>
      </c>
      <c r="U200" s="84">
        <f t="shared" si="97"/>
        <v>0</v>
      </c>
      <c r="V200" s="84">
        <f t="shared" si="90"/>
        <v>0</v>
      </c>
      <c r="W200" s="84">
        <v>0</v>
      </c>
      <c r="X200" s="84">
        <f t="shared" si="91"/>
        <v>0</v>
      </c>
      <c r="Y200" s="89">
        <f t="shared" si="92"/>
        <v>0</v>
      </c>
      <c r="AA200" s="122">
        <v>195</v>
      </c>
      <c r="AB200" s="84">
        <f t="shared" si="93"/>
        <v>0</v>
      </c>
      <c r="AC200" s="332">
        <f t="shared" si="86"/>
        <v>0</v>
      </c>
      <c r="AD200" s="152">
        <f t="shared" si="94"/>
        <v>0</v>
      </c>
      <c r="AE200" s="152">
        <f t="shared" si="95"/>
        <v>0</v>
      </c>
      <c r="AF200" s="221">
        <f t="shared" si="82"/>
        <v>0</v>
      </c>
      <c r="AG200" s="221">
        <f t="shared" si="83"/>
        <v>0</v>
      </c>
      <c r="AH200" s="221">
        <f t="shared" si="84"/>
        <v>0</v>
      </c>
      <c r="AI200" s="226">
        <f t="shared" si="85"/>
        <v>0</v>
      </c>
      <c r="AK200" s="122">
        <v>195</v>
      </c>
      <c r="AL200" s="84"/>
      <c r="AM200" s="84"/>
      <c r="AN200" s="84"/>
      <c r="AO200" s="84"/>
      <c r="AP200" s="84"/>
      <c r="AQ200" s="221"/>
      <c r="AR200" s="221"/>
      <c r="AS200" s="221"/>
      <c r="AT200" s="221"/>
      <c r="AU200" s="84"/>
      <c r="AV200" s="84"/>
      <c r="AW200" s="84"/>
      <c r="AX200" s="84"/>
      <c r="AY200" s="127"/>
    </row>
    <row r="201" spans="3:51">
      <c r="E201" s="70"/>
      <c r="I201" s="106">
        <v>196</v>
      </c>
      <c r="J201" s="84">
        <f t="shared" si="98"/>
        <v>0</v>
      </c>
      <c r="K201" s="84">
        <f t="shared" si="99"/>
        <v>0</v>
      </c>
      <c r="L201" s="84">
        <f t="shared" si="100"/>
        <v>0</v>
      </c>
      <c r="M201" s="84">
        <f t="shared" si="101"/>
        <v>0</v>
      </c>
      <c r="N201" s="84">
        <f t="shared" si="87"/>
        <v>0</v>
      </c>
      <c r="O201" s="85">
        <f t="shared" si="88"/>
        <v>0</v>
      </c>
      <c r="P201" s="106">
        <v>196</v>
      </c>
      <c r="Q201" s="84">
        <f t="shared" si="96"/>
        <v>0</v>
      </c>
      <c r="R201" s="84">
        <f t="shared" si="102"/>
        <v>0</v>
      </c>
      <c r="S201" s="84">
        <f t="shared" si="103"/>
        <v>0</v>
      </c>
      <c r="T201" s="84">
        <f t="shared" si="89"/>
        <v>0</v>
      </c>
      <c r="U201" s="84">
        <f t="shared" si="97"/>
        <v>0</v>
      </c>
      <c r="V201" s="84">
        <f t="shared" si="90"/>
        <v>0</v>
      </c>
      <c r="W201" s="84">
        <v>0</v>
      </c>
      <c r="X201" s="84">
        <f t="shared" si="91"/>
        <v>0</v>
      </c>
      <c r="Y201" s="89">
        <f t="shared" si="92"/>
        <v>0</v>
      </c>
      <c r="AA201" s="122">
        <v>196</v>
      </c>
      <c r="AB201" s="84">
        <f t="shared" si="93"/>
        <v>0</v>
      </c>
      <c r="AC201" s="332">
        <f t="shared" si="86"/>
        <v>0</v>
      </c>
      <c r="AD201" s="152">
        <f t="shared" si="94"/>
        <v>0</v>
      </c>
      <c r="AE201" s="152">
        <f t="shared" si="95"/>
        <v>0</v>
      </c>
      <c r="AF201" s="221">
        <f t="shared" si="82"/>
        <v>0</v>
      </c>
      <c r="AG201" s="221">
        <f t="shared" si="83"/>
        <v>0</v>
      </c>
      <c r="AH201" s="221">
        <f t="shared" si="84"/>
        <v>0</v>
      </c>
      <c r="AI201" s="226">
        <f t="shared" si="85"/>
        <v>0</v>
      </c>
      <c r="AK201" s="122">
        <v>196</v>
      </c>
      <c r="AL201" s="84"/>
      <c r="AM201" s="84"/>
      <c r="AN201" s="84"/>
      <c r="AO201" s="84"/>
      <c r="AP201" s="84"/>
      <c r="AQ201" s="221"/>
      <c r="AR201" s="221"/>
      <c r="AS201" s="221"/>
      <c r="AT201" s="221"/>
      <c r="AU201" s="84"/>
      <c r="AV201" s="84"/>
      <c r="AW201" s="84"/>
      <c r="AX201" s="84"/>
      <c r="AY201" s="127"/>
    </row>
    <row r="202" spans="3:51">
      <c r="E202" s="70"/>
      <c r="I202" s="106">
        <v>197</v>
      </c>
      <c r="J202" s="84">
        <f t="shared" si="98"/>
        <v>0</v>
      </c>
      <c r="K202" s="84">
        <f t="shared" si="99"/>
        <v>0</v>
      </c>
      <c r="L202" s="84">
        <f t="shared" si="100"/>
        <v>0</v>
      </c>
      <c r="M202" s="84">
        <f t="shared" si="101"/>
        <v>0</v>
      </c>
      <c r="N202" s="84">
        <f t="shared" si="87"/>
        <v>0</v>
      </c>
      <c r="O202" s="85">
        <f t="shared" si="88"/>
        <v>0</v>
      </c>
      <c r="P202" s="106">
        <v>197</v>
      </c>
      <c r="Q202" s="84">
        <f t="shared" si="96"/>
        <v>0</v>
      </c>
      <c r="R202" s="84">
        <f t="shared" si="102"/>
        <v>0</v>
      </c>
      <c r="S202" s="84">
        <f t="shared" si="103"/>
        <v>0</v>
      </c>
      <c r="T202" s="84">
        <f t="shared" si="89"/>
        <v>0</v>
      </c>
      <c r="U202" s="84">
        <f t="shared" si="97"/>
        <v>0</v>
      </c>
      <c r="V202" s="84">
        <f t="shared" si="90"/>
        <v>0</v>
      </c>
      <c r="W202" s="84">
        <v>0</v>
      </c>
      <c r="X202" s="84">
        <f t="shared" si="91"/>
        <v>0</v>
      </c>
      <c r="Y202" s="89">
        <f t="shared" si="92"/>
        <v>0</v>
      </c>
      <c r="AA202" s="122">
        <v>197</v>
      </c>
      <c r="AB202" s="84">
        <f t="shared" si="93"/>
        <v>0</v>
      </c>
      <c r="AC202" s="332">
        <f t="shared" si="86"/>
        <v>0</v>
      </c>
      <c r="AD202" s="152">
        <f t="shared" si="94"/>
        <v>0</v>
      </c>
      <c r="AE202" s="152">
        <f t="shared" si="95"/>
        <v>0</v>
      </c>
      <c r="AF202" s="221">
        <f t="shared" si="82"/>
        <v>0</v>
      </c>
      <c r="AG202" s="221">
        <f t="shared" si="83"/>
        <v>0</v>
      </c>
      <c r="AH202" s="221">
        <f t="shared" si="84"/>
        <v>0</v>
      </c>
      <c r="AI202" s="226">
        <f t="shared" si="85"/>
        <v>0</v>
      </c>
      <c r="AK202" s="122">
        <v>197</v>
      </c>
      <c r="AL202" s="84"/>
      <c r="AM202" s="84"/>
      <c r="AN202" s="84"/>
      <c r="AO202" s="84"/>
      <c r="AP202" s="84"/>
      <c r="AQ202" s="221"/>
      <c r="AR202" s="221"/>
      <c r="AS202" s="221"/>
      <c r="AT202" s="221"/>
      <c r="AU202" s="84"/>
      <c r="AV202" s="84"/>
      <c r="AW202" s="84"/>
      <c r="AX202" s="84"/>
      <c r="AY202" s="127"/>
    </row>
    <row r="203" spans="3:51">
      <c r="E203" s="70"/>
      <c r="I203" s="106">
        <v>198</v>
      </c>
      <c r="J203" s="84">
        <f t="shared" si="98"/>
        <v>0</v>
      </c>
      <c r="K203" s="84">
        <f t="shared" si="99"/>
        <v>0</v>
      </c>
      <c r="L203" s="84">
        <f t="shared" si="100"/>
        <v>0</v>
      </c>
      <c r="M203" s="84">
        <f t="shared" si="101"/>
        <v>0</v>
      </c>
      <c r="N203" s="84">
        <f t="shared" si="87"/>
        <v>0</v>
      </c>
      <c r="O203" s="85">
        <f t="shared" si="88"/>
        <v>0</v>
      </c>
      <c r="P203" s="106">
        <v>198</v>
      </c>
      <c r="Q203" s="84">
        <f t="shared" si="96"/>
        <v>0</v>
      </c>
      <c r="R203" s="84">
        <f t="shared" si="102"/>
        <v>0</v>
      </c>
      <c r="S203" s="84">
        <f t="shared" si="103"/>
        <v>0</v>
      </c>
      <c r="T203" s="84">
        <f t="shared" si="89"/>
        <v>0</v>
      </c>
      <c r="U203" s="84">
        <f t="shared" si="97"/>
        <v>0</v>
      </c>
      <c r="V203" s="84">
        <f t="shared" si="90"/>
        <v>0</v>
      </c>
      <c r="W203" s="84">
        <v>0</v>
      </c>
      <c r="X203" s="84">
        <f t="shared" si="91"/>
        <v>0</v>
      </c>
      <c r="Y203" s="89">
        <f t="shared" si="92"/>
        <v>0</v>
      </c>
      <c r="AA203" s="122">
        <v>198</v>
      </c>
      <c r="AB203" s="84">
        <f t="shared" si="93"/>
        <v>0</v>
      </c>
      <c r="AC203" s="332">
        <f t="shared" si="86"/>
        <v>0</v>
      </c>
      <c r="AD203" s="152">
        <f t="shared" si="94"/>
        <v>0</v>
      </c>
      <c r="AE203" s="152">
        <f t="shared" si="95"/>
        <v>0</v>
      </c>
      <c r="AF203" s="221">
        <f t="shared" si="82"/>
        <v>0</v>
      </c>
      <c r="AG203" s="221">
        <f t="shared" si="83"/>
        <v>0</v>
      </c>
      <c r="AH203" s="221">
        <f t="shared" si="84"/>
        <v>0</v>
      </c>
      <c r="AI203" s="226">
        <f t="shared" si="85"/>
        <v>0</v>
      </c>
      <c r="AK203" s="122">
        <v>198</v>
      </c>
      <c r="AL203" s="84"/>
      <c r="AM203" s="84"/>
      <c r="AN203" s="84"/>
      <c r="AO203" s="84"/>
      <c r="AP203" s="84"/>
      <c r="AQ203" s="221"/>
      <c r="AR203" s="221"/>
      <c r="AS203" s="221"/>
      <c r="AT203" s="221"/>
      <c r="AU203" s="84"/>
      <c r="AV203" s="84"/>
      <c r="AW203" s="84"/>
      <c r="AX203" s="84"/>
      <c r="AY203" s="127"/>
    </row>
    <row r="204" spans="3:51">
      <c r="E204" s="70"/>
      <c r="I204" s="106">
        <v>199</v>
      </c>
      <c r="J204" s="84">
        <f t="shared" si="98"/>
        <v>0</v>
      </c>
      <c r="K204" s="84">
        <f t="shared" si="99"/>
        <v>0</v>
      </c>
      <c r="L204" s="84">
        <f t="shared" si="100"/>
        <v>0</v>
      </c>
      <c r="M204" s="84">
        <f t="shared" si="101"/>
        <v>0</v>
      </c>
      <c r="N204" s="84">
        <f t="shared" si="87"/>
        <v>0</v>
      </c>
      <c r="O204" s="85">
        <f t="shared" si="88"/>
        <v>0</v>
      </c>
      <c r="P204" s="106">
        <v>199</v>
      </c>
      <c r="Q204" s="84">
        <f t="shared" si="96"/>
        <v>0</v>
      </c>
      <c r="R204" s="84">
        <f t="shared" si="102"/>
        <v>0</v>
      </c>
      <c r="S204" s="84">
        <f t="shared" si="103"/>
        <v>0</v>
      </c>
      <c r="T204" s="84">
        <f t="shared" si="89"/>
        <v>0</v>
      </c>
      <c r="U204" s="84">
        <f t="shared" si="97"/>
        <v>0</v>
      </c>
      <c r="V204" s="84">
        <f t="shared" si="90"/>
        <v>0</v>
      </c>
      <c r="W204" s="84">
        <v>0</v>
      </c>
      <c r="X204" s="84">
        <f t="shared" si="91"/>
        <v>0</v>
      </c>
      <c r="Y204" s="89">
        <f t="shared" si="92"/>
        <v>0</v>
      </c>
      <c r="AA204" s="122">
        <v>199</v>
      </c>
      <c r="AB204" s="84">
        <f t="shared" si="93"/>
        <v>0</v>
      </c>
      <c r="AC204" s="332">
        <f t="shared" si="86"/>
        <v>0</v>
      </c>
      <c r="AD204" s="152">
        <f t="shared" si="94"/>
        <v>0</v>
      </c>
      <c r="AE204" s="152">
        <f t="shared" si="95"/>
        <v>0</v>
      </c>
      <c r="AF204" s="221">
        <f t="shared" si="82"/>
        <v>0</v>
      </c>
      <c r="AG204" s="221">
        <f t="shared" si="83"/>
        <v>0</v>
      </c>
      <c r="AH204" s="221">
        <f t="shared" si="84"/>
        <v>0</v>
      </c>
      <c r="AI204" s="226">
        <f t="shared" si="85"/>
        <v>0</v>
      </c>
      <c r="AK204" s="122">
        <v>199</v>
      </c>
      <c r="AL204" s="84"/>
      <c r="AM204" s="84"/>
      <c r="AN204" s="84"/>
      <c r="AO204" s="84"/>
      <c r="AP204" s="84"/>
      <c r="AQ204" s="221"/>
      <c r="AR204" s="221"/>
      <c r="AS204" s="221"/>
      <c r="AT204" s="221"/>
      <c r="AU204" s="84"/>
      <c r="AV204" s="84"/>
      <c r="AW204" s="84"/>
      <c r="AX204" s="84"/>
      <c r="AY204" s="127"/>
    </row>
    <row r="205" spans="3:51">
      <c r="E205" s="70"/>
      <c r="I205" s="107">
        <v>200</v>
      </c>
      <c r="J205" s="84">
        <f t="shared" si="98"/>
        <v>0</v>
      </c>
      <c r="K205" s="84">
        <f t="shared" si="99"/>
        <v>0</v>
      </c>
      <c r="L205" s="84">
        <f t="shared" si="100"/>
        <v>0</v>
      </c>
      <c r="M205" s="84">
        <f t="shared" si="101"/>
        <v>0</v>
      </c>
      <c r="N205" s="86">
        <f>IF(F208&lt;=$F$18,0,)</f>
        <v>0</v>
      </c>
      <c r="O205" s="85">
        <f t="shared" si="88"/>
        <v>0</v>
      </c>
      <c r="P205" s="107">
        <v>200</v>
      </c>
      <c r="Q205" s="86">
        <f t="shared" si="96"/>
        <v>0</v>
      </c>
      <c r="R205" s="86">
        <f t="shared" si="102"/>
        <v>0</v>
      </c>
      <c r="S205" s="86">
        <f t="shared" si="103"/>
        <v>0</v>
      </c>
      <c r="T205" s="86">
        <f t="shared" si="89"/>
        <v>0</v>
      </c>
      <c r="U205" s="86">
        <f t="shared" si="97"/>
        <v>0</v>
      </c>
      <c r="V205" s="86">
        <f t="shared" si="90"/>
        <v>0</v>
      </c>
      <c r="W205" s="86">
        <v>0</v>
      </c>
      <c r="X205" s="184">
        <f t="shared" si="91"/>
        <v>0</v>
      </c>
      <c r="Y205" s="90">
        <f t="shared" si="92"/>
        <v>0</v>
      </c>
      <c r="AA205" s="123">
        <v>200</v>
      </c>
      <c r="AB205" s="172">
        <f t="shared" si="93"/>
        <v>0</v>
      </c>
      <c r="AC205" s="332">
        <f t="shared" si="86"/>
        <v>0</v>
      </c>
      <c r="AD205" s="153">
        <f t="shared" si="94"/>
        <v>0</v>
      </c>
      <c r="AE205" s="153">
        <f t="shared" si="95"/>
        <v>0</v>
      </c>
      <c r="AF205" s="223">
        <f t="shared" si="82"/>
        <v>0</v>
      </c>
      <c r="AG205" s="223">
        <f t="shared" si="83"/>
        <v>0</v>
      </c>
      <c r="AH205" s="223">
        <f t="shared" si="84"/>
        <v>0</v>
      </c>
      <c r="AI205" s="230">
        <f t="shared" si="85"/>
        <v>0</v>
      </c>
      <c r="AK205" s="123">
        <v>200</v>
      </c>
      <c r="AL205" s="172"/>
      <c r="AM205" s="86"/>
      <c r="AN205" s="86"/>
      <c r="AO205" s="86"/>
      <c r="AP205" s="86"/>
      <c r="AQ205" s="223"/>
      <c r="AR205" s="223"/>
      <c r="AS205" s="223"/>
      <c r="AT205" s="223"/>
      <c r="AU205" s="86"/>
      <c r="AV205" s="86"/>
      <c r="AW205" s="86"/>
      <c r="AX205" s="86"/>
      <c r="AY205" s="128"/>
    </row>
    <row r="206" spans="3:51">
      <c r="E206" s="70"/>
    </row>
    <row r="207" spans="3:51">
      <c r="E207" s="70"/>
    </row>
  </sheetData>
  <mergeCells count="29">
    <mergeCell ref="B80:G80"/>
    <mergeCell ref="AA3:AI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AK3:AY3"/>
    <mergeCell ref="D6:E6"/>
    <mergeCell ref="I3:O3"/>
    <mergeCell ref="B23:G2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P3:X3"/>
  </mergeCells>
  <dataValidations count="5">
    <dataValidation type="list" allowBlank="1" showInputMessage="1" showErrorMessage="1" sqref="D8:E8 D5:E5 D15" xr:uid="{00000000-0002-0000-0800-000000000000}">
      <formula1>$B$97:$B$100</formula1>
    </dataValidation>
    <dataValidation type="list" allowBlank="1" showInputMessage="1" showErrorMessage="1" sqref="D81:G81" xr:uid="{00000000-0002-0000-0800-000001000000}">
      <formula1>$B$104:$B$108</formula1>
    </dataValidation>
    <dataValidation type="list" allowBlank="1" showInputMessage="1" showErrorMessage="1" sqref="F20" xr:uid="{00000000-0002-0000-0800-000002000000}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F17" xr:uid="{00000000-0002-0000-0800-000003000000}">
      <formula1>$C$130:$C$195</formula1>
    </dataValidation>
    <dataValidation type="list" allowBlank="1" showInputMessage="1" showErrorMessage="1" sqref="F12" xr:uid="{00000000-0002-0000-0800-000004000000}">
      <formula1>$C$194:$C$195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10</vt:i4>
      </vt:variant>
      <vt:variant>
        <vt:lpstr>Plages nommées</vt:lpstr>
      </vt:variant>
      <vt:variant>
        <vt:i4>2</vt:i4>
      </vt:variant>
    </vt:vector>
  </HeadingPairs>
  <TitlesOfParts>
    <vt:vector size="12" baseType="lpstr">
      <vt:lpstr>Données Projet</vt:lpstr>
      <vt:lpstr>Tables de production employées</vt:lpstr>
      <vt:lpstr>Récapitulatif des résultats</vt:lpstr>
      <vt:lpstr>Chêne sessile</vt:lpstr>
      <vt:lpstr>Erable Sycomore </vt:lpstr>
      <vt:lpstr>Erable Plane</vt:lpstr>
      <vt:lpstr>D</vt:lpstr>
      <vt:lpstr>E</vt:lpstr>
      <vt:lpstr>F</vt:lpstr>
      <vt:lpstr>VAN</vt:lpstr>
      <vt:lpstr>'Données Projet'!Zone_d_impression</vt:lpstr>
      <vt:lpstr>'Tables de production employées'!Zone_d_impression</vt:lpstr>
    </vt:vector>
  </TitlesOfParts>
  <Company>ICADE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MARTAL Thomas</dc:creator>
  <cp:lastModifiedBy>Microsoft Office User</cp:lastModifiedBy>
  <cp:lastPrinted>2020-12-10T18:13:25Z</cp:lastPrinted>
  <dcterms:created xsi:type="dcterms:W3CDTF">2020-02-20T14:47:46Z</dcterms:created>
  <dcterms:modified xsi:type="dcterms:W3CDTF">2021-05-27T16:50:12Z</dcterms:modified>
</cp:coreProperties>
</file>