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 firstSheet="2" activeTab="2"/>
  </bookViews>
  <sheets>
    <sheet name="REA-PIN-NOIR-Fert2" sheetId="3" r:id="rId1"/>
    <sheet name="REA-PIN-Alep-Fert2" sheetId="8" r:id="rId2"/>
    <sheet name="REA-CEDRE-Fert2" sheetId="6" r:id="rId3"/>
    <sheet name="Modelisation_CEDRE" sheetId="7" r:id="rId4"/>
    <sheet name="Synthese-REA" sheetId="5" r:id="rId5"/>
  </sheets>
  <definedNames>
    <definedName name="Acc_106_110">'REA-CEDRE-Fert2'!$DI$7</definedName>
    <definedName name="Acc_20_30">'REA-CEDRE-Fert2'!$X$7</definedName>
    <definedName name="Acc_20ans">'REA-CEDRE-Fert2'!$C$7</definedName>
    <definedName name="Acc_30_40">'REA-CEDRE-Fert2'!$AH$7</definedName>
    <definedName name="Acc_40_45">'REA-CEDRE-Fert2'!$AU$7</definedName>
    <definedName name="Acc_46_55">'REA-CEDRE-Fert2'!$BE$7</definedName>
    <definedName name="Acc_56_65">'REA-CEDRE-Fert2'!$BO$7</definedName>
    <definedName name="Acc_66_75">'REA-CEDRE-Fert2'!$BY$7</definedName>
    <definedName name="Acc_76_90">'REA-CEDRE-Fert2'!$CN$7</definedName>
    <definedName name="Acc_91_105">'REA-CEDRE-Fert2'!$DC$6</definedName>
    <definedName name="AccPS" localSheetId="3">'REA-CEDRE-Fert2'!$C$30</definedName>
    <definedName name="AccPS" localSheetId="2">'REA-CEDRE-Fert2'!$C$30</definedName>
    <definedName name="AccPS" localSheetId="1">'REA-PIN-Alep-Fert2'!$C$30</definedName>
    <definedName name="AccPS">'REA-PIN-NOIR-Fert2'!$C$30</definedName>
    <definedName name="Ci" localSheetId="1">#REF!</definedName>
    <definedName name="Ci">#REF!</definedName>
    <definedName name="CS_BE" localSheetId="3">'REA-CEDRE-Fert2'!#REF!</definedName>
    <definedName name="CS_BE" localSheetId="2">'REA-CEDRE-Fert2'!#REF!</definedName>
    <definedName name="CS_BE" localSheetId="1">'REA-PIN-Alep-Fert2'!#REF!</definedName>
    <definedName name="CS_BE">'REA-PIN-NOIR-Fert2'!#REF!</definedName>
    <definedName name="CS_BIPAP" localSheetId="3">'REA-CEDRE-Fert2'!#REF!</definedName>
    <definedName name="CS_BIPAP" localSheetId="2">'REA-CEDRE-Fert2'!#REF!</definedName>
    <definedName name="CS_BIPAP" localSheetId="1">'REA-PIN-Alep-Fert2'!#REF!</definedName>
    <definedName name="CS_BIPAP">'REA-PIN-NOIR-Fert2'!#REF!</definedName>
    <definedName name="CS_BIPX" localSheetId="3">'REA-CEDRE-Fert2'!#REF!</definedName>
    <definedName name="CS_BIPX" localSheetId="2">'REA-CEDRE-Fert2'!#REF!</definedName>
    <definedName name="CS_BIPX" localSheetId="1">'REA-PIN-Alep-Fert2'!#REF!</definedName>
    <definedName name="CS_BIPX">'REA-PIN-NOIR-Fert2'!#REF!</definedName>
    <definedName name="CS_BO" localSheetId="3">'REA-CEDRE-Fert2'!#REF!</definedName>
    <definedName name="CS_BO" localSheetId="2">'REA-CEDRE-Fert2'!#REF!</definedName>
    <definedName name="CS_BO" localSheetId="1">'REA-PIN-Alep-Fert2'!#REF!</definedName>
    <definedName name="CS_BO">'REA-PIN-NOIR-Fert2'!#REF!</definedName>
    <definedName name="Ct" localSheetId="1">#REF!</definedName>
    <definedName name="Ct">#REF!</definedName>
    <definedName name="n" localSheetId="1">#REF!</definedName>
    <definedName name="n">#REF!</definedName>
    <definedName name="r_" localSheetId="1">#REF!</definedName>
    <definedName name="r_">#REF!</definedName>
    <definedName name="R0" localSheetId="1">#REF!</definedName>
    <definedName name="R0">#REF!</definedName>
    <definedName name="Ri" localSheetId="1">#REF!</definedName>
    <definedName name="Ri">#REF!</definedName>
    <definedName name="Rt" localSheetId="1">#REF!</definedName>
    <definedName name="Rt">#REF!</definedName>
    <definedName name="S" localSheetId="2">'REA-CEDRE-Fert2'!$C$3</definedName>
    <definedName name="S" localSheetId="1">'REA-PIN-Alep-Fert2'!$C$3</definedName>
    <definedName name="S" localSheetId="0">'REA-PIN-NOIR-Fert2'!$C$3</definedName>
    <definedName name="S">#REF!</definedName>
    <definedName name="Srob" localSheetId="2">'REA-CEDRE-Fert2'!#REF!</definedName>
    <definedName name="Srob" localSheetId="1">'REA-PIN-Alep-Fert2'!#REF!</definedName>
    <definedName name="Srob" localSheetId="0">'REA-PIN-NOIR-Fert2'!#REF!</definedName>
    <definedName name="Srob">#REF!</definedName>
    <definedName name="t" localSheetId="1">#REF!</definedName>
    <definedName name="t">#REF!</definedName>
    <definedName name="VANannuelle" localSheetId="1">#REF!</definedName>
    <definedName name="VANannuelle">#REF!</definedName>
    <definedName name="_xlnm.Print_Area" localSheetId="3">Modelisation_CEDRE!$A$1:$N$39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X8" i="6" l="1"/>
  <c r="D16" i="5"/>
  <c r="F16" i="5"/>
  <c r="F15" i="5"/>
  <c r="E15" i="5"/>
  <c r="D15" i="5"/>
  <c r="E14" i="5"/>
  <c r="E13" i="5"/>
  <c r="F13" i="5"/>
  <c r="B14" i="5"/>
  <c r="B15" i="5"/>
  <c r="CE41" i="8"/>
  <c r="CD41" i="8"/>
  <c r="CC41" i="8"/>
  <c r="CB41" i="8"/>
  <c r="CA41" i="8"/>
  <c r="BZ41" i="8"/>
  <c r="BY41" i="8"/>
  <c r="BX41" i="8"/>
  <c r="BW41" i="8"/>
  <c r="BV41" i="8"/>
  <c r="BU41" i="8"/>
  <c r="BT41" i="8"/>
  <c r="BS41" i="8"/>
  <c r="BR41" i="8"/>
  <c r="BQ41" i="8"/>
  <c r="BP41" i="8"/>
  <c r="BO41" i="8"/>
  <c r="BN41" i="8"/>
  <c r="BM41" i="8"/>
  <c r="BL41" i="8"/>
  <c r="BK41" i="8"/>
  <c r="BJ41" i="8"/>
  <c r="BI41" i="8"/>
  <c r="BH41" i="8"/>
  <c r="BG41" i="8"/>
  <c r="BF41" i="8"/>
  <c r="BE41" i="8"/>
  <c r="BD41" i="8"/>
  <c r="BC41" i="8"/>
  <c r="BB41" i="8"/>
  <c r="BA41" i="8"/>
  <c r="AZ41" i="8"/>
  <c r="AY41" i="8"/>
  <c r="AX41" i="8"/>
  <c r="AW41" i="8"/>
  <c r="AV41" i="8"/>
  <c r="AU41" i="8"/>
  <c r="AT41" i="8"/>
  <c r="AS41" i="8"/>
  <c r="AR41" i="8"/>
  <c r="AQ41" i="8"/>
  <c r="AP41" i="8"/>
  <c r="AO41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E40" i="8"/>
  <c r="CD40" i="8"/>
  <c r="CC40" i="8"/>
  <c r="CB40" i="8"/>
  <c r="CA40" i="8"/>
  <c r="BZ40" i="8"/>
  <c r="BY40" i="8"/>
  <c r="BX40" i="8"/>
  <c r="BW40" i="8"/>
  <c r="BV40" i="8"/>
  <c r="BU40" i="8"/>
  <c r="BT40" i="8"/>
  <c r="BS40" i="8"/>
  <c r="BR40" i="8"/>
  <c r="BQ40" i="8"/>
  <c r="BP40" i="8"/>
  <c r="BO40" i="8"/>
  <c r="BN40" i="8"/>
  <c r="BM40" i="8"/>
  <c r="BL40" i="8"/>
  <c r="BK40" i="8"/>
  <c r="BJ40" i="8"/>
  <c r="BI40" i="8"/>
  <c r="BH40" i="8"/>
  <c r="BG40" i="8"/>
  <c r="BF40" i="8"/>
  <c r="BE40" i="8"/>
  <c r="BD40" i="8"/>
  <c r="BC40" i="8"/>
  <c r="BB40" i="8"/>
  <c r="BA40" i="8"/>
  <c r="AZ40" i="8"/>
  <c r="AY40" i="8"/>
  <c r="AX40" i="8"/>
  <c r="AW40" i="8"/>
  <c r="AV40" i="8"/>
  <c r="AU40" i="8"/>
  <c r="AT40" i="8"/>
  <c r="AS40" i="8"/>
  <c r="AR40" i="8"/>
  <c r="AQ40" i="8"/>
  <c r="AP40" i="8"/>
  <c r="AO40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BY38" i="8"/>
  <c r="CE37" i="8"/>
  <c r="CE38" i="8" s="1"/>
  <c r="CD37" i="8"/>
  <c r="CD38" i="8" s="1"/>
  <c r="CC37" i="8"/>
  <c r="CC38" i="8" s="1"/>
  <c r="CB37" i="8"/>
  <c r="CB38" i="8" s="1"/>
  <c r="CA37" i="8"/>
  <c r="CA38" i="8" s="1"/>
  <c r="BZ37" i="8"/>
  <c r="BZ38" i="8" s="1"/>
  <c r="BY37" i="8"/>
  <c r="BX37" i="8"/>
  <c r="BX38" i="8" s="1"/>
  <c r="BW37" i="8"/>
  <c r="BW38" i="8" s="1"/>
  <c r="BV37" i="8"/>
  <c r="BV38" i="8" s="1"/>
  <c r="BU37" i="8"/>
  <c r="BU38" i="8" s="1"/>
  <c r="BT37" i="8"/>
  <c r="BT38" i="8" s="1"/>
  <c r="BS37" i="8"/>
  <c r="BS38" i="8" s="1"/>
  <c r="BR37" i="8"/>
  <c r="BR38" i="8" s="1"/>
  <c r="BQ37" i="8"/>
  <c r="BQ38" i="8" s="1"/>
  <c r="BP37" i="8"/>
  <c r="BP38" i="8" s="1"/>
  <c r="BO37" i="8"/>
  <c r="BO38" i="8" s="1"/>
  <c r="BN37" i="8"/>
  <c r="BN38" i="8" s="1"/>
  <c r="BM37" i="8"/>
  <c r="BM38" i="8" s="1"/>
  <c r="BL37" i="8"/>
  <c r="BL38" i="8" s="1"/>
  <c r="BK37" i="8"/>
  <c r="BK38" i="8" s="1"/>
  <c r="BJ37" i="8"/>
  <c r="BJ38" i="8" s="1"/>
  <c r="BI37" i="8"/>
  <c r="BI38" i="8" s="1"/>
  <c r="BH37" i="8"/>
  <c r="BH38" i="8" s="1"/>
  <c r="BG37" i="8"/>
  <c r="BG38" i="8" s="1"/>
  <c r="BF37" i="8"/>
  <c r="BF38" i="8" s="1"/>
  <c r="BE37" i="8"/>
  <c r="BE38" i="8" s="1"/>
  <c r="BD37" i="8"/>
  <c r="BD38" i="8" s="1"/>
  <c r="BC37" i="8"/>
  <c r="BC38" i="8" s="1"/>
  <c r="BB37" i="8"/>
  <c r="BB38" i="8" s="1"/>
  <c r="BA37" i="8"/>
  <c r="BA38" i="8" s="1"/>
  <c r="AZ37" i="8"/>
  <c r="AZ38" i="8" s="1"/>
  <c r="AY37" i="8"/>
  <c r="AY38" i="8" s="1"/>
  <c r="AX37" i="8"/>
  <c r="AX38" i="8" s="1"/>
  <c r="AW37" i="8"/>
  <c r="AW38" i="8" s="1"/>
  <c r="AV37" i="8"/>
  <c r="AV38" i="8" s="1"/>
  <c r="AU37" i="8"/>
  <c r="AU38" i="8" s="1"/>
  <c r="AT37" i="8"/>
  <c r="AT38" i="8" s="1"/>
  <c r="AS37" i="8"/>
  <c r="AS38" i="8" s="1"/>
  <c r="AR37" i="8"/>
  <c r="AR38" i="8" s="1"/>
  <c r="AQ37" i="8"/>
  <c r="AQ38" i="8" s="1"/>
  <c r="AP37" i="8"/>
  <c r="AP38" i="8" s="1"/>
  <c r="AO37" i="8"/>
  <c r="AO38" i="8" s="1"/>
  <c r="AN37" i="8"/>
  <c r="AN38" i="8" s="1"/>
  <c r="AM37" i="8"/>
  <c r="AM38" i="8" s="1"/>
  <c r="AL37" i="8"/>
  <c r="AL38" i="8" s="1"/>
  <c r="AK37" i="8"/>
  <c r="AK38" i="8" s="1"/>
  <c r="AJ37" i="8"/>
  <c r="AJ38" i="8" s="1"/>
  <c r="AI37" i="8"/>
  <c r="AI38" i="8" s="1"/>
  <c r="AH37" i="8"/>
  <c r="AH38" i="8" s="1"/>
  <c r="AG37" i="8"/>
  <c r="AG38" i="8" s="1"/>
  <c r="AF37" i="8"/>
  <c r="AF38" i="8" s="1"/>
  <c r="AE37" i="8"/>
  <c r="AE38" i="8" s="1"/>
  <c r="AD37" i="8"/>
  <c r="AD38" i="8" s="1"/>
  <c r="AC37" i="8"/>
  <c r="AC38" i="8" s="1"/>
  <c r="AB37" i="8"/>
  <c r="AB38" i="8" s="1"/>
  <c r="AA37" i="8"/>
  <c r="AA38" i="8" s="1"/>
  <c r="Z37" i="8"/>
  <c r="Z38" i="8" s="1"/>
  <c r="Y37" i="8"/>
  <c r="Y38" i="8" s="1"/>
  <c r="X37" i="8"/>
  <c r="X38" i="8" s="1"/>
  <c r="W37" i="8"/>
  <c r="W38" i="8" s="1"/>
  <c r="V37" i="8"/>
  <c r="V38" i="8" s="1"/>
  <c r="U37" i="8"/>
  <c r="U38" i="8" s="1"/>
  <c r="T37" i="8"/>
  <c r="T38" i="8" s="1"/>
  <c r="S37" i="8"/>
  <c r="S38" i="8" s="1"/>
  <c r="R37" i="8"/>
  <c r="R38" i="8" s="1"/>
  <c r="Q37" i="8"/>
  <c r="Q38" i="8" s="1"/>
  <c r="P37" i="8"/>
  <c r="P38" i="8" s="1"/>
  <c r="O37" i="8"/>
  <c r="O38" i="8" s="1"/>
  <c r="N37" i="8"/>
  <c r="N38" i="8" s="1"/>
  <c r="M37" i="8"/>
  <c r="M38" i="8" s="1"/>
  <c r="L37" i="8"/>
  <c r="L38" i="8" s="1"/>
  <c r="K37" i="8"/>
  <c r="K38" i="8" s="1"/>
  <c r="J37" i="8"/>
  <c r="J38" i="8" s="1"/>
  <c r="I37" i="8"/>
  <c r="I38" i="8" s="1"/>
  <c r="H37" i="8"/>
  <c r="H38" i="8" s="1"/>
  <c r="G37" i="8"/>
  <c r="G38" i="8" s="1"/>
  <c r="F37" i="8"/>
  <c r="F38" i="8" s="1"/>
  <c r="E37" i="8"/>
  <c r="E38" i="8" s="1"/>
  <c r="D37" i="8"/>
  <c r="D38" i="8" s="1"/>
  <c r="C32" i="8"/>
  <c r="DI12" i="8"/>
  <c r="DH12" i="8"/>
  <c r="DG12" i="8"/>
  <c r="DF12" i="8"/>
  <c r="DE12" i="8"/>
  <c r="DD12" i="8"/>
  <c r="DC12" i="8"/>
  <c r="DB12" i="8"/>
  <c r="DA12" i="8"/>
  <c r="CZ12" i="8"/>
  <c r="CY12" i="8"/>
  <c r="CX12" i="8"/>
  <c r="CW12" i="8"/>
  <c r="CV12" i="8"/>
  <c r="CU12" i="8"/>
  <c r="CT12" i="8"/>
  <c r="CS12" i="8"/>
  <c r="CR12" i="8"/>
  <c r="CQ12" i="8"/>
  <c r="CP12" i="8"/>
  <c r="CO12" i="8"/>
  <c r="CN12" i="8"/>
  <c r="CM12" i="8"/>
  <c r="CL12" i="8"/>
  <c r="CK12" i="8"/>
  <c r="CJ12" i="8"/>
  <c r="CI12" i="8"/>
  <c r="CH12" i="8"/>
  <c r="CG12" i="8"/>
  <c r="CF12" i="8"/>
  <c r="CE12" i="8"/>
  <c r="CD12" i="8"/>
  <c r="CC12" i="8"/>
  <c r="CB12" i="8"/>
  <c r="CA12" i="8"/>
  <c r="BZ12" i="8"/>
  <c r="BY12" i="8"/>
  <c r="BX12" i="8"/>
  <c r="BW12" i="8"/>
  <c r="BV12" i="8"/>
  <c r="BU12" i="8"/>
  <c r="BT12" i="8"/>
  <c r="BS12" i="8"/>
  <c r="BR12" i="8"/>
  <c r="BQ12" i="8"/>
  <c r="BP12" i="8"/>
  <c r="BO12" i="8"/>
  <c r="BN12" i="8"/>
  <c r="BM12" i="8"/>
  <c r="BL12" i="8"/>
  <c r="BK12" i="8"/>
  <c r="BJ12" i="8"/>
  <c r="BI12" i="8"/>
  <c r="BH12" i="8"/>
  <c r="BG12" i="8"/>
  <c r="BF12" i="8"/>
  <c r="BE12" i="8"/>
  <c r="BD12" i="8"/>
  <c r="BC12" i="8"/>
  <c r="BB12" i="8"/>
  <c r="BA12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DI11" i="8"/>
  <c r="DH11" i="8"/>
  <c r="DG11" i="8"/>
  <c r="DF11" i="8"/>
  <c r="DE11" i="8"/>
  <c r="DD11" i="8"/>
  <c r="DC11" i="8"/>
  <c r="DB11" i="8"/>
  <c r="DA11" i="8"/>
  <c r="CZ11" i="8"/>
  <c r="CY11" i="8"/>
  <c r="CX11" i="8"/>
  <c r="CW11" i="8"/>
  <c r="CV11" i="8"/>
  <c r="CU11" i="8"/>
  <c r="CT11" i="8"/>
  <c r="CS11" i="8"/>
  <c r="CR11" i="8"/>
  <c r="CQ11" i="8"/>
  <c r="CP11" i="8"/>
  <c r="CO11" i="8"/>
  <c r="CN11" i="8"/>
  <c r="CM11" i="8"/>
  <c r="CL11" i="8"/>
  <c r="CK11" i="8"/>
  <c r="CJ11" i="8"/>
  <c r="CI11" i="8"/>
  <c r="CH11" i="8"/>
  <c r="CG11" i="8"/>
  <c r="CF11" i="8"/>
  <c r="CE11" i="8"/>
  <c r="CD11" i="8"/>
  <c r="CC11" i="8"/>
  <c r="CB11" i="8"/>
  <c r="CA11" i="8"/>
  <c r="BZ11" i="8"/>
  <c r="BY11" i="8"/>
  <c r="BX11" i="8"/>
  <c r="BW11" i="8"/>
  <c r="BV11" i="8"/>
  <c r="BU11" i="8"/>
  <c r="BT11" i="8"/>
  <c r="BS11" i="8"/>
  <c r="BR11" i="8"/>
  <c r="BQ11" i="8"/>
  <c r="BP11" i="8"/>
  <c r="BO11" i="8"/>
  <c r="BN11" i="8"/>
  <c r="BM11" i="8"/>
  <c r="BL11" i="8"/>
  <c r="BK11" i="8"/>
  <c r="BJ11" i="8"/>
  <c r="BI11" i="8"/>
  <c r="BH11" i="8"/>
  <c r="BG11" i="8"/>
  <c r="BF11" i="8"/>
  <c r="BE11" i="8"/>
  <c r="BD11" i="8"/>
  <c r="BC11" i="8"/>
  <c r="BB11" i="8"/>
  <c r="BA11" i="8"/>
  <c r="AZ11" i="8"/>
  <c r="AY11" i="8"/>
  <c r="AX11" i="8"/>
  <c r="AW11" i="8"/>
  <c r="AV11" i="8"/>
  <c r="AU11" i="8"/>
  <c r="AT11" i="8"/>
  <c r="AS11" i="8"/>
  <c r="AR11" i="8"/>
  <c r="AQ11" i="8"/>
  <c r="AP11" i="8"/>
  <c r="AO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DD10" i="8"/>
  <c r="DC10" i="8"/>
  <c r="BX10" i="8"/>
  <c r="BW10" i="8"/>
  <c r="AR10" i="8"/>
  <c r="AQ10" i="8"/>
  <c r="L10" i="8"/>
  <c r="K10" i="8"/>
  <c r="DI9" i="8"/>
  <c r="DH9" i="8"/>
  <c r="DG9" i="8"/>
  <c r="DG10" i="8" s="1"/>
  <c r="DF9" i="8"/>
  <c r="DF10" i="8" s="1"/>
  <c r="DE9" i="8"/>
  <c r="DD9" i="8"/>
  <c r="DC9" i="8"/>
  <c r="DB9" i="8"/>
  <c r="DA9" i="8"/>
  <c r="CZ9" i="8"/>
  <c r="CY9" i="8"/>
  <c r="CY10" i="8" s="1"/>
  <c r="CX9" i="8"/>
  <c r="CX10" i="8" s="1"/>
  <c r="CW9" i="8"/>
  <c r="CV9" i="8"/>
  <c r="CU9" i="8"/>
  <c r="CT9" i="8"/>
  <c r="CS9" i="8"/>
  <c r="CR9" i="8"/>
  <c r="CQ9" i="8"/>
  <c r="CQ10" i="8" s="1"/>
  <c r="CP9" i="8"/>
  <c r="CP10" i="8" s="1"/>
  <c r="CO9" i="8"/>
  <c r="CN9" i="8"/>
  <c r="CM9" i="8"/>
  <c r="CL9" i="8"/>
  <c r="CK9" i="8"/>
  <c r="CJ9" i="8"/>
  <c r="CI9" i="8"/>
  <c r="CI10" i="8" s="1"/>
  <c r="CH9" i="8"/>
  <c r="CH10" i="8" s="1"/>
  <c r="CG9" i="8"/>
  <c r="CF9" i="8"/>
  <c r="CE9" i="8"/>
  <c r="CD9" i="8"/>
  <c r="CC9" i="8"/>
  <c r="CB9" i="8"/>
  <c r="CA9" i="8"/>
  <c r="CA10" i="8" s="1"/>
  <c r="BZ9" i="8"/>
  <c r="BZ10" i="8" s="1"/>
  <c r="BY9" i="8"/>
  <c r="BX9" i="8"/>
  <c r="BW9" i="8"/>
  <c r="BV9" i="8"/>
  <c r="BU9" i="8"/>
  <c r="BT9" i="8"/>
  <c r="BS9" i="8"/>
  <c r="BS10" i="8" s="1"/>
  <c r="BR9" i="8"/>
  <c r="BR10" i="8" s="1"/>
  <c r="BQ9" i="8"/>
  <c r="BP9" i="8"/>
  <c r="BO9" i="8"/>
  <c r="BN9" i="8"/>
  <c r="BM9" i="8"/>
  <c r="BL9" i="8"/>
  <c r="BK9" i="8"/>
  <c r="BK10" i="8" s="1"/>
  <c r="BJ9" i="8"/>
  <c r="BJ10" i="8" s="1"/>
  <c r="BI9" i="8"/>
  <c r="BH9" i="8"/>
  <c r="BG9" i="8"/>
  <c r="BF9" i="8"/>
  <c r="BE9" i="8"/>
  <c r="BD9" i="8"/>
  <c r="BC9" i="8"/>
  <c r="BC10" i="8" s="1"/>
  <c r="BB9" i="8"/>
  <c r="BB10" i="8" s="1"/>
  <c r="BA9" i="8"/>
  <c r="AZ9" i="8"/>
  <c r="AY9" i="8"/>
  <c r="AX9" i="8"/>
  <c r="AW9" i="8"/>
  <c r="AV9" i="8"/>
  <c r="AU9" i="8"/>
  <c r="AU10" i="8" s="1"/>
  <c r="AT9" i="8"/>
  <c r="AT10" i="8" s="1"/>
  <c r="AS9" i="8"/>
  <c r="AR9" i="8"/>
  <c r="AQ9" i="8"/>
  <c r="AP9" i="8"/>
  <c r="AO9" i="8"/>
  <c r="AN9" i="8"/>
  <c r="AM9" i="8"/>
  <c r="AM10" i="8" s="1"/>
  <c r="AL9" i="8"/>
  <c r="AL10" i="8" s="1"/>
  <c r="AK9" i="8"/>
  <c r="AJ9" i="8"/>
  <c r="AI9" i="8"/>
  <c r="AH9" i="8"/>
  <c r="AG9" i="8"/>
  <c r="AF9" i="8"/>
  <c r="AE9" i="8"/>
  <c r="AE10" i="8" s="1"/>
  <c r="AD9" i="8"/>
  <c r="AD10" i="8" s="1"/>
  <c r="AC9" i="8"/>
  <c r="AB9" i="8"/>
  <c r="AA9" i="8"/>
  <c r="Z9" i="8"/>
  <c r="Y9" i="8"/>
  <c r="X9" i="8"/>
  <c r="W9" i="8"/>
  <c r="W10" i="8" s="1"/>
  <c r="V9" i="8"/>
  <c r="V10" i="8" s="1"/>
  <c r="U9" i="8"/>
  <c r="T9" i="8"/>
  <c r="S9" i="8"/>
  <c r="S10" i="8" s="1"/>
  <c r="R9" i="8"/>
  <c r="Q9" i="8"/>
  <c r="P9" i="8"/>
  <c r="O9" i="8"/>
  <c r="O10" i="8" s="1"/>
  <c r="N9" i="8"/>
  <c r="N10" i="8" s="1"/>
  <c r="M9" i="8"/>
  <c r="L9" i="8"/>
  <c r="K9" i="8"/>
  <c r="J9" i="8"/>
  <c r="I9" i="8"/>
  <c r="H9" i="8"/>
  <c r="G9" i="8"/>
  <c r="G10" i="8" s="1"/>
  <c r="F9" i="8"/>
  <c r="F10" i="8" s="1"/>
  <c r="E9" i="8"/>
  <c r="D9" i="8"/>
  <c r="D10" i="8" s="1"/>
  <c r="AR13" i="8" l="1"/>
  <c r="AZ13" i="8"/>
  <c r="BP13" i="8"/>
  <c r="BX13" i="8"/>
  <c r="DD13" i="8"/>
  <c r="AY10" i="8"/>
  <c r="AY13" i="8" s="1"/>
  <c r="CE10" i="8"/>
  <c r="CE13" i="8" s="1"/>
  <c r="K13" i="8"/>
  <c r="L13" i="8"/>
  <c r="T10" i="8"/>
  <c r="T13" i="8" s="1"/>
  <c r="AZ10" i="8"/>
  <c r="CF10" i="8"/>
  <c r="CF13" i="8" s="1"/>
  <c r="AA13" i="8"/>
  <c r="DC13" i="8"/>
  <c r="AA10" i="8"/>
  <c r="BG10" i="8"/>
  <c r="BG13" i="8" s="1"/>
  <c r="CM10" i="8"/>
  <c r="CM13" i="8" s="1"/>
  <c r="S13" i="8"/>
  <c r="AB10" i="8"/>
  <c r="AB13" i="8" s="1"/>
  <c r="BH10" i="8"/>
  <c r="BH13" i="8" s="1"/>
  <c r="CN10" i="8"/>
  <c r="CN13" i="8" s="1"/>
  <c r="AI10" i="8"/>
  <c r="AI13" i="8" s="1"/>
  <c r="BO10" i="8"/>
  <c r="BO13" i="8" s="1"/>
  <c r="CU10" i="8"/>
  <c r="CU13" i="8" s="1"/>
  <c r="AQ13" i="8"/>
  <c r="BW13" i="8"/>
  <c r="AJ10" i="8"/>
  <c r="AJ13" i="8" s="1"/>
  <c r="BP10" i="8"/>
  <c r="CV10" i="8"/>
  <c r="CV13" i="8" s="1"/>
  <c r="D13" i="8"/>
  <c r="E39" i="8"/>
  <c r="E42" i="8" s="1"/>
  <c r="U42" i="8"/>
  <c r="U39" i="8"/>
  <c r="AC39" i="8"/>
  <c r="AC42" i="8" s="1"/>
  <c r="AS39" i="8"/>
  <c r="AS42" i="8" s="1"/>
  <c r="BA39" i="8"/>
  <c r="BA42" i="8" s="1"/>
  <c r="BI42" i="8"/>
  <c r="BI39" i="8"/>
  <c r="BQ39" i="8"/>
  <c r="BQ42" i="8" s="1"/>
  <c r="F39" i="8"/>
  <c r="F42" i="8" s="1"/>
  <c r="N39" i="8"/>
  <c r="N42" i="8" s="1"/>
  <c r="V42" i="8"/>
  <c r="V39" i="8"/>
  <c r="AD39" i="8"/>
  <c r="AD42" i="8" s="1"/>
  <c r="AL39" i="8"/>
  <c r="AL42" i="8" s="1"/>
  <c r="AT39" i="8"/>
  <c r="AT42" i="8" s="1"/>
  <c r="BB42" i="8"/>
  <c r="BB39" i="8"/>
  <c r="BJ39" i="8"/>
  <c r="BJ42" i="8" s="1"/>
  <c r="BR39" i="8"/>
  <c r="BR42" i="8" s="1"/>
  <c r="BZ39" i="8"/>
  <c r="BZ42" i="8" s="1"/>
  <c r="AK39" i="8"/>
  <c r="AK42" i="8" s="1"/>
  <c r="CW13" i="8"/>
  <c r="G39" i="8"/>
  <c r="G42" i="8" s="1"/>
  <c r="O39" i="8"/>
  <c r="O42" i="8" s="1"/>
  <c r="W42" i="8"/>
  <c r="W39" i="8"/>
  <c r="AE42" i="8"/>
  <c r="AE39" i="8"/>
  <c r="AM39" i="8"/>
  <c r="AM42" i="8" s="1"/>
  <c r="AU39" i="8"/>
  <c r="AU42" i="8" s="1"/>
  <c r="BC42" i="8"/>
  <c r="BC39" i="8"/>
  <c r="BK42" i="8"/>
  <c r="BK39" i="8"/>
  <c r="BS39" i="8"/>
  <c r="BS42" i="8" s="1"/>
  <c r="CA39" i="8"/>
  <c r="CA42" i="8" s="1"/>
  <c r="H39" i="8"/>
  <c r="H42" i="8" s="1"/>
  <c r="BD39" i="8"/>
  <c r="BD42" i="8" s="1"/>
  <c r="I39" i="8"/>
  <c r="I42" i="8" s="1"/>
  <c r="Q42" i="8"/>
  <c r="Q39" i="8"/>
  <c r="Y39" i="8"/>
  <c r="Y42" i="8" s="1"/>
  <c r="AG39" i="8"/>
  <c r="AG42" i="8" s="1"/>
  <c r="AO39" i="8"/>
  <c r="AO42" i="8" s="1"/>
  <c r="AW42" i="8"/>
  <c r="AW39" i="8"/>
  <c r="BE39" i="8"/>
  <c r="BE42" i="8" s="1"/>
  <c r="BM39" i="8"/>
  <c r="BM42" i="8" s="1"/>
  <c r="BU39" i="8"/>
  <c r="BU42" i="8" s="1"/>
  <c r="CC42" i="8"/>
  <c r="CC39" i="8"/>
  <c r="X39" i="8"/>
  <c r="X42" i="8" s="1"/>
  <c r="AV39" i="8"/>
  <c r="AV42" i="8" s="1"/>
  <c r="CB42" i="8"/>
  <c r="CB39" i="8"/>
  <c r="CJ13" i="8"/>
  <c r="J39" i="8"/>
  <c r="J42" i="8" s="1"/>
  <c r="R42" i="8"/>
  <c r="R39" i="8"/>
  <c r="Z42" i="8"/>
  <c r="Z39" i="8"/>
  <c r="AH39" i="8"/>
  <c r="AH42" i="8" s="1"/>
  <c r="AP39" i="8"/>
  <c r="AP42" i="8" s="1"/>
  <c r="AX42" i="8"/>
  <c r="AX39" i="8"/>
  <c r="BF42" i="8"/>
  <c r="BF39" i="8"/>
  <c r="BN39" i="8"/>
  <c r="BN42" i="8" s="1"/>
  <c r="BV39" i="8"/>
  <c r="BV42" i="8" s="1"/>
  <c r="CD42" i="8"/>
  <c r="CD39" i="8"/>
  <c r="AF39" i="8"/>
  <c r="AF42" i="8" s="1"/>
  <c r="BL39" i="8"/>
  <c r="BL42" i="8" s="1"/>
  <c r="AO13" i="8"/>
  <c r="DA13" i="8"/>
  <c r="K39" i="8"/>
  <c r="K42" i="8" s="1"/>
  <c r="S39" i="8"/>
  <c r="S42" i="8" s="1"/>
  <c r="AA42" i="8"/>
  <c r="AA39" i="8"/>
  <c r="AI42" i="8"/>
  <c r="AI39" i="8"/>
  <c r="AQ39" i="8"/>
  <c r="AQ42" i="8" s="1"/>
  <c r="AQ17" i="8" s="1"/>
  <c r="AY39" i="8"/>
  <c r="AY42" i="8" s="1"/>
  <c r="BG42" i="8"/>
  <c r="BG39" i="8"/>
  <c r="BO42" i="8"/>
  <c r="BO39" i="8"/>
  <c r="BW39" i="8"/>
  <c r="BW42" i="8" s="1"/>
  <c r="CE39" i="8"/>
  <c r="CE42" i="8" s="1"/>
  <c r="M39" i="8"/>
  <c r="M42" i="8" s="1"/>
  <c r="P42" i="8"/>
  <c r="P39" i="8"/>
  <c r="AN39" i="8"/>
  <c r="AN42" i="8" s="1"/>
  <c r="BT42" i="8"/>
  <c r="BT39" i="8"/>
  <c r="Z13" i="8"/>
  <c r="CL13" i="8"/>
  <c r="D39" i="8"/>
  <c r="D42" i="8" s="1"/>
  <c r="L42" i="8"/>
  <c r="L17" i="8" s="1"/>
  <c r="L39" i="8"/>
  <c r="T39" i="8"/>
  <c r="T42" i="8" s="1"/>
  <c r="AB42" i="8"/>
  <c r="AB39" i="8"/>
  <c r="AJ39" i="8"/>
  <c r="AJ42" i="8" s="1"/>
  <c r="AR42" i="8"/>
  <c r="AR17" i="8" s="1"/>
  <c r="AR39" i="8"/>
  <c r="AZ39" i="8"/>
  <c r="AZ42" i="8" s="1"/>
  <c r="BH42" i="8"/>
  <c r="BH39" i="8"/>
  <c r="BP39" i="8"/>
  <c r="BP42" i="8" s="1"/>
  <c r="BX42" i="8"/>
  <c r="BX17" i="8" s="1"/>
  <c r="BX39" i="8"/>
  <c r="H10" i="8"/>
  <c r="H13" i="8" s="1"/>
  <c r="H17" i="8" s="1"/>
  <c r="P10" i="8"/>
  <c r="P13" i="8" s="1"/>
  <c r="P17" i="8" s="1"/>
  <c r="X10" i="8"/>
  <c r="X13" i="8" s="1"/>
  <c r="AF10" i="8"/>
  <c r="AF13" i="8" s="1"/>
  <c r="AF17" i="8" s="1"/>
  <c r="AN10" i="8"/>
  <c r="AN13" i="8" s="1"/>
  <c r="AN17" i="8" s="1"/>
  <c r="AV10" i="8"/>
  <c r="AV13" i="8" s="1"/>
  <c r="BD10" i="8"/>
  <c r="BD13" i="8" s="1"/>
  <c r="BL10" i="8"/>
  <c r="BL13" i="8" s="1"/>
  <c r="BT10" i="8"/>
  <c r="BT13" i="8" s="1"/>
  <c r="BT17" i="8" s="1"/>
  <c r="CB10" i="8"/>
  <c r="CB13" i="8" s="1"/>
  <c r="CB17" i="8" s="1"/>
  <c r="CJ10" i="8"/>
  <c r="CR10" i="8"/>
  <c r="CR13" i="8" s="1"/>
  <c r="CZ10" i="8"/>
  <c r="CZ13" i="8" s="1"/>
  <c r="DH10" i="8"/>
  <c r="DH13" i="8" s="1"/>
  <c r="F13" i="8"/>
  <c r="N13" i="8"/>
  <c r="V13" i="8"/>
  <c r="AD13" i="8"/>
  <c r="AL13" i="8"/>
  <c r="AT13" i="8"/>
  <c r="BB13" i="8"/>
  <c r="BB17" i="8" s="1"/>
  <c r="BJ13" i="8"/>
  <c r="BR13" i="8"/>
  <c r="BZ13" i="8"/>
  <c r="CH13" i="8"/>
  <c r="CP13" i="8"/>
  <c r="CX13" i="8"/>
  <c r="DF13" i="8"/>
  <c r="I10" i="8"/>
  <c r="I13" i="8" s="1"/>
  <c r="I17" i="8" s="1"/>
  <c r="Y10" i="8"/>
  <c r="Y13" i="8" s="1"/>
  <c r="AO10" i="8"/>
  <c r="BE10" i="8"/>
  <c r="BE13" i="8" s="1"/>
  <c r="BU10" i="8"/>
  <c r="BU13" i="8" s="1"/>
  <c r="CK10" i="8"/>
  <c r="CK13" i="8" s="1"/>
  <c r="DA10" i="8"/>
  <c r="DI10" i="8"/>
  <c r="DI13" i="8" s="1"/>
  <c r="G13" i="8"/>
  <c r="W13" i="8"/>
  <c r="W17" i="8" s="1"/>
  <c r="AM13" i="8"/>
  <c r="BC13" i="8"/>
  <c r="BC17" i="8" s="1"/>
  <c r="BS13" i="8"/>
  <c r="CI13" i="8"/>
  <c r="CQ13" i="8"/>
  <c r="DG13" i="8"/>
  <c r="BY39" i="8"/>
  <c r="BY42" i="8" s="1"/>
  <c r="Q10" i="8"/>
  <c r="Q13" i="8" s="1"/>
  <c r="AG10" i="8"/>
  <c r="AG13" i="8" s="1"/>
  <c r="AW10" i="8"/>
  <c r="AW13" i="8" s="1"/>
  <c r="AW17" i="8" s="1"/>
  <c r="BM10" i="8"/>
  <c r="BM13" i="8" s="1"/>
  <c r="BM17" i="8" s="1"/>
  <c r="CC10" i="8"/>
  <c r="CC13" i="8" s="1"/>
  <c r="CC17" i="8" s="1"/>
  <c r="CS10" i="8"/>
  <c r="CS13" i="8" s="1"/>
  <c r="O13" i="8"/>
  <c r="AE13" i="8"/>
  <c r="AE17" i="8" s="1"/>
  <c r="AU13" i="8"/>
  <c r="BK13" i="8"/>
  <c r="CA13" i="8"/>
  <c r="CY13" i="8"/>
  <c r="J10" i="8"/>
  <c r="J13" i="8" s="1"/>
  <c r="J17" i="8" s="1"/>
  <c r="R10" i="8"/>
  <c r="R13" i="8" s="1"/>
  <c r="R17" i="8" s="1"/>
  <c r="Z10" i="8"/>
  <c r="AH10" i="8"/>
  <c r="AH13" i="8" s="1"/>
  <c r="AH17" i="8" s="1"/>
  <c r="AP10" i="8"/>
  <c r="AP13" i="8" s="1"/>
  <c r="AX10" i="8"/>
  <c r="AX13" i="8" s="1"/>
  <c r="AX17" i="8" s="1"/>
  <c r="BF10" i="8"/>
  <c r="BF13" i="8" s="1"/>
  <c r="BF17" i="8" s="1"/>
  <c r="BN10" i="8"/>
  <c r="BN13" i="8" s="1"/>
  <c r="BV10" i="8"/>
  <c r="BV13" i="8" s="1"/>
  <c r="BV17" i="8" s="1"/>
  <c r="CD10" i="8"/>
  <c r="CD13" i="8" s="1"/>
  <c r="CD17" i="8" s="1"/>
  <c r="CL10" i="8"/>
  <c r="CT10" i="8"/>
  <c r="CT13" i="8" s="1"/>
  <c r="DB10" i="8"/>
  <c r="DB13" i="8" s="1"/>
  <c r="E10" i="8"/>
  <c r="E13" i="8" s="1"/>
  <c r="M10" i="8"/>
  <c r="M13" i="8" s="1"/>
  <c r="U10" i="8"/>
  <c r="U13" i="8" s="1"/>
  <c r="U17" i="8" s="1"/>
  <c r="AC10" i="8"/>
  <c r="AC13" i="8" s="1"/>
  <c r="AC17" i="8" s="1"/>
  <c r="AK10" i="8"/>
  <c r="AK13" i="8" s="1"/>
  <c r="AS10" i="8"/>
  <c r="AS13" i="8" s="1"/>
  <c r="AS17" i="8" s="1"/>
  <c r="BA10" i="8"/>
  <c r="BA13" i="8" s="1"/>
  <c r="BA17" i="8" s="1"/>
  <c r="BI10" i="8"/>
  <c r="BI13" i="8" s="1"/>
  <c r="BI17" i="8" s="1"/>
  <c r="BQ10" i="8"/>
  <c r="BQ13" i="8" s="1"/>
  <c r="BY10" i="8"/>
  <c r="BY13" i="8" s="1"/>
  <c r="CG10" i="8"/>
  <c r="CG13" i="8" s="1"/>
  <c r="CO10" i="8"/>
  <c r="CO13" i="8" s="1"/>
  <c r="CW10" i="8"/>
  <c r="DE10" i="8"/>
  <c r="DE13" i="8" s="1"/>
  <c r="B13" i="5"/>
  <c r="BP17" i="8" l="1"/>
  <c r="AB17" i="8"/>
  <c r="BW17" i="8"/>
  <c r="AI17" i="8"/>
  <c r="T17" i="8"/>
  <c r="AY17" i="8"/>
  <c r="BH17" i="8"/>
  <c r="BO17" i="8"/>
  <c r="AA17" i="8"/>
  <c r="AJ17" i="8"/>
  <c r="AZ17" i="8"/>
  <c r="S17" i="8"/>
  <c r="CE17" i="8"/>
  <c r="BG17" i="8"/>
  <c r="K17" i="8"/>
  <c r="D17" i="8"/>
  <c r="BN17" i="8"/>
  <c r="BU17" i="8"/>
  <c r="AG17" i="8"/>
  <c r="D14" i="8"/>
  <c r="BE17" i="8"/>
  <c r="AP17" i="8"/>
  <c r="Y17" i="8"/>
  <c r="AV17" i="8"/>
  <c r="AK17" i="8"/>
  <c r="O17" i="8"/>
  <c r="AT17" i="8"/>
  <c r="G17" i="8"/>
  <c r="Q17" i="8"/>
  <c r="AO17" i="8"/>
  <c r="X17" i="8"/>
  <c r="AL17" i="8"/>
  <c r="AD17" i="8"/>
  <c r="BY17" i="8"/>
  <c r="BS17" i="8"/>
  <c r="V17" i="8"/>
  <c r="BD17" i="8"/>
  <c r="BQ17" i="8"/>
  <c r="CA17" i="8"/>
  <c r="BZ17" i="8"/>
  <c r="N17" i="8"/>
  <c r="BL17" i="8"/>
  <c r="E17" i="8"/>
  <c r="BK17" i="8"/>
  <c r="AM17" i="8"/>
  <c r="BR17" i="8"/>
  <c r="F17" i="8"/>
  <c r="D15" i="8"/>
  <c r="M17" i="8"/>
  <c r="Z17" i="8"/>
  <c r="AU17" i="8"/>
  <c r="BJ17" i="8"/>
  <c r="AU7" i="6"/>
  <c r="AR8" i="6" s="1"/>
  <c r="AS8" i="6" s="1"/>
  <c r="AT8" i="6" s="1"/>
  <c r="AU8" i="6" s="1"/>
  <c r="AH7" i="6"/>
  <c r="AH8" i="6" s="1"/>
  <c r="AI8" i="6" s="1"/>
  <c r="AJ8" i="6" s="1"/>
  <c r="AK8" i="6" s="1"/>
  <c r="AL8" i="6" s="1"/>
  <c r="AM8" i="6" s="1"/>
  <c r="AN8" i="6" s="1"/>
  <c r="AO8" i="6" s="1"/>
  <c r="AP8" i="6" s="1"/>
  <c r="X7" i="6"/>
  <c r="X8" i="6" s="1"/>
  <c r="Y8" i="6" s="1"/>
  <c r="Z8" i="6" s="1"/>
  <c r="AA8" i="6" s="1"/>
  <c r="AB8" i="6" s="1"/>
  <c r="AC8" i="6" s="1"/>
  <c r="AD8" i="6" s="1"/>
  <c r="AE8" i="6" s="1"/>
  <c r="AF8" i="6" s="1"/>
  <c r="E8" i="6"/>
  <c r="F8" i="6"/>
  <c r="I8" i="6"/>
  <c r="J8" i="6"/>
  <c r="M8" i="6"/>
  <c r="N8" i="6"/>
  <c r="Q8" i="6"/>
  <c r="R8" i="6"/>
  <c r="U8" i="6"/>
  <c r="V8" i="6"/>
  <c r="C7" i="6"/>
  <c r="G8" i="6" s="1"/>
  <c r="D16" i="8" l="1"/>
  <c r="T8" i="6"/>
  <c r="P8" i="6"/>
  <c r="L8" i="6"/>
  <c r="H8" i="6"/>
  <c r="D8" i="6"/>
  <c r="S8" i="6"/>
  <c r="O8" i="6"/>
  <c r="K8" i="6"/>
  <c r="D14" i="5" l="1"/>
  <c r="F14" i="5" s="1"/>
  <c r="D13" i="5"/>
  <c r="F17" i="5" l="1"/>
  <c r="F3" i="7"/>
  <c r="G3" i="7"/>
  <c r="H3" i="7"/>
  <c r="F4" i="7"/>
  <c r="G4" i="7"/>
  <c r="H4" i="7"/>
  <c r="F5" i="7"/>
  <c r="G5" i="7"/>
  <c r="H5" i="7"/>
  <c r="F6" i="7"/>
  <c r="G6" i="7"/>
  <c r="H6" i="7"/>
  <c r="F7" i="7"/>
  <c r="G7" i="7"/>
  <c r="H7" i="7"/>
  <c r="F8" i="7"/>
  <c r="G8" i="7"/>
  <c r="H8" i="7"/>
  <c r="F9" i="7"/>
  <c r="G9" i="7"/>
  <c r="H9" i="7"/>
  <c r="F10" i="7"/>
  <c r="G10" i="7"/>
  <c r="H10" i="7"/>
  <c r="F11" i="7"/>
  <c r="F12" i="7" s="1"/>
  <c r="G11" i="7"/>
  <c r="H11" i="7"/>
  <c r="H12" i="7" s="1"/>
  <c r="D21" i="7"/>
  <c r="D22" i="7"/>
  <c r="D23" i="7"/>
  <c r="D24" i="7" s="1"/>
  <c r="F24" i="7" s="1"/>
  <c r="D25" i="7"/>
  <c r="D26" i="7" s="1"/>
  <c r="D27" i="7"/>
  <c r="D28" i="7" s="1"/>
  <c r="D29" i="7"/>
  <c r="D30" i="7" s="1"/>
  <c r="D31" i="7"/>
  <c r="D32" i="7"/>
  <c r="D33" i="7"/>
  <c r="D34" i="7" s="1"/>
  <c r="D35" i="7"/>
  <c r="DC6" i="6"/>
  <c r="CQ8" i="6" s="1"/>
  <c r="CR8" i="6" s="1"/>
  <c r="CS8" i="6" s="1"/>
  <c r="CT8" i="6" s="1"/>
  <c r="CU8" i="6" s="1"/>
  <c r="CV8" i="6" s="1"/>
  <c r="CW8" i="6" s="1"/>
  <c r="CX8" i="6" s="1"/>
  <c r="CY8" i="6" s="1"/>
  <c r="CZ8" i="6" s="1"/>
  <c r="DA8" i="6" s="1"/>
  <c r="DB8" i="6" s="1"/>
  <c r="DC8" i="6" s="1"/>
  <c r="BE7" i="6"/>
  <c r="AY8" i="6" s="1"/>
  <c r="AZ8" i="6" s="1"/>
  <c r="BA8" i="6" s="1"/>
  <c r="BB8" i="6" s="1"/>
  <c r="BC8" i="6" s="1"/>
  <c r="BD8" i="6" s="1"/>
  <c r="BE8" i="6" s="1"/>
  <c r="BO7" i="6"/>
  <c r="BH8" i="6" s="1"/>
  <c r="BI8" i="6" s="1"/>
  <c r="BJ8" i="6" s="1"/>
  <c r="BK8" i="6" s="1"/>
  <c r="BL8" i="6" s="1"/>
  <c r="BM8" i="6" s="1"/>
  <c r="BN8" i="6" s="1"/>
  <c r="BO8" i="6" s="1"/>
  <c r="BY7" i="6"/>
  <c r="BR8" i="6" s="1"/>
  <c r="BS8" i="6" s="1"/>
  <c r="BT8" i="6" s="1"/>
  <c r="BU8" i="6" s="1"/>
  <c r="BV8" i="6" s="1"/>
  <c r="BW8" i="6" s="1"/>
  <c r="BX8" i="6" s="1"/>
  <c r="BY8" i="6" s="1"/>
  <c r="CN7" i="6"/>
  <c r="CB8" i="6" s="1"/>
  <c r="CC8" i="6" s="1"/>
  <c r="CD8" i="6" s="1"/>
  <c r="CE8" i="6" s="1"/>
  <c r="CF8" i="6" s="1"/>
  <c r="CG8" i="6" s="1"/>
  <c r="CH8" i="6" s="1"/>
  <c r="CI8" i="6" s="1"/>
  <c r="CJ8" i="6" s="1"/>
  <c r="CK8" i="6" s="1"/>
  <c r="CL8" i="6" s="1"/>
  <c r="CM8" i="6" s="1"/>
  <c r="CN8" i="6" s="1"/>
  <c r="DI7" i="6"/>
  <c r="DF8" i="6" s="1"/>
  <c r="DG8" i="6" s="1"/>
  <c r="DH8" i="6" s="1"/>
  <c r="D9" i="6"/>
  <c r="F9" i="6"/>
  <c r="F10" i="6" s="1"/>
  <c r="H9" i="6"/>
  <c r="H10" i="6" s="1"/>
  <c r="J9" i="6"/>
  <c r="J10" i="6" s="1"/>
  <c r="L9" i="6"/>
  <c r="L10" i="6" s="1"/>
  <c r="N9" i="6"/>
  <c r="N10" i="6" s="1"/>
  <c r="O9" i="6"/>
  <c r="O10" i="6" s="1"/>
  <c r="R9" i="6"/>
  <c r="R10" i="6" s="1"/>
  <c r="S9" i="6"/>
  <c r="S10" i="6" s="1"/>
  <c r="T9" i="6"/>
  <c r="T10" i="6" s="1"/>
  <c r="V9" i="6"/>
  <c r="V10" i="6" s="1"/>
  <c r="Y9" i="6"/>
  <c r="Y10" i="6" s="1"/>
  <c r="Z9" i="6"/>
  <c r="Z10" i="6" s="1"/>
  <c r="AA9" i="6"/>
  <c r="AA10" i="6" s="1"/>
  <c r="AD9" i="6"/>
  <c r="AD10" i="6" s="1"/>
  <c r="AE9" i="6"/>
  <c r="AE10" i="6" s="1"/>
  <c r="E9" i="6"/>
  <c r="E10" i="6" s="1"/>
  <c r="G9" i="6"/>
  <c r="G10" i="6" s="1"/>
  <c r="I9" i="6"/>
  <c r="I10" i="6" s="1"/>
  <c r="K9" i="6"/>
  <c r="K10" i="6" s="1"/>
  <c r="M9" i="6"/>
  <c r="M10" i="6" s="1"/>
  <c r="P9" i="6"/>
  <c r="P10" i="6" s="1"/>
  <c r="Q9" i="6"/>
  <c r="Q10" i="6" s="1"/>
  <c r="U9" i="6"/>
  <c r="U10" i="6" s="1"/>
  <c r="W9" i="6"/>
  <c r="W10" i="6" s="1"/>
  <c r="X9" i="6"/>
  <c r="X10" i="6" s="1"/>
  <c r="AB9" i="6"/>
  <c r="AB10" i="6" s="1"/>
  <c r="AC9" i="6"/>
  <c r="AC10" i="6" s="1"/>
  <c r="AF9" i="6"/>
  <c r="AF10" i="6" s="1"/>
  <c r="AG9" i="6"/>
  <c r="AG10" i="6" s="1"/>
  <c r="AV9" i="6"/>
  <c r="AV10" i="6" s="1"/>
  <c r="AW9" i="6"/>
  <c r="AW10" i="6" s="1"/>
  <c r="BF9" i="6"/>
  <c r="BF10" i="6" s="1"/>
  <c r="BG9" i="6"/>
  <c r="BG10" i="6" s="1"/>
  <c r="BH9" i="6"/>
  <c r="BH10" i="6" s="1"/>
  <c r="BP9" i="6"/>
  <c r="BP10" i="6" s="1"/>
  <c r="BQ9" i="6"/>
  <c r="BQ10" i="6" s="1"/>
  <c r="BR9" i="6"/>
  <c r="BR10" i="6" s="1"/>
  <c r="BZ9" i="6"/>
  <c r="BZ10" i="6" s="1"/>
  <c r="CA9" i="6"/>
  <c r="CA10" i="6" s="1"/>
  <c r="CB9" i="6"/>
  <c r="CO9" i="6"/>
  <c r="CO10" i="6" s="1"/>
  <c r="CP9" i="6"/>
  <c r="CP10" i="6" s="1"/>
  <c r="DD9" i="6"/>
  <c r="DD10" i="6" s="1"/>
  <c r="DE9" i="6"/>
  <c r="DE10" i="6" s="1"/>
  <c r="DI9" i="6"/>
  <c r="DI10" i="6" s="1"/>
  <c r="CB10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BF11" i="6"/>
  <c r="BG11" i="6"/>
  <c r="BH11" i="6"/>
  <c r="BI11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V11" i="6"/>
  <c r="BW11" i="6"/>
  <c r="BX11" i="6"/>
  <c r="BY11" i="6"/>
  <c r="BZ11" i="6"/>
  <c r="CA11" i="6"/>
  <c r="CB11" i="6"/>
  <c r="CC11" i="6"/>
  <c r="CD11" i="6"/>
  <c r="CE11" i="6"/>
  <c r="CF11" i="6"/>
  <c r="CG11" i="6"/>
  <c r="CH11" i="6"/>
  <c r="CI11" i="6"/>
  <c r="CJ11" i="6"/>
  <c r="CK11" i="6"/>
  <c r="CL11" i="6"/>
  <c r="CM11" i="6"/>
  <c r="CN11" i="6"/>
  <c r="CO11" i="6"/>
  <c r="CP11" i="6"/>
  <c r="CQ11" i="6"/>
  <c r="CR11" i="6"/>
  <c r="CS11" i="6"/>
  <c r="CT11" i="6"/>
  <c r="CU11" i="6"/>
  <c r="CV11" i="6"/>
  <c r="CW11" i="6"/>
  <c r="CX11" i="6"/>
  <c r="CY11" i="6"/>
  <c r="CZ11" i="6"/>
  <c r="DA11" i="6"/>
  <c r="DB11" i="6"/>
  <c r="DC11" i="6"/>
  <c r="DD11" i="6"/>
  <c r="DE11" i="6"/>
  <c r="DF11" i="6"/>
  <c r="DG11" i="6"/>
  <c r="DH11" i="6"/>
  <c r="DI11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U13" i="6" s="1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BL12" i="6"/>
  <c r="BM12" i="6"/>
  <c r="BN12" i="6"/>
  <c r="BO12" i="6"/>
  <c r="BP12" i="6"/>
  <c r="BQ12" i="6"/>
  <c r="BR12" i="6"/>
  <c r="BS12" i="6"/>
  <c r="BT12" i="6"/>
  <c r="BU12" i="6"/>
  <c r="BV12" i="6"/>
  <c r="BW12" i="6"/>
  <c r="BX12" i="6"/>
  <c r="BY12" i="6"/>
  <c r="BZ12" i="6"/>
  <c r="CA12" i="6"/>
  <c r="CB12" i="6"/>
  <c r="CC12" i="6"/>
  <c r="CD12" i="6"/>
  <c r="CE12" i="6"/>
  <c r="CF12" i="6"/>
  <c r="CG12" i="6"/>
  <c r="CH12" i="6"/>
  <c r="CI12" i="6"/>
  <c r="CJ12" i="6"/>
  <c r="CK12" i="6"/>
  <c r="CL12" i="6"/>
  <c r="CM12" i="6"/>
  <c r="CN12" i="6"/>
  <c r="CO12" i="6"/>
  <c r="CP12" i="6"/>
  <c r="CQ12" i="6"/>
  <c r="CR12" i="6"/>
  <c r="CS12" i="6"/>
  <c r="CT12" i="6"/>
  <c r="CU12" i="6"/>
  <c r="CV12" i="6"/>
  <c r="CW12" i="6"/>
  <c r="CX12" i="6"/>
  <c r="CY12" i="6"/>
  <c r="CZ12" i="6"/>
  <c r="DA12" i="6"/>
  <c r="DB12" i="6"/>
  <c r="DC12" i="6"/>
  <c r="DD12" i="6"/>
  <c r="DE12" i="6"/>
  <c r="DF12" i="6"/>
  <c r="DG12" i="6"/>
  <c r="DH12" i="6"/>
  <c r="DI12" i="6"/>
  <c r="C32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Z38" i="6" s="1"/>
  <c r="AA37" i="6"/>
  <c r="AB37" i="6"/>
  <c r="AC37" i="6"/>
  <c r="AD37" i="6"/>
  <c r="AE37" i="6"/>
  <c r="AF37" i="6"/>
  <c r="AG37" i="6"/>
  <c r="AH37" i="6"/>
  <c r="AI37" i="6"/>
  <c r="AJ37" i="6"/>
  <c r="AK37" i="6"/>
  <c r="AK38" i="6" s="1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BF37" i="6"/>
  <c r="BG37" i="6"/>
  <c r="BH37" i="6"/>
  <c r="BI37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AA38" i="6"/>
  <c r="AB38" i="6"/>
  <c r="AC38" i="6"/>
  <c r="AC42" i="6" s="1"/>
  <c r="AD38" i="6"/>
  <c r="AD42" i="6" s="1"/>
  <c r="AE38" i="6"/>
  <c r="AF38" i="6"/>
  <c r="AG38" i="6"/>
  <c r="AH38" i="6"/>
  <c r="AI38" i="6"/>
  <c r="AJ38" i="6"/>
  <c r="AL38" i="6"/>
  <c r="AL42" i="6" s="1"/>
  <c r="AM38" i="6"/>
  <c r="AN38" i="6"/>
  <c r="AO38" i="6"/>
  <c r="AP38" i="6"/>
  <c r="AP42" i="6" s="1"/>
  <c r="AQ38" i="6"/>
  <c r="AR38" i="6"/>
  <c r="AS38" i="6"/>
  <c r="AS42" i="6" s="1"/>
  <c r="AT38" i="6"/>
  <c r="AU38" i="6"/>
  <c r="AV38" i="6"/>
  <c r="AW38" i="6"/>
  <c r="AX38" i="6"/>
  <c r="AY38" i="6"/>
  <c r="AZ38" i="6"/>
  <c r="BA38" i="6"/>
  <c r="BA42" i="6" s="1"/>
  <c r="BB38" i="6"/>
  <c r="BC38" i="6"/>
  <c r="BD38" i="6"/>
  <c r="BE38" i="6"/>
  <c r="BF38" i="6"/>
  <c r="BG38" i="6"/>
  <c r="BG39" i="6" s="1"/>
  <c r="BH38" i="6"/>
  <c r="BI38" i="6"/>
  <c r="BJ38" i="6"/>
  <c r="BK38" i="6"/>
  <c r="BL38" i="6"/>
  <c r="BM38" i="6"/>
  <c r="BN38" i="6"/>
  <c r="BN42" i="6" s="1"/>
  <c r="BO38" i="6"/>
  <c r="BP38" i="6"/>
  <c r="BQ38" i="6"/>
  <c r="BQ42" i="6" s="1"/>
  <c r="BR38" i="6"/>
  <c r="BS38" i="6"/>
  <c r="BT38" i="6"/>
  <c r="BU38" i="6"/>
  <c r="BV38" i="6"/>
  <c r="BW38" i="6"/>
  <c r="BX38" i="6"/>
  <c r="BY38" i="6"/>
  <c r="BY42" i="6" s="1"/>
  <c r="BZ38" i="6"/>
  <c r="CA38" i="6"/>
  <c r="CB38" i="6"/>
  <c r="CC38" i="6"/>
  <c r="CD38" i="6"/>
  <c r="CE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AA39" i="6"/>
  <c r="AB39" i="6"/>
  <c r="AC39" i="6"/>
  <c r="AD39" i="6"/>
  <c r="AE39" i="6"/>
  <c r="AF39" i="6"/>
  <c r="AG39" i="6"/>
  <c r="AH39" i="6"/>
  <c r="AI39" i="6"/>
  <c r="AJ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BF39" i="6"/>
  <c r="BH39" i="6"/>
  <c r="BI39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BF40" i="6"/>
  <c r="BG40" i="6"/>
  <c r="BH40" i="6"/>
  <c r="BI40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V42" i="6" s="1"/>
  <c r="W41" i="6"/>
  <c r="X41" i="6"/>
  <c r="Y41" i="6"/>
  <c r="Z41" i="6"/>
  <c r="AA41" i="6"/>
  <c r="AB41" i="6"/>
  <c r="AB42" i="6" s="1"/>
  <c r="AC41" i="6"/>
  <c r="AD41" i="6"/>
  <c r="AE41" i="6"/>
  <c r="AF41" i="6"/>
  <c r="AG41" i="6"/>
  <c r="AH41" i="6"/>
  <c r="AI41" i="6"/>
  <c r="AJ41" i="6"/>
  <c r="AJ42" i="6" s="1"/>
  <c r="AK41" i="6"/>
  <c r="AL41" i="6"/>
  <c r="AM41" i="6"/>
  <c r="AN41" i="6"/>
  <c r="AN42" i="6" s="1"/>
  <c r="AO41" i="6"/>
  <c r="AP41" i="6"/>
  <c r="AQ41" i="6"/>
  <c r="AR41" i="6"/>
  <c r="AR42" i="6" s="1"/>
  <c r="AS41" i="6"/>
  <c r="AT41" i="6"/>
  <c r="AU41" i="6"/>
  <c r="AV41" i="6"/>
  <c r="AV42" i="6" s="1"/>
  <c r="AW41" i="6"/>
  <c r="AX41" i="6"/>
  <c r="AY41" i="6"/>
  <c r="AZ41" i="6"/>
  <c r="AZ42" i="6" s="1"/>
  <c r="BA41" i="6"/>
  <c r="BB41" i="6"/>
  <c r="BC41" i="6"/>
  <c r="BD41" i="6"/>
  <c r="BD42" i="6" s="1"/>
  <c r="BE41" i="6"/>
  <c r="BF41" i="6"/>
  <c r="BG41" i="6"/>
  <c r="BH41" i="6"/>
  <c r="BH42" i="6" s="1"/>
  <c r="BI41" i="6"/>
  <c r="BJ41" i="6"/>
  <c r="BK41" i="6"/>
  <c r="BL41" i="6"/>
  <c r="BL42" i="6" s="1"/>
  <c r="BM41" i="6"/>
  <c r="BN41" i="6"/>
  <c r="BO41" i="6"/>
  <c r="BP41" i="6"/>
  <c r="BP42" i="6" s="1"/>
  <c r="BQ41" i="6"/>
  <c r="BR41" i="6"/>
  <c r="BS41" i="6"/>
  <c r="BT41" i="6"/>
  <c r="BT42" i="6" s="1"/>
  <c r="BU41" i="6"/>
  <c r="BV41" i="6"/>
  <c r="BW41" i="6"/>
  <c r="BX41" i="6"/>
  <c r="BX42" i="6" s="1"/>
  <c r="BY41" i="6"/>
  <c r="BZ41" i="6"/>
  <c r="CA41" i="6"/>
  <c r="CB41" i="6"/>
  <c r="CB42" i="6" s="1"/>
  <c r="CC41" i="6"/>
  <c r="CD41" i="6"/>
  <c r="CE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Y42" i="6"/>
  <c r="AG42" i="6"/>
  <c r="AH42" i="6"/>
  <c r="AO42" i="6"/>
  <c r="AW42" i="6"/>
  <c r="AX42" i="6"/>
  <c r="BE42" i="6"/>
  <c r="BF42" i="6"/>
  <c r="BI42" i="6"/>
  <c r="BM42" i="6"/>
  <c r="BU42" i="6"/>
  <c r="BV42" i="6"/>
  <c r="CC42" i="6"/>
  <c r="CD42" i="6"/>
  <c r="AK39" i="6" l="1"/>
  <c r="AK42" i="6" s="1"/>
  <c r="Z39" i="6"/>
  <c r="Z42" i="6" s="1"/>
  <c r="BF13" i="6"/>
  <c r="BF17" i="6" s="1"/>
  <c r="AF42" i="6"/>
  <c r="X42" i="6"/>
  <c r="BZ42" i="6"/>
  <c r="BZ17" i="6" s="1"/>
  <c r="BR42" i="6"/>
  <c r="BJ42" i="6"/>
  <c r="BB42" i="6"/>
  <c r="AT42" i="6"/>
  <c r="BQ13" i="6"/>
  <c r="CQ9" i="6"/>
  <c r="CQ10" i="6" s="1"/>
  <c r="BP13" i="6"/>
  <c r="AX9" i="6"/>
  <c r="AX10" i="6" s="1"/>
  <c r="AX13" i="6" s="1"/>
  <c r="AX17" i="6" s="1"/>
  <c r="AD13" i="6"/>
  <c r="BG13" i="6"/>
  <c r="DE13" i="6"/>
  <c r="CO13" i="6"/>
  <c r="AG13" i="6"/>
  <c r="D14" i="6" s="1"/>
  <c r="CR9" i="6"/>
  <c r="CR10" i="6" s="1"/>
  <c r="E34" i="7"/>
  <c r="H34" i="7" s="1"/>
  <c r="M13" i="6"/>
  <c r="E13" i="6"/>
  <c r="D10" i="6"/>
  <c r="D13" i="6" s="1"/>
  <c r="D17" i="6" s="1"/>
  <c r="AC13" i="6"/>
  <c r="AC17" i="6" s="1"/>
  <c r="G13" i="6"/>
  <c r="G17" i="6" s="1"/>
  <c r="T13" i="6"/>
  <c r="T17" i="6" s="1"/>
  <c r="W13" i="6"/>
  <c r="G12" i="7"/>
  <c r="E30" i="7"/>
  <c r="H30" i="7" s="1"/>
  <c r="E32" i="7"/>
  <c r="H32" i="7" s="1"/>
  <c r="E28" i="7"/>
  <c r="H28" i="7" s="1"/>
  <c r="CA42" i="6"/>
  <c r="BO42" i="6"/>
  <c r="BG42" i="6"/>
  <c r="AU42" i="6"/>
  <c r="AM42" i="6"/>
  <c r="AE42" i="6"/>
  <c r="M17" i="6"/>
  <c r="CP13" i="6"/>
  <c r="BZ13" i="6"/>
  <c r="Z13" i="6"/>
  <c r="Z17" i="6" s="1"/>
  <c r="V13" i="6"/>
  <c r="V17" i="6" s="1"/>
  <c r="R13" i="6"/>
  <c r="R17" i="6" s="1"/>
  <c r="N13" i="6"/>
  <c r="N17" i="6" s="1"/>
  <c r="J13" i="6"/>
  <c r="F13" i="6"/>
  <c r="F17" i="6" s="1"/>
  <c r="BH13" i="6"/>
  <c r="BH17" i="6" s="1"/>
  <c r="AV13" i="6"/>
  <c r="AV17" i="6" s="1"/>
  <c r="AB13" i="6"/>
  <c r="AB17" i="6" s="1"/>
  <c r="X13" i="6"/>
  <c r="X17" i="6" s="1"/>
  <c r="L13" i="6"/>
  <c r="L17" i="6" s="1"/>
  <c r="H13" i="6"/>
  <c r="H17" i="6" s="1"/>
  <c r="CE42" i="6"/>
  <c r="BS42" i="6"/>
  <c r="BC42" i="6"/>
  <c r="Q13" i="6"/>
  <c r="Q17" i="6" s="1"/>
  <c r="BW42" i="6"/>
  <c r="BK42" i="6"/>
  <c r="AY42" i="6"/>
  <c r="AQ42" i="6"/>
  <c r="AI42" i="6"/>
  <c r="AA42" i="6"/>
  <c r="W42" i="6"/>
  <c r="CB13" i="6"/>
  <c r="CB17" i="6" s="1"/>
  <c r="E26" i="7"/>
  <c r="H26" i="7" s="1"/>
  <c r="H24" i="7"/>
  <c r="AW13" i="6"/>
  <c r="AW17" i="6" s="1"/>
  <c r="Y13" i="6"/>
  <c r="Y17" i="6" s="1"/>
  <c r="I13" i="6"/>
  <c r="I17" i="6" s="1"/>
  <c r="U17" i="6"/>
  <c r="BQ17" i="6"/>
  <c r="E17" i="6"/>
  <c r="CQ13" i="6"/>
  <c r="CA13" i="6"/>
  <c r="CA17" i="6" s="1"/>
  <c r="AE13" i="6"/>
  <c r="AE17" i="6" s="1"/>
  <c r="AA13" i="6"/>
  <c r="S13" i="6"/>
  <c r="S17" i="6" s="1"/>
  <c r="O13" i="6"/>
  <c r="O17" i="6" s="1"/>
  <c r="K13" i="6"/>
  <c r="K17" i="6" s="1"/>
  <c r="BP17" i="6"/>
  <c r="AD17" i="6"/>
  <c r="J17" i="6"/>
  <c r="DD13" i="6"/>
  <c r="AF13" i="6"/>
  <c r="AF17" i="6" s="1"/>
  <c r="P13" i="6"/>
  <c r="P17" i="6" s="1"/>
  <c r="DI13" i="6"/>
  <c r="CC9" i="6"/>
  <c r="AH9" i="6"/>
  <c r="BR13" i="6"/>
  <c r="BR17" i="6" s="1"/>
  <c r="DH9" i="6"/>
  <c r="DG9" i="6"/>
  <c r="BS9" i="6"/>
  <c r="BI9" i="6"/>
  <c r="AY9" i="6"/>
  <c r="DF9" i="6"/>
  <c r="W17" i="6" l="1"/>
  <c r="AG17" i="6"/>
  <c r="AA17" i="6"/>
  <c r="BG17" i="6"/>
  <c r="CR13" i="6"/>
  <c r="H36" i="7"/>
  <c r="G24" i="7"/>
  <c r="G26" i="7" s="1"/>
  <c r="AZ9" i="6"/>
  <c r="BT9" i="6"/>
  <c r="BI10" i="6"/>
  <c r="BI13" i="6" s="1"/>
  <c r="BI17" i="6" s="1"/>
  <c r="DH10" i="6"/>
  <c r="DH13" i="6" s="1"/>
  <c r="AI9" i="6"/>
  <c r="CD9" i="6"/>
  <c r="CS9" i="6"/>
  <c r="DG10" i="6"/>
  <c r="DG13" i="6" s="1"/>
  <c r="AH10" i="6"/>
  <c r="AH13" i="6" s="1"/>
  <c r="CC10" i="6"/>
  <c r="CC13" i="6" s="1"/>
  <c r="CC17" i="6" s="1"/>
  <c r="DF10" i="6"/>
  <c r="DF13" i="6" s="1"/>
  <c r="BJ9" i="6"/>
  <c r="AY10" i="6"/>
  <c r="AY13" i="6" s="1"/>
  <c r="AY17" i="6" s="1"/>
  <c r="BS10" i="6"/>
  <c r="BS13" i="6" s="1"/>
  <c r="BS17" i="6" s="1"/>
  <c r="F26" i="7" l="1"/>
  <c r="G28" i="7"/>
  <c r="BK9" i="6"/>
  <c r="CD10" i="6"/>
  <c r="CD13" i="6" s="1"/>
  <c r="CD17" i="6" s="1"/>
  <c r="BU9" i="6"/>
  <c r="AH17" i="6"/>
  <c r="CT9" i="6"/>
  <c r="CE9" i="6"/>
  <c r="BT10" i="6"/>
  <c r="BT13" i="6" s="1"/>
  <c r="BT17" i="6" s="1"/>
  <c r="CS10" i="6"/>
  <c r="CS13" i="6" s="1"/>
  <c r="AI10" i="6"/>
  <c r="AI13" i="6" s="1"/>
  <c r="AI17" i="6" s="1"/>
  <c r="BA9" i="6"/>
  <c r="BJ10" i="6"/>
  <c r="BJ13" i="6" s="1"/>
  <c r="BJ17" i="6" s="1"/>
  <c r="AJ9" i="6"/>
  <c r="AZ10" i="6"/>
  <c r="AZ13" i="6" s="1"/>
  <c r="AZ17" i="6" s="1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D37" i="3"/>
  <c r="F28" i="7" l="1"/>
  <c r="G30" i="7"/>
  <c r="CE10" i="6"/>
  <c r="CE13" i="6" s="1"/>
  <c r="CE17" i="6" s="1"/>
  <c r="AJ10" i="6"/>
  <c r="AJ13" i="6" s="1"/>
  <c r="BA10" i="6"/>
  <c r="BA13" i="6" s="1"/>
  <c r="BA17" i="6" s="1"/>
  <c r="CT10" i="6"/>
  <c r="CT13" i="6" s="1"/>
  <c r="BV9" i="6"/>
  <c r="BK10" i="6"/>
  <c r="BK13" i="6" s="1"/>
  <c r="BK17" i="6" s="1"/>
  <c r="BB9" i="6"/>
  <c r="AK9" i="6"/>
  <c r="CF9" i="6"/>
  <c r="CU9" i="6"/>
  <c r="BU10" i="6"/>
  <c r="BU13" i="6" s="1"/>
  <c r="BU17" i="6" s="1"/>
  <c r="BL9" i="6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D41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D12" i="3"/>
  <c r="C32" i="3"/>
  <c r="F30" i="7" l="1"/>
  <c r="G32" i="7"/>
  <c r="AK10" i="6"/>
  <c r="AK13" i="6" s="1"/>
  <c r="AK17" i="6" s="1"/>
  <c r="BL10" i="6"/>
  <c r="BL13" i="6" s="1"/>
  <c r="BL17" i="6" s="1"/>
  <c r="CU10" i="6"/>
  <c r="CU13" i="6" s="1"/>
  <c r="AJ17" i="6"/>
  <c r="AL9" i="6"/>
  <c r="CF10" i="6"/>
  <c r="CF13" i="6" s="1"/>
  <c r="BB10" i="6"/>
  <c r="BB13" i="6" s="1"/>
  <c r="BB17" i="6" s="1"/>
  <c r="BV10" i="6"/>
  <c r="BV13" i="6" s="1"/>
  <c r="BV17" i="6" s="1"/>
  <c r="BM9" i="6"/>
  <c r="CV9" i="6"/>
  <c r="CG9" i="6"/>
  <c r="BC9" i="6"/>
  <c r="BW9" i="6"/>
  <c r="BG9" i="3"/>
  <c r="BG10" i="3" s="1"/>
  <c r="BV9" i="3"/>
  <c r="BV10" i="3" s="1"/>
  <c r="CF9" i="3"/>
  <c r="CF10" i="3" s="1"/>
  <c r="BQ9" i="3"/>
  <c r="BQ10" i="3" s="1"/>
  <c r="AR9" i="3"/>
  <c r="AR10" i="3" s="1"/>
  <c r="AH9" i="3"/>
  <c r="AH10" i="3" s="1"/>
  <c r="AC9" i="3"/>
  <c r="AC10" i="3" s="1"/>
  <c r="W9" i="3"/>
  <c r="W10" i="3" s="1"/>
  <c r="AB9" i="3"/>
  <c r="AB10" i="3" s="1"/>
  <c r="AG9" i="3"/>
  <c r="AG10" i="3" s="1"/>
  <c r="AL9" i="3"/>
  <c r="AL10" i="3" s="1"/>
  <c r="AQ9" i="3"/>
  <c r="AQ10" i="3" s="1"/>
  <c r="AV9" i="3"/>
  <c r="AV10" i="3" s="1"/>
  <c r="BA9" i="3"/>
  <c r="BA10" i="3" s="1"/>
  <c r="BB9" i="3"/>
  <c r="BB10" i="3" s="1"/>
  <c r="BF9" i="3"/>
  <c r="BF10" i="3" s="1"/>
  <c r="BK9" i="3"/>
  <c r="BK10" i="3" s="1"/>
  <c r="BP9" i="3"/>
  <c r="BP10" i="3" s="1"/>
  <c r="BU9" i="3"/>
  <c r="BU10" i="3" s="1"/>
  <c r="BZ9" i="3"/>
  <c r="BZ10" i="3" s="1"/>
  <c r="CE9" i="3"/>
  <c r="CE10" i="3" s="1"/>
  <c r="CJ9" i="3"/>
  <c r="CJ10" i="3" s="1"/>
  <c r="CO9" i="3"/>
  <c r="CO10" i="3" s="1"/>
  <c r="CT9" i="3"/>
  <c r="CT10" i="3" s="1"/>
  <c r="CU9" i="3"/>
  <c r="CU10" i="3" s="1"/>
  <c r="CY9" i="3"/>
  <c r="CY10" i="3" s="1"/>
  <c r="DD9" i="3"/>
  <c r="DD10" i="3" s="1"/>
  <c r="DI9" i="3"/>
  <c r="DI10" i="3" s="1"/>
  <c r="E9" i="3"/>
  <c r="E10" i="3" s="1"/>
  <c r="F9" i="3"/>
  <c r="F10" i="3" s="1"/>
  <c r="G9" i="3"/>
  <c r="G10" i="3" s="1"/>
  <c r="H9" i="3"/>
  <c r="H10" i="3" s="1"/>
  <c r="I9" i="3"/>
  <c r="I10" i="3" s="1"/>
  <c r="J9" i="3"/>
  <c r="J10" i="3" s="1"/>
  <c r="K9" i="3"/>
  <c r="K10" i="3" s="1"/>
  <c r="L9" i="3"/>
  <c r="L10" i="3" s="1"/>
  <c r="M9" i="3"/>
  <c r="M10" i="3" s="1"/>
  <c r="N9" i="3"/>
  <c r="N10" i="3" s="1"/>
  <c r="O9" i="3"/>
  <c r="O10" i="3" s="1"/>
  <c r="P9" i="3"/>
  <c r="P10" i="3" s="1"/>
  <c r="Q9" i="3"/>
  <c r="Q10" i="3" s="1"/>
  <c r="R9" i="3"/>
  <c r="R10" i="3" s="1"/>
  <c r="S9" i="3"/>
  <c r="S10" i="3" s="1"/>
  <c r="T9" i="3"/>
  <c r="T10" i="3" s="1"/>
  <c r="U9" i="3"/>
  <c r="U10" i="3" s="1"/>
  <c r="V9" i="3"/>
  <c r="V10" i="3" s="1"/>
  <c r="D9" i="3"/>
  <c r="CE41" i="3"/>
  <c r="CD41" i="3"/>
  <c r="CC41" i="3"/>
  <c r="CB41" i="3"/>
  <c r="CA41" i="3"/>
  <c r="BZ41" i="3"/>
  <c r="BY41" i="3"/>
  <c r="BX41" i="3"/>
  <c r="BW41" i="3"/>
  <c r="BV41" i="3"/>
  <c r="BU41" i="3"/>
  <c r="BT41" i="3"/>
  <c r="BS41" i="3"/>
  <c r="BR41" i="3"/>
  <c r="BQ41" i="3"/>
  <c r="BP41" i="3"/>
  <c r="BO41" i="3"/>
  <c r="BN41" i="3"/>
  <c r="BM41" i="3"/>
  <c r="BL41" i="3"/>
  <c r="BK41" i="3"/>
  <c r="BJ41" i="3"/>
  <c r="BI41" i="3"/>
  <c r="BH41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E38" i="3"/>
  <c r="CD38" i="3"/>
  <c r="CC38" i="3"/>
  <c r="CC39" i="3" s="1"/>
  <c r="CB38" i="3"/>
  <c r="CA38" i="3"/>
  <c r="BZ38" i="3"/>
  <c r="BY38" i="3"/>
  <c r="BX38" i="3"/>
  <c r="BW38" i="3"/>
  <c r="BV38" i="3"/>
  <c r="BV39" i="3" s="1"/>
  <c r="BU38" i="3"/>
  <c r="BU39" i="3" s="1"/>
  <c r="BT38" i="3"/>
  <c r="BS38" i="3"/>
  <c r="BR38" i="3"/>
  <c r="BQ38" i="3"/>
  <c r="BP38" i="3"/>
  <c r="BO38" i="3"/>
  <c r="BN38" i="3"/>
  <c r="BM38" i="3"/>
  <c r="BM39" i="3" s="1"/>
  <c r="BL38" i="3"/>
  <c r="BK38" i="3"/>
  <c r="BJ38" i="3"/>
  <c r="BJ39" i="3" s="1"/>
  <c r="BI38" i="3"/>
  <c r="BH38" i="3"/>
  <c r="BG38" i="3"/>
  <c r="BF38" i="3"/>
  <c r="BE38" i="3"/>
  <c r="BE39" i="3" s="1"/>
  <c r="BD38" i="3"/>
  <c r="BD39" i="3" s="1"/>
  <c r="BC38" i="3"/>
  <c r="BB38" i="3"/>
  <c r="BA38" i="3"/>
  <c r="BA39" i="3" s="1"/>
  <c r="AZ38" i="3"/>
  <c r="AY38" i="3"/>
  <c r="AX38" i="3"/>
  <c r="AW38" i="3"/>
  <c r="AV38" i="3"/>
  <c r="AU38" i="3"/>
  <c r="AT38" i="3"/>
  <c r="AS38" i="3"/>
  <c r="AR38" i="3"/>
  <c r="AQ38" i="3"/>
  <c r="AP38" i="3"/>
  <c r="AP39" i="3" s="1"/>
  <c r="AO38" i="3"/>
  <c r="AN38" i="3"/>
  <c r="AM38" i="3"/>
  <c r="AM39" i="3" s="1"/>
  <c r="AL38" i="3"/>
  <c r="AL39" i="3" s="1"/>
  <c r="AK38" i="3"/>
  <c r="AJ38" i="3"/>
  <c r="AI38" i="3"/>
  <c r="AH38" i="3"/>
  <c r="AG38" i="3"/>
  <c r="AF38" i="3"/>
  <c r="AE38" i="3"/>
  <c r="AD38" i="3"/>
  <c r="AD39" i="3" s="1"/>
  <c r="AC38" i="3"/>
  <c r="AB38" i="3"/>
  <c r="AA38" i="3"/>
  <c r="Z38" i="3"/>
  <c r="Y38" i="3"/>
  <c r="X38" i="3"/>
  <c r="W38" i="3"/>
  <c r="V38" i="3"/>
  <c r="V39" i="3" s="1"/>
  <c r="U38" i="3"/>
  <c r="T38" i="3"/>
  <c r="S38" i="3"/>
  <c r="R38" i="3"/>
  <c r="Q38" i="3"/>
  <c r="P38" i="3"/>
  <c r="O38" i="3"/>
  <c r="O39" i="3" s="1"/>
  <c r="N38" i="3"/>
  <c r="M38" i="3"/>
  <c r="L38" i="3"/>
  <c r="K38" i="3"/>
  <c r="J38" i="3"/>
  <c r="J39" i="3" s="1"/>
  <c r="I38" i="3"/>
  <c r="H38" i="3"/>
  <c r="H39" i="3" s="1"/>
  <c r="G38" i="3"/>
  <c r="F38" i="3"/>
  <c r="E38" i="3"/>
  <c r="D38" i="3"/>
  <c r="DI12" i="3"/>
  <c r="DH12" i="3"/>
  <c r="DG12" i="3"/>
  <c r="DF12" i="3"/>
  <c r="DE12" i="3"/>
  <c r="DD12" i="3"/>
  <c r="DC12" i="3"/>
  <c r="DB12" i="3"/>
  <c r="DA12" i="3"/>
  <c r="CZ12" i="3"/>
  <c r="CY12" i="3"/>
  <c r="CX12" i="3"/>
  <c r="CW12" i="3"/>
  <c r="CV12" i="3"/>
  <c r="CU12" i="3"/>
  <c r="CT12" i="3"/>
  <c r="CS12" i="3"/>
  <c r="CR12" i="3"/>
  <c r="CQ12" i="3"/>
  <c r="CP12" i="3"/>
  <c r="CO12" i="3"/>
  <c r="CN12" i="3"/>
  <c r="CM12" i="3"/>
  <c r="CL12" i="3"/>
  <c r="CK12" i="3"/>
  <c r="CJ12" i="3"/>
  <c r="CI12" i="3"/>
  <c r="CH12" i="3"/>
  <c r="CG12" i="3"/>
  <c r="CF12" i="3"/>
  <c r="CE12" i="3"/>
  <c r="CD12" i="3"/>
  <c r="CC12" i="3"/>
  <c r="CB12" i="3"/>
  <c r="CA12" i="3"/>
  <c r="BZ12" i="3"/>
  <c r="BY12" i="3"/>
  <c r="BX12" i="3"/>
  <c r="BW12" i="3"/>
  <c r="BV12" i="3"/>
  <c r="BU12" i="3"/>
  <c r="BT12" i="3"/>
  <c r="BS12" i="3"/>
  <c r="BR12" i="3"/>
  <c r="BQ12" i="3"/>
  <c r="BP12" i="3"/>
  <c r="BO12" i="3"/>
  <c r="BN12" i="3"/>
  <c r="BM12" i="3"/>
  <c r="BL12" i="3"/>
  <c r="BK12" i="3"/>
  <c r="BJ12" i="3"/>
  <c r="BI12" i="3"/>
  <c r="BH12" i="3"/>
  <c r="BG12" i="3"/>
  <c r="BF12" i="3"/>
  <c r="BE12" i="3"/>
  <c r="BD12" i="3"/>
  <c r="BC12" i="3"/>
  <c r="BB12" i="3"/>
  <c r="BA12" i="3"/>
  <c r="AZ12" i="3"/>
  <c r="AY12" i="3"/>
  <c r="AX12" i="3"/>
  <c r="AW12" i="3"/>
  <c r="AV12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DI11" i="3"/>
  <c r="DH11" i="3"/>
  <c r="DG11" i="3"/>
  <c r="DF11" i="3"/>
  <c r="DE11" i="3"/>
  <c r="DD11" i="3"/>
  <c r="DC11" i="3"/>
  <c r="DB11" i="3"/>
  <c r="DA11" i="3"/>
  <c r="CZ11" i="3"/>
  <c r="CY11" i="3"/>
  <c r="CX11" i="3"/>
  <c r="CW11" i="3"/>
  <c r="CV11" i="3"/>
  <c r="CU11" i="3"/>
  <c r="CT11" i="3"/>
  <c r="CS11" i="3"/>
  <c r="CR11" i="3"/>
  <c r="CQ11" i="3"/>
  <c r="CP11" i="3"/>
  <c r="CO11" i="3"/>
  <c r="CN11" i="3"/>
  <c r="CM11" i="3"/>
  <c r="CL11" i="3"/>
  <c r="CK11" i="3"/>
  <c r="CJ11" i="3"/>
  <c r="CI11" i="3"/>
  <c r="CH11" i="3"/>
  <c r="CG11" i="3"/>
  <c r="CF11" i="3"/>
  <c r="CE11" i="3"/>
  <c r="CD11" i="3"/>
  <c r="CC11" i="3"/>
  <c r="CB11" i="3"/>
  <c r="CA11" i="3"/>
  <c r="BZ11" i="3"/>
  <c r="BY11" i="3"/>
  <c r="BX11" i="3"/>
  <c r="BW11" i="3"/>
  <c r="BV11" i="3"/>
  <c r="BU11" i="3"/>
  <c r="BT11" i="3"/>
  <c r="BS11" i="3"/>
  <c r="BR11" i="3"/>
  <c r="BQ11" i="3"/>
  <c r="BP11" i="3"/>
  <c r="BO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F32" i="7" l="1"/>
  <c r="G34" i="7"/>
  <c r="BC10" i="6"/>
  <c r="BC13" i="6" s="1"/>
  <c r="BC17" i="6" s="1"/>
  <c r="CV10" i="6"/>
  <c r="CV13" i="6" s="1"/>
  <c r="CW9" i="6"/>
  <c r="BD9" i="6"/>
  <c r="BE9" i="6"/>
  <c r="BW10" i="6"/>
  <c r="BW13" i="6" s="1"/>
  <c r="BW17" i="6" s="1"/>
  <c r="CG10" i="6"/>
  <c r="CG13" i="6" s="1"/>
  <c r="BM10" i="6"/>
  <c r="BM13" i="6" s="1"/>
  <c r="BM17" i="6" s="1"/>
  <c r="AL10" i="6"/>
  <c r="AL13" i="6" s="1"/>
  <c r="BX9" i="6"/>
  <c r="BY9" i="6"/>
  <c r="CH9" i="6"/>
  <c r="BO9" i="6"/>
  <c r="BN9" i="6"/>
  <c r="AM9" i="6"/>
  <c r="AX9" i="3"/>
  <c r="CZ9" i="3"/>
  <c r="CZ10" i="3" s="1"/>
  <c r="DF9" i="3"/>
  <c r="DF10" i="3" s="1"/>
  <c r="DE9" i="3"/>
  <c r="DE10" i="3" s="1"/>
  <c r="CV9" i="3"/>
  <c r="CV10" i="3" s="1"/>
  <c r="CL9" i="3"/>
  <c r="CL10" i="3" s="1"/>
  <c r="CK9" i="3"/>
  <c r="CK10" i="3" s="1"/>
  <c r="BC9" i="3"/>
  <c r="BC10" i="3" s="1"/>
  <c r="AN9" i="3"/>
  <c r="AN10" i="3" s="1"/>
  <c r="AM9" i="3"/>
  <c r="AM10" i="3" s="1"/>
  <c r="AF9" i="3"/>
  <c r="AF10" i="3" s="1"/>
  <c r="Y9" i="3"/>
  <c r="Y10" i="3" s="1"/>
  <c r="X9" i="3"/>
  <c r="X10" i="3" s="1"/>
  <c r="U13" i="3"/>
  <c r="M13" i="3"/>
  <c r="E13" i="3"/>
  <c r="DI13" i="3"/>
  <c r="BA13" i="3"/>
  <c r="AC13" i="3"/>
  <c r="BV42" i="3"/>
  <c r="H13" i="3"/>
  <c r="P13" i="3"/>
  <c r="AV13" i="3"/>
  <c r="I13" i="3"/>
  <c r="Q13" i="3"/>
  <c r="AG13" i="3"/>
  <c r="BQ13" i="3"/>
  <c r="D10" i="3"/>
  <c r="D13" i="3" s="1"/>
  <c r="L13" i="3"/>
  <c r="T13" i="3"/>
  <c r="AB13" i="3"/>
  <c r="AR13" i="3"/>
  <c r="J42" i="3"/>
  <c r="CT13" i="3"/>
  <c r="S39" i="3"/>
  <c r="S42" i="3" s="1"/>
  <c r="BK39" i="3"/>
  <c r="BK42" i="3" s="1"/>
  <c r="CE39" i="3"/>
  <c r="CE42" i="3" s="1"/>
  <c r="AU39" i="3"/>
  <c r="AU42" i="3" s="1"/>
  <c r="CE13" i="3"/>
  <c r="CU13" i="3"/>
  <c r="CY13" i="3"/>
  <c r="F13" i="3"/>
  <c r="R13" i="3"/>
  <c r="BB13" i="3"/>
  <c r="BV13" i="3"/>
  <c r="G39" i="3"/>
  <c r="G42" i="3" s="1"/>
  <c r="BS39" i="3"/>
  <c r="BS42" i="3" s="1"/>
  <c r="AD42" i="3"/>
  <c r="N13" i="3"/>
  <c r="AL13" i="3"/>
  <c r="K39" i="3"/>
  <c r="K42" i="3" s="1"/>
  <c r="AI39" i="3"/>
  <c r="AI42" i="3" s="1"/>
  <c r="AQ39" i="3"/>
  <c r="AQ42" i="3" s="1"/>
  <c r="AY39" i="3"/>
  <c r="AY42" i="3" s="1"/>
  <c r="BG39" i="3"/>
  <c r="BG42" i="3" s="1"/>
  <c r="BO39" i="3"/>
  <c r="BO42" i="3" s="1"/>
  <c r="BW39" i="3"/>
  <c r="BW42" i="3" s="1"/>
  <c r="CA39" i="3"/>
  <c r="CA42" i="3" s="1"/>
  <c r="BP13" i="3"/>
  <c r="CF13" i="3"/>
  <c r="DD13" i="3"/>
  <c r="G13" i="3"/>
  <c r="K13" i="3"/>
  <c r="O13" i="3"/>
  <c r="S13" i="3"/>
  <c r="W13" i="3"/>
  <c r="AQ13" i="3"/>
  <c r="BG13" i="3"/>
  <c r="BK13" i="3"/>
  <c r="CJ13" i="3"/>
  <c r="W39" i="3"/>
  <c r="W42" i="3" s="1"/>
  <c r="AP42" i="3"/>
  <c r="J13" i="3"/>
  <c r="V13" i="3"/>
  <c r="AH13" i="3"/>
  <c r="BF13" i="3"/>
  <c r="BZ13" i="3"/>
  <c r="O42" i="3"/>
  <c r="AA39" i="3"/>
  <c r="AA42" i="3" s="1"/>
  <c r="AM42" i="3"/>
  <c r="BC39" i="3"/>
  <c r="BC42" i="3" s="1"/>
  <c r="AE39" i="3"/>
  <c r="AE42" i="3" s="1"/>
  <c r="CO13" i="3"/>
  <c r="BU13" i="3"/>
  <c r="F39" i="3"/>
  <c r="F42" i="3" s="1"/>
  <c r="R39" i="3"/>
  <c r="R42" i="3" s="1"/>
  <c r="V42" i="3"/>
  <c r="Z39" i="3"/>
  <c r="Z42" i="3" s="1"/>
  <c r="AH39" i="3"/>
  <c r="AH42" i="3" s="1"/>
  <c r="AL42" i="3"/>
  <c r="AX39" i="3"/>
  <c r="AX42" i="3" s="1"/>
  <c r="BB39" i="3"/>
  <c r="BB42" i="3" s="1"/>
  <c r="BF39" i="3"/>
  <c r="BF42" i="3" s="1"/>
  <c r="BN39" i="3"/>
  <c r="BN42" i="3" s="1"/>
  <c r="BR39" i="3"/>
  <c r="BR42" i="3" s="1"/>
  <c r="BZ39" i="3"/>
  <c r="BZ42" i="3" s="1"/>
  <c r="CD39" i="3"/>
  <c r="CD42" i="3" s="1"/>
  <c r="N39" i="3"/>
  <c r="N42" i="3" s="1"/>
  <c r="AT39" i="3"/>
  <c r="AT42" i="3" s="1"/>
  <c r="BJ42" i="3"/>
  <c r="H42" i="3"/>
  <c r="L39" i="3"/>
  <c r="L42" i="3" s="1"/>
  <c r="P39" i="3"/>
  <c r="P42" i="3" s="1"/>
  <c r="T39" i="3"/>
  <c r="T42" i="3" s="1"/>
  <c r="X39" i="3"/>
  <c r="X42" i="3" s="1"/>
  <c r="AB39" i="3"/>
  <c r="AB42" i="3" s="1"/>
  <c r="AF39" i="3"/>
  <c r="AF42" i="3" s="1"/>
  <c r="AJ39" i="3"/>
  <c r="AJ42" i="3" s="1"/>
  <c r="AN39" i="3"/>
  <c r="AN42" i="3" s="1"/>
  <c r="AR39" i="3"/>
  <c r="AR42" i="3" s="1"/>
  <c r="AV39" i="3"/>
  <c r="AV42" i="3" s="1"/>
  <c r="BD42" i="3"/>
  <c r="BH39" i="3"/>
  <c r="BH42" i="3" s="1"/>
  <c r="BL39" i="3"/>
  <c r="BL42" i="3" s="1"/>
  <c r="BP39" i="3"/>
  <c r="BP42" i="3" s="1"/>
  <c r="BT39" i="3"/>
  <c r="BT42" i="3" s="1"/>
  <c r="BX39" i="3"/>
  <c r="BX42" i="3" s="1"/>
  <c r="CB39" i="3"/>
  <c r="CB42" i="3" s="1"/>
  <c r="D39" i="3"/>
  <c r="D42" i="3" s="1"/>
  <c r="AZ39" i="3"/>
  <c r="AZ42" i="3" s="1"/>
  <c r="BA42" i="3"/>
  <c r="BE42" i="3"/>
  <c r="BM42" i="3"/>
  <c r="BU42" i="3"/>
  <c r="CC42" i="3"/>
  <c r="E39" i="3"/>
  <c r="E42" i="3" s="1"/>
  <c r="I39" i="3"/>
  <c r="I42" i="3" s="1"/>
  <c r="M39" i="3"/>
  <c r="M42" i="3" s="1"/>
  <c r="Q39" i="3"/>
  <c r="Q42" i="3" s="1"/>
  <c r="U39" i="3"/>
  <c r="U42" i="3" s="1"/>
  <c r="Y39" i="3"/>
  <c r="Y42" i="3" s="1"/>
  <c r="AC39" i="3"/>
  <c r="AC42" i="3" s="1"/>
  <c r="AG39" i="3"/>
  <c r="AG42" i="3" s="1"/>
  <c r="AK39" i="3"/>
  <c r="AK42" i="3" s="1"/>
  <c r="AO39" i="3"/>
  <c r="AO42" i="3" s="1"/>
  <c r="AS39" i="3"/>
  <c r="AS42" i="3" s="1"/>
  <c r="AW39" i="3"/>
  <c r="AW42" i="3" s="1"/>
  <c r="BI39" i="3"/>
  <c r="BI42" i="3" s="1"/>
  <c r="BQ39" i="3"/>
  <c r="BQ42" i="3" s="1"/>
  <c r="BY39" i="3"/>
  <c r="BY42" i="3" s="1"/>
  <c r="CL13" i="3" l="1"/>
  <c r="G35" i="7"/>
  <c r="G36" i="7" s="1"/>
  <c r="F34" i="7"/>
  <c r="CH10" i="6"/>
  <c r="CH13" i="6" s="1"/>
  <c r="AN9" i="6"/>
  <c r="CI9" i="6"/>
  <c r="BD10" i="6"/>
  <c r="BD13" i="6" s="1"/>
  <c r="BD17" i="6" s="1"/>
  <c r="AL17" i="6"/>
  <c r="BN10" i="6"/>
  <c r="BN13" i="6" s="1"/>
  <c r="BN17" i="6" s="1"/>
  <c r="BY10" i="6"/>
  <c r="BY13" i="6" s="1"/>
  <c r="BY17" i="6" s="1"/>
  <c r="CX9" i="6"/>
  <c r="AM10" i="6"/>
  <c r="AM13" i="6" s="1"/>
  <c r="AM17" i="6" s="1"/>
  <c r="BE10" i="6"/>
  <c r="BE13" i="6" s="1"/>
  <c r="BE17" i="6" s="1"/>
  <c r="BO10" i="6"/>
  <c r="BO13" i="6" s="1"/>
  <c r="BO17" i="6" s="1"/>
  <c r="BX10" i="6"/>
  <c r="BX13" i="6" s="1"/>
  <c r="BX17" i="6" s="1"/>
  <c r="CW10" i="6"/>
  <c r="CW13" i="6" s="1"/>
  <c r="CV13" i="3"/>
  <c r="J17" i="3"/>
  <c r="V17" i="3"/>
  <c r="G17" i="3"/>
  <c r="AQ17" i="3"/>
  <c r="K17" i="3"/>
  <c r="BP17" i="3"/>
  <c r="CE17" i="3"/>
  <c r="M17" i="3"/>
  <c r="H17" i="3"/>
  <c r="AH17" i="3"/>
  <c r="BB17" i="3"/>
  <c r="D17" i="3"/>
  <c r="I17" i="3"/>
  <c r="W17" i="3"/>
  <c r="R17" i="3"/>
  <c r="AB17" i="3"/>
  <c r="BQ17" i="3"/>
  <c r="AV17" i="3"/>
  <c r="U17" i="3"/>
  <c r="AR17" i="3"/>
  <c r="BZ17" i="3"/>
  <c r="BK17" i="3"/>
  <c r="S17" i="3"/>
  <c r="AL17" i="3"/>
  <c r="F17" i="3"/>
  <c r="T17" i="3"/>
  <c r="D14" i="3"/>
  <c r="AG17" i="3"/>
  <c r="AN13" i="3"/>
  <c r="AN17" i="3" s="1"/>
  <c r="AC17" i="3"/>
  <c r="AE9" i="3"/>
  <c r="AE10" i="3" s="1"/>
  <c r="BU17" i="3"/>
  <c r="BF17" i="3"/>
  <c r="BG17" i="3"/>
  <c r="O17" i="3"/>
  <c r="N17" i="3"/>
  <c r="BV17" i="3"/>
  <c r="L17" i="3"/>
  <c r="Q17" i="3"/>
  <c r="P17" i="3"/>
  <c r="BA17" i="3"/>
  <c r="E17" i="3"/>
  <c r="DE13" i="3"/>
  <c r="AZ9" i="3"/>
  <c r="AX10" i="3"/>
  <c r="AX13" i="3" s="1"/>
  <c r="AX17" i="3" s="1"/>
  <c r="CA9" i="3"/>
  <c r="CZ13" i="3"/>
  <c r="AW9" i="3"/>
  <c r="CP9" i="3"/>
  <c r="BL9" i="3"/>
  <c r="AY9" i="3"/>
  <c r="AM13" i="3"/>
  <c r="AM17" i="3" s="1"/>
  <c r="AD9" i="3"/>
  <c r="AD10" i="3" s="1"/>
  <c r="DF13" i="3"/>
  <c r="X13" i="3"/>
  <c r="X17" i="3" s="1"/>
  <c r="BC13" i="3"/>
  <c r="BC17" i="3" s="1"/>
  <c r="Y13" i="3"/>
  <c r="Y17" i="3" s="1"/>
  <c r="DA9" i="3"/>
  <c r="DH9" i="3"/>
  <c r="DG9" i="3"/>
  <c r="CX9" i="3"/>
  <c r="CW9" i="3"/>
  <c r="BH9" i="3"/>
  <c r="BW9" i="3"/>
  <c r="CN9" i="3"/>
  <c r="CM9" i="3"/>
  <c r="CK13" i="3"/>
  <c r="CG9" i="3"/>
  <c r="BR9" i="3"/>
  <c r="BE9" i="3"/>
  <c r="BD9" i="3"/>
  <c r="AS9" i="3"/>
  <c r="AP9" i="3"/>
  <c r="AO9" i="3"/>
  <c r="AI9" i="3"/>
  <c r="AA9" i="3"/>
  <c r="Z9" i="3"/>
  <c r="AF13" i="3"/>
  <c r="AF17" i="3" s="1"/>
  <c r="I36" i="7" l="1"/>
  <c r="H37" i="7" s="1"/>
  <c r="CY9" i="6"/>
  <c r="AO9" i="6"/>
  <c r="CX10" i="6"/>
  <c r="CX13" i="6" s="1"/>
  <c r="AN10" i="6"/>
  <c r="AN13" i="6" s="1"/>
  <c r="AN17" i="6" s="1"/>
  <c r="CI10" i="6"/>
  <c r="CI13" i="6" s="1"/>
  <c r="CJ9" i="6"/>
  <c r="AE13" i="3"/>
  <c r="AE17" i="3" s="1"/>
  <c r="AD13" i="3"/>
  <c r="AD17" i="3" s="1"/>
  <c r="CA10" i="3"/>
  <c r="CA13" i="3" s="1"/>
  <c r="CA17" i="3" s="1"/>
  <c r="AW10" i="3"/>
  <c r="AW13" i="3" s="1"/>
  <c r="AW17" i="3" s="1"/>
  <c r="CB9" i="3"/>
  <c r="BM9" i="3"/>
  <c r="BM10" i="3" s="1"/>
  <c r="BM13" i="3" s="1"/>
  <c r="BM17" i="3" s="1"/>
  <c r="BL10" i="3"/>
  <c r="BL13" i="3" s="1"/>
  <c r="BL17" i="3" s="1"/>
  <c r="AZ10" i="3"/>
  <c r="AZ13" i="3" s="1"/>
  <c r="AZ17" i="3" s="1"/>
  <c r="CP10" i="3"/>
  <c r="CP13" i="3" s="1"/>
  <c r="AY10" i="3"/>
  <c r="AY13" i="3" s="1"/>
  <c r="AY17" i="3" s="1"/>
  <c r="CQ9" i="3"/>
  <c r="DA10" i="3"/>
  <c r="DA13" i="3" s="1"/>
  <c r="DC9" i="3"/>
  <c r="DB9" i="3"/>
  <c r="BO9" i="3"/>
  <c r="BN9" i="3"/>
  <c r="DG10" i="3"/>
  <c r="DG13" i="3" s="1"/>
  <c r="DH10" i="3"/>
  <c r="DH13" i="3" s="1"/>
  <c r="CW10" i="3"/>
  <c r="CW13" i="3" s="1"/>
  <c r="CX10" i="3"/>
  <c r="CX13" i="3" s="1"/>
  <c r="BH10" i="3"/>
  <c r="BH13" i="3" s="1"/>
  <c r="BH17" i="3" s="1"/>
  <c r="BJ9" i="3"/>
  <c r="BI9" i="3"/>
  <c r="BW10" i="3"/>
  <c r="BW13" i="3" s="1"/>
  <c r="BW17" i="3" s="1"/>
  <c r="BY9" i="3"/>
  <c r="BX9" i="3"/>
  <c r="CM10" i="3"/>
  <c r="CM13" i="3" s="1"/>
  <c r="CN10" i="3"/>
  <c r="CN13" i="3" s="1"/>
  <c r="CG10" i="3"/>
  <c r="CG13" i="3" s="1"/>
  <c r="CI9" i="3"/>
  <c r="CH9" i="3"/>
  <c r="BR10" i="3"/>
  <c r="BR13" i="3" s="1"/>
  <c r="BR17" i="3" s="1"/>
  <c r="BT9" i="3"/>
  <c r="BS9" i="3"/>
  <c r="BD10" i="3"/>
  <c r="BD13" i="3" s="1"/>
  <c r="BD17" i="3" s="1"/>
  <c r="BE10" i="3"/>
  <c r="BE13" i="3" s="1"/>
  <c r="BE17" i="3" s="1"/>
  <c r="AS10" i="3"/>
  <c r="AS13" i="3" s="1"/>
  <c r="AS17" i="3" s="1"/>
  <c r="AU9" i="3"/>
  <c r="AT9" i="3"/>
  <c r="AO10" i="3"/>
  <c r="AO13" i="3" s="1"/>
  <c r="AO17" i="3" s="1"/>
  <c r="AP10" i="3"/>
  <c r="AP13" i="3" s="1"/>
  <c r="AP17" i="3" s="1"/>
  <c r="AI10" i="3"/>
  <c r="AI13" i="3" s="1"/>
  <c r="AI17" i="3" s="1"/>
  <c r="AK9" i="3"/>
  <c r="AJ9" i="3"/>
  <c r="AA10" i="3"/>
  <c r="AA13" i="3" s="1"/>
  <c r="AA17" i="3" s="1"/>
  <c r="Z10" i="3"/>
  <c r="Z13" i="3" s="1"/>
  <c r="Z17" i="3" s="1"/>
  <c r="G37" i="7" l="1"/>
  <c r="CK9" i="6"/>
  <c r="AO10" i="6"/>
  <c r="AO13" i="6" s="1"/>
  <c r="AO17" i="6" s="1"/>
  <c r="AP9" i="6"/>
  <c r="CJ10" i="6"/>
  <c r="CJ13" i="6" s="1"/>
  <c r="CY10" i="6"/>
  <c r="CY13" i="6" s="1"/>
  <c r="CZ9" i="6"/>
  <c r="CC9" i="3"/>
  <c r="CC10" i="3" s="1"/>
  <c r="CC13" i="3" s="1"/>
  <c r="CC17" i="3" s="1"/>
  <c r="CD9" i="3"/>
  <c r="CD10" i="3" s="1"/>
  <c r="CD13" i="3" s="1"/>
  <c r="CD17" i="3" s="1"/>
  <c r="CB10" i="3"/>
  <c r="CB13" i="3" s="1"/>
  <c r="CB17" i="3" s="1"/>
  <c r="CS9" i="3"/>
  <c r="CS10" i="3" s="1"/>
  <c r="CS13" i="3" s="1"/>
  <c r="CR9" i="3"/>
  <c r="CR10" i="3" s="1"/>
  <c r="CR13" i="3" s="1"/>
  <c r="CQ10" i="3"/>
  <c r="CQ13" i="3" s="1"/>
  <c r="DC10" i="3"/>
  <c r="DC13" i="3" s="1"/>
  <c r="DB10" i="3"/>
  <c r="DB13" i="3" s="1"/>
  <c r="BO10" i="3"/>
  <c r="BO13" i="3" s="1"/>
  <c r="BO17" i="3" s="1"/>
  <c r="BN10" i="3"/>
  <c r="BN13" i="3" s="1"/>
  <c r="BN17" i="3" s="1"/>
  <c r="BI10" i="3"/>
  <c r="BI13" i="3" s="1"/>
  <c r="BI17" i="3" s="1"/>
  <c r="BJ10" i="3"/>
  <c r="BJ13" i="3" s="1"/>
  <c r="BJ17" i="3" s="1"/>
  <c r="BX10" i="3"/>
  <c r="BX13" i="3" s="1"/>
  <c r="BX17" i="3" s="1"/>
  <c r="BY10" i="3"/>
  <c r="BY13" i="3" s="1"/>
  <c r="BY17" i="3" s="1"/>
  <c r="CI10" i="3"/>
  <c r="CI13" i="3" s="1"/>
  <c r="CH10" i="3"/>
  <c r="CH13" i="3" s="1"/>
  <c r="BS10" i="3"/>
  <c r="BS13" i="3" s="1"/>
  <c r="BS17" i="3" s="1"/>
  <c r="BT10" i="3"/>
  <c r="BT13" i="3" s="1"/>
  <c r="BT17" i="3" s="1"/>
  <c r="AU10" i="3"/>
  <c r="AU13" i="3" s="1"/>
  <c r="AU17" i="3" s="1"/>
  <c r="AT10" i="3"/>
  <c r="AT13" i="3" s="1"/>
  <c r="AT17" i="3" s="1"/>
  <c r="AJ10" i="3"/>
  <c r="AJ13" i="3" s="1"/>
  <c r="AJ17" i="3" s="1"/>
  <c r="AK10" i="3"/>
  <c r="AK13" i="3" s="1"/>
  <c r="AK17" i="3" s="1"/>
  <c r="DA9" i="6" l="1"/>
  <c r="AP10" i="6"/>
  <c r="AP13" i="6" s="1"/>
  <c r="CK10" i="6"/>
  <c r="CK13" i="6" s="1"/>
  <c r="CZ10" i="6"/>
  <c r="CZ13" i="6" s="1"/>
  <c r="AQ9" i="6"/>
  <c r="CL9" i="6"/>
  <c r="D15" i="3"/>
  <c r="D16" i="3" s="1"/>
  <c r="AP17" i="6" l="1"/>
  <c r="AQ10" i="6"/>
  <c r="AQ13" i="6" s="1"/>
  <c r="AQ17" i="6" s="1"/>
  <c r="CN9" i="6"/>
  <c r="CM9" i="6"/>
  <c r="AR9" i="6"/>
  <c r="DC9" i="6"/>
  <c r="DB9" i="6"/>
  <c r="CL10" i="6"/>
  <c r="CL13" i="6" s="1"/>
  <c r="DA10" i="6"/>
  <c r="DA13" i="6" s="1"/>
  <c r="DB10" i="6" l="1"/>
  <c r="DB13" i="6" s="1"/>
  <c r="CM10" i="6"/>
  <c r="CM13" i="6" s="1"/>
  <c r="AR10" i="6"/>
  <c r="AR13" i="6" s="1"/>
  <c r="AR17" i="6" s="1"/>
  <c r="AS9" i="6"/>
  <c r="DC10" i="6"/>
  <c r="DC13" i="6" s="1"/>
  <c r="CN10" i="6"/>
  <c r="CN13" i="6" s="1"/>
  <c r="AU9" i="6" l="1"/>
  <c r="AT9" i="6"/>
  <c r="AS10" i="6"/>
  <c r="AS13" i="6" s="1"/>
  <c r="AS17" i="6" l="1"/>
  <c r="AT10" i="6"/>
  <c r="AT13" i="6" s="1"/>
  <c r="AT17" i="6" s="1"/>
  <c r="AU10" i="6"/>
  <c r="AU13" i="6" s="1"/>
  <c r="AU17" i="6" s="1"/>
  <c r="D15" i="6" l="1"/>
  <c r="D16" i="6" s="1"/>
</calcChain>
</file>

<file path=xl/comments1.xml><?xml version="1.0" encoding="utf-8"?>
<comments xmlns="http://schemas.openxmlformats.org/spreadsheetml/2006/main">
  <authors>
    <author>Auteur</author>
  </authors>
  <commentList>
    <comment ref="AG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Durée de vie des projets fixée par la méthode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Données modèle GSM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Donnée par méthodo
(tMS/m3)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En vert : les données du GSM (modèle croissance Capsis pin noir)
En rouge : une interpolation linéaire entre les données du GSM
En jaune : les années de coupe prévues dans le GSM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Formule donnée par la méthodo
Facteur d'expansion des branches pour les résineux = 1,3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Formule donnée par la méthodo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Fixé par la méthodo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modalité avec perturbation partielle du sol, au moment de l'exploitation et de la préparation
Cf. équation 14 de la méthodo
V2 méthodo : L(30) = 10 tC/ha quelque soit le projet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Equation 7 de la méthodo
Conversion MS en carbone :
valeur forfaitaire de 0,475 tC/tMS
Conversion C en CO2 :
1 tC --&gt; 44/12 tCO2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entre scénarios projet et référence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idem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équation 5 de la méthodo</t>
        </r>
      </text>
    </comment>
    <comment ref="C30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Utilisation de l'accroissmeent validé dans la méthodo V2 pour la zone GRECO "méditerranée" : la productivité des sols dans les forêts de montagne méditerranéenne correspond à cette valeur, bien que le département 04 ne soit pas dans cette GRECO.</t>
        </r>
      </text>
    </comment>
    <comment ref="C31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voir pour itinéraire de référence sur accrus de PS :
Simulation faite avec coupe rase à 80 ans, destination 100% BI/BE.</t>
        </r>
      </text>
    </comment>
    <comment ref="AG31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Durée de vie des projets fixée par la méthode</t>
        </r>
      </text>
    </comment>
    <comment ref="B41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idem scénario projet : perturbation partielle
V2 méthodo : L(30) = 10 tC/ha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AG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Durée de vie des projets fixée par la méthode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Données modèle GSM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Donnée par méthodo
(tMS/m3)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En vert : les données du GSM (modèle croissance Capsis pin noir)
En rouge : une interpolation linéaire entre les données du GSM
En jaune : les années de coupe prévues dans le GSM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Formule donnée par la méthodo
Facteur d'expansion des branches pour les résineux = 1,3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Formule donnée par la méthodo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Fixé par la méthodo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modalité avec perturbation partielle du sol, au moment de l'exploitation et de la préparation
Cf. équation 14 de la méthodo
V2 méthodo : L(30) = 10 tC/ha quelque soit le projet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Equation 7 de la méthodo
Conversion MS en carbone :
valeur forfaitaire de 0,475 tC/tMS
Conversion C en CO2 :
1 tC --&gt; 44/12 tCO2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entre scénarios projet et référence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idem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équation 5 de la méthodo</t>
        </r>
      </text>
    </comment>
    <comment ref="C30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Utilisation de l'accroissmeent validé dans la méthodo V2 pour la zone GRECO "méditerranée" : la productivité des sols dans les forêts de montagne méditerranéenne correspond à cette valeur, bien que le département 04 ne soit pas dans cette GRECO.</t>
        </r>
      </text>
    </comment>
    <comment ref="C31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voir pour itinéraire de référence sur accrus de PS :
Simulation faite avec coupe rase à 80 ans, destination 100% BI/BE.</t>
        </r>
      </text>
    </comment>
    <comment ref="AG31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Durée de vie des projets fixée par la méthode</t>
        </r>
      </text>
    </comment>
    <comment ref="B41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idem scénario projet : perturbation partielle
V2 méthodo : L(30) = 10 tC/ha</t>
        </r>
      </text>
    </comment>
  </commentList>
</comments>
</file>

<file path=xl/comments3.xml><?xml version="1.0" encoding="utf-8"?>
<comments xmlns="http://schemas.openxmlformats.org/spreadsheetml/2006/main">
  <authors>
    <author>Auteur</author>
  </authors>
  <commentList>
    <comment ref="AG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Durée de vie des projets fixée par la méthode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Données modèle GSM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Donnée par méthodo
(tMS/m3)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Volumes déterminés par l'accroissement annuel moyen en classe de fertilité 2 (moyenne entre classe 1 et classe 3), cf. page 8 de l'article RFF.
Sur la période de 0 à 30 ans, cet accroissement moyen est de 7,15 m3/ha/an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Formule donnée par la méthodo
Facteur d'expansion des branches pour les résineux = 1,3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Formule donnée par la méthodo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Fixé par la méthodo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modalité avec perturbation partielle du sol, au moment de l'exploitation et de la préparation
Cf. équation 14 de la méthodo
V2 méthodo : L(30) = 10 tC/ha quelque soit le projet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Equation 7 de la méthodo
Conversion MS en carbone :
valeur forfaitaire de 0,475 tC/tMS
Conversion C en CO2 :
1 tC --&gt; 44/12 tCO2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entre scénarios projet et référence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idem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équation 5 de la méthodo</t>
        </r>
      </text>
    </comment>
    <comment ref="C30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Utilisation de l'accroissmeent validé dans la méthodo V2 pour la zone GRECO "méditerranée" : la productivité des sols dans les forêts de montagne méditerranéenne correspond à cette valeur, bien que le département 04 ne soit pas dans cette GRECO.</t>
        </r>
      </text>
    </comment>
    <comment ref="C31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voir pour itinéraire de référence sur accrus de PS :
Simulation faite avec coupe rase à 80 ans, destination 100% BI/BE.</t>
        </r>
      </text>
    </comment>
    <comment ref="AG31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Durée de vie des projets fixée par la méthode</t>
        </r>
      </text>
    </comment>
    <comment ref="B41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idem scénario projet : perturbation partielle
V2 méthodo : L(30) = 10 tC/ha</t>
        </r>
      </text>
    </comment>
  </commentList>
</comments>
</file>

<file path=xl/comments4.xml><?xml version="1.0" encoding="utf-8"?>
<comments xmlns="http://schemas.openxmlformats.org/spreadsheetml/2006/main">
  <authors>
    <author>Auteur</author>
  </authors>
  <commentList>
    <comment ref="H20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5 éclaircies + une coupe d'ensemencement
La 1ère éclaircie prélève 1/3 du volume sur pied, puis chaque éclaircie prélève les 2/3 de l'accroissement généré depuis l'éclaircie précédente</t>
        </r>
      </text>
    </comment>
  </commentList>
</comments>
</file>

<file path=xl/sharedStrings.xml><?xml version="1.0" encoding="utf-8"?>
<sst xmlns="http://schemas.openxmlformats.org/spreadsheetml/2006/main" count="251" uniqueCount="102">
  <si>
    <t>BA</t>
  </si>
  <si>
    <t>di</t>
  </si>
  <si>
    <t>Vt</t>
  </si>
  <si>
    <t>Ht</t>
  </si>
  <si>
    <t>BR</t>
  </si>
  <si>
    <t>Stock de C dans le sol</t>
  </si>
  <si>
    <t>S</t>
  </si>
  <si>
    <t>Stock de C dans la litière</t>
  </si>
  <si>
    <t>L</t>
  </si>
  <si>
    <t>Sprojet</t>
  </si>
  <si>
    <t>volume total/ha</t>
  </si>
  <si>
    <t>R</t>
  </si>
  <si>
    <t>R'</t>
  </si>
  <si>
    <t>Stock de Carbone référence</t>
  </si>
  <si>
    <t>Sref</t>
  </si>
  <si>
    <t>V7</t>
  </si>
  <si>
    <t>Surface boisement (ha)</t>
  </si>
  <si>
    <t>Durée itinéraire sylvicole (années)</t>
  </si>
  <si>
    <t>Hauteur totale (m)</t>
  </si>
  <si>
    <t>E1</t>
  </si>
  <si>
    <t>E2</t>
  </si>
  <si>
    <t>E3</t>
  </si>
  <si>
    <t>E4</t>
  </si>
  <si>
    <t>Ensemencement</t>
  </si>
  <si>
    <t>Définitive</t>
  </si>
  <si>
    <t>Biomasse aérienne (tMS)</t>
  </si>
  <si>
    <t>Biomasse racinaire (tMS)</t>
  </si>
  <si>
    <t>Stock de C dans le sol (tC)</t>
  </si>
  <si>
    <t>Stock de C dans la litière (tC)</t>
  </si>
  <si>
    <t>1) Stock de carbone dans l'écosystème forestier</t>
  </si>
  <si>
    <t>2) Stock de carbone dans les produits bois récoltés</t>
  </si>
  <si>
    <t>3) Réduction d'émissions par effet de substitution</t>
  </si>
  <si>
    <t>Stock de Carbone du projet (tCO2eq)</t>
  </si>
  <si>
    <t>Accroissement annuel des accrus (PS)</t>
  </si>
  <si>
    <t>Surface projet</t>
  </si>
  <si>
    <t>Infradensité (pin sylvestre)</t>
  </si>
  <si>
    <t>Durée itinéraire (années)</t>
  </si>
  <si>
    <t>volume bois fort/ha sur pied (m3)</t>
  </si>
  <si>
    <t>Delta stock moyen sur révolution</t>
  </si>
  <si>
    <t>REA foret</t>
  </si>
  <si>
    <t>= réduction d'émission générée (minimum des 2 valeurs calculées ci-dessus - cf. équation 5 de la méthode)</t>
  </si>
  <si>
    <t>CnRef</t>
  </si>
  <si>
    <t>REA produits</t>
  </si>
  <si>
    <t>REE substitution</t>
  </si>
  <si>
    <t>car calcul basé sur les 30 premières années, or pas de produits récoltés sur cette période.</t>
  </si>
  <si>
    <t>Sprojet-Sref</t>
  </si>
  <si>
    <t>Delta stock en année 30</t>
  </si>
  <si>
    <t>Stock nul car aucune récolte avant la coupe rase au bout de 80 ans</t>
  </si>
  <si>
    <t>infradensité (pin noir)</t>
  </si>
  <si>
    <t>SCENARIO PROJET : reboisement pin noir en fertilité 2, avec 4 éclairicies, puis coupe d'ensemencement à 100 ans, puis définitive à 110 ans (itinéraire GSM n° PO2_d4)</t>
  </si>
  <si>
    <t>SCENARIO DE REFERENCE : recolonisation après coupe rase du peuplement en place, croissance 0,5 m3/ha/an</t>
  </si>
  <si>
    <t>E5</t>
  </si>
  <si>
    <t>m3/ha/an</t>
  </si>
  <si>
    <t>infradensité (cèdre de l'Atlas)</t>
  </si>
  <si>
    <t>SCENARIO PROJET : reboisement Cèdre de l'Atlas en fertilité 2 - modèle de croissance établi par Jean TOTH, INRA Avignon - Revue Forestière Française XXV (1973)</t>
  </si>
  <si>
    <t>C'est cohérent avec les données établies par l'auteur.</t>
  </si>
  <si>
    <t>Dans cette modélisation, 53% du volume total produit par le boisement a été prélevé lors des éclaircies successives.</t>
  </si>
  <si>
    <t>Contrôle</t>
  </si>
  <si>
    <t>Vol. prélevé en éclaricie</t>
  </si>
  <si>
    <t>Vol. sur pied après coupe</t>
  </si>
  <si>
    <t>Vol. sur pied avant coupe</t>
  </si>
  <si>
    <t>Prod. entre 2 coupes</t>
  </si>
  <si>
    <t>Prod. Totale</t>
  </si>
  <si>
    <t>Acc. Moyen annuel</t>
  </si>
  <si>
    <t>Ho</t>
  </si>
  <si>
    <t>Age</t>
  </si>
  <si>
    <t>NB : cette modélisation sert à définir un itinéraire sylvicole sur la durée de vie du boisement mais n'a pas d'impact sur les réductions d'émissions calculées à 30 ans</t>
  </si>
  <si>
    <t>Hypothèse (cf. article RFF) : un peu plus de la moitié du volume total produit par le peuplement est récolté lors des éclaircies</t>
  </si>
  <si>
    <t>Classe 2 : modélisation sylvicole avec volume total produit (données RFF) et éclaircies (5 éclaircies - cf. GSM p.186 pour le Cèdre en fertilité 2)</t>
  </si>
  <si>
    <t>Classe 3 = article RFF</t>
  </si>
  <si>
    <t>Classe 2 = moyenne calculée entre classes 1 et 3</t>
  </si>
  <si>
    <t>Classe 1 = article RFF</t>
  </si>
  <si>
    <t>Essence</t>
  </si>
  <si>
    <t>%</t>
  </si>
  <si>
    <t>Cèdre de l’Atlas</t>
  </si>
  <si>
    <t>Pin de Salzmann</t>
  </si>
  <si>
    <t>Pin d’Alep</t>
  </si>
  <si>
    <t>Cèdre de l'Atlas</t>
  </si>
  <si>
    <t>La proportion des essences plantées est la suivante (en %  du nombre de plants) :</t>
  </si>
  <si>
    <t>- la plantation est assimilée à une juxtapostion de peuplements purs, dont les surfaces sont calculées au prorata du nombre de plants ;</t>
  </si>
  <si>
    <t>Pour le calcul des REA :</t>
  </si>
  <si>
    <t>Total</t>
  </si>
  <si>
    <t>Surface (ha)</t>
  </si>
  <si>
    <t>REA (en tCO2/ha)
avant rabais</t>
  </si>
  <si>
    <t>Rabais</t>
  </si>
  <si>
    <t>REA (en tCO2)
avant rabais</t>
  </si>
  <si>
    <t>REA générables
(en tCO2)</t>
  </si>
  <si>
    <t xml:space="preserve">Soit </t>
  </si>
  <si>
    <t>tCO2/ha</t>
  </si>
  <si>
    <t>de 0 à 20 ans</t>
  </si>
  <si>
    <t xml:space="preserve">m3/ha/an </t>
  </si>
  <si>
    <t>de 20 à 30 ans</t>
  </si>
  <si>
    <t>de 30 à 40 ans</t>
  </si>
  <si>
    <t>éclaircie</t>
  </si>
  <si>
    <t>Pin Noir Autriche</t>
  </si>
  <si>
    <t>Accroissement annuel des accrus (PO et PS)</t>
  </si>
  <si>
    <t>AccPO</t>
  </si>
  <si>
    <t>Infradensité (pin divers)</t>
  </si>
  <si>
    <t>Pin d'Alep</t>
  </si>
  <si>
    <t>Autres pins</t>
  </si>
  <si>
    <t>- les REA pour le Pin de Salzmann (espèce voisine du pin noir d'Autriche)sont basées sur les résultats obtenus pour le pin noir.</t>
  </si>
  <si>
    <t>- les REA pour le Pin d'Alep sont basées sur les résultats obtenus pour le pin noir, à l'infradensité près.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</si>
</sst>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2" fontId="0" fillId="0" borderId="0" xfId="0" applyNumberFormat="1"/>
    <xf numFmtId="0" fontId="1" fillId="0" borderId="0" xfId="0" applyFont="1"/>
    <xf numFmtId="1" fontId="0" fillId="0" borderId="0" xfId="0" applyNumberFormat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4" borderId="0" xfId="0" applyFill="1"/>
    <xf numFmtId="0" fontId="0" fillId="5" borderId="0" xfId="0" applyFill="1"/>
    <xf numFmtId="1" fontId="2" fillId="0" borderId="0" xfId="0" applyNumberFormat="1" applyFont="1" applyBorder="1"/>
    <xf numFmtId="2" fontId="0" fillId="0" borderId="0" xfId="0" quotePrefix="1" applyNumberFormat="1" applyBorder="1"/>
    <xf numFmtId="2" fontId="0" fillId="0" borderId="0" xfId="0" applyNumberFormat="1" applyBorder="1"/>
    <xf numFmtId="0" fontId="1" fillId="0" borderId="0" xfId="0" applyFont="1" applyFill="1"/>
    <xf numFmtId="0" fontId="0" fillId="0" borderId="0" xfId="0" applyFill="1"/>
    <xf numFmtId="0" fontId="6" fillId="0" borderId="0" xfId="0" applyFont="1"/>
    <xf numFmtId="1" fontId="6" fillId="0" borderId="0" xfId="0" applyNumberFormat="1" applyFont="1"/>
    <xf numFmtId="0" fontId="2" fillId="0" borderId="0" xfId="0" applyFont="1" applyBorder="1" applyAlignment="1">
      <alignment horizontal="right"/>
    </xf>
    <xf numFmtId="0" fontId="0" fillId="0" borderId="0" xfId="0" applyFont="1" applyBorder="1"/>
    <xf numFmtId="1" fontId="0" fillId="0" borderId="0" xfId="0" applyNumberFormat="1" applyFont="1" applyBorder="1"/>
    <xf numFmtId="2" fontId="0" fillId="0" borderId="0" xfId="0" quotePrefix="1" applyNumberFormat="1" applyFont="1" applyBorder="1"/>
    <xf numFmtId="0" fontId="2" fillId="5" borderId="0" xfId="0" applyFont="1" applyFill="1"/>
    <xf numFmtId="2" fontId="6" fillId="0" borderId="0" xfId="0" applyNumberFormat="1" applyFont="1"/>
    <xf numFmtId="0" fontId="0" fillId="6" borderId="0" xfId="0" applyFill="1"/>
    <xf numFmtId="0" fontId="0" fillId="7" borderId="0" xfId="0" applyFill="1"/>
    <xf numFmtId="1" fontId="0" fillId="7" borderId="0" xfId="0" applyNumberFormat="1" applyFill="1"/>
    <xf numFmtId="2" fontId="0" fillId="7" borderId="0" xfId="0" applyNumberFormat="1" applyFill="1"/>
    <xf numFmtId="1" fontId="6" fillId="7" borderId="0" xfId="0" applyNumberFormat="1" applyFont="1" applyFill="1"/>
    <xf numFmtId="0" fontId="7" fillId="7" borderId="0" xfId="0" applyFont="1" applyFill="1"/>
    <xf numFmtId="0" fontId="2" fillId="2" borderId="1" xfId="0" applyFont="1" applyFill="1" applyBorder="1"/>
    <xf numFmtId="1" fontId="2" fillId="2" borderId="2" xfId="0" applyNumberFormat="1" applyFont="1" applyFill="1" applyBorder="1"/>
    <xf numFmtId="2" fontId="2" fillId="2" borderId="2" xfId="0" quotePrefix="1" applyNumberFormat="1" applyFont="1" applyFill="1" applyBorder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/>
    <xf numFmtId="0" fontId="0" fillId="0" borderId="0" xfId="0" applyFill="1" applyAlignment="1">
      <alignment wrapText="1"/>
    </xf>
    <xf numFmtId="3" fontId="1" fillId="0" borderId="0" xfId="0" applyNumberFormat="1" applyFont="1" applyFill="1"/>
    <xf numFmtId="3" fontId="1" fillId="0" borderId="0" xfId="0" applyNumberFormat="1" applyFont="1"/>
    <xf numFmtId="9" fontId="0" fillId="0" borderId="0" xfId="0" applyNumberFormat="1"/>
    <xf numFmtId="3" fontId="6" fillId="8" borderId="4" xfId="0" applyNumberFormat="1" applyFont="1" applyFill="1" applyBorder="1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wrapText="1"/>
    </xf>
    <xf numFmtId="0" fontId="2" fillId="3" borderId="0" xfId="0" applyFont="1" applyFill="1"/>
    <xf numFmtId="0" fontId="6" fillId="0" borderId="5" xfId="0" applyFont="1" applyBorder="1"/>
    <xf numFmtId="4" fontId="0" fillId="0" borderId="5" xfId="0" applyNumberFormat="1" applyBorder="1"/>
    <xf numFmtId="3" fontId="0" fillId="0" borderId="5" xfId="0" applyNumberFormat="1" applyBorder="1"/>
    <xf numFmtId="0" fontId="0" fillId="0" borderId="5" xfId="0" applyBorder="1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9" borderId="0" xfId="0" applyFont="1" applyFill="1" applyAlignment="1">
      <alignment horizontal="centerContinuous"/>
    </xf>
    <xf numFmtId="0" fontId="2" fillId="3" borderId="0" xfId="0" applyFont="1" applyFill="1" applyAlignment="1">
      <alignment horizontal="centerContinuous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9" fontId="0" fillId="0" borderId="9" xfId="0" applyNumberFormat="1" applyBorder="1" applyAlignment="1">
      <alignment horizontal="center"/>
    </xf>
    <xf numFmtId="0" fontId="0" fillId="0" borderId="10" xfId="0" applyBorder="1"/>
    <xf numFmtId="9" fontId="0" fillId="0" borderId="11" xfId="0" applyNumberForma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" fontId="2" fillId="0" borderId="5" xfId="0" applyNumberFormat="1" applyFont="1" applyBorder="1"/>
    <xf numFmtId="3" fontId="6" fillId="5" borderId="14" xfId="0" applyNumberFormat="1" applyFont="1" applyFill="1" applyBorder="1" applyAlignment="1">
      <alignment horizontal="center"/>
    </xf>
    <xf numFmtId="3" fontId="6" fillId="5" borderId="15" xfId="0" applyNumberFormat="1" applyFont="1" applyFill="1" applyBorder="1" applyAlignment="1">
      <alignment horizontal="center"/>
    </xf>
    <xf numFmtId="3" fontId="6" fillId="0" borderId="15" xfId="0" applyNumberFormat="1" applyFont="1" applyBorder="1"/>
    <xf numFmtId="0" fontId="0" fillId="0" borderId="5" xfId="0" applyBorder="1" applyAlignment="1">
      <alignment wrapText="1"/>
    </xf>
    <xf numFmtId="0" fontId="2" fillId="5" borderId="5" xfId="0" applyFont="1" applyFill="1" applyBorder="1" applyAlignment="1">
      <alignment horizontal="center" wrapText="1"/>
    </xf>
    <xf numFmtId="3" fontId="2" fillId="5" borderId="5" xfId="0" applyNumberFormat="1" applyFont="1" applyFill="1" applyBorder="1" applyAlignment="1">
      <alignment horizontal="center"/>
    </xf>
    <xf numFmtId="0" fontId="0" fillId="9" borderId="5" xfId="0" applyFill="1" applyBorder="1"/>
    <xf numFmtId="0" fontId="2" fillId="8" borderId="5" xfId="0" applyFont="1" applyFill="1" applyBorder="1"/>
    <xf numFmtId="0" fontId="0" fillId="0" borderId="0" xfId="0" applyAlignment="1">
      <alignment horizontal="right"/>
    </xf>
    <xf numFmtId="164" fontId="0" fillId="0" borderId="5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3" fontId="1" fillId="3" borderId="0" xfId="0" applyNumberFormat="1" applyFont="1" applyFill="1"/>
    <xf numFmtId="3" fontId="1" fillId="3" borderId="0" xfId="0" applyNumberFormat="1" applyFont="1" applyFill="1" applyAlignment="1">
      <alignment horizontal="right"/>
    </xf>
    <xf numFmtId="4" fontId="0" fillId="0" borderId="0" xfId="0" applyNumberFormat="1" applyProtection="1"/>
    <xf numFmtId="0" fontId="0" fillId="0" borderId="0" xfId="0" applyAlignment="1">
      <alignment horizontal="left" wrapText="1"/>
    </xf>
    <xf numFmtId="0" fontId="8" fillId="0" borderId="0" xfId="0" applyFont="1"/>
    <xf numFmtId="164" fontId="8" fillId="0" borderId="9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9" fontId="8" fillId="0" borderId="5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(V7)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'REA-PIN-NOIR-Fert2'!$D$8:$DI$8</c:f>
              <c:numCache>
                <c:formatCode>General</c:formatCode>
                <c:ptCount val="1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</c:v>
                </c:pt>
                <c:pt idx="20">
                  <c:v>8.4</c:v>
                </c:pt>
                <c:pt idx="21">
                  <c:v>14.8</c:v>
                </c:pt>
                <c:pt idx="22">
                  <c:v>21.200000000000003</c:v>
                </c:pt>
                <c:pt idx="23">
                  <c:v>27.6</c:v>
                </c:pt>
                <c:pt idx="24">
                  <c:v>34</c:v>
                </c:pt>
                <c:pt idx="25">
                  <c:v>42</c:v>
                </c:pt>
                <c:pt idx="26">
                  <c:v>50</c:v>
                </c:pt>
                <c:pt idx="27">
                  <c:v>58</c:v>
                </c:pt>
                <c:pt idx="28">
                  <c:v>66</c:v>
                </c:pt>
                <c:pt idx="29">
                  <c:v>74</c:v>
                </c:pt>
                <c:pt idx="30">
                  <c:v>82.8</c:v>
                </c:pt>
                <c:pt idx="31">
                  <c:v>91.6</c:v>
                </c:pt>
                <c:pt idx="32">
                  <c:v>100.39999999999999</c:v>
                </c:pt>
                <c:pt idx="33">
                  <c:v>109.19999999999999</c:v>
                </c:pt>
                <c:pt idx="34">
                  <c:v>118</c:v>
                </c:pt>
                <c:pt idx="35">
                  <c:v>127.4</c:v>
                </c:pt>
                <c:pt idx="36">
                  <c:v>136.80000000000001</c:v>
                </c:pt>
                <c:pt idx="37">
                  <c:v>146.20000000000002</c:v>
                </c:pt>
                <c:pt idx="38">
                  <c:v>155.60000000000002</c:v>
                </c:pt>
                <c:pt idx="39">
                  <c:v>165</c:v>
                </c:pt>
                <c:pt idx="40">
                  <c:v>174.4</c:v>
                </c:pt>
                <c:pt idx="41">
                  <c:v>183.8</c:v>
                </c:pt>
                <c:pt idx="42">
                  <c:v>193.20000000000002</c:v>
                </c:pt>
                <c:pt idx="43">
                  <c:v>202.60000000000002</c:v>
                </c:pt>
                <c:pt idx="44">
                  <c:v>212</c:v>
                </c:pt>
                <c:pt idx="45">
                  <c:v>147.6</c:v>
                </c:pt>
                <c:pt idx="46">
                  <c:v>155.19999999999999</c:v>
                </c:pt>
                <c:pt idx="47">
                  <c:v>162.79999999999998</c:v>
                </c:pt>
                <c:pt idx="48">
                  <c:v>170.39999999999998</c:v>
                </c:pt>
                <c:pt idx="49">
                  <c:v>178</c:v>
                </c:pt>
                <c:pt idx="50">
                  <c:v>185.8</c:v>
                </c:pt>
                <c:pt idx="51">
                  <c:v>193.60000000000002</c:v>
                </c:pt>
                <c:pt idx="52">
                  <c:v>201.40000000000003</c:v>
                </c:pt>
                <c:pt idx="53">
                  <c:v>209.20000000000005</c:v>
                </c:pt>
                <c:pt idx="54">
                  <c:v>217</c:v>
                </c:pt>
                <c:pt idx="55">
                  <c:v>224.6</c:v>
                </c:pt>
                <c:pt idx="56">
                  <c:v>232.2</c:v>
                </c:pt>
                <c:pt idx="57">
                  <c:v>239.79999999999998</c:v>
                </c:pt>
                <c:pt idx="58">
                  <c:v>247.39999999999998</c:v>
                </c:pt>
                <c:pt idx="59">
                  <c:v>255</c:v>
                </c:pt>
                <c:pt idx="60">
                  <c:v>187.8</c:v>
                </c:pt>
                <c:pt idx="61">
                  <c:v>194.60000000000002</c:v>
                </c:pt>
                <c:pt idx="62">
                  <c:v>201.40000000000003</c:v>
                </c:pt>
                <c:pt idx="63">
                  <c:v>208.20000000000005</c:v>
                </c:pt>
                <c:pt idx="64">
                  <c:v>215</c:v>
                </c:pt>
                <c:pt idx="65">
                  <c:v>221.8</c:v>
                </c:pt>
                <c:pt idx="66">
                  <c:v>228.60000000000002</c:v>
                </c:pt>
                <c:pt idx="67">
                  <c:v>235.40000000000003</c:v>
                </c:pt>
                <c:pt idx="68">
                  <c:v>242.20000000000005</c:v>
                </c:pt>
                <c:pt idx="69">
                  <c:v>249</c:v>
                </c:pt>
                <c:pt idx="70">
                  <c:v>256</c:v>
                </c:pt>
                <c:pt idx="71">
                  <c:v>263</c:v>
                </c:pt>
                <c:pt idx="72">
                  <c:v>270</c:v>
                </c:pt>
                <c:pt idx="73">
                  <c:v>277</c:v>
                </c:pt>
                <c:pt idx="74">
                  <c:v>284</c:v>
                </c:pt>
                <c:pt idx="75">
                  <c:v>217.2</c:v>
                </c:pt>
                <c:pt idx="76">
                  <c:v>223.39999999999998</c:v>
                </c:pt>
                <c:pt idx="77">
                  <c:v>229.59999999999997</c:v>
                </c:pt>
                <c:pt idx="78">
                  <c:v>235.79999999999995</c:v>
                </c:pt>
                <c:pt idx="79">
                  <c:v>242</c:v>
                </c:pt>
                <c:pt idx="80">
                  <c:v>248</c:v>
                </c:pt>
                <c:pt idx="81">
                  <c:v>254</c:v>
                </c:pt>
                <c:pt idx="82">
                  <c:v>260</c:v>
                </c:pt>
                <c:pt idx="83">
                  <c:v>266</c:v>
                </c:pt>
                <c:pt idx="84">
                  <c:v>272</c:v>
                </c:pt>
                <c:pt idx="85">
                  <c:v>278</c:v>
                </c:pt>
                <c:pt idx="86">
                  <c:v>284</c:v>
                </c:pt>
                <c:pt idx="87">
                  <c:v>290</c:v>
                </c:pt>
                <c:pt idx="88">
                  <c:v>296</c:v>
                </c:pt>
                <c:pt idx="89">
                  <c:v>302</c:v>
                </c:pt>
                <c:pt idx="90">
                  <c:v>240.4</c:v>
                </c:pt>
                <c:pt idx="91">
                  <c:v>245.8</c:v>
                </c:pt>
                <c:pt idx="92">
                  <c:v>251.20000000000002</c:v>
                </c:pt>
                <c:pt idx="93">
                  <c:v>256.60000000000002</c:v>
                </c:pt>
                <c:pt idx="94">
                  <c:v>262</c:v>
                </c:pt>
                <c:pt idx="95">
                  <c:v>267.8</c:v>
                </c:pt>
                <c:pt idx="96">
                  <c:v>273.60000000000002</c:v>
                </c:pt>
                <c:pt idx="97">
                  <c:v>279.40000000000003</c:v>
                </c:pt>
                <c:pt idx="98">
                  <c:v>285.20000000000005</c:v>
                </c:pt>
                <c:pt idx="99">
                  <c:v>291</c:v>
                </c:pt>
                <c:pt idx="100">
                  <c:v>195.6</c:v>
                </c:pt>
                <c:pt idx="101">
                  <c:v>200.2</c:v>
                </c:pt>
                <c:pt idx="102">
                  <c:v>204.79999999999998</c:v>
                </c:pt>
                <c:pt idx="103">
                  <c:v>209.39999999999998</c:v>
                </c:pt>
                <c:pt idx="104">
                  <c:v>214</c:v>
                </c:pt>
                <c:pt idx="105">
                  <c:v>218.8</c:v>
                </c:pt>
                <c:pt idx="106">
                  <c:v>223.60000000000002</c:v>
                </c:pt>
                <c:pt idx="107">
                  <c:v>228.40000000000003</c:v>
                </c:pt>
                <c:pt idx="108">
                  <c:v>233.20000000000005</c:v>
                </c:pt>
                <c:pt idx="109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0-429C-8786-C610B7F85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9181400"/>
        <c:axId val="510733928"/>
      </c:lineChart>
      <c:catAx>
        <c:axId val="259181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0733928"/>
        <c:crosses val="autoZero"/>
        <c:auto val="1"/>
        <c:lblAlgn val="ctr"/>
        <c:lblOffset val="100"/>
        <c:noMultiLvlLbl val="0"/>
      </c:catAx>
      <c:valAx>
        <c:axId val="510733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59181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'REA-PIN-NOIR-Fert2'!$D$37:$CE$37</c:f>
              <c:numCache>
                <c:formatCode>General</c:formatCode>
                <c:ptCount val="8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  <c:pt idx="14">
                  <c:v>7.5</c:v>
                </c:pt>
                <c:pt idx="15">
                  <c:v>8</c:v>
                </c:pt>
                <c:pt idx="16">
                  <c:v>8.5</c:v>
                </c:pt>
                <c:pt idx="17">
                  <c:v>9</c:v>
                </c:pt>
                <c:pt idx="18">
                  <c:v>9.5</c:v>
                </c:pt>
                <c:pt idx="19">
                  <c:v>10</c:v>
                </c:pt>
                <c:pt idx="20">
                  <c:v>10.5</c:v>
                </c:pt>
                <c:pt idx="21">
                  <c:v>11</c:v>
                </c:pt>
                <c:pt idx="22">
                  <c:v>11.5</c:v>
                </c:pt>
                <c:pt idx="23">
                  <c:v>12</c:v>
                </c:pt>
                <c:pt idx="24">
                  <c:v>12.5</c:v>
                </c:pt>
                <c:pt idx="25">
                  <c:v>13</c:v>
                </c:pt>
                <c:pt idx="26">
                  <c:v>13.5</c:v>
                </c:pt>
                <c:pt idx="27">
                  <c:v>14</c:v>
                </c:pt>
                <c:pt idx="28">
                  <c:v>14.5</c:v>
                </c:pt>
                <c:pt idx="29">
                  <c:v>15</c:v>
                </c:pt>
                <c:pt idx="30">
                  <c:v>15.5</c:v>
                </c:pt>
                <c:pt idx="31">
                  <c:v>16</c:v>
                </c:pt>
                <c:pt idx="32">
                  <c:v>16.5</c:v>
                </c:pt>
                <c:pt idx="33">
                  <c:v>17</c:v>
                </c:pt>
                <c:pt idx="34">
                  <c:v>17.5</c:v>
                </c:pt>
                <c:pt idx="35">
                  <c:v>18</c:v>
                </c:pt>
                <c:pt idx="36">
                  <c:v>18.5</c:v>
                </c:pt>
                <c:pt idx="37">
                  <c:v>19</c:v>
                </c:pt>
                <c:pt idx="38">
                  <c:v>19.5</c:v>
                </c:pt>
                <c:pt idx="39">
                  <c:v>20</c:v>
                </c:pt>
                <c:pt idx="40">
                  <c:v>20.5</c:v>
                </c:pt>
                <c:pt idx="41">
                  <c:v>21</c:v>
                </c:pt>
                <c:pt idx="42">
                  <c:v>21.5</c:v>
                </c:pt>
                <c:pt idx="43">
                  <c:v>22</c:v>
                </c:pt>
                <c:pt idx="44">
                  <c:v>22.5</c:v>
                </c:pt>
                <c:pt idx="45">
                  <c:v>23</c:v>
                </c:pt>
                <c:pt idx="46">
                  <c:v>23.5</c:v>
                </c:pt>
                <c:pt idx="47">
                  <c:v>24</c:v>
                </c:pt>
                <c:pt idx="48">
                  <c:v>24.5</c:v>
                </c:pt>
                <c:pt idx="49">
                  <c:v>25</c:v>
                </c:pt>
                <c:pt idx="50">
                  <c:v>25.5</c:v>
                </c:pt>
                <c:pt idx="51">
                  <c:v>26</c:v>
                </c:pt>
                <c:pt idx="52">
                  <c:v>26.5</c:v>
                </c:pt>
                <c:pt idx="53">
                  <c:v>27</c:v>
                </c:pt>
                <c:pt idx="54">
                  <c:v>27.5</c:v>
                </c:pt>
                <c:pt idx="55">
                  <c:v>28</c:v>
                </c:pt>
                <c:pt idx="56">
                  <c:v>28.5</c:v>
                </c:pt>
                <c:pt idx="57">
                  <c:v>29</c:v>
                </c:pt>
                <c:pt idx="58">
                  <c:v>29.5</c:v>
                </c:pt>
                <c:pt idx="59">
                  <c:v>30</c:v>
                </c:pt>
                <c:pt idx="60">
                  <c:v>30.5</c:v>
                </c:pt>
                <c:pt idx="61">
                  <c:v>31</c:v>
                </c:pt>
                <c:pt idx="62">
                  <c:v>31.5</c:v>
                </c:pt>
                <c:pt idx="63">
                  <c:v>32</c:v>
                </c:pt>
                <c:pt idx="64">
                  <c:v>32.5</c:v>
                </c:pt>
                <c:pt idx="65">
                  <c:v>33</c:v>
                </c:pt>
                <c:pt idx="66">
                  <c:v>33.5</c:v>
                </c:pt>
                <c:pt idx="67">
                  <c:v>34</c:v>
                </c:pt>
                <c:pt idx="68">
                  <c:v>34.5</c:v>
                </c:pt>
                <c:pt idx="69">
                  <c:v>35</c:v>
                </c:pt>
                <c:pt idx="70">
                  <c:v>35.5</c:v>
                </c:pt>
                <c:pt idx="71">
                  <c:v>36</c:v>
                </c:pt>
                <c:pt idx="72">
                  <c:v>36.5</c:v>
                </c:pt>
                <c:pt idx="73">
                  <c:v>37</c:v>
                </c:pt>
                <c:pt idx="74">
                  <c:v>37.5</c:v>
                </c:pt>
                <c:pt idx="75">
                  <c:v>38</c:v>
                </c:pt>
                <c:pt idx="76">
                  <c:v>38.5</c:v>
                </c:pt>
                <c:pt idx="77">
                  <c:v>39</c:v>
                </c:pt>
                <c:pt idx="78">
                  <c:v>39.5</c:v>
                </c:pt>
                <c:pt idx="7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15-4CBE-9EAF-BDFD61940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608288"/>
        <c:axId val="508609928"/>
      </c:lineChart>
      <c:catAx>
        <c:axId val="50860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8609928"/>
        <c:crosses val="autoZero"/>
        <c:auto val="1"/>
        <c:lblAlgn val="ctr"/>
        <c:lblOffset val="100"/>
        <c:noMultiLvlLbl val="0"/>
      </c:catAx>
      <c:valAx>
        <c:axId val="50860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8608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 (Sprojet)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'REA-PIN-NOIR-Fert2'!$D$13:$DI$13</c:f>
              <c:numCache>
                <c:formatCode>0</c:formatCode>
                <c:ptCount val="110"/>
                <c:pt idx="0">
                  <c:v>275.7818836433712</c:v>
                </c:pt>
                <c:pt idx="1">
                  <c:v>276.55343927907126</c:v>
                </c:pt>
                <c:pt idx="2">
                  <c:v>277.32165948672713</c:v>
                </c:pt>
                <c:pt idx="3">
                  <c:v>278.08782365892966</c:v>
                </c:pt>
                <c:pt idx="4">
                  <c:v>278.85251165834234</c:v>
                </c:pt>
                <c:pt idx="5">
                  <c:v>279.61605426283842</c:v>
                </c:pt>
                <c:pt idx="6">
                  <c:v>280.37866471212294</c:v>
                </c:pt>
                <c:pt idx="7">
                  <c:v>281.14049153606919</c:v>
                </c:pt>
                <c:pt idx="8">
                  <c:v>281.90164390602359</c:v>
                </c:pt>
                <c:pt idx="9">
                  <c:v>282.66220530979973</c:v>
                </c:pt>
                <c:pt idx="10">
                  <c:v>283.42224157140498</c:v>
                </c:pt>
                <c:pt idx="11">
                  <c:v>284.18180586040035</c:v>
                </c:pt>
                <c:pt idx="12">
                  <c:v>284.94094197942792</c:v>
                </c:pt>
                <c:pt idx="13">
                  <c:v>285.69968660945051</c:v>
                </c:pt>
                <c:pt idx="14">
                  <c:v>286.45807089436266</c:v>
                </c:pt>
                <c:pt idx="15">
                  <c:v>287.21612159061243</c:v>
                </c:pt>
                <c:pt idx="16">
                  <c:v>287.97386192105688</c:v>
                </c:pt>
                <c:pt idx="17">
                  <c:v>288.7313122221139</c:v>
                </c:pt>
                <c:pt idx="18">
                  <c:v>289.48849044297953</c:v>
                </c:pt>
                <c:pt idx="19">
                  <c:v>290.24541253674835</c:v>
                </c:pt>
                <c:pt idx="20">
                  <c:v>299.9232808385247</c:v>
                </c:pt>
                <c:pt idx="21">
                  <c:v>309.37018439720816</c:v>
                </c:pt>
                <c:pt idx="22">
                  <c:v>318.70683774745459</c:v>
                </c:pt>
                <c:pt idx="23">
                  <c:v>327.97119815396655</c:v>
                </c:pt>
                <c:pt idx="24">
                  <c:v>337.18212309173106</c:v>
                </c:pt>
                <c:pt idx="25">
                  <c:v>348.48461635798532</c:v>
                </c:pt>
                <c:pt idx="26">
                  <c:v>359.73504489595916</c:v>
                </c:pt>
                <c:pt idx="27">
                  <c:v>370.9427096048143</c:v>
                </c:pt>
                <c:pt idx="28">
                  <c:v>382.11418794133243</c:v>
                </c:pt>
                <c:pt idx="29">
                  <c:v>393.25436784727179</c:v>
                </c:pt>
                <c:pt idx="30">
                  <c:v>404.80466801978883</c:v>
                </c:pt>
                <c:pt idx="31">
                  <c:v>416.32558731688391</c:v>
                </c:pt>
                <c:pt idx="32">
                  <c:v>427.82026951464422</c:v>
                </c:pt>
                <c:pt idx="33">
                  <c:v>439.29127576410775</c:v>
                </c:pt>
                <c:pt idx="34">
                  <c:v>450.74073093267504</c:v>
                </c:pt>
                <c:pt idx="35">
                  <c:v>462.94904236227165</c:v>
                </c:pt>
                <c:pt idx="36">
                  <c:v>475.13665572088507</c:v>
                </c:pt>
                <c:pt idx="37">
                  <c:v>487.30515503829355</c:v>
                </c:pt>
                <c:pt idx="38">
                  <c:v>499.45590913542725</c:v>
                </c:pt>
                <c:pt idx="39">
                  <c:v>511.59011210423677</c:v>
                </c:pt>
                <c:pt idx="40">
                  <c:v>523.70881429789677</c:v>
                </c:pt>
                <c:pt idx="41">
                  <c:v>535.81294644864113</c:v>
                </c:pt>
                <c:pt idx="42">
                  <c:v>547.90333871137238</c:v>
                </c:pt>
                <c:pt idx="43">
                  <c:v>559.98073589592093</c:v>
                </c:pt>
                <c:pt idx="44">
                  <c:v>572.04580979240336</c:v>
                </c:pt>
                <c:pt idx="45">
                  <c:v>489.11593568167262</c:v>
                </c:pt>
                <c:pt idx="46">
                  <c:v>498.93920085310214</c:v>
                </c:pt>
                <c:pt idx="47">
                  <c:v>508.75161827011397</c:v>
                </c:pt>
                <c:pt idx="48">
                  <c:v>518.55375217040944</c:v>
                </c:pt>
                <c:pt idx="49">
                  <c:v>528.34611361511259</c:v>
                </c:pt>
                <c:pt idx="50">
                  <c:v>538.38649461002672</c:v>
                </c:pt>
                <c:pt idx="51">
                  <c:v>548.41753023876106</c:v>
                </c:pt>
                <c:pt idx="52">
                  <c:v>558.43964009310628</c:v>
                </c:pt>
                <c:pt idx="53">
                  <c:v>568.45320942381079</c:v>
                </c:pt>
                <c:pt idx="54">
                  <c:v>578.45859312597702</c:v>
                </c:pt>
                <c:pt idx="55">
                  <c:v>588.19986792549253</c:v>
                </c:pt>
                <c:pt idx="56">
                  <c:v>597.93396428222138</c:v>
                </c:pt>
                <c:pt idx="57">
                  <c:v>607.6611440939937</c:v>
                </c:pt>
                <c:pt idx="58">
                  <c:v>617.38165171523121</c:v>
                </c:pt>
                <c:pt idx="59">
                  <c:v>627.09571563452437</c:v>
                </c:pt>
                <c:pt idx="60">
                  <c:v>540.95942854819577</c:v>
                </c:pt>
                <c:pt idx="61">
                  <c:v>549.70290651177481</c:v>
                </c:pt>
                <c:pt idx="62">
                  <c:v>558.43964009310628</c:v>
                </c:pt>
                <c:pt idx="63">
                  <c:v>567.16988311227885</c:v>
                </c:pt>
                <c:pt idx="64">
                  <c:v>575.89387186828128</c:v>
                </c:pt>
                <c:pt idx="65">
                  <c:v>584.61182686397194</c:v>
                </c:pt>
                <c:pt idx="66">
                  <c:v>593.3239543135652</c:v>
                </c:pt>
                <c:pt idx="67">
                  <c:v>602.03044746570981</c:v>
                </c:pt>
                <c:pt idx="68">
                  <c:v>610.7314877693924</c:v>
                </c:pt>
                <c:pt idx="69">
                  <c:v>619.42724590522369</c:v>
                </c:pt>
                <c:pt idx="70">
                  <c:v>628.37341371229957</c:v>
                </c:pt>
                <c:pt idx="71">
                  <c:v>637.31431989438158</c:v>
                </c:pt>
                <c:pt idx="72">
                  <c:v>646.25012059114363</c:v>
                </c:pt>
                <c:pt idx="73">
                  <c:v>655.180963384954</c:v>
                </c:pt>
                <c:pt idx="74">
                  <c:v>664.10698797409623</c:v>
                </c:pt>
                <c:pt idx="75">
                  <c:v>578.71503675710858</c:v>
                </c:pt>
                <c:pt idx="76">
                  <c:v>586.66225612085282</c:v>
                </c:pt>
                <c:pt idx="77">
                  <c:v>594.60466983869583</c:v>
                </c:pt>
                <c:pt idx="78">
                  <c:v>602.54242259311388</c:v>
                </c:pt>
                <c:pt idx="79">
                  <c:v>610.47565102487567</c:v>
                </c:pt>
                <c:pt idx="80">
                  <c:v>618.14878288792409</c:v>
                </c:pt>
                <c:pt idx="81">
                  <c:v>625.81790972197916</c:v>
                </c:pt>
                <c:pt idx="82">
                  <c:v>633.48313702104053</c:v>
                </c:pt>
                <c:pt idx="83">
                  <c:v>641.14456513231926</c:v>
                </c:pt>
                <c:pt idx="84">
                  <c:v>648.80228961768023</c:v>
                </c:pt>
                <c:pt idx="85">
                  <c:v>656.4564015822906</c:v>
                </c:pt>
                <c:pt idx="86">
                  <c:v>664.10698797409623</c:v>
                </c:pt>
                <c:pt idx="87">
                  <c:v>671.75413185727689</c:v>
                </c:pt>
                <c:pt idx="88">
                  <c:v>679.39791266243049</c:v>
                </c:pt>
                <c:pt idx="89">
                  <c:v>687.03840641589886</c:v>
                </c:pt>
                <c:pt idx="90">
                  <c:v>608.42879209027217</c:v>
                </c:pt>
                <c:pt idx="91">
                  <c:v>615.33577198252658</c:v>
                </c:pt>
                <c:pt idx="92">
                  <c:v>622.23947543532984</c:v>
                </c:pt>
                <c:pt idx="93">
                  <c:v>629.13998099402158</c:v>
                </c:pt>
                <c:pt idx="94">
                  <c:v>636.03736370916215</c:v>
                </c:pt>
                <c:pt idx="95">
                  <c:v>643.4422671299568</c:v>
                </c:pt>
                <c:pt idx="96">
                  <c:v>650.84373570421019</c:v>
                </c:pt>
                <c:pt idx="97">
                  <c:v>658.2418506343563</c:v>
                </c:pt>
                <c:pt idx="98">
                  <c:v>665.63668955883156</c:v>
                </c:pt>
                <c:pt idx="99">
                  <c:v>673.02832677774472</c:v>
                </c:pt>
                <c:pt idx="100">
                  <c:v>550.98813696308912</c:v>
                </c:pt>
                <c:pt idx="101">
                  <c:v>556.898342206027</c:v>
                </c:pt>
                <c:pt idx="102">
                  <c:v>562.80555776499114</c:v>
                </c:pt>
                <c:pt idx="103">
                  <c:v>568.70985852228296</c:v>
                </c:pt>
                <c:pt idx="104">
                  <c:v>574.61131588237708</c:v>
                </c:pt>
                <c:pt idx="105">
                  <c:v>580.76640050749268</c:v>
                </c:pt>
                <c:pt idx="106">
                  <c:v>586.91853722567737</c:v>
                </c:pt>
                <c:pt idx="107">
                  <c:v>593.06779660820041</c:v>
                </c:pt>
                <c:pt idx="108">
                  <c:v>599.2142460906208</c:v>
                </c:pt>
                <c:pt idx="109">
                  <c:v>605.35795017374687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D-4ED3-A588-332441389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039808"/>
        <c:axId val="594040136"/>
      </c:lineChart>
      <c:catAx>
        <c:axId val="59403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040136"/>
        <c:crosses val="autoZero"/>
        <c:auto val="1"/>
        <c:lblAlgn val="ctr"/>
        <c:lblOffset val="100"/>
        <c:noMultiLvlLbl val="0"/>
      </c:catAx>
      <c:valAx>
        <c:axId val="59404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039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(V7)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'REA-PIN-Alep-Fert2'!$D$8:$DI$8</c:f>
              <c:numCache>
                <c:formatCode>General</c:formatCode>
                <c:ptCount val="1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</c:v>
                </c:pt>
                <c:pt idx="20">
                  <c:v>8.4</c:v>
                </c:pt>
                <c:pt idx="21">
                  <c:v>14.8</c:v>
                </c:pt>
                <c:pt idx="22">
                  <c:v>21.200000000000003</c:v>
                </c:pt>
                <c:pt idx="23">
                  <c:v>27.6</c:v>
                </c:pt>
                <c:pt idx="24">
                  <c:v>34</c:v>
                </c:pt>
                <c:pt idx="25">
                  <c:v>42</c:v>
                </c:pt>
                <c:pt idx="26">
                  <c:v>50</c:v>
                </c:pt>
                <c:pt idx="27">
                  <c:v>58</c:v>
                </c:pt>
                <c:pt idx="28">
                  <c:v>66</c:v>
                </c:pt>
                <c:pt idx="29">
                  <c:v>74</c:v>
                </c:pt>
                <c:pt idx="30">
                  <c:v>82.8</c:v>
                </c:pt>
                <c:pt idx="31">
                  <c:v>91.6</c:v>
                </c:pt>
                <c:pt idx="32">
                  <c:v>100.39999999999999</c:v>
                </c:pt>
                <c:pt idx="33">
                  <c:v>109.19999999999999</c:v>
                </c:pt>
                <c:pt idx="34">
                  <c:v>118</c:v>
                </c:pt>
                <c:pt idx="35">
                  <c:v>127.4</c:v>
                </c:pt>
                <c:pt idx="36">
                  <c:v>136.80000000000001</c:v>
                </c:pt>
                <c:pt idx="37">
                  <c:v>146.20000000000002</c:v>
                </c:pt>
                <c:pt idx="38">
                  <c:v>155.60000000000002</c:v>
                </c:pt>
                <c:pt idx="39">
                  <c:v>165</c:v>
                </c:pt>
                <c:pt idx="40">
                  <c:v>174.4</c:v>
                </c:pt>
                <c:pt idx="41">
                  <c:v>183.8</c:v>
                </c:pt>
                <c:pt idx="42">
                  <c:v>193.20000000000002</c:v>
                </c:pt>
                <c:pt idx="43">
                  <c:v>202.60000000000002</c:v>
                </c:pt>
                <c:pt idx="44">
                  <c:v>212</c:v>
                </c:pt>
                <c:pt idx="45">
                  <c:v>147.6</c:v>
                </c:pt>
                <c:pt idx="46">
                  <c:v>155.19999999999999</c:v>
                </c:pt>
                <c:pt idx="47">
                  <c:v>162.79999999999998</c:v>
                </c:pt>
                <c:pt idx="48">
                  <c:v>170.39999999999998</c:v>
                </c:pt>
                <c:pt idx="49">
                  <c:v>178</c:v>
                </c:pt>
                <c:pt idx="50">
                  <c:v>185.8</c:v>
                </c:pt>
                <c:pt idx="51">
                  <c:v>193.60000000000002</c:v>
                </c:pt>
                <c:pt idx="52">
                  <c:v>201.40000000000003</c:v>
                </c:pt>
                <c:pt idx="53">
                  <c:v>209.20000000000005</c:v>
                </c:pt>
                <c:pt idx="54">
                  <c:v>217</c:v>
                </c:pt>
                <c:pt idx="55">
                  <c:v>224.6</c:v>
                </c:pt>
                <c:pt idx="56">
                  <c:v>232.2</c:v>
                </c:pt>
                <c:pt idx="57">
                  <c:v>239.79999999999998</c:v>
                </c:pt>
                <c:pt idx="58">
                  <c:v>247.39999999999998</c:v>
                </c:pt>
                <c:pt idx="59">
                  <c:v>255</c:v>
                </c:pt>
                <c:pt idx="60">
                  <c:v>187.8</c:v>
                </c:pt>
                <c:pt idx="61">
                  <c:v>194.60000000000002</c:v>
                </c:pt>
                <c:pt idx="62">
                  <c:v>201.40000000000003</c:v>
                </c:pt>
                <c:pt idx="63">
                  <c:v>208.20000000000005</c:v>
                </c:pt>
                <c:pt idx="64">
                  <c:v>215</c:v>
                </c:pt>
                <c:pt idx="65">
                  <c:v>221.8</c:v>
                </c:pt>
                <c:pt idx="66">
                  <c:v>228.60000000000002</c:v>
                </c:pt>
                <c:pt idx="67">
                  <c:v>235.40000000000003</c:v>
                </c:pt>
                <c:pt idx="68">
                  <c:v>242.20000000000005</c:v>
                </c:pt>
                <c:pt idx="69">
                  <c:v>249</c:v>
                </c:pt>
                <c:pt idx="70">
                  <c:v>256</c:v>
                </c:pt>
                <c:pt idx="71">
                  <c:v>263</c:v>
                </c:pt>
                <c:pt idx="72">
                  <c:v>270</c:v>
                </c:pt>
                <c:pt idx="73">
                  <c:v>277</c:v>
                </c:pt>
                <c:pt idx="74">
                  <c:v>284</c:v>
                </c:pt>
                <c:pt idx="75">
                  <c:v>217.2</c:v>
                </c:pt>
                <c:pt idx="76">
                  <c:v>223.39999999999998</c:v>
                </c:pt>
                <c:pt idx="77">
                  <c:v>229.59999999999997</c:v>
                </c:pt>
                <c:pt idx="78">
                  <c:v>235.79999999999995</c:v>
                </c:pt>
                <c:pt idx="79">
                  <c:v>242</c:v>
                </c:pt>
                <c:pt idx="80">
                  <c:v>248</c:v>
                </c:pt>
                <c:pt idx="81">
                  <c:v>254</c:v>
                </c:pt>
                <c:pt idx="82">
                  <c:v>260</c:v>
                </c:pt>
                <c:pt idx="83">
                  <c:v>266</c:v>
                </c:pt>
                <c:pt idx="84">
                  <c:v>272</c:v>
                </c:pt>
                <c:pt idx="85">
                  <c:v>278</c:v>
                </c:pt>
                <c:pt idx="86">
                  <c:v>284</c:v>
                </c:pt>
                <c:pt idx="87">
                  <c:v>290</c:v>
                </c:pt>
                <c:pt idx="88">
                  <c:v>296</c:v>
                </c:pt>
                <c:pt idx="89">
                  <c:v>302</c:v>
                </c:pt>
                <c:pt idx="90">
                  <c:v>240.4</c:v>
                </c:pt>
                <c:pt idx="91">
                  <c:v>245.8</c:v>
                </c:pt>
                <c:pt idx="92">
                  <c:v>251.20000000000002</c:v>
                </c:pt>
                <c:pt idx="93">
                  <c:v>256.60000000000002</c:v>
                </c:pt>
                <c:pt idx="94">
                  <c:v>262</c:v>
                </c:pt>
                <c:pt idx="95">
                  <c:v>267.8</c:v>
                </c:pt>
                <c:pt idx="96">
                  <c:v>273.60000000000002</c:v>
                </c:pt>
                <c:pt idx="97">
                  <c:v>279.40000000000003</c:v>
                </c:pt>
                <c:pt idx="98">
                  <c:v>285.20000000000005</c:v>
                </c:pt>
                <c:pt idx="99">
                  <c:v>291</c:v>
                </c:pt>
                <c:pt idx="100">
                  <c:v>195.6</c:v>
                </c:pt>
                <c:pt idx="101">
                  <c:v>200.2</c:v>
                </c:pt>
                <c:pt idx="102">
                  <c:v>204.79999999999998</c:v>
                </c:pt>
                <c:pt idx="103">
                  <c:v>209.39999999999998</c:v>
                </c:pt>
                <c:pt idx="104">
                  <c:v>214</c:v>
                </c:pt>
                <c:pt idx="105">
                  <c:v>218.8</c:v>
                </c:pt>
                <c:pt idx="106">
                  <c:v>223.60000000000002</c:v>
                </c:pt>
                <c:pt idx="107">
                  <c:v>228.40000000000003</c:v>
                </c:pt>
                <c:pt idx="108">
                  <c:v>233.20000000000005</c:v>
                </c:pt>
                <c:pt idx="109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F2-4CF8-837C-D6CCF5036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9181400"/>
        <c:axId val="510733928"/>
      </c:lineChart>
      <c:catAx>
        <c:axId val="259181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0733928"/>
        <c:crosses val="autoZero"/>
        <c:auto val="1"/>
        <c:lblAlgn val="ctr"/>
        <c:lblOffset val="100"/>
        <c:noMultiLvlLbl val="0"/>
      </c:catAx>
      <c:valAx>
        <c:axId val="510733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59181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'REA-PIN-Alep-Fert2'!$D$37:$CE$37</c:f>
              <c:numCache>
                <c:formatCode>General</c:formatCode>
                <c:ptCount val="8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  <c:pt idx="14">
                  <c:v>7.5</c:v>
                </c:pt>
                <c:pt idx="15">
                  <c:v>8</c:v>
                </c:pt>
                <c:pt idx="16">
                  <c:v>8.5</c:v>
                </c:pt>
                <c:pt idx="17">
                  <c:v>9</c:v>
                </c:pt>
                <c:pt idx="18">
                  <c:v>9.5</c:v>
                </c:pt>
                <c:pt idx="19">
                  <c:v>10</c:v>
                </c:pt>
                <c:pt idx="20">
                  <c:v>10.5</c:v>
                </c:pt>
                <c:pt idx="21">
                  <c:v>11</c:v>
                </c:pt>
                <c:pt idx="22">
                  <c:v>11.5</c:v>
                </c:pt>
                <c:pt idx="23">
                  <c:v>12</c:v>
                </c:pt>
                <c:pt idx="24">
                  <c:v>12.5</c:v>
                </c:pt>
                <c:pt idx="25">
                  <c:v>13</c:v>
                </c:pt>
                <c:pt idx="26">
                  <c:v>13.5</c:v>
                </c:pt>
                <c:pt idx="27">
                  <c:v>14</c:v>
                </c:pt>
                <c:pt idx="28">
                  <c:v>14.5</c:v>
                </c:pt>
                <c:pt idx="29">
                  <c:v>15</c:v>
                </c:pt>
                <c:pt idx="30">
                  <c:v>15.5</c:v>
                </c:pt>
                <c:pt idx="31">
                  <c:v>16</c:v>
                </c:pt>
                <c:pt idx="32">
                  <c:v>16.5</c:v>
                </c:pt>
                <c:pt idx="33">
                  <c:v>17</c:v>
                </c:pt>
                <c:pt idx="34">
                  <c:v>17.5</c:v>
                </c:pt>
                <c:pt idx="35">
                  <c:v>18</c:v>
                </c:pt>
                <c:pt idx="36">
                  <c:v>18.5</c:v>
                </c:pt>
                <c:pt idx="37">
                  <c:v>19</c:v>
                </c:pt>
                <c:pt idx="38">
                  <c:v>19.5</c:v>
                </c:pt>
                <c:pt idx="39">
                  <c:v>20</c:v>
                </c:pt>
                <c:pt idx="40">
                  <c:v>20.5</c:v>
                </c:pt>
                <c:pt idx="41">
                  <c:v>21</c:v>
                </c:pt>
                <c:pt idx="42">
                  <c:v>21.5</c:v>
                </c:pt>
                <c:pt idx="43">
                  <c:v>22</c:v>
                </c:pt>
                <c:pt idx="44">
                  <c:v>22.5</c:v>
                </c:pt>
                <c:pt idx="45">
                  <c:v>23</c:v>
                </c:pt>
                <c:pt idx="46">
                  <c:v>23.5</c:v>
                </c:pt>
                <c:pt idx="47">
                  <c:v>24</c:v>
                </c:pt>
                <c:pt idx="48">
                  <c:v>24.5</c:v>
                </c:pt>
                <c:pt idx="49">
                  <c:v>25</c:v>
                </c:pt>
                <c:pt idx="50">
                  <c:v>25.5</c:v>
                </c:pt>
                <c:pt idx="51">
                  <c:v>26</c:v>
                </c:pt>
                <c:pt idx="52">
                  <c:v>26.5</c:v>
                </c:pt>
                <c:pt idx="53">
                  <c:v>27</c:v>
                </c:pt>
                <c:pt idx="54">
                  <c:v>27.5</c:v>
                </c:pt>
                <c:pt idx="55">
                  <c:v>28</c:v>
                </c:pt>
                <c:pt idx="56">
                  <c:v>28.5</c:v>
                </c:pt>
                <c:pt idx="57">
                  <c:v>29</c:v>
                </c:pt>
                <c:pt idx="58">
                  <c:v>29.5</c:v>
                </c:pt>
                <c:pt idx="59">
                  <c:v>30</c:v>
                </c:pt>
                <c:pt idx="60">
                  <c:v>30.5</c:v>
                </c:pt>
                <c:pt idx="61">
                  <c:v>31</c:v>
                </c:pt>
                <c:pt idx="62">
                  <c:v>31.5</c:v>
                </c:pt>
                <c:pt idx="63">
                  <c:v>32</c:v>
                </c:pt>
                <c:pt idx="64">
                  <c:v>32.5</c:v>
                </c:pt>
                <c:pt idx="65">
                  <c:v>33</c:v>
                </c:pt>
                <c:pt idx="66">
                  <c:v>33.5</c:v>
                </c:pt>
                <c:pt idx="67">
                  <c:v>34</c:v>
                </c:pt>
                <c:pt idx="68">
                  <c:v>34.5</c:v>
                </c:pt>
                <c:pt idx="69">
                  <c:v>35</c:v>
                </c:pt>
                <c:pt idx="70">
                  <c:v>35.5</c:v>
                </c:pt>
                <c:pt idx="71">
                  <c:v>36</c:v>
                </c:pt>
                <c:pt idx="72">
                  <c:v>36.5</c:v>
                </c:pt>
                <c:pt idx="73">
                  <c:v>37</c:v>
                </c:pt>
                <c:pt idx="74">
                  <c:v>37.5</c:v>
                </c:pt>
                <c:pt idx="75">
                  <c:v>38</c:v>
                </c:pt>
                <c:pt idx="76">
                  <c:v>38.5</c:v>
                </c:pt>
                <c:pt idx="77">
                  <c:v>39</c:v>
                </c:pt>
                <c:pt idx="78">
                  <c:v>39.5</c:v>
                </c:pt>
                <c:pt idx="7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B-4D65-9A30-4A32D11AE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608288"/>
        <c:axId val="508609928"/>
      </c:lineChart>
      <c:catAx>
        <c:axId val="50860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8609928"/>
        <c:crosses val="autoZero"/>
        <c:auto val="1"/>
        <c:lblAlgn val="ctr"/>
        <c:lblOffset val="100"/>
        <c:noMultiLvlLbl val="0"/>
      </c:catAx>
      <c:valAx>
        <c:axId val="50860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8608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 (Sprojet)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'REA-PIN-Alep-Fert2'!$D$13:$DI$13</c:f>
              <c:numCache>
                <c:formatCode>0</c:formatCode>
                <c:ptCount val="110"/>
                <c:pt idx="0">
                  <c:v>275.77833814442369</c:v>
                </c:pt>
                <c:pt idx="1">
                  <c:v>276.54654692178985</c:v>
                </c:pt>
                <c:pt idx="2">
                  <c:v>277.31148442205898</c:v>
                </c:pt>
                <c:pt idx="3">
                  <c:v>278.07440543101114</c:v>
                </c:pt>
                <c:pt idx="4">
                  <c:v>278.83587865869657</c:v>
                </c:pt>
                <c:pt idx="5">
                  <c:v>279.59622852107236</c:v>
                </c:pt>
                <c:pt idx="6">
                  <c:v>280.35566415656211</c:v>
                </c:pt>
                <c:pt idx="7">
                  <c:v>281.11433123833461</c:v>
                </c:pt>
                <c:pt idx="8">
                  <c:v>281.87233683802236</c:v>
                </c:pt>
                <c:pt idx="9">
                  <c:v>282.62976283770109</c:v>
                </c:pt>
                <c:pt idx="10">
                  <c:v>283.38667379537213</c:v>
                </c:pt>
                <c:pt idx="11">
                  <c:v>284.14312185797593</c:v>
                </c:pt>
                <c:pt idx="12">
                  <c:v>284.89914998568946</c:v>
                </c:pt>
                <c:pt idx="13">
                  <c:v>285.65479415398352</c:v>
                </c:pt>
                <c:pt idx="14">
                  <c:v>286.4100849077559</c:v>
                </c:pt>
                <c:pt idx="15">
                  <c:v>287.16504848884261</c:v>
                </c:pt>
                <c:pt idx="16">
                  <c:v>287.91970767345083</c:v>
                </c:pt>
                <c:pt idx="17">
                  <c:v>288.67408240686422</c:v>
                </c:pt>
                <c:pt idx="18">
                  <c:v>289.42819029305838</c:v>
                </c:pt>
                <c:pt idx="19">
                  <c:v>290.18204697829873</c:v>
                </c:pt>
                <c:pt idx="20">
                  <c:v>299.66882873392143</c:v>
                </c:pt>
                <c:pt idx="21">
                  <c:v>308.92908793702372</c:v>
                </c:pt>
                <c:pt idx="22">
                  <c:v>318.08121739574756</c:v>
                </c:pt>
                <c:pt idx="23">
                  <c:v>327.1624443352182</c:v>
                </c:pt>
                <c:pt idx="24">
                  <c:v>336.19126354087763</c:v>
                </c:pt>
                <c:pt idx="25">
                  <c:v>347.26724757471516</c:v>
                </c:pt>
                <c:pt idx="26">
                  <c:v>358.29216825148609</c:v>
                </c:pt>
                <c:pt idx="27">
                  <c:v>369.27514758431926</c:v>
                </c:pt>
                <c:pt idx="28">
                  <c:v>380.22263652446981</c:v>
                </c:pt>
                <c:pt idx="29">
                  <c:v>391.13942900294552</c:v>
                </c:pt>
                <c:pt idx="30">
                  <c:v>402.44461222644185</c:v>
                </c:pt>
                <c:pt idx="31">
                  <c:v>413.72097966270263</c:v>
                </c:pt>
                <c:pt idx="32">
                  <c:v>424.97161462294798</c:v>
                </c:pt>
                <c:pt idx="33">
                  <c:v>436.19902899909158</c:v>
                </c:pt>
                <c:pt idx="34">
                  <c:v>447.40530679053904</c:v>
                </c:pt>
                <c:pt idx="35">
                  <c:v>459.35427962809234</c:v>
                </c:pt>
                <c:pt idx="36">
                  <c:v>471.28295248475433</c:v>
                </c:pt>
                <c:pt idx="37">
                  <c:v>483.19287892434517</c:v>
                </c:pt>
                <c:pt idx="38">
                  <c:v>495.08540144099169</c:v>
                </c:pt>
                <c:pt idx="39">
                  <c:v>506.96169116043757</c:v>
                </c:pt>
                <c:pt idx="40">
                  <c:v>518.82277823420748</c:v>
                </c:pt>
                <c:pt idx="41">
                  <c:v>530.66957549357801</c:v>
                </c:pt>
                <c:pt idx="42">
                  <c:v>542.50289712691836</c:v>
                </c:pt>
                <c:pt idx="43">
                  <c:v>554.32347361898428</c:v>
                </c:pt>
                <c:pt idx="44">
                  <c:v>566.13196383922013</c:v>
                </c:pt>
                <c:pt idx="45">
                  <c:v>484.96517850661604</c:v>
                </c:pt>
                <c:pt idx="46">
                  <c:v>494.57967509950026</c:v>
                </c:pt>
                <c:pt idx="47">
                  <c:v>504.18353257497239</c:v>
                </c:pt>
                <c:pt idx="48">
                  <c:v>513.7773043186387</c:v>
                </c:pt>
                <c:pt idx="49">
                  <c:v>523.36149156228305</c:v>
                </c:pt>
                <c:pt idx="50">
                  <c:v>533.18840615295301</c:v>
                </c:pt>
                <c:pt idx="51">
                  <c:v>543.00615511871877</c:v>
                </c:pt>
                <c:pt idx="52">
                  <c:v>552.81514998127909</c:v>
                </c:pt>
                <c:pt idx="53">
                  <c:v>562.61576858177853</c:v>
                </c:pt>
                <c:pt idx="54">
                  <c:v>572.40835898955208</c:v>
                </c:pt>
                <c:pt idx="55">
                  <c:v>581.94244214755724</c:v>
                </c:pt>
                <c:pt idx="56">
                  <c:v>591.46948492718502</c:v>
                </c:pt>
                <c:pt idx="57">
                  <c:v>600.98974418913349</c:v>
                </c:pt>
                <c:pt idx="58">
                  <c:v>610.50345958810669</c:v>
                </c:pt>
                <c:pt idx="59">
                  <c:v>620.01085521812922</c:v>
                </c:pt>
                <c:pt idx="60">
                  <c:v>535.70663440258795</c:v>
                </c:pt>
                <c:pt idx="61">
                  <c:v>544.26419952503852</c:v>
                </c:pt>
                <c:pt idx="62">
                  <c:v>552.81514998127909</c:v>
                </c:pt>
                <c:pt idx="63">
                  <c:v>561.35973470962597</c:v>
                </c:pt>
                <c:pt idx="64">
                  <c:v>569.89818546428285</c:v>
                </c:pt>
                <c:pt idx="65">
                  <c:v>578.43071850713318</c:v>
                </c:pt>
                <c:pt idx="66">
                  <c:v>586.95753608623238</c:v>
                </c:pt>
                <c:pt idx="67">
                  <c:v>595.47882773343997</c:v>
                </c:pt>
                <c:pt idx="68">
                  <c:v>603.99477140789816</c:v>
                </c:pt>
                <c:pt idx="69">
                  <c:v>612.5055345074835</c:v>
                </c:pt>
                <c:pt idx="70">
                  <c:v>621.2613691054579</c:v>
                </c:pt>
                <c:pt idx="71">
                  <c:v>630.01204327631206</c:v>
                </c:pt>
                <c:pt idx="72">
                  <c:v>638.75771015665475</c:v>
                </c:pt>
                <c:pt idx="73">
                  <c:v>647.49851449037374</c:v>
                </c:pt>
                <c:pt idx="74">
                  <c:v>656.2345932889076</c:v>
                </c:pt>
                <c:pt idx="75">
                  <c:v>572.6593483954839</c:v>
                </c:pt>
                <c:pt idx="76">
                  <c:v>580.43753549960093</c:v>
                </c:pt>
                <c:pt idx="77">
                  <c:v>588.21100938575501</c:v>
                </c:pt>
                <c:pt idx="78">
                  <c:v>595.9799119537148</c:v>
                </c:pt>
                <c:pt idx="79">
                  <c:v>603.74437721621086</c:v>
                </c:pt>
                <c:pt idx="80">
                  <c:v>611.25427039286387</c:v>
                </c:pt>
                <c:pt idx="81">
                  <c:v>618.76023557003816</c:v>
                </c:pt>
                <c:pt idx="82">
                  <c:v>626.26237621274606</c:v>
                </c:pt>
                <c:pt idx="83">
                  <c:v>633.76079073820142</c:v>
                </c:pt>
                <c:pt idx="84">
                  <c:v>641.25557287030858</c:v>
                </c:pt>
                <c:pt idx="85">
                  <c:v>648.74681196199106</c:v>
                </c:pt>
                <c:pt idx="86">
                  <c:v>656.2345932889076</c:v>
                </c:pt>
                <c:pt idx="87">
                  <c:v>663.71899831764836</c:v>
                </c:pt>
                <c:pt idx="88">
                  <c:v>671.20010495110648</c:v>
                </c:pt>
                <c:pt idx="89">
                  <c:v>678.67798775339463</c:v>
                </c:pt>
                <c:pt idx="90">
                  <c:v>601.74106187730592</c:v>
                </c:pt>
                <c:pt idx="91">
                  <c:v>608.50110461791689</c:v>
                </c:pt>
                <c:pt idx="92">
                  <c:v>615.25793393548463</c:v>
                </c:pt>
                <c:pt idx="93">
                  <c:v>622.01162686467057</c:v>
                </c:pt>
                <c:pt idx="94">
                  <c:v>628.76225701257283</c:v>
                </c:pt>
                <c:pt idx="95">
                  <c:v>636.00960263177433</c:v>
                </c:pt>
                <c:pt idx="96">
                  <c:v>643.25357946751717</c:v>
                </c:pt>
                <c:pt idx="97">
                  <c:v>650.49426716045286</c:v>
                </c:pt>
                <c:pt idx="98">
                  <c:v>657.73174185578262</c:v>
                </c:pt>
                <c:pt idx="99">
                  <c:v>664.96607642458673</c:v>
                </c:pt>
                <c:pt idx="100">
                  <c:v>545.52210091427673</c:v>
                </c:pt>
                <c:pt idx="101">
                  <c:v>551.30662814603579</c:v>
                </c:pt>
                <c:pt idx="102">
                  <c:v>557.08822319500405</c:v>
                </c:pt>
                <c:pt idx="103">
                  <c:v>562.86695950325702</c:v>
                </c:pt>
                <c:pt idx="104">
                  <c:v>568.64290710193291</c:v>
                </c:pt>
                <c:pt idx="105">
                  <c:v>574.66708190815655</c:v>
                </c:pt>
                <c:pt idx="106">
                  <c:v>580.68836550512685</c:v>
                </c:pt>
                <c:pt idx="107">
                  <c:v>586.70682710680046</c:v>
                </c:pt>
                <c:pt idx="108">
                  <c:v>592.7225328517361</c:v>
                </c:pt>
                <c:pt idx="109">
                  <c:v>598.73554600018463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FF-4260-A401-B698C0EE6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039808"/>
        <c:axId val="594040136"/>
      </c:lineChart>
      <c:catAx>
        <c:axId val="59403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040136"/>
        <c:crosses val="autoZero"/>
        <c:auto val="1"/>
        <c:lblAlgn val="ctr"/>
        <c:lblOffset val="100"/>
        <c:noMultiLvlLbl val="0"/>
      </c:catAx>
      <c:valAx>
        <c:axId val="59404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039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(V7)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'REA-CEDRE-Fert2'!$D$8:$CY$8</c:f>
              <c:numCache>
                <c:formatCode>#,##0</c:formatCode>
                <c:ptCount val="100"/>
                <c:pt idx="0">
                  <c:v>6.8250000000000002</c:v>
                </c:pt>
                <c:pt idx="1">
                  <c:v>13.65</c:v>
                </c:pt>
                <c:pt idx="2">
                  <c:v>20.475000000000001</c:v>
                </c:pt>
                <c:pt idx="3">
                  <c:v>27.3</c:v>
                </c:pt>
                <c:pt idx="4">
                  <c:v>34.125</c:v>
                </c:pt>
                <c:pt idx="5">
                  <c:v>40.950000000000003</c:v>
                </c:pt>
                <c:pt idx="6">
                  <c:v>47.774999999999999</c:v>
                </c:pt>
                <c:pt idx="7">
                  <c:v>54.6</c:v>
                </c:pt>
                <c:pt idx="8">
                  <c:v>61.425000000000004</c:v>
                </c:pt>
                <c:pt idx="9">
                  <c:v>68.25</c:v>
                </c:pt>
                <c:pt idx="10">
                  <c:v>75.075000000000003</c:v>
                </c:pt>
                <c:pt idx="11">
                  <c:v>81.900000000000006</c:v>
                </c:pt>
                <c:pt idx="12">
                  <c:v>88.725000000000009</c:v>
                </c:pt>
                <c:pt idx="13">
                  <c:v>95.55</c:v>
                </c:pt>
                <c:pt idx="14">
                  <c:v>102.375</c:v>
                </c:pt>
                <c:pt idx="15">
                  <c:v>109.2</c:v>
                </c:pt>
                <c:pt idx="16">
                  <c:v>116.02500000000001</c:v>
                </c:pt>
                <c:pt idx="17">
                  <c:v>122.85000000000001</c:v>
                </c:pt>
                <c:pt idx="18">
                  <c:v>129.67500000000001</c:v>
                </c:pt>
                <c:pt idx="19">
                  <c:v>137</c:v>
                </c:pt>
                <c:pt idx="20">
                  <c:v>144.80000000000001</c:v>
                </c:pt>
                <c:pt idx="21">
                  <c:v>152.60000000000002</c:v>
                </c:pt>
                <c:pt idx="22">
                  <c:v>160.40000000000003</c:v>
                </c:pt>
                <c:pt idx="23">
                  <c:v>168.20000000000005</c:v>
                </c:pt>
                <c:pt idx="24">
                  <c:v>176.00000000000006</c:v>
                </c:pt>
                <c:pt idx="25">
                  <c:v>183.80000000000007</c:v>
                </c:pt>
                <c:pt idx="26">
                  <c:v>191.60000000000008</c:v>
                </c:pt>
                <c:pt idx="27">
                  <c:v>199.40000000000009</c:v>
                </c:pt>
                <c:pt idx="28">
                  <c:v>207.2000000000001</c:v>
                </c:pt>
                <c:pt idx="29">
                  <c:v>215</c:v>
                </c:pt>
                <c:pt idx="30">
                  <c:v>223.5</c:v>
                </c:pt>
                <c:pt idx="31">
                  <c:v>232</c:v>
                </c:pt>
                <c:pt idx="32">
                  <c:v>240.5</c:v>
                </c:pt>
                <c:pt idx="33">
                  <c:v>249</c:v>
                </c:pt>
                <c:pt idx="34">
                  <c:v>257.5</c:v>
                </c:pt>
                <c:pt idx="35">
                  <c:v>266</c:v>
                </c:pt>
                <c:pt idx="36">
                  <c:v>274.5</c:v>
                </c:pt>
                <c:pt idx="37">
                  <c:v>283</c:v>
                </c:pt>
                <c:pt idx="38">
                  <c:v>291.5</c:v>
                </c:pt>
                <c:pt idx="39">
                  <c:v>300</c:v>
                </c:pt>
                <c:pt idx="40">
                  <c:v>308</c:v>
                </c:pt>
                <c:pt idx="41">
                  <c:v>316</c:v>
                </c:pt>
                <c:pt idx="42">
                  <c:v>324</c:v>
                </c:pt>
                <c:pt idx="43">
                  <c:v>332</c:v>
                </c:pt>
                <c:pt idx="44">
                  <c:v>340</c:v>
                </c:pt>
                <c:pt idx="45">
                  <c:v>226</c:v>
                </c:pt>
                <c:pt idx="46">
                  <c:v>236.55555555555554</c:v>
                </c:pt>
                <c:pt idx="47">
                  <c:v>247.11111111111109</c:v>
                </c:pt>
                <c:pt idx="48">
                  <c:v>257.66666666666663</c:v>
                </c:pt>
                <c:pt idx="49">
                  <c:v>268.22222222222217</c:v>
                </c:pt>
                <c:pt idx="50">
                  <c:v>278.77777777777771</c:v>
                </c:pt>
                <c:pt idx="51">
                  <c:v>289.33333333333326</c:v>
                </c:pt>
                <c:pt idx="52">
                  <c:v>299.8888888888888</c:v>
                </c:pt>
                <c:pt idx="53">
                  <c:v>310.44444444444434</c:v>
                </c:pt>
                <c:pt idx="54">
                  <c:v>321</c:v>
                </c:pt>
                <c:pt idx="55">
                  <c:v>258</c:v>
                </c:pt>
                <c:pt idx="56">
                  <c:v>270.22222222222223</c:v>
                </c:pt>
                <c:pt idx="57">
                  <c:v>282.44444444444446</c:v>
                </c:pt>
                <c:pt idx="58">
                  <c:v>294.66666666666669</c:v>
                </c:pt>
                <c:pt idx="59">
                  <c:v>306.88888888888891</c:v>
                </c:pt>
                <c:pt idx="60">
                  <c:v>319.11111111111114</c:v>
                </c:pt>
                <c:pt idx="61">
                  <c:v>331.33333333333337</c:v>
                </c:pt>
                <c:pt idx="62">
                  <c:v>343.5555555555556</c:v>
                </c:pt>
                <c:pt idx="63">
                  <c:v>355.77777777777783</c:v>
                </c:pt>
                <c:pt idx="64">
                  <c:v>368</c:v>
                </c:pt>
                <c:pt idx="65">
                  <c:v>295</c:v>
                </c:pt>
                <c:pt idx="66">
                  <c:v>308</c:v>
                </c:pt>
                <c:pt idx="67">
                  <c:v>321</c:v>
                </c:pt>
                <c:pt idx="68">
                  <c:v>334</c:v>
                </c:pt>
                <c:pt idx="69">
                  <c:v>347</c:v>
                </c:pt>
                <c:pt idx="70">
                  <c:v>360</c:v>
                </c:pt>
                <c:pt idx="71">
                  <c:v>373</c:v>
                </c:pt>
                <c:pt idx="72">
                  <c:v>386</c:v>
                </c:pt>
                <c:pt idx="73">
                  <c:v>399</c:v>
                </c:pt>
                <c:pt idx="74">
                  <c:v>412</c:v>
                </c:pt>
                <c:pt idx="75">
                  <c:v>334</c:v>
                </c:pt>
                <c:pt idx="76">
                  <c:v>348.71428571428572</c:v>
                </c:pt>
                <c:pt idx="77">
                  <c:v>363.42857142857144</c:v>
                </c:pt>
                <c:pt idx="78">
                  <c:v>378.14285714285717</c:v>
                </c:pt>
                <c:pt idx="79">
                  <c:v>392.85714285714289</c:v>
                </c:pt>
                <c:pt idx="80">
                  <c:v>407.57142857142861</c:v>
                </c:pt>
                <c:pt idx="81">
                  <c:v>422.28571428571433</c:v>
                </c:pt>
                <c:pt idx="82">
                  <c:v>437.00000000000006</c:v>
                </c:pt>
                <c:pt idx="83">
                  <c:v>451.71428571428578</c:v>
                </c:pt>
                <c:pt idx="84">
                  <c:v>466.4285714285715</c:v>
                </c:pt>
                <c:pt idx="85">
                  <c:v>481.14285714285722</c:v>
                </c:pt>
                <c:pt idx="86">
                  <c:v>495.85714285714295</c:v>
                </c:pt>
                <c:pt idx="87">
                  <c:v>510.57142857142867</c:v>
                </c:pt>
                <c:pt idx="88">
                  <c:v>525.28571428571433</c:v>
                </c:pt>
                <c:pt idx="89">
                  <c:v>540</c:v>
                </c:pt>
                <c:pt idx="90">
                  <c:v>402</c:v>
                </c:pt>
                <c:pt idx="91">
                  <c:v>415.14285714285717</c:v>
                </c:pt>
                <c:pt idx="92">
                  <c:v>428.28571428571433</c:v>
                </c:pt>
                <c:pt idx="93">
                  <c:v>441.4285714285715</c:v>
                </c:pt>
                <c:pt idx="94">
                  <c:v>454.57142857142867</c:v>
                </c:pt>
                <c:pt idx="95">
                  <c:v>467.71428571428584</c:v>
                </c:pt>
                <c:pt idx="96">
                  <c:v>480.857142857143</c:v>
                </c:pt>
                <c:pt idx="97">
                  <c:v>494.00000000000017</c:v>
                </c:pt>
                <c:pt idx="98">
                  <c:v>507.14285714285734</c:v>
                </c:pt>
                <c:pt idx="99">
                  <c:v>520.28571428571445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67-4C6E-8941-4B8A2E753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9181400"/>
        <c:axId val="510733928"/>
      </c:lineChart>
      <c:catAx>
        <c:axId val="259181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0733928"/>
        <c:crosses val="autoZero"/>
        <c:auto val="1"/>
        <c:lblAlgn val="ctr"/>
        <c:lblOffset val="100"/>
        <c:noMultiLvlLbl val="0"/>
      </c:catAx>
      <c:valAx>
        <c:axId val="510733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59181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'REA-CEDRE-Fert2'!$D$37:$CE$37</c:f>
              <c:numCache>
                <c:formatCode>General</c:formatCode>
                <c:ptCount val="8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  <c:pt idx="14">
                  <c:v>7.5</c:v>
                </c:pt>
                <c:pt idx="15">
                  <c:v>8</c:v>
                </c:pt>
                <c:pt idx="16">
                  <c:v>8.5</c:v>
                </c:pt>
                <c:pt idx="17">
                  <c:v>9</c:v>
                </c:pt>
                <c:pt idx="18">
                  <c:v>9.5</c:v>
                </c:pt>
                <c:pt idx="19">
                  <c:v>10</c:v>
                </c:pt>
                <c:pt idx="20">
                  <c:v>10.5</c:v>
                </c:pt>
                <c:pt idx="21">
                  <c:v>11</c:v>
                </c:pt>
                <c:pt idx="22">
                  <c:v>11.5</c:v>
                </c:pt>
                <c:pt idx="23">
                  <c:v>12</c:v>
                </c:pt>
                <c:pt idx="24">
                  <c:v>12.5</c:v>
                </c:pt>
                <c:pt idx="25">
                  <c:v>13</c:v>
                </c:pt>
                <c:pt idx="26">
                  <c:v>13.5</c:v>
                </c:pt>
                <c:pt idx="27">
                  <c:v>14</c:v>
                </c:pt>
                <c:pt idx="28">
                  <c:v>14.5</c:v>
                </c:pt>
                <c:pt idx="29">
                  <c:v>15</c:v>
                </c:pt>
                <c:pt idx="30">
                  <c:v>15.5</c:v>
                </c:pt>
                <c:pt idx="31">
                  <c:v>16</c:v>
                </c:pt>
                <c:pt idx="32">
                  <c:v>16.5</c:v>
                </c:pt>
                <c:pt idx="33">
                  <c:v>17</c:v>
                </c:pt>
                <c:pt idx="34">
                  <c:v>17.5</c:v>
                </c:pt>
                <c:pt idx="35">
                  <c:v>18</c:v>
                </c:pt>
                <c:pt idx="36">
                  <c:v>18.5</c:v>
                </c:pt>
                <c:pt idx="37">
                  <c:v>19</c:v>
                </c:pt>
                <c:pt idx="38">
                  <c:v>19.5</c:v>
                </c:pt>
                <c:pt idx="39">
                  <c:v>20</c:v>
                </c:pt>
                <c:pt idx="40">
                  <c:v>20.5</c:v>
                </c:pt>
                <c:pt idx="41">
                  <c:v>21</c:v>
                </c:pt>
                <c:pt idx="42">
                  <c:v>21.5</c:v>
                </c:pt>
                <c:pt idx="43">
                  <c:v>22</c:v>
                </c:pt>
                <c:pt idx="44">
                  <c:v>22.5</c:v>
                </c:pt>
                <c:pt idx="45">
                  <c:v>23</c:v>
                </c:pt>
                <c:pt idx="46">
                  <c:v>23.5</c:v>
                </c:pt>
                <c:pt idx="47">
                  <c:v>24</c:v>
                </c:pt>
                <c:pt idx="48">
                  <c:v>24.5</c:v>
                </c:pt>
                <c:pt idx="49">
                  <c:v>25</c:v>
                </c:pt>
                <c:pt idx="50">
                  <c:v>25.5</c:v>
                </c:pt>
                <c:pt idx="51">
                  <c:v>26</c:v>
                </c:pt>
                <c:pt idx="52">
                  <c:v>26.5</c:v>
                </c:pt>
                <c:pt idx="53">
                  <c:v>27</c:v>
                </c:pt>
                <c:pt idx="54">
                  <c:v>27.5</c:v>
                </c:pt>
                <c:pt idx="55">
                  <c:v>28</c:v>
                </c:pt>
                <c:pt idx="56">
                  <c:v>28.5</c:v>
                </c:pt>
                <c:pt idx="57">
                  <c:v>29</c:v>
                </c:pt>
                <c:pt idx="58">
                  <c:v>29.5</c:v>
                </c:pt>
                <c:pt idx="59">
                  <c:v>30</c:v>
                </c:pt>
                <c:pt idx="60">
                  <c:v>30.5</c:v>
                </c:pt>
                <c:pt idx="61">
                  <c:v>31</c:v>
                </c:pt>
                <c:pt idx="62">
                  <c:v>31.5</c:v>
                </c:pt>
                <c:pt idx="63">
                  <c:v>32</c:v>
                </c:pt>
                <c:pt idx="64">
                  <c:v>32.5</c:v>
                </c:pt>
                <c:pt idx="65">
                  <c:v>33</c:v>
                </c:pt>
                <c:pt idx="66">
                  <c:v>33.5</c:v>
                </c:pt>
                <c:pt idx="67">
                  <c:v>34</c:v>
                </c:pt>
                <c:pt idx="68">
                  <c:v>34.5</c:v>
                </c:pt>
                <c:pt idx="69">
                  <c:v>35</c:v>
                </c:pt>
                <c:pt idx="70">
                  <c:v>35.5</c:v>
                </c:pt>
                <c:pt idx="71">
                  <c:v>36</c:v>
                </c:pt>
                <c:pt idx="72">
                  <c:v>36.5</c:v>
                </c:pt>
                <c:pt idx="73">
                  <c:v>37</c:v>
                </c:pt>
                <c:pt idx="74">
                  <c:v>37.5</c:v>
                </c:pt>
                <c:pt idx="75">
                  <c:v>38</c:v>
                </c:pt>
                <c:pt idx="76">
                  <c:v>38.5</c:v>
                </c:pt>
                <c:pt idx="77">
                  <c:v>39</c:v>
                </c:pt>
                <c:pt idx="78">
                  <c:v>39.5</c:v>
                </c:pt>
                <c:pt idx="7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0-45F9-9A00-3230908C9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608288"/>
        <c:axId val="508609928"/>
      </c:lineChart>
      <c:catAx>
        <c:axId val="50860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8609928"/>
        <c:crosses val="autoZero"/>
        <c:auto val="1"/>
        <c:lblAlgn val="ctr"/>
        <c:lblOffset val="100"/>
        <c:noMultiLvlLbl val="0"/>
      </c:catAx>
      <c:valAx>
        <c:axId val="50860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8608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 (Sprojet)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'REA-CEDRE-Fert2'!$D$13:$CY$13</c:f>
              <c:numCache>
                <c:formatCode>0</c:formatCode>
                <c:ptCount val="100"/>
                <c:pt idx="0">
                  <c:v>283.41371182682843</c:v>
                </c:pt>
                <c:pt idx="1">
                  <c:v>291.4802348366739</c:v>
                </c:pt>
                <c:pt idx="2">
                  <c:v>299.43463328642241</c:v>
                </c:pt>
                <c:pt idx="3">
                  <c:v>307.31991554847639</c:v>
                </c:pt>
                <c:pt idx="4">
                  <c:v>315.15557442711628</c:v>
                </c:pt>
                <c:pt idx="5">
                  <c:v>322.95272943175092</c:v>
                </c:pt>
                <c:pt idx="6">
                  <c:v>330.71854888015429</c:v>
                </c:pt>
                <c:pt idx="7">
                  <c:v>338.45802578866079</c:v>
                </c:pt>
                <c:pt idx="8">
                  <c:v>346.17483008779254</c:v>
                </c:pt>
                <c:pt idx="9">
                  <c:v>353.87176832418845</c:v>
                </c:pt>
                <c:pt idx="10">
                  <c:v>361.55105325368891</c:v>
                </c:pt>
                <c:pt idx="11">
                  <c:v>369.21447223718241</c:v>
                </c:pt>
                <c:pt idx="12">
                  <c:v>376.86349775493278</c:v>
                </c:pt>
                <c:pt idx="13">
                  <c:v>384.49936288310874</c:v>
                </c:pt>
                <c:pt idx="14">
                  <c:v>392.12311456243918</c:v>
                </c:pt>
                <c:pt idx="15">
                  <c:v>399.73565224418621</c:v>
                </c:pt>
                <c:pt idx="16">
                  <c:v>407.3377565935607</c:v>
                </c:pt>
                <c:pt idx="17">
                  <c:v>414.93011124453147</c:v>
                </c:pt>
                <c:pt idx="18">
                  <c:v>422.51331958163428</c:v>
                </c:pt>
                <c:pt idx="19">
                  <c:v>430.59773833209221</c:v>
                </c:pt>
                <c:pt idx="20">
                  <c:v>439.15653240753886</c:v>
                </c:pt>
                <c:pt idx="21">
                  <c:v>447.70538364014823</c:v>
                </c:pt>
                <c:pt idx="22">
                  <c:v>456.24485822603452</c:v>
                </c:pt>
                <c:pt idx="23">
                  <c:v>464.77546418371594</c:v>
                </c:pt>
                <c:pt idx="24">
                  <c:v>473.29765975174746</c:v>
                </c:pt>
                <c:pt idx="25">
                  <c:v>481.81186025564847</c:v>
                </c:pt>
                <c:pt idx="26">
                  <c:v>490.31844377630517</c:v>
                </c:pt>
                <c:pt idx="27">
                  <c:v>498.81775586934231</c:v>
                </c:pt>
                <c:pt idx="28">
                  <c:v>507.31011352528077</c:v>
                </c:pt>
                <c:pt idx="29">
                  <c:v>515.79580851661024</c:v>
                </c:pt>
                <c:pt idx="30">
                  <c:v>524.36981482407407</c:v>
                </c:pt>
                <c:pt idx="31">
                  <c:v>532.93655031497201</c:v>
                </c:pt>
                <c:pt idx="32">
                  <c:v>541.49631188639626</c:v>
                </c:pt>
                <c:pt idx="33">
                  <c:v>550.04937425908543</c:v>
                </c:pt>
                <c:pt idx="34">
                  <c:v>558.59599233380811</c:v>
                </c:pt>
                <c:pt idx="35">
                  <c:v>567.13640322787057</c:v>
                </c:pt>
                <c:pt idx="36">
                  <c:v>575.6708280440065</c:v>
                </c:pt>
                <c:pt idx="37">
                  <c:v>584.19947341401576</c:v>
                </c:pt>
                <c:pt idx="38">
                  <c:v>592.72253285173599</c:v>
                </c:pt>
                <c:pt idx="39">
                  <c:v>601.24018794377196</c:v>
                </c:pt>
                <c:pt idx="40">
                  <c:v>609.25202067881685</c:v>
                </c:pt>
                <c:pt idx="41">
                  <c:v>617.25935173319021</c:v>
                </c:pt>
                <c:pt idx="42">
                  <c:v>625.26230817938495</c:v>
                </c:pt>
                <c:pt idx="43">
                  <c:v>633.26101045699659</c:v>
                </c:pt>
                <c:pt idx="44">
                  <c:v>641.25557287030858</c:v>
                </c:pt>
                <c:pt idx="45">
                  <c:v>526.89018392071887</c:v>
                </c:pt>
                <c:pt idx="46">
                  <c:v>537.52498420409336</c:v>
                </c:pt>
                <c:pt idx="47">
                  <c:v>548.14925932951076</c:v>
                </c:pt>
                <c:pt idx="48">
                  <c:v>558.76351028532429</c:v>
                </c:pt>
                <c:pt idx="49">
                  <c:v>569.36819469025465</c:v>
                </c:pt>
                <c:pt idx="50">
                  <c:v>579.96373210583045</c:v>
                </c:pt>
                <c:pt idx="51">
                  <c:v>590.55050852160866</c:v>
                </c:pt>
                <c:pt idx="52">
                  <c:v>601.12888016747308</c:v>
                </c:pt>
                <c:pt idx="53">
                  <c:v>611.69917677410763</c:v>
                </c:pt>
                <c:pt idx="54">
                  <c:v>622.26170437756775</c:v>
                </c:pt>
                <c:pt idx="55">
                  <c:v>559.0985390374035</c:v>
                </c:pt>
                <c:pt idx="56">
                  <c:v>571.37646037828006</c:v>
                </c:pt>
                <c:pt idx="57">
                  <c:v>583.64221826169114</c:v>
                </c:pt>
                <c:pt idx="58">
                  <c:v>595.89639920037962</c:v>
                </c:pt>
                <c:pt idx="59">
                  <c:v>608.13953829934621</c:v>
                </c:pt>
                <c:pt idx="60">
                  <c:v>620.3721256284864</c:v>
                </c:pt>
                <c:pt idx="61">
                  <c:v>632.59461159145928</c:v>
                </c:pt>
                <c:pt idx="62">
                  <c:v>644.80741148009963</c:v>
                </c:pt>
                <c:pt idx="63">
                  <c:v>657.01090936251421</c:v>
                </c:pt>
                <c:pt idx="64">
                  <c:v>669.20546142188732</c:v>
                </c:pt>
                <c:pt idx="65">
                  <c:v>596.23044713653132</c:v>
                </c:pt>
                <c:pt idx="66">
                  <c:v>609.25202067881685</c:v>
                </c:pt>
                <c:pt idx="67">
                  <c:v>622.26170437756775</c:v>
                </c:pt>
                <c:pt idx="68">
                  <c:v>635.2600348357962</c:v>
                </c:pt>
                <c:pt idx="69">
                  <c:v>648.24750451981345</c:v>
                </c:pt>
                <c:pt idx="70">
                  <c:v>661.22456690604611</c:v>
                </c:pt>
                <c:pt idx="71">
                  <c:v>674.19164086353112</c:v>
                </c:pt>
                <c:pt idx="72">
                  <c:v>687.14911440827916</c:v>
                </c:pt>
                <c:pt idx="73">
                  <c:v>700.09734793766131</c:v>
                </c:pt>
                <c:pt idx="74">
                  <c:v>713.03667703143219</c:v>
                </c:pt>
                <c:pt idx="75">
                  <c:v>635.2600348357962</c:v>
                </c:pt>
                <c:pt idx="76">
                  <c:v>649.95935182441474</c:v>
                </c:pt>
                <c:pt idx="77">
                  <c:v>664.64540792767286</c:v>
                </c:pt>
                <c:pt idx="78">
                  <c:v>679.31880146269134</c:v>
                </c:pt>
                <c:pt idx="79">
                  <c:v>693.98008154664046</c:v>
                </c:pt>
                <c:pt idx="80">
                  <c:v>708.62975383254172</c:v>
                </c:pt>
                <c:pt idx="81">
                  <c:v>723.2682853934881</c:v>
                </c:pt>
                <c:pt idx="82">
                  <c:v>737.89610890698657</c:v>
                </c:pt>
                <c:pt idx="83">
                  <c:v>752.51362625990362</c:v>
                </c:pt>
                <c:pt idx="84">
                  <c:v>767.12121167050088</c:v>
                </c:pt>
                <c:pt idx="85">
                  <c:v>781.71921440544395</c:v>
                </c:pt>
                <c:pt idx="86">
                  <c:v>796.30796115510805</c:v>
                </c:pt>
                <c:pt idx="87">
                  <c:v>810.88775811901769</c:v>
                </c:pt>
                <c:pt idx="88">
                  <c:v>825.45889284412658</c:v>
                </c:pt>
                <c:pt idx="89">
                  <c:v>840.02163585133201</c:v>
                </c:pt>
                <c:pt idx="90">
                  <c:v>703.08412554499182</c:v>
                </c:pt>
                <c:pt idx="91">
                  <c:v>716.16356547861449</c:v>
                </c:pt>
                <c:pt idx="92">
                  <c:v>729.23429849194156</c:v>
                </c:pt>
                <c:pt idx="93">
                  <c:v>742.29662243899872</c:v>
                </c:pt>
                <c:pt idx="94">
                  <c:v>755.350816429362</c:v>
                </c:pt>
                <c:pt idx="95">
                  <c:v>768.39714251521161</c:v>
                </c:pt>
                <c:pt idx="96">
                  <c:v>781.43584718342788</c:v>
                </c:pt>
                <c:pt idx="97">
                  <c:v>794.4671626799701</c:v>
                </c:pt>
                <c:pt idx="98">
                  <c:v>807.49130818935453</c:v>
                </c:pt>
                <c:pt idx="99">
                  <c:v>820.50849088842062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2-4C0C-A05C-589BDA0E6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039808"/>
        <c:axId val="594040136"/>
      </c:lineChart>
      <c:catAx>
        <c:axId val="59403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040136"/>
        <c:crosses val="autoZero"/>
        <c:auto val="1"/>
        <c:lblAlgn val="ctr"/>
        <c:lblOffset val="100"/>
        <c:noMultiLvlLbl val="0"/>
      </c:catAx>
      <c:valAx>
        <c:axId val="59404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4039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114</xdr:col>
      <xdr:colOff>190500</xdr:colOff>
      <xdr:row>3</xdr:row>
      <xdr:rowOff>104775</xdr:rowOff>
    </xdr:from>
    <xdr:to>
      <xdr:col>120</xdr:col>
      <xdr:colOff>190500</xdr:colOff>
      <xdr:row>16</xdr:row>
      <xdr:rowOff>161925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84</xdr:col>
      <xdr:colOff>247650</xdr:colOff>
      <xdr:row>28</xdr:row>
      <xdr:rowOff>76200</xdr:rowOff>
    </xdr:from>
    <xdr:to>
      <xdr:col>94</xdr:col>
      <xdr:colOff>342900</xdr:colOff>
      <xdr:row>42</xdr:row>
      <xdr:rowOff>152400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114</xdr:col>
      <xdr:colOff>180974</xdr:colOff>
      <xdr:row>17</xdr:row>
      <xdr:rowOff>114299</xdr:rowOff>
    </xdr:from>
    <xdr:to>
      <xdr:col>120</xdr:col>
      <xdr:colOff>200025</xdr:colOff>
      <xdr:row>30</xdr:row>
      <xdr:rowOff>66674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114</xdr:col>
      <xdr:colOff>190500</xdr:colOff>
      <xdr:row>3</xdr:row>
      <xdr:rowOff>104775</xdr:rowOff>
    </xdr:from>
    <xdr:to>
      <xdr:col>120</xdr:col>
      <xdr:colOff>190500</xdr:colOff>
      <xdr:row>16</xdr:row>
      <xdr:rowOff>161925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84</xdr:col>
      <xdr:colOff>247650</xdr:colOff>
      <xdr:row>28</xdr:row>
      <xdr:rowOff>76200</xdr:rowOff>
    </xdr:from>
    <xdr:to>
      <xdr:col>94</xdr:col>
      <xdr:colOff>342900</xdr:colOff>
      <xdr:row>42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114</xdr:col>
      <xdr:colOff>180974</xdr:colOff>
      <xdr:row>17</xdr:row>
      <xdr:rowOff>114299</xdr:rowOff>
    </xdr:from>
    <xdr:to>
      <xdr:col>120</xdr:col>
      <xdr:colOff>200025</xdr:colOff>
      <xdr:row>30</xdr:row>
      <xdr:rowOff>66674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93</xdr:col>
      <xdr:colOff>352425</xdr:colOff>
      <xdr:row>13</xdr:row>
      <xdr:rowOff>104775</xdr:rowOff>
    </xdr:from>
    <xdr:to>
      <xdr:col>103</xdr:col>
      <xdr:colOff>447675</xdr:colOff>
      <xdr:row>26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84</xdr:col>
      <xdr:colOff>247650</xdr:colOff>
      <xdr:row>28</xdr:row>
      <xdr:rowOff>76200</xdr:rowOff>
    </xdr:from>
    <xdr:to>
      <xdr:col>94</xdr:col>
      <xdr:colOff>342900</xdr:colOff>
      <xdr:row>42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103</xdr:col>
      <xdr:colOff>666749</xdr:colOff>
      <xdr:row>13</xdr:row>
      <xdr:rowOff>104774</xdr:rowOff>
    </xdr:from>
    <xdr:to>
      <xdr:col>109</xdr:col>
      <xdr:colOff>685800</xdr:colOff>
      <xdr:row>27</xdr:row>
      <xdr:rowOff>38099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J50"/>
  <sheetViews>
    <sheetView topLeftCell="AO1" workbookViewId="0">
      <selection activeCell="AV15" sqref="AV15"/>
    </sheetView>
  </sheetViews>
  <sheetFormatPr baseColWidth="10" defaultRowHeight="15" x14ac:dyDescent="0.25"/>
  <cols>
    <col min="1" max="1" width="44.85546875" customWidth="1"/>
    <col min="2" max="2" width="15.42578125" customWidth="1"/>
    <col min="3" max="3" width="8.28515625" customWidth="1"/>
    <col min="4" max="4" width="8.140625" customWidth="1"/>
    <col min="5" max="32" width="6.7109375" bestFit="1" customWidth="1"/>
    <col min="33" max="33" width="6.7109375" style="25" bestFit="1" customWidth="1"/>
    <col min="34" max="103" width="6.7109375" bestFit="1" customWidth="1"/>
    <col min="104" max="108" width="7.5703125" bestFit="1" customWidth="1"/>
    <col min="109" max="113" width="6.7109375" bestFit="1" customWidth="1"/>
  </cols>
  <sheetData>
    <row r="1" spans="1:114" x14ac:dyDescent="0.25">
      <c r="A1" s="22" t="s">
        <v>49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14" x14ac:dyDescent="0.25">
      <c r="A2" t="s">
        <v>17</v>
      </c>
      <c r="B2" t="s">
        <v>11</v>
      </c>
      <c r="C2">
        <v>110</v>
      </c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P2">
        <v>13</v>
      </c>
      <c r="Q2">
        <v>14</v>
      </c>
      <c r="R2">
        <v>15</v>
      </c>
      <c r="S2">
        <v>16</v>
      </c>
      <c r="T2">
        <v>17</v>
      </c>
      <c r="U2">
        <v>18</v>
      </c>
      <c r="V2">
        <v>19</v>
      </c>
      <c r="W2">
        <v>20</v>
      </c>
      <c r="X2">
        <v>21</v>
      </c>
      <c r="Y2">
        <v>22</v>
      </c>
      <c r="Z2">
        <v>23</v>
      </c>
      <c r="AA2">
        <v>24</v>
      </c>
      <c r="AB2">
        <v>25</v>
      </c>
      <c r="AC2">
        <v>26</v>
      </c>
      <c r="AD2">
        <v>27</v>
      </c>
      <c r="AE2">
        <v>28</v>
      </c>
      <c r="AF2">
        <v>29</v>
      </c>
      <c r="AG2" s="29">
        <v>30</v>
      </c>
      <c r="AH2">
        <v>31</v>
      </c>
      <c r="AI2">
        <v>32</v>
      </c>
      <c r="AJ2">
        <v>33</v>
      </c>
      <c r="AK2">
        <v>34</v>
      </c>
      <c r="AL2">
        <v>35</v>
      </c>
      <c r="AM2">
        <v>36</v>
      </c>
      <c r="AN2">
        <v>37</v>
      </c>
      <c r="AO2">
        <v>38</v>
      </c>
      <c r="AP2">
        <v>39</v>
      </c>
      <c r="AQ2">
        <v>40</v>
      </c>
      <c r="AR2">
        <v>41</v>
      </c>
      <c r="AS2">
        <v>42</v>
      </c>
      <c r="AT2">
        <v>43</v>
      </c>
      <c r="AU2">
        <v>44</v>
      </c>
      <c r="AV2">
        <v>45</v>
      </c>
      <c r="AW2">
        <v>46</v>
      </c>
      <c r="AX2">
        <v>47</v>
      </c>
      <c r="AY2">
        <v>48</v>
      </c>
      <c r="AZ2">
        <v>49</v>
      </c>
      <c r="BA2">
        <v>50</v>
      </c>
      <c r="BB2">
        <v>51</v>
      </c>
      <c r="BC2">
        <v>52</v>
      </c>
      <c r="BD2">
        <v>53</v>
      </c>
      <c r="BE2">
        <v>54</v>
      </c>
      <c r="BF2">
        <v>55</v>
      </c>
      <c r="BG2">
        <v>56</v>
      </c>
      <c r="BH2">
        <v>57</v>
      </c>
      <c r="BI2">
        <v>58</v>
      </c>
      <c r="BJ2">
        <v>59</v>
      </c>
      <c r="BK2">
        <v>60</v>
      </c>
      <c r="BL2">
        <v>61</v>
      </c>
      <c r="BM2">
        <v>62</v>
      </c>
      <c r="BN2">
        <v>63</v>
      </c>
      <c r="BO2">
        <v>64</v>
      </c>
      <c r="BP2">
        <v>65</v>
      </c>
      <c r="BQ2">
        <v>66</v>
      </c>
      <c r="BR2">
        <v>67</v>
      </c>
      <c r="BS2">
        <v>68</v>
      </c>
      <c r="BT2">
        <v>69</v>
      </c>
      <c r="BU2">
        <v>70</v>
      </c>
      <c r="BV2">
        <v>71</v>
      </c>
      <c r="BW2">
        <v>72</v>
      </c>
      <c r="BX2">
        <v>73</v>
      </c>
      <c r="BY2">
        <v>74</v>
      </c>
      <c r="BZ2">
        <v>75</v>
      </c>
      <c r="CA2">
        <v>76</v>
      </c>
      <c r="CB2">
        <v>77</v>
      </c>
      <c r="CC2">
        <v>78</v>
      </c>
      <c r="CD2">
        <v>79</v>
      </c>
      <c r="CE2">
        <v>80</v>
      </c>
      <c r="CF2">
        <v>81</v>
      </c>
      <c r="CG2">
        <v>82</v>
      </c>
      <c r="CH2">
        <v>83</v>
      </c>
      <c r="CI2">
        <v>84</v>
      </c>
      <c r="CJ2">
        <v>85</v>
      </c>
      <c r="CK2">
        <v>86</v>
      </c>
      <c r="CL2">
        <v>87</v>
      </c>
      <c r="CM2">
        <v>88</v>
      </c>
      <c r="CN2">
        <v>89</v>
      </c>
      <c r="CO2">
        <v>90</v>
      </c>
      <c r="CP2">
        <v>91</v>
      </c>
      <c r="CQ2">
        <v>92</v>
      </c>
      <c r="CR2">
        <v>93</v>
      </c>
      <c r="CS2">
        <v>94</v>
      </c>
      <c r="CT2">
        <v>95</v>
      </c>
      <c r="CU2">
        <v>96</v>
      </c>
      <c r="CV2">
        <v>97</v>
      </c>
      <c r="CW2">
        <v>98</v>
      </c>
      <c r="CX2">
        <v>99</v>
      </c>
      <c r="CY2">
        <v>100</v>
      </c>
      <c r="CZ2">
        <v>101</v>
      </c>
      <c r="DA2">
        <v>102</v>
      </c>
      <c r="DB2">
        <v>103</v>
      </c>
      <c r="DC2">
        <v>104</v>
      </c>
      <c r="DD2">
        <v>105</v>
      </c>
      <c r="DE2">
        <v>106</v>
      </c>
      <c r="DF2">
        <v>107</v>
      </c>
      <c r="DG2">
        <v>108</v>
      </c>
      <c r="DH2">
        <v>109</v>
      </c>
      <c r="DI2">
        <v>110</v>
      </c>
    </row>
    <row r="3" spans="1:114" x14ac:dyDescent="0.25">
      <c r="A3" t="s">
        <v>16</v>
      </c>
      <c r="B3" t="s">
        <v>6</v>
      </c>
      <c r="C3" s="24">
        <v>1</v>
      </c>
    </row>
    <row r="4" spans="1:114" x14ac:dyDescent="0.25">
      <c r="A4" t="s">
        <v>18</v>
      </c>
      <c r="B4" t="s">
        <v>3</v>
      </c>
      <c r="R4">
        <v>4</v>
      </c>
      <c r="W4">
        <v>6.1</v>
      </c>
      <c r="AB4">
        <v>8.1</v>
      </c>
      <c r="AG4" s="25">
        <v>9.9</v>
      </c>
      <c r="AL4">
        <v>11.5</v>
      </c>
      <c r="AQ4">
        <v>12.9</v>
      </c>
      <c r="AV4">
        <v>14.2</v>
      </c>
      <c r="BA4">
        <v>15.3</v>
      </c>
      <c r="BF4">
        <v>16.3</v>
      </c>
      <c r="BK4">
        <v>17.100000000000001</v>
      </c>
      <c r="BP4">
        <v>17.899999999999999</v>
      </c>
      <c r="BU4">
        <v>18.600000000000001</v>
      </c>
      <c r="BZ4">
        <v>19.100000000000001</v>
      </c>
      <c r="CE4">
        <v>19.600000000000001</v>
      </c>
      <c r="CJ4">
        <v>20</v>
      </c>
      <c r="CO4">
        <v>20.399999999999999</v>
      </c>
      <c r="CT4">
        <v>20.7</v>
      </c>
      <c r="CY4">
        <v>21</v>
      </c>
      <c r="DD4">
        <v>21.2</v>
      </c>
      <c r="DI4">
        <v>21.5</v>
      </c>
    </row>
    <row r="5" spans="1:114" x14ac:dyDescent="0.25">
      <c r="A5" t="s">
        <v>48</v>
      </c>
      <c r="B5" t="s">
        <v>1</v>
      </c>
      <c r="D5">
        <v>0.46</v>
      </c>
      <c r="E5">
        <v>0.46</v>
      </c>
      <c r="F5">
        <v>0.46</v>
      </c>
      <c r="G5">
        <v>0.46</v>
      </c>
      <c r="H5">
        <v>0.46</v>
      </c>
      <c r="I5">
        <v>0.46</v>
      </c>
      <c r="J5">
        <v>0.46</v>
      </c>
      <c r="K5">
        <v>0.46</v>
      </c>
      <c r="L5">
        <v>0.46</v>
      </c>
      <c r="M5">
        <v>0.46</v>
      </c>
      <c r="N5">
        <v>0.46</v>
      </c>
      <c r="O5">
        <v>0.46</v>
      </c>
      <c r="P5">
        <v>0.46</v>
      </c>
      <c r="Q5">
        <v>0.46</v>
      </c>
      <c r="R5">
        <v>0.46</v>
      </c>
      <c r="S5">
        <v>0.46</v>
      </c>
      <c r="T5">
        <v>0.46</v>
      </c>
      <c r="U5">
        <v>0.46</v>
      </c>
      <c r="V5">
        <v>0.46</v>
      </c>
      <c r="W5">
        <v>0.46</v>
      </c>
      <c r="X5">
        <v>0.46</v>
      </c>
      <c r="Y5">
        <v>0.46</v>
      </c>
      <c r="Z5">
        <v>0.46</v>
      </c>
      <c r="AA5">
        <v>0.46</v>
      </c>
      <c r="AB5">
        <v>0.46</v>
      </c>
      <c r="AC5">
        <v>0.46</v>
      </c>
      <c r="AD5">
        <v>0.46</v>
      </c>
      <c r="AE5">
        <v>0.46</v>
      </c>
      <c r="AF5">
        <v>0.46</v>
      </c>
      <c r="AG5" s="25">
        <v>0.46</v>
      </c>
      <c r="AH5">
        <v>0.46</v>
      </c>
      <c r="AI5">
        <v>0.46</v>
      </c>
      <c r="AJ5">
        <v>0.46</v>
      </c>
      <c r="AK5">
        <v>0.46</v>
      </c>
      <c r="AL5">
        <v>0.46</v>
      </c>
      <c r="AM5">
        <v>0.46</v>
      </c>
      <c r="AN5">
        <v>0.46</v>
      </c>
      <c r="AO5">
        <v>0.46</v>
      </c>
      <c r="AP5">
        <v>0.46</v>
      </c>
      <c r="AQ5">
        <v>0.46</v>
      </c>
      <c r="AR5">
        <v>0.46</v>
      </c>
      <c r="AS5">
        <v>0.46</v>
      </c>
      <c r="AT5">
        <v>0.46</v>
      </c>
      <c r="AU5">
        <v>0.46</v>
      </c>
      <c r="AV5">
        <v>0.46</v>
      </c>
      <c r="AW5">
        <v>0.46</v>
      </c>
      <c r="AX5">
        <v>0.46</v>
      </c>
      <c r="AY5">
        <v>0.46</v>
      </c>
      <c r="AZ5">
        <v>0.46</v>
      </c>
      <c r="BA5">
        <v>0.46</v>
      </c>
      <c r="BB5">
        <v>0.46</v>
      </c>
      <c r="BC5">
        <v>0.46</v>
      </c>
      <c r="BD5">
        <v>0.46</v>
      </c>
      <c r="BE5">
        <v>0.46</v>
      </c>
      <c r="BF5">
        <v>0.46</v>
      </c>
      <c r="BG5">
        <v>0.46</v>
      </c>
      <c r="BH5">
        <v>0.46</v>
      </c>
      <c r="BI5">
        <v>0.46</v>
      </c>
      <c r="BJ5">
        <v>0.46</v>
      </c>
      <c r="BK5">
        <v>0.46</v>
      </c>
      <c r="BL5">
        <v>0.46</v>
      </c>
      <c r="BM5">
        <v>0.46</v>
      </c>
      <c r="BN5">
        <v>0.46</v>
      </c>
      <c r="BO5">
        <v>0.46</v>
      </c>
      <c r="BP5">
        <v>0.46</v>
      </c>
      <c r="BQ5">
        <v>0.46</v>
      </c>
      <c r="BR5">
        <v>0.46</v>
      </c>
      <c r="BS5">
        <v>0.46</v>
      </c>
      <c r="BT5">
        <v>0.46</v>
      </c>
      <c r="BU5">
        <v>0.46</v>
      </c>
      <c r="BV5">
        <v>0.46</v>
      </c>
      <c r="BW5">
        <v>0.46</v>
      </c>
      <c r="BX5">
        <v>0.46</v>
      </c>
      <c r="BY5">
        <v>0.46</v>
      </c>
      <c r="BZ5">
        <v>0.46</v>
      </c>
      <c r="CA5">
        <v>0.46</v>
      </c>
      <c r="CB5">
        <v>0.46</v>
      </c>
      <c r="CC5">
        <v>0.46</v>
      </c>
      <c r="CD5">
        <v>0.46</v>
      </c>
      <c r="CE5">
        <v>0.46</v>
      </c>
      <c r="CF5">
        <v>0.46</v>
      </c>
      <c r="CG5">
        <v>0.46</v>
      </c>
      <c r="CH5">
        <v>0.46</v>
      </c>
      <c r="CI5">
        <v>0.46</v>
      </c>
      <c r="CJ5">
        <v>0.46</v>
      </c>
      <c r="CK5">
        <v>0.46</v>
      </c>
      <c r="CL5">
        <v>0.46</v>
      </c>
      <c r="CM5">
        <v>0.46</v>
      </c>
      <c r="CN5">
        <v>0.46</v>
      </c>
      <c r="CO5">
        <v>0.46</v>
      </c>
      <c r="CP5">
        <v>0.46</v>
      </c>
      <c r="CQ5">
        <v>0.46</v>
      </c>
      <c r="CR5">
        <v>0.46</v>
      </c>
      <c r="CS5">
        <v>0.46</v>
      </c>
      <c r="CT5">
        <v>0.46</v>
      </c>
      <c r="CU5">
        <v>0.46</v>
      </c>
      <c r="CV5">
        <v>0.46</v>
      </c>
      <c r="CW5">
        <v>0.46</v>
      </c>
      <c r="CX5">
        <v>0.46</v>
      </c>
      <c r="CY5">
        <v>0.46</v>
      </c>
      <c r="CZ5">
        <v>0.46</v>
      </c>
      <c r="DA5">
        <v>0.46</v>
      </c>
      <c r="DB5">
        <v>0.46</v>
      </c>
      <c r="DC5">
        <v>0.46</v>
      </c>
      <c r="DD5">
        <v>0.46</v>
      </c>
      <c r="DE5">
        <v>0.46</v>
      </c>
      <c r="DF5">
        <v>0.46</v>
      </c>
      <c r="DG5">
        <v>0.46</v>
      </c>
      <c r="DH5">
        <v>0.46</v>
      </c>
      <c r="DI5">
        <v>0.46</v>
      </c>
    </row>
    <row r="7" spans="1:114" x14ac:dyDescent="0.25">
      <c r="A7" s="9" t="s">
        <v>29</v>
      </c>
      <c r="B7" s="9"/>
      <c r="AV7" s="8" t="s">
        <v>19</v>
      </c>
      <c r="BK7" s="8" t="s">
        <v>20</v>
      </c>
      <c r="BZ7" s="8" t="s">
        <v>21</v>
      </c>
      <c r="CO7" s="8" t="s">
        <v>22</v>
      </c>
      <c r="CX7" s="4"/>
      <c r="CY7" s="8" t="s">
        <v>23</v>
      </c>
      <c r="DH7" s="4"/>
      <c r="DI7" s="8" t="s">
        <v>24</v>
      </c>
    </row>
    <row r="8" spans="1:114" x14ac:dyDescent="0.25">
      <c r="A8" t="s">
        <v>37</v>
      </c>
      <c r="B8" t="s">
        <v>15</v>
      </c>
      <c r="D8" s="2">
        <v>0.1</v>
      </c>
      <c r="E8" s="2">
        <v>0.2</v>
      </c>
      <c r="F8" s="2">
        <v>0.3</v>
      </c>
      <c r="G8" s="2">
        <v>0.4</v>
      </c>
      <c r="H8" s="2">
        <v>0.5</v>
      </c>
      <c r="I8" s="2">
        <v>0.6</v>
      </c>
      <c r="J8" s="2">
        <v>0.7</v>
      </c>
      <c r="K8" s="2">
        <v>0.8</v>
      </c>
      <c r="L8" s="2">
        <v>0.9</v>
      </c>
      <c r="M8" s="2">
        <v>1</v>
      </c>
      <c r="N8" s="2">
        <v>1.1000000000000001</v>
      </c>
      <c r="O8" s="2">
        <v>1.2</v>
      </c>
      <c r="P8" s="2">
        <v>1.3</v>
      </c>
      <c r="Q8" s="2">
        <v>1.4</v>
      </c>
      <c r="R8" s="2">
        <v>1.5</v>
      </c>
      <c r="S8" s="2">
        <v>1.6</v>
      </c>
      <c r="T8" s="2">
        <v>1.7</v>
      </c>
      <c r="U8" s="2">
        <v>1.8</v>
      </c>
      <c r="V8" s="2">
        <v>1.9</v>
      </c>
      <c r="W8" s="5">
        <v>2</v>
      </c>
      <c r="X8" s="2">
        <v>8.4</v>
      </c>
      <c r="Y8" s="2">
        <v>14.8</v>
      </c>
      <c r="Z8" s="2">
        <v>21.200000000000003</v>
      </c>
      <c r="AA8" s="2">
        <v>27.6</v>
      </c>
      <c r="AB8" s="5">
        <v>34</v>
      </c>
      <c r="AC8" s="2">
        <v>42</v>
      </c>
      <c r="AD8" s="2">
        <v>50</v>
      </c>
      <c r="AE8" s="2">
        <v>58</v>
      </c>
      <c r="AF8" s="2">
        <v>66</v>
      </c>
      <c r="AG8" s="5">
        <v>74</v>
      </c>
      <c r="AH8" s="2">
        <v>82.8</v>
      </c>
      <c r="AI8" s="2">
        <v>91.6</v>
      </c>
      <c r="AJ8" s="2">
        <v>100.39999999999999</v>
      </c>
      <c r="AK8" s="2">
        <v>109.19999999999999</v>
      </c>
      <c r="AL8" s="5">
        <v>118</v>
      </c>
      <c r="AM8" s="2">
        <v>127.4</v>
      </c>
      <c r="AN8" s="2">
        <v>136.80000000000001</v>
      </c>
      <c r="AO8" s="2">
        <v>146.20000000000002</v>
      </c>
      <c r="AP8" s="2">
        <v>155.60000000000002</v>
      </c>
      <c r="AQ8" s="5">
        <v>165</v>
      </c>
      <c r="AR8" s="2">
        <v>174.4</v>
      </c>
      <c r="AS8" s="2">
        <v>183.8</v>
      </c>
      <c r="AT8" s="2">
        <v>193.20000000000002</v>
      </c>
      <c r="AU8" s="2">
        <v>202.60000000000002</v>
      </c>
      <c r="AV8" s="7">
        <v>212</v>
      </c>
      <c r="AW8" s="2">
        <v>147.6</v>
      </c>
      <c r="AX8" s="2">
        <v>155.19999999999999</v>
      </c>
      <c r="AY8" s="2">
        <v>162.79999999999998</v>
      </c>
      <c r="AZ8" s="2">
        <v>170.39999999999998</v>
      </c>
      <c r="BA8" s="5">
        <v>178</v>
      </c>
      <c r="BB8" s="2">
        <v>185.8</v>
      </c>
      <c r="BC8" s="2">
        <v>193.60000000000002</v>
      </c>
      <c r="BD8" s="2">
        <v>201.40000000000003</v>
      </c>
      <c r="BE8" s="2">
        <v>209.20000000000005</v>
      </c>
      <c r="BF8" s="5">
        <v>217</v>
      </c>
      <c r="BG8" s="2">
        <v>224.6</v>
      </c>
      <c r="BH8" s="2">
        <v>232.2</v>
      </c>
      <c r="BI8" s="2">
        <v>239.79999999999998</v>
      </c>
      <c r="BJ8" s="2">
        <v>247.39999999999998</v>
      </c>
      <c r="BK8" s="7">
        <v>255</v>
      </c>
      <c r="BL8" s="2">
        <v>187.8</v>
      </c>
      <c r="BM8" s="2">
        <v>194.60000000000002</v>
      </c>
      <c r="BN8" s="2">
        <v>201.40000000000003</v>
      </c>
      <c r="BO8" s="2">
        <v>208.20000000000005</v>
      </c>
      <c r="BP8" s="6">
        <v>215</v>
      </c>
      <c r="BQ8" s="2">
        <v>221.8</v>
      </c>
      <c r="BR8" s="2">
        <v>228.60000000000002</v>
      </c>
      <c r="BS8" s="2">
        <v>235.40000000000003</v>
      </c>
      <c r="BT8" s="2">
        <v>242.20000000000005</v>
      </c>
      <c r="BU8" s="6">
        <v>249</v>
      </c>
      <c r="BV8" s="2">
        <v>256</v>
      </c>
      <c r="BW8" s="2">
        <v>263</v>
      </c>
      <c r="BX8" s="2">
        <v>270</v>
      </c>
      <c r="BY8" s="2">
        <v>277</v>
      </c>
      <c r="BZ8" s="8">
        <v>284</v>
      </c>
      <c r="CA8" s="2">
        <v>217.2</v>
      </c>
      <c r="CB8" s="2">
        <v>223.39999999999998</v>
      </c>
      <c r="CC8" s="2">
        <v>229.59999999999997</v>
      </c>
      <c r="CD8" s="2">
        <v>235.79999999999995</v>
      </c>
      <c r="CE8" s="5">
        <v>242</v>
      </c>
      <c r="CF8" s="2">
        <v>248</v>
      </c>
      <c r="CG8" s="2">
        <v>254</v>
      </c>
      <c r="CH8" s="2">
        <v>260</v>
      </c>
      <c r="CI8" s="2">
        <v>266</v>
      </c>
      <c r="CJ8" s="5">
        <v>272</v>
      </c>
      <c r="CK8" s="2">
        <v>278</v>
      </c>
      <c r="CL8" s="2">
        <v>284</v>
      </c>
      <c r="CM8" s="2">
        <v>290</v>
      </c>
      <c r="CN8" s="2">
        <v>296</v>
      </c>
      <c r="CO8" s="7">
        <v>302</v>
      </c>
      <c r="CP8" s="2">
        <v>240.4</v>
      </c>
      <c r="CQ8" s="2">
        <v>245.8</v>
      </c>
      <c r="CR8" s="2">
        <v>251.20000000000002</v>
      </c>
      <c r="CS8" s="2">
        <v>256.60000000000002</v>
      </c>
      <c r="CT8" s="5">
        <v>262</v>
      </c>
      <c r="CU8" s="2">
        <v>267.8</v>
      </c>
      <c r="CV8" s="2">
        <v>273.60000000000002</v>
      </c>
      <c r="CW8" s="2">
        <v>279.40000000000003</v>
      </c>
      <c r="CX8" s="2">
        <v>285.20000000000005</v>
      </c>
      <c r="CY8" s="7">
        <v>291</v>
      </c>
      <c r="CZ8" s="2">
        <v>195.6</v>
      </c>
      <c r="DA8" s="2">
        <v>200.2</v>
      </c>
      <c r="DB8" s="2">
        <v>204.79999999999998</v>
      </c>
      <c r="DC8" s="2">
        <v>209.39999999999998</v>
      </c>
      <c r="DD8" s="5">
        <v>214</v>
      </c>
      <c r="DE8" s="2">
        <v>218.8</v>
      </c>
      <c r="DF8" s="2">
        <v>223.60000000000002</v>
      </c>
      <c r="DG8" s="2">
        <v>228.40000000000003</v>
      </c>
      <c r="DH8" s="2">
        <v>233.20000000000005</v>
      </c>
      <c r="DI8" s="7">
        <v>238</v>
      </c>
      <c r="DJ8" s="2">
        <v>0</v>
      </c>
    </row>
    <row r="9" spans="1:114" x14ac:dyDescent="0.25">
      <c r="A9" t="s">
        <v>25</v>
      </c>
      <c r="B9" t="s">
        <v>0</v>
      </c>
      <c r="D9" s="3">
        <f t="shared" ref="D9:AI9" si="0">D8*D5*S*1.3</f>
        <v>5.9800000000000013E-2</v>
      </c>
      <c r="E9" s="3">
        <f t="shared" si="0"/>
        <v>0.11960000000000003</v>
      </c>
      <c r="F9" s="3">
        <f t="shared" si="0"/>
        <v>0.17940000000000003</v>
      </c>
      <c r="G9" s="3">
        <f t="shared" si="0"/>
        <v>0.23920000000000005</v>
      </c>
      <c r="H9" s="3">
        <f t="shared" si="0"/>
        <v>0.29900000000000004</v>
      </c>
      <c r="I9" s="3">
        <f t="shared" si="0"/>
        <v>0.35880000000000006</v>
      </c>
      <c r="J9" s="3">
        <f t="shared" si="0"/>
        <v>0.41860000000000003</v>
      </c>
      <c r="K9" s="3">
        <f t="shared" si="0"/>
        <v>0.4784000000000001</v>
      </c>
      <c r="L9" s="3">
        <f t="shared" si="0"/>
        <v>0.53820000000000001</v>
      </c>
      <c r="M9" s="3">
        <f t="shared" si="0"/>
        <v>0.59800000000000009</v>
      </c>
      <c r="N9" s="3">
        <f t="shared" si="0"/>
        <v>0.65780000000000016</v>
      </c>
      <c r="O9" s="3">
        <f t="shared" si="0"/>
        <v>0.71760000000000013</v>
      </c>
      <c r="P9" s="3">
        <f t="shared" si="0"/>
        <v>0.77740000000000009</v>
      </c>
      <c r="Q9" s="3">
        <f t="shared" si="0"/>
        <v>0.83720000000000006</v>
      </c>
      <c r="R9" s="3">
        <f t="shared" si="0"/>
        <v>0.89700000000000013</v>
      </c>
      <c r="S9" s="3">
        <f t="shared" si="0"/>
        <v>0.95680000000000021</v>
      </c>
      <c r="T9" s="3">
        <f t="shared" si="0"/>
        <v>1.0166000000000002</v>
      </c>
      <c r="U9" s="3">
        <f t="shared" si="0"/>
        <v>1.0764</v>
      </c>
      <c r="V9" s="3">
        <f t="shared" si="0"/>
        <v>1.1362000000000001</v>
      </c>
      <c r="W9" s="3">
        <f t="shared" si="0"/>
        <v>1.1960000000000002</v>
      </c>
      <c r="X9" s="3">
        <f t="shared" si="0"/>
        <v>5.023200000000001</v>
      </c>
      <c r="Y9" s="3">
        <f t="shared" si="0"/>
        <v>8.8504000000000005</v>
      </c>
      <c r="Z9" s="3">
        <f t="shared" si="0"/>
        <v>12.677600000000004</v>
      </c>
      <c r="AA9" s="3">
        <f t="shared" si="0"/>
        <v>16.504800000000003</v>
      </c>
      <c r="AB9" s="3">
        <f t="shared" si="0"/>
        <v>20.332000000000001</v>
      </c>
      <c r="AC9" s="3">
        <f t="shared" si="0"/>
        <v>25.116</v>
      </c>
      <c r="AD9" s="3">
        <f t="shared" si="0"/>
        <v>29.900000000000002</v>
      </c>
      <c r="AE9" s="3">
        <f t="shared" si="0"/>
        <v>34.683999999999997</v>
      </c>
      <c r="AF9" s="3">
        <f t="shared" si="0"/>
        <v>39.468000000000004</v>
      </c>
      <c r="AG9" s="26">
        <f t="shared" si="0"/>
        <v>44.252000000000002</v>
      </c>
      <c r="AH9" s="3">
        <f t="shared" si="0"/>
        <v>49.514400000000002</v>
      </c>
      <c r="AI9" s="3">
        <f t="shared" si="0"/>
        <v>54.776799999999994</v>
      </c>
      <c r="AJ9" s="3">
        <f t="shared" ref="AJ9:BO9" si="1">AJ8*AJ5*S*1.3</f>
        <v>60.039200000000001</v>
      </c>
      <c r="AK9" s="3">
        <f t="shared" si="1"/>
        <v>65.301600000000008</v>
      </c>
      <c r="AL9" s="3">
        <f t="shared" si="1"/>
        <v>70.564000000000007</v>
      </c>
      <c r="AM9" s="3">
        <f t="shared" si="1"/>
        <v>76.185200000000009</v>
      </c>
      <c r="AN9" s="3">
        <f t="shared" si="1"/>
        <v>81.806400000000011</v>
      </c>
      <c r="AO9" s="3">
        <f t="shared" si="1"/>
        <v>87.427600000000012</v>
      </c>
      <c r="AP9" s="3">
        <f t="shared" si="1"/>
        <v>93.048800000000014</v>
      </c>
      <c r="AQ9" s="3">
        <f t="shared" si="1"/>
        <v>98.670000000000016</v>
      </c>
      <c r="AR9" s="3">
        <f t="shared" si="1"/>
        <v>104.2912</v>
      </c>
      <c r="AS9" s="3">
        <f t="shared" si="1"/>
        <v>109.91240000000001</v>
      </c>
      <c r="AT9" s="3">
        <f t="shared" si="1"/>
        <v>115.53360000000002</v>
      </c>
      <c r="AU9" s="3">
        <f t="shared" si="1"/>
        <v>121.15480000000002</v>
      </c>
      <c r="AV9" s="3">
        <f t="shared" si="1"/>
        <v>126.77600000000002</v>
      </c>
      <c r="AW9" s="3">
        <f t="shared" si="1"/>
        <v>88.264800000000008</v>
      </c>
      <c r="AX9" s="3">
        <f t="shared" si="1"/>
        <v>92.809600000000003</v>
      </c>
      <c r="AY9" s="3">
        <f t="shared" si="1"/>
        <v>97.354399999999998</v>
      </c>
      <c r="AZ9" s="3">
        <f t="shared" si="1"/>
        <v>101.89919999999998</v>
      </c>
      <c r="BA9" s="3">
        <f t="shared" si="1"/>
        <v>106.44400000000002</v>
      </c>
      <c r="BB9" s="3">
        <f t="shared" si="1"/>
        <v>111.1084</v>
      </c>
      <c r="BC9" s="3">
        <f t="shared" si="1"/>
        <v>115.77280000000002</v>
      </c>
      <c r="BD9" s="3">
        <f t="shared" si="1"/>
        <v>120.43720000000003</v>
      </c>
      <c r="BE9" s="3">
        <f t="shared" si="1"/>
        <v>125.10160000000005</v>
      </c>
      <c r="BF9" s="3">
        <f t="shared" si="1"/>
        <v>129.76600000000002</v>
      </c>
      <c r="BG9" s="3">
        <f t="shared" si="1"/>
        <v>134.3108</v>
      </c>
      <c r="BH9" s="3">
        <f t="shared" si="1"/>
        <v>138.85560000000001</v>
      </c>
      <c r="BI9" s="3">
        <f t="shared" si="1"/>
        <v>143.40039999999999</v>
      </c>
      <c r="BJ9" s="3">
        <f t="shared" si="1"/>
        <v>147.9452</v>
      </c>
      <c r="BK9" s="3">
        <f t="shared" si="1"/>
        <v>152.49</v>
      </c>
      <c r="BL9" s="3">
        <f t="shared" si="1"/>
        <v>112.30440000000002</v>
      </c>
      <c r="BM9" s="3">
        <f t="shared" si="1"/>
        <v>116.37080000000003</v>
      </c>
      <c r="BN9" s="3">
        <f t="shared" si="1"/>
        <v>120.43720000000003</v>
      </c>
      <c r="BO9" s="3">
        <f t="shared" si="1"/>
        <v>124.50360000000003</v>
      </c>
      <c r="BP9" s="3">
        <f t="shared" ref="BP9:CU9" si="2">BP8*BP5*S*1.3</f>
        <v>128.57000000000002</v>
      </c>
      <c r="BQ9" s="3">
        <f t="shared" si="2"/>
        <v>132.63640000000001</v>
      </c>
      <c r="BR9" s="3">
        <f t="shared" si="2"/>
        <v>136.70280000000002</v>
      </c>
      <c r="BS9" s="3">
        <f t="shared" si="2"/>
        <v>140.76920000000004</v>
      </c>
      <c r="BT9" s="3">
        <f t="shared" si="2"/>
        <v>144.83560000000003</v>
      </c>
      <c r="BU9" s="3">
        <f t="shared" si="2"/>
        <v>148.90200000000002</v>
      </c>
      <c r="BV9" s="3">
        <f t="shared" si="2"/>
        <v>153.08800000000002</v>
      </c>
      <c r="BW9" s="3">
        <f t="shared" si="2"/>
        <v>157.274</v>
      </c>
      <c r="BX9" s="3">
        <f t="shared" si="2"/>
        <v>161.46</v>
      </c>
      <c r="BY9" s="3">
        <f t="shared" si="2"/>
        <v>165.64600000000002</v>
      </c>
      <c r="BZ9" s="3">
        <f t="shared" si="2"/>
        <v>169.83200000000002</v>
      </c>
      <c r="CA9" s="3">
        <f t="shared" si="2"/>
        <v>129.88560000000001</v>
      </c>
      <c r="CB9" s="3">
        <f t="shared" si="2"/>
        <v>133.5932</v>
      </c>
      <c r="CC9" s="3">
        <f t="shared" si="2"/>
        <v>137.30079999999998</v>
      </c>
      <c r="CD9" s="3">
        <f t="shared" si="2"/>
        <v>141.00839999999999</v>
      </c>
      <c r="CE9" s="3">
        <f t="shared" si="2"/>
        <v>144.71600000000001</v>
      </c>
      <c r="CF9" s="3">
        <f t="shared" si="2"/>
        <v>148.304</v>
      </c>
      <c r="CG9" s="3">
        <f t="shared" si="2"/>
        <v>151.892</v>
      </c>
      <c r="CH9" s="3">
        <f t="shared" si="2"/>
        <v>155.48000000000002</v>
      </c>
      <c r="CI9" s="3">
        <f t="shared" si="2"/>
        <v>159.06800000000001</v>
      </c>
      <c r="CJ9" s="3">
        <f t="shared" si="2"/>
        <v>162.65600000000001</v>
      </c>
      <c r="CK9" s="3">
        <f t="shared" si="2"/>
        <v>166.24400000000003</v>
      </c>
      <c r="CL9" s="3">
        <f t="shared" si="2"/>
        <v>169.83200000000002</v>
      </c>
      <c r="CM9" s="3">
        <f t="shared" si="2"/>
        <v>173.42000000000002</v>
      </c>
      <c r="CN9" s="3">
        <f t="shared" si="2"/>
        <v>177.00800000000001</v>
      </c>
      <c r="CO9" s="3">
        <f t="shared" si="2"/>
        <v>180.59600000000003</v>
      </c>
      <c r="CP9" s="3">
        <f t="shared" si="2"/>
        <v>143.75920000000002</v>
      </c>
      <c r="CQ9" s="3">
        <f t="shared" si="2"/>
        <v>146.98840000000001</v>
      </c>
      <c r="CR9" s="3">
        <f t="shared" si="2"/>
        <v>150.2176</v>
      </c>
      <c r="CS9" s="3">
        <f t="shared" si="2"/>
        <v>153.44680000000002</v>
      </c>
      <c r="CT9" s="3">
        <f t="shared" si="2"/>
        <v>156.67600000000002</v>
      </c>
      <c r="CU9" s="3">
        <f t="shared" si="2"/>
        <v>160.14440000000002</v>
      </c>
      <c r="CV9" s="3">
        <f t="shared" ref="CV9:DI9" si="3">CV8*CV5*S*1.3</f>
        <v>163.61280000000002</v>
      </c>
      <c r="CW9" s="3">
        <f t="shared" si="3"/>
        <v>167.08120000000005</v>
      </c>
      <c r="CX9" s="3">
        <f t="shared" si="3"/>
        <v>170.54960000000005</v>
      </c>
      <c r="CY9" s="3">
        <f t="shared" si="3"/>
        <v>174.01800000000003</v>
      </c>
      <c r="CZ9" s="3">
        <f t="shared" si="3"/>
        <v>116.9688</v>
      </c>
      <c r="DA9" s="3">
        <f t="shared" si="3"/>
        <v>119.7196</v>
      </c>
      <c r="DB9" s="3">
        <f t="shared" si="3"/>
        <v>122.4704</v>
      </c>
      <c r="DC9" s="3">
        <f t="shared" si="3"/>
        <v>125.2212</v>
      </c>
      <c r="DD9" s="3">
        <f t="shared" si="3"/>
        <v>127.97200000000001</v>
      </c>
      <c r="DE9" s="3">
        <f t="shared" si="3"/>
        <v>130.84240000000003</v>
      </c>
      <c r="DF9" s="3">
        <f t="shared" si="3"/>
        <v>133.71280000000002</v>
      </c>
      <c r="DG9" s="3">
        <f t="shared" si="3"/>
        <v>136.58320000000003</v>
      </c>
      <c r="DH9" s="3">
        <f t="shared" si="3"/>
        <v>139.45360000000002</v>
      </c>
      <c r="DI9" s="3">
        <f t="shared" si="3"/>
        <v>142.32400000000001</v>
      </c>
    </row>
    <row r="10" spans="1:114" x14ac:dyDescent="0.25">
      <c r="A10" t="s">
        <v>26</v>
      </c>
      <c r="B10" t="s">
        <v>4</v>
      </c>
      <c r="D10" s="3">
        <f>EXP(-1.0587+0.8836*LN(D9)+0.284)</f>
        <v>3.8251214694786692E-2</v>
      </c>
      <c r="E10" s="3">
        <f t="shared" ref="E10:BP10" si="4">EXP(-1.0587+0.8836*LN(E9)+0.284)</f>
        <v>7.0572472831987407E-2</v>
      </c>
      <c r="F10" s="3">
        <f t="shared" si="4"/>
        <v>0.10097865266628626</v>
      </c>
      <c r="G10" s="3">
        <f t="shared" si="4"/>
        <v>0.13020433367571971</v>
      </c>
      <c r="H10" s="3">
        <f t="shared" si="4"/>
        <v>0.15858245136084151</v>
      </c>
      <c r="I10" s="3">
        <f t="shared" si="4"/>
        <v>0.18630292603161266</v>
      </c>
      <c r="J10" s="3">
        <f t="shared" si="4"/>
        <v>0.21348819196848956</v>
      </c>
      <c r="K10" s="3">
        <f t="shared" si="4"/>
        <v>0.24022352948151249</v>
      </c>
      <c r="L10" s="3">
        <f t="shared" si="4"/>
        <v>0.26657162068341334</v>
      </c>
      <c r="M10" s="3">
        <f t="shared" si="4"/>
        <v>0.29258040116091422</v>
      </c>
      <c r="N10" s="3">
        <f t="shared" si="4"/>
        <v>0.31828766460253499</v>
      </c>
      <c r="O10" s="3">
        <f t="shared" si="4"/>
        <v>0.34372393898585613</v>
      </c>
      <c r="P10" s="3">
        <f t="shared" si="4"/>
        <v>0.36891437415318018</v>
      </c>
      <c r="Q10" s="3">
        <f t="shared" si="4"/>
        <v>0.39388003094447505</v>
      </c>
      <c r="R10" s="3">
        <f t="shared" si="4"/>
        <v>0.41863879102163881</v>
      </c>
      <c r="S10" s="3">
        <f t="shared" si="4"/>
        <v>0.44320601693856093</v>
      </c>
      <c r="T10" s="3">
        <f t="shared" si="4"/>
        <v>0.4675950423931014</v>
      </c>
      <c r="U10" s="3">
        <f t="shared" si="4"/>
        <v>0.49181754379745313</v>
      </c>
      <c r="V10" s="3">
        <f t="shared" si="4"/>
        <v>0.5158838269100704</v>
      </c>
      <c r="W10" s="3">
        <f t="shared" si="4"/>
        <v>0.53980305140256757</v>
      </c>
      <c r="X10" s="3">
        <f t="shared" si="4"/>
        <v>1.9183966536983996</v>
      </c>
      <c r="Y10" s="3">
        <f t="shared" si="4"/>
        <v>3.1643789202471244</v>
      </c>
      <c r="Z10" s="3">
        <f t="shared" si="4"/>
        <v>4.3470596317123791</v>
      </c>
      <c r="AA10" s="3">
        <f t="shared" si="4"/>
        <v>5.4882324328994505</v>
      </c>
      <c r="AB10" s="3">
        <f t="shared" si="4"/>
        <v>6.5987245821741247</v>
      </c>
      <c r="AC10" s="3">
        <f t="shared" si="4"/>
        <v>7.9533172071367026</v>
      </c>
      <c r="AD10" s="3">
        <f t="shared" si="4"/>
        <v>9.2780162082062354</v>
      </c>
      <c r="AE10" s="3">
        <f t="shared" si="4"/>
        <v>10.578161814566405</v>
      </c>
      <c r="AF10" s="3">
        <f t="shared" si="4"/>
        <v>11.8575305564269</v>
      </c>
      <c r="AG10" s="26">
        <f t="shared" si="4"/>
        <v>13.118928907524451</v>
      </c>
      <c r="AH10" s="3">
        <f t="shared" si="4"/>
        <v>14.48828020274955</v>
      </c>
      <c r="AI10" s="3">
        <f t="shared" si="4"/>
        <v>15.840762095818524</v>
      </c>
      <c r="AJ10" s="3">
        <f t="shared" si="4"/>
        <v>17.17817962563306</v>
      </c>
      <c r="AK10" s="3">
        <f t="shared" si="4"/>
        <v>18.502003309535596</v>
      </c>
      <c r="AL10" s="3">
        <f t="shared" si="4"/>
        <v>19.813453167086163</v>
      </c>
      <c r="AM10" s="3">
        <f t="shared" si="4"/>
        <v>21.201809968768398</v>
      </c>
      <c r="AN10" s="3">
        <f t="shared" si="4"/>
        <v>22.578282710556032</v>
      </c>
      <c r="AO10" s="3">
        <f t="shared" si="4"/>
        <v>23.943780883230701</v>
      </c>
      <c r="AP10" s="3">
        <f t="shared" si="4"/>
        <v>25.29909041268553</v>
      </c>
      <c r="AQ10" s="3">
        <f t="shared" si="4"/>
        <v>26.644896901954091</v>
      </c>
      <c r="AR10" s="3">
        <f t="shared" si="4"/>
        <v>27.981803424629682</v>
      </c>
      <c r="AS10" s="3">
        <f t="shared" si="4"/>
        <v>29.310344372425515</v>
      </c>
      <c r="AT10" s="3">
        <f t="shared" si="4"/>
        <v>30.630996389304649</v>
      </c>
      <c r="AU10" s="3">
        <f t="shared" si="4"/>
        <v>31.944187117275145</v>
      </c>
      <c r="AV10" s="3">
        <f t="shared" si="4"/>
        <v>33.250302273150254</v>
      </c>
      <c r="AW10" s="3">
        <f t="shared" si="4"/>
        <v>24.146263549285706</v>
      </c>
      <c r="AX10" s="3">
        <f t="shared" si="4"/>
        <v>25.241615800824192</v>
      </c>
      <c r="AY10" s="3">
        <f t="shared" si="4"/>
        <v>26.330739676620471</v>
      </c>
      <c r="AZ10" s="3">
        <f t="shared" si="4"/>
        <v>27.413959140904993</v>
      </c>
      <c r="BA10" s="3">
        <f t="shared" si="4"/>
        <v>28.491567625901922</v>
      </c>
      <c r="BB10" s="3">
        <f t="shared" si="4"/>
        <v>29.591979680398158</v>
      </c>
      <c r="BC10" s="3">
        <f t="shared" si="4"/>
        <v>30.687025974408243</v>
      </c>
      <c r="BD10" s="3">
        <f t="shared" si="4"/>
        <v>31.776947421879221</v>
      </c>
      <c r="BE10" s="3">
        <f t="shared" si="4"/>
        <v>32.861965219412788</v>
      </c>
      <c r="BF10" s="3">
        <f t="shared" si="4"/>
        <v>33.942283134532282</v>
      </c>
      <c r="BG10" s="3">
        <f t="shared" si="4"/>
        <v>34.990559574445506</v>
      </c>
      <c r="BH10" s="3">
        <f t="shared" si="4"/>
        <v>36.034714420414154</v>
      </c>
      <c r="BI10" s="3">
        <f t="shared" si="4"/>
        <v>37.074898044398353</v>
      </c>
      <c r="BJ10" s="3">
        <f t="shared" si="4"/>
        <v>38.11125074558732</v>
      </c>
      <c r="BK10" s="3">
        <f t="shared" si="4"/>
        <v>39.143903713602519</v>
      </c>
      <c r="BL10" s="3">
        <f t="shared" si="4"/>
        <v>29.873262324322909</v>
      </c>
      <c r="BM10" s="3">
        <f t="shared" si="4"/>
        <v>30.827041059392158</v>
      </c>
      <c r="BN10" s="3">
        <f t="shared" si="4"/>
        <v>31.776947421879221</v>
      </c>
      <c r="BO10" s="3">
        <f t="shared" si="4"/>
        <v>32.723127145805996</v>
      </c>
      <c r="BP10" s="3">
        <f t="shared" si="4"/>
        <v>33.665715905233277</v>
      </c>
      <c r="BQ10" s="3">
        <f t="shared" ref="BQ10:DI10" si="5">EXP(-1.0587+0.8836*LN(BQ9)+0.284)</f>
        <v>34.604840304672855</v>
      </c>
      <c r="BR10" s="3">
        <f t="shared" si="5"/>
        <v>35.54061874463067</v>
      </c>
      <c r="BS10" s="3">
        <f t="shared" si="5"/>
        <v>36.473162181268776</v>
      </c>
      <c r="BT10" s="3">
        <f t="shared" si="5"/>
        <v>37.402574795823412</v>
      </c>
      <c r="BU10" s="3">
        <f t="shared" si="5"/>
        <v>38.328954586731257</v>
      </c>
      <c r="BV10" s="3">
        <f t="shared" si="5"/>
        <v>39.27951026543515</v>
      </c>
      <c r="BW10" s="3">
        <f t="shared" si="5"/>
        <v>40.227044915434455</v>
      </c>
      <c r="BX10" s="3">
        <f t="shared" si="5"/>
        <v>41.171648186302534</v>
      </c>
      <c r="BY10" s="3">
        <f t="shared" si="5"/>
        <v>42.113404814327666</v>
      </c>
      <c r="BZ10" s="3">
        <f t="shared" si="5"/>
        <v>43.052395009050464</v>
      </c>
      <c r="CA10" s="3">
        <f t="shared" si="5"/>
        <v>33.969923496904471</v>
      </c>
      <c r="CB10" s="3">
        <f t="shared" si="5"/>
        <v>34.825320260776721</v>
      </c>
      <c r="CC10" s="3">
        <f t="shared" si="5"/>
        <v>35.677957802122052</v>
      </c>
      <c r="CD10" s="3">
        <f t="shared" si="5"/>
        <v>36.527919192218484</v>
      </c>
      <c r="CE10" s="3">
        <f t="shared" si="5"/>
        <v>37.375282885096105</v>
      </c>
      <c r="CF10" s="3">
        <f t="shared" si="5"/>
        <v>38.192908835171721</v>
      </c>
      <c r="CG10" s="3">
        <f t="shared" si="5"/>
        <v>39.008235247069422</v>
      </c>
      <c r="CH10" s="3">
        <f t="shared" si="5"/>
        <v>39.821322691506509</v>
      </c>
      <c r="CI10" s="3">
        <f t="shared" si="5"/>
        <v>40.632228784106751</v>
      </c>
      <c r="CJ10" s="3">
        <f t="shared" si="5"/>
        <v>41.441008392926435</v>
      </c>
      <c r="CK10" s="3">
        <f t="shared" si="5"/>
        <v>42.247713827152431</v>
      </c>
      <c r="CL10" s="3">
        <f t="shared" si="5"/>
        <v>43.052395009050464</v>
      </c>
      <c r="CM10" s="3">
        <f t="shared" si="5"/>
        <v>43.855099630972404</v>
      </c>
      <c r="CN10" s="3">
        <f t="shared" si="5"/>
        <v>44.65587329900309</v>
      </c>
      <c r="CO10" s="3">
        <f t="shared" si="5"/>
        <v>45.45475966463092</v>
      </c>
      <c r="CP10" s="3">
        <f t="shared" si="5"/>
        <v>37.156852874797387</v>
      </c>
      <c r="CQ10" s="3">
        <f t="shared" si="5"/>
        <v>37.893382956474554</v>
      </c>
      <c r="CR10" s="3">
        <f t="shared" si="5"/>
        <v>38.628031828897477</v>
      </c>
      <c r="CS10" s="3">
        <f t="shared" si="5"/>
        <v>39.360844589868812</v>
      </c>
      <c r="CT10" s="3">
        <f t="shared" si="5"/>
        <v>40.091864330619408</v>
      </c>
      <c r="CU10" s="3">
        <f t="shared" si="5"/>
        <v>40.875083519592437</v>
      </c>
      <c r="CV10" s="3">
        <f t="shared" si="5"/>
        <v>41.656330547871846</v>
      </c>
      <c r="CW10" s="3">
        <f t="shared" si="5"/>
        <v>42.435652038864774</v>
      </c>
      <c r="CX10" s="3">
        <f t="shared" si="5"/>
        <v>43.213092569663949</v>
      </c>
      <c r="CY10" s="3">
        <f t="shared" si="5"/>
        <v>43.988694800618951</v>
      </c>
      <c r="CZ10" s="3">
        <f t="shared" si="5"/>
        <v>30.966972418998537</v>
      </c>
      <c r="DA10" s="3">
        <f t="shared" si="5"/>
        <v>31.609591697240383</v>
      </c>
      <c r="DB10" s="3">
        <f t="shared" si="5"/>
        <v>32.250494410521227</v>
      </c>
      <c r="DC10" s="3">
        <f t="shared" si="5"/>
        <v>32.889723553463881</v>
      </c>
      <c r="DD10" s="3">
        <f t="shared" si="5"/>
        <v>33.527320123852874</v>
      </c>
      <c r="DE10" s="3">
        <f t="shared" si="5"/>
        <v>34.190940004301915</v>
      </c>
      <c r="DF10" s="3">
        <f t="shared" si="5"/>
        <v>34.852867306609063</v>
      </c>
      <c r="DG10" s="3">
        <f t="shared" si="5"/>
        <v>35.513142550162883</v>
      </c>
      <c r="DH10" s="3">
        <f t="shared" si="5"/>
        <v>36.171804453944937</v>
      </c>
      <c r="DI10" s="3">
        <f t="shared" si="5"/>
        <v>36.828890051912026</v>
      </c>
    </row>
    <row r="11" spans="1:114" x14ac:dyDescent="0.25">
      <c r="A11" t="s">
        <v>27</v>
      </c>
      <c r="B11" t="s">
        <v>6</v>
      </c>
      <c r="D11" s="3">
        <f t="shared" ref="D11:AI11" si="6">S*70</f>
        <v>70</v>
      </c>
      <c r="E11" s="3">
        <f t="shared" si="6"/>
        <v>70</v>
      </c>
      <c r="F11" s="3">
        <f t="shared" si="6"/>
        <v>70</v>
      </c>
      <c r="G11" s="3">
        <f t="shared" si="6"/>
        <v>70</v>
      </c>
      <c r="H11" s="3">
        <f t="shared" si="6"/>
        <v>70</v>
      </c>
      <c r="I11" s="3">
        <f t="shared" si="6"/>
        <v>70</v>
      </c>
      <c r="J11" s="3">
        <f t="shared" si="6"/>
        <v>70</v>
      </c>
      <c r="K11" s="3">
        <f t="shared" si="6"/>
        <v>70</v>
      </c>
      <c r="L11" s="3">
        <f t="shared" si="6"/>
        <v>70</v>
      </c>
      <c r="M11" s="3">
        <f t="shared" si="6"/>
        <v>70</v>
      </c>
      <c r="N11" s="3">
        <f t="shared" si="6"/>
        <v>70</v>
      </c>
      <c r="O11" s="3">
        <f t="shared" si="6"/>
        <v>70</v>
      </c>
      <c r="P11" s="3">
        <f t="shared" si="6"/>
        <v>70</v>
      </c>
      <c r="Q11" s="3">
        <f t="shared" si="6"/>
        <v>70</v>
      </c>
      <c r="R11" s="3">
        <f t="shared" si="6"/>
        <v>70</v>
      </c>
      <c r="S11" s="3">
        <f t="shared" si="6"/>
        <v>70</v>
      </c>
      <c r="T11" s="3">
        <f t="shared" si="6"/>
        <v>70</v>
      </c>
      <c r="U11" s="3">
        <f t="shared" si="6"/>
        <v>70</v>
      </c>
      <c r="V11" s="3">
        <f t="shared" si="6"/>
        <v>70</v>
      </c>
      <c r="W11" s="3">
        <f t="shared" si="6"/>
        <v>70</v>
      </c>
      <c r="X11" s="3">
        <f t="shared" si="6"/>
        <v>70</v>
      </c>
      <c r="Y11" s="3">
        <f t="shared" si="6"/>
        <v>70</v>
      </c>
      <c r="Z11" s="3">
        <f t="shared" si="6"/>
        <v>70</v>
      </c>
      <c r="AA11" s="3">
        <f t="shared" si="6"/>
        <v>70</v>
      </c>
      <c r="AB11" s="3">
        <f t="shared" si="6"/>
        <v>70</v>
      </c>
      <c r="AC11" s="3">
        <f t="shared" si="6"/>
        <v>70</v>
      </c>
      <c r="AD11" s="3">
        <f t="shared" si="6"/>
        <v>70</v>
      </c>
      <c r="AE11" s="3">
        <f t="shared" si="6"/>
        <v>70</v>
      </c>
      <c r="AF11" s="3">
        <f t="shared" si="6"/>
        <v>70</v>
      </c>
      <c r="AG11" s="26">
        <f t="shared" si="6"/>
        <v>70</v>
      </c>
      <c r="AH11" s="3">
        <f t="shared" si="6"/>
        <v>70</v>
      </c>
      <c r="AI11" s="3">
        <f t="shared" si="6"/>
        <v>70</v>
      </c>
      <c r="AJ11" s="3">
        <f t="shared" ref="AJ11:BO11" si="7">S*70</f>
        <v>70</v>
      </c>
      <c r="AK11" s="3">
        <f t="shared" si="7"/>
        <v>70</v>
      </c>
      <c r="AL11" s="3">
        <f t="shared" si="7"/>
        <v>70</v>
      </c>
      <c r="AM11" s="3">
        <f t="shared" si="7"/>
        <v>70</v>
      </c>
      <c r="AN11" s="3">
        <f t="shared" si="7"/>
        <v>70</v>
      </c>
      <c r="AO11" s="3">
        <f t="shared" si="7"/>
        <v>70</v>
      </c>
      <c r="AP11" s="3">
        <f t="shared" si="7"/>
        <v>70</v>
      </c>
      <c r="AQ11" s="3">
        <f t="shared" si="7"/>
        <v>70</v>
      </c>
      <c r="AR11" s="3">
        <f t="shared" si="7"/>
        <v>70</v>
      </c>
      <c r="AS11" s="3">
        <f t="shared" si="7"/>
        <v>70</v>
      </c>
      <c r="AT11" s="3">
        <f t="shared" si="7"/>
        <v>70</v>
      </c>
      <c r="AU11" s="3">
        <f t="shared" si="7"/>
        <v>70</v>
      </c>
      <c r="AV11" s="3">
        <f t="shared" si="7"/>
        <v>70</v>
      </c>
      <c r="AW11" s="3">
        <f t="shared" si="7"/>
        <v>70</v>
      </c>
      <c r="AX11" s="3">
        <f t="shared" si="7"/>
        <v>70</v>
      </c>
      <c r="AY11" s="3">
        <f t="shared" si="7"/>
        <v>70</v>
      </c>
      <c r="AZ11" s="3">
        <f t="shared" si="7"/>
        <v>70</v>
      </c>
      <c r="BA11" s="3">
        <f t="shared" si="7"/>
        <v>70</v>
      </c>
      <c r="BB11" s="3">
        <f t="shared" si="7"/>
        <v>70</v>
      </c>
      <c r="BC11" s="3">
        <f t="shared" si="7"/>
        <v>70</v>
      </c>
      <c r="BD11" s="3">
        <f t="shared" si="7"/>
        <v>70</v>
      </c>
      <c r="BE11" s="3">
        <f t="shared" si="7"/>
        <v>70</v>
      </c>
      <c r="BF11" s="3">
        <f t="shared" si="7"/>
        <v>70</v>
      </c>
      <c r="BG11" s="3">
        <f t="shared" si="7"/>
        <v>70</v>
      </c>
      <c r="BH11" s="3">
        <f t="shared" si="7"/>
        <v>70</v>
      </c>
      <c r="BI11" s="3">
        <f t="shared" si="7"/>
        <v>70</v>
      </c>
      <c r="BJ11" s="3">
        <f t="shared" si="7"/>
        <v>70</v>
      </c>
      <c r="BK11" s="3">
        <f t="shared" si="7"/>
        <v>70</v>
      </c>
      <c r="BL11" s="3">
        <f t="shared" si="7"/>
        <v>70</v>
      </c>
      <c r="BM11" s="3">
        <f t="shared" si="7"/>
        <v>70</v>
      </c>
      <c r="BN11" s="3">
        <f t="shared" si="7"/>
        <v>70</v>
      </c>
      <c r="BO11" s="3">
        <f t="shared" si="7"/>
        <v>70</v>
      </c>
      <c r="BP11" s="3">
        <f t="shared" ref="BP11:CU11" si="8">S*70</f>
        <v>70</v>
      </c>
      <c r="BQ11" s="3">
        <f t="shared" si="8"/>
        <v>70</v>
      </c>
      <c r="BR11" s="3">
        <f t="shared" si="8"/>
        <v>70</v>
      </c>
      <c r="BS11" s="3">
        <f t="shared" si="8"/>
        <v>70</v>
      </c>
      <c r="BT11" s="3">
        <f t="shared" si="8"/>
        <v>70</v>
      </c>
      <c r="BU11" s="3">
        <f t="shared" si="8"/>
        <v>70</v>
      </c>
      <c r="BV11" s="3">
        <f t="shared" si="8"/>
        <v>70</v>
      </c>
      <c r="BW11" s="3">
        <f t="shared" si="8"/>
        <v>70</v>
      </c>
      <c r="BX11" s="3">
        <f t="shared" si="8"/>
        <v>70</v>
      </c>
      <c r="BY11" s="3">
        <f t="shared" si="8"/>
        <v>70</v>
      </c>
      <c r="BZ11" s="3">
        <f t="shared" si="8"/>
        <v>70</v>
      </c>
      <c r="CA11" s="3">
        <f t="shared" si="8"/>
        <v>70</v>
      </c>
      <c r="CB11" s="3">
        <f t="shared" si="8"/>
        <v>70</v>
      </c>
      <c r="CC11" s="3">
        <f t="shared" si="8"/>
        <v>70</v>
      </c>
      <c r="CD11" s="3">
        <f t="shared" si="8"/>
        <v>70</v>
      </c>
      <c r="CE11" s="3">
        <f t="shared" si="8"/>
        <v>70</v>
      </c>
      <c r="CF11" s="3">
        <f t="shared" si="8"/>
        <v>70</v>
      </c>
      <c r="CG11" s="3">
        <f t="shared" si="8"/>
        <v>70</v>
      </c>
      <c r="CH11" s="3">
        <f t="shared" si="8"/>
        <v>70</v>
      </c>
      <c r="CI11" s="3">
        <f t="shared" si="8"/>
        <v>70</v>
      </c>
      <c r="CJ11" s="3">
        <f t="shared" si="8"/>
        <v>70</v>
      </c>
      <c r="CK11" s="3">
        <f t="shared" si="8"/>
        <v>70</v>
      </c>
      <c r="CL11" s="3">
        <f t="shared" si="8"/>
        <v>70</v>
      </c>
      <c r="CM11" s="3">
        <f t="shared" si="8"/>
        <v>70</v>
      </c>
      <c r="CN11" s="3">
        <f t="shared" si="8"/>
        <v>70</v>
      </c>
      <c r="CO11" s="3">
        <f t="shared" si="8"/>
        <v>70</v>
      </c>
      <c r="CP11" s="3">
        <f t="shared" si="8"/>
        <v>70</v>
      </c>
      <c r="CQ11" s="3">
        <f t="shared" si="8"/>
        <v>70</v>
      </c>
      <c r="CR11" s="3">
        <f t="shared" si="8"/>
        <v>70</v>
      </c>
      <c r="CS11" s="3">
        <f t="shared" si="8"/>
        <v>70</v>
      </c>
      <c r="CT11" s="3">
        <f t="shared" si="8"/>
        <v>70</v>
      </c>
      <c r="CU11" s="3">
        <f t="shared" si="8"/>
        <v>70</v>
      </c>
      <c r="CV11" s="3">
        <f t="shared" ref="CV11:DI11" si="9">S*70</f>
        <v>70</v>
      </c>
      <c r="CW11" s="3">
        <f t="shared" si="9"/>
        <v>70</v>
      </c>
      <c r="CX11" s="3">
        <f t="shared" si="9"/>
        <v>70</v>
      </c>
      <c r="CY11" s="3">
        <f t="shared" si="9"/>
        <v>70</v>
      </c>
      <c r="CZ11" s="3">
        <f t="shared" si="9"/>
        <v>70</v>
      </c>
      <c r="DA11" s="3">
        <f t="shared" si="9"/>
        <v>70</v>
      </c>
      <c r="DB11" s="3">
        <f t="shared" si="9"/>
        <v>70</v>
      </c>
      <c r="DC11" s="3">
        <f t="shared" si="9"/>
        <v>70</v>
      </c>
      <c r="DD11" s="3">
        <f t="shared" si="9"/>
        <v>70</v>
      </c>
      <c r="DE11" s="3">
        <f t="shared" si="9"/>
        <v>70</v>
      </c>
      <c r="DF11" s="3">
        <f t="shared" si="9"/>
        <v>70</v>
      </c>
      <c r="DG11" s="3">
        <f t="shared" si="9"/>
        <v>70</v>
      </c>
      <c r="DH11" s="3">
        <f t="shared" si="9"/>
        <v>70</v>
      </c>
      <c r="DI11" s="3">
        <f t="shared" si="9"/>
        <v>70</v>
      </c>
    </row>
    <row r="12" spans="1:114" x14ac:dyDescent="0.25">
      <c r="A12" t="s">
        <v>28</v>
      </c>
      <c r="B12" t="s">
        <v>8</v>
      </c>
      <c r="D12" s="3">
        <f t="shared" ref="D12:AG12" si="10">10*S/2 + 10/30*D2*S/2</f>
        <v>5.166666666666667</v>
      </c>
      <c r="E12" s="3">
        <f t="shared" si="10"/>
        <v>5.333333333333333</v>
      </c>
      <c r="F12" s="3">
        <f t="shared" si="10"/>
        <v>5.5</v>
      </c>
      <c r="G12" s="3">
        <f t="shared" si="10"/>
        <v>5.666666666666667</v>
      </c>
      <c r="H12" s="3">
        <f t="shared" si="10"/>
        <v>5.833333333333333</v>
      </c>
      <c r="I12" s="3">
        <f t="shared" si="10"/>
        <v>6</v>
      </c>
      <c r="J12" s="3">
        <f t="shared" si="10"/>
        <v>6.1666666666666661</v>
      </c>
      <c r="K12" s="3">
        <f t="shared" si="10"/>
        <v>6.333333333333333</v>
      </c>
      <c r="L12" s="3">
        <f t="shared" si="10"/>
        <v>6.5</v>
      </c>
      <c r="M12" s="3">
        <f t="shared" si="10"/>
        <v>6.6666666666666661</v>
      </c>
      <c r="N12" s="3">
        <f t="shared" si="10"/>
        <v>6.833333333333333</v>
      </c>
      <c r="O12" s="3">
        <f t="shared" si="10"/>
        <v>7</v>
      </c>
      <c r="P12" s="3">
        <f t="shared" si="10"/>
        <v>7.1666666666666661</v>
      </c>
      <c r="Q12" s="3">
        <f t="shared" si="10"/>
        <v>7.333333333333333</v>
      </c>
      <c r="R12" s="3">
        <f t="shared" si="10"/>
        <v>7.5</v>
      </c>
      <c r="S12" s="3">
        <f t="shared" si="10"/>
        <v>7.6666666666666661</v>
      </c>
      <c r="T12" s="3">
        <f t="shared" si="10"/>
        <v>7.833333333333333</v>
      </c>
      <c r="U12" s="3">
        <f t="shared" si="10"/>
        <v>8</v>
      </c>
      <c r="V12" s="3">
        <f t="shared" si="10"/>
        <v>8.1666666666666661</v>
      </c>
      <c r="W12" s="3">
        <f t="shared" si="10"/>
        <v>8.3333333333333321</v>
      </c>
      <c r="X12" s="3">
        <f t="shared" si="10"/>
        <v>8.5</v>
      </c>
      <c r="Y12" s="3">
        <f t="shared" si="10"/>
        <v>8.6666666666666661</v>
      </c>
      <c r="Z12" s="3">
        <f t="shared" si="10"/>
        <v>8.8333333333333321</v>
      </c>
      <c r="AA12" s="3">
        <f t="shared" si="10"/>
        <v>9</v>
      </c>
      <c r="AB12" s="3">
        <f t="shared" si="10"/>
        <v>9.1666666666666661</v>
      </c>
      <c r="AC12" s="3">
        <f t="shared" si="10"/>
        <v>9.3333333333333321</v>
      </c>
      <c r="AD12" s="3">
        <f t="shared" si="10"/>
        <v>9.5</v>
      </c>
      <c r="AE12" s="3">
        <f t="shared" si="10"/>
        <v>9.6666666666666661</v>
      </c>
      <c r="AF12" s="3">
        <f t="shared" si="10"/>
        <v>9.8333333333333321</v>
      </c>
      <c r="AG12" s="26">
        <f t="shared" si="10"/>
        <v>10</v>
      </c>
      <c r="AH12" s="3">
        <f t="shared" ref="AH12:BM12" si="11">10*S</f>
        <v>10</v>
      </c>
      <c r="AI12" s="3">
        <f t="shared" si="11"/>
        <v>10</v>
      </c>
      <c r="AJ12" s="3">
        <f t="shared" si="11"/>
        <v>10</v>
      </c>
      <c r="AK12" s="3">
        <f t="shared" si="11"/>
        <v>10</v>
      </c>
      <c r="AL12" s="3">
        <f t="shared" si="11"/>
        <v>10</v>
      </c>
      <c r="AM12" s="3">
        <f t="shared" si="11"/>
        <v>10</v>
      </c>
      <c r="AN12" s="3">
        <f t="shared" si="11"/>
        <v>10</v>
      </c>
      <c r="AO12" s="3">
        <f t="shared" si="11"/>
        <v>10</v>
      </c>
      <c r="AP12" s="3">
        <f t="shared" si="11"/>
        <v>10</v>
      </c>
      <c r="AQ12" s="3">
        <f t="shared" si="11"/>
        <v>10</v>
      </c>
      <c r="AR12" s="3">
        <f t="shared" si="11"/>
        <v>10</v>
      </c>
      <c r="AS12" s="3">
        <f t="shared" si="11"/>
        <v>10</v>
      </c>
      <c r="AT12" s="3">
        <f t="shared" si="11"/>
        <v>10</v>
      </c>
      <c r="AU12" s="3">
        <f t="shared" si="11"/>
        <v>10</v>
      </c>
      <c r="AV12" s="3">
        <f t="shared" si="11"/>
        <v>10</v>
      </c>
      <c r="AW12" s="3">
        <f t="shared" si="11"/>
        <v>10</v>
      </c>
      <c r="AX12" s="3">
        <f t="shared" si="11"/>
        <v>10</v>
      </c>
      <c r="AY12" s="3">
        <f t="shared" si="11"/>
        <v>10</v>
      </c>
      <c r="AZ12" s="3">
        <f t="shared" si="11"/>
        <v>10</v>
      </c>
      <c r="BA12" s="3">
        <f t="shared" si="11"/>
        <v>10</v>
      </c>
      <c r="BB12" s="3">
        <f t="shared" si="11"/>
        <v>10</v>
      </c>
      <c r="BC12" s="3">
        <f t="shared" si="11"/>
        <v>10</v>
      </c>
      <c r="BD12" s="3">
        <f t="shared" si="11"/>
        <v>10</v>
      </c>
      <c r="BE12" s="3">
        <f t="shared" si="11"/>
        <v>10</v>
      </c>
      <c r="BF12" s="3">
        <f t="shared" si="11"/>
        <v>10</v>
      </c>
      <c r="BG12" s="3">
        <f t="shared" si="11"/>
        <v>10</v>
      </c>
      <c r="BH12" s="3">
        <f t="shared" si="11"/>
        <v>10</v>
      </c>
      <c r="BI12" s="3">
        <f t="shared" si="11"/>
        <v>10</v>
      </c>
      <c r="BJ12" s="3">
        <f t="shared" si="11"/>
        <v>10</v>
      </c>
      <c r="BK12" s="3">
        <f t="shared" si="11"/>
        <v>10</v>
      </c>
      <c r="BL12" s="3">
        <f t="shared" si="11"/>
        <v>10</v>
      </c>
      <c r="BM12" s="3">
        <f t="shared" si="11"/>
        <v>10</v>
      </c>
      <c r="BN12" s="3">
        <f t="shared" ref="BN12:CS12" si="12">10*S</f>
        <v>10</v>
      </c>
      <c r="BO12" s="3">
        <f t="shared" si="12"/>
        <v>10</v>
      </c>
      <c r="BP12" s="3">
        <f t="shared" si="12"/>
        <v>10</v>
      </c>
      <c r="BQ12" s="3">
        <f t="shared" si="12"/>
        <v>10</v>
      </c>
      <c r="BR12" s="3">
        <f t="shared" si="12"/>
        <v>10</v>
      </c>
      <c r="BS12" s="3">
        <f t="shared" si="12"/>
        <v>10</v>
      </c>
      <c r="BT12" s="3">
        <f t="shared" si="12"/>
        <v>10</v>
      </c>
      <c r="BU12" s="3">
        <f t="shared" si="12"/>
        <v>10</v>
      </c>
      <c r="BV12" s="3">
        <f t="shared" si="12"/>
        <v>10</v>
      </c>
      <c r="BW12" s="3">
        <f t="shared" si="12"/>
        <v>10</v>
      </c>
      <c r="BX12" s="3">
        <f t="shared" si="12"/>
        <v>10</v>
      </c>
      <c r="BY12" s="3">
        <f t="shared" si="12"/>
        <v>10</v>
      </c>
      <c r="BZ12" s="3">
        <f t="shared" si="12"/>
        <v>10</v>
      </c>
      <c r="CA12" s="3">
        <f t="shared" si="12"/>
        <v>10</v>
      </c>
      <c r="CB12" s="3">
        <f t="shared" si="12"/>
        <v>10</v>
      </c>
      <c r="CC12" s="3">
        <f t="shared" si="12"/>
        <v>10</v>
      </c>
      <c r="CD12" s="3">
        <f t="shared" si="12"/>
        <v>10</v>
      </c>
      <c r="CE12" s="3">
        <f t="shared" si="12"/>
        <v>10</v>
      </c>
      <c r="CF12" s="3">
        <f t="shared" si="12"/>
        <v>10</v>
      </c>
      <c r="CG12" s="3">
        <f t="shared" si="12"/>
        <v>10</v>
      </c>
      <c r="CH12" s="3">
        <f t="shared" si="12"/>
        <v>10</v>
      </c>
      <c r="CI12" s="3">
        <f t="shared" si="12"/>
        <v>10</v>
      </c>
      <c r="CJ12" s="3">
        <f t="shared" si="12"/>
        <v>10</v>
      </c>
      <c r="CK12" s="3">
        <f t="shared" si="12"/>
        <v>10</v>
      </c>
      <c r="CL12" s="3">
        <f t="shared" si="12"/>
        <v>10</v>
      </c>
      <c r="CM12" s="3">
        <f t="shared" si="12"/>
        <v>10</v>
      </c>
      <c r="CN12" s="3">
        <f t="shared" si="12"/>
        <v>10</v>
      </c>
      <c r="CO12" s="3">
        <f t="shared" si="12"/>
        <v>10</v>
      </c>
      <c r="CP12" s="3">
        <f t="shared" si="12"/>
        <v>10</v>
      </c>
      <c r="CQ12" s="3">
        <f t="shared" si="12"/>
        <v>10</v>
      </c>
      <c r="CR12" s="3">
        <f t="shared" si="12"/>
        <v>10</v>
      </c>
      <c r="CS12" s="3">
        <f t="shared" si="12"/>
        <v>10</v>
      </c>
      <c r="CT12" s="3">
        <f t="shared" ref="CT12:DI12" si="13">10*S</f>
        <v>10</v>
      </c>
      <c r="CU12" s="3">
        <f t="shared" si="13"/>
        <v>10</v>
      </c>
      <c r="CV12" s="3">
        <f t="shared" si="13"/>
        <v>10</v>
      </c>
      <c r="CW12" s="3">
        <f t="shared" si="13"/>
        <v>10</v>
      </c>
      <c r="CX12" s="3">
        <f t="shared" si="13"/>
        <v>10</v>
      </c>
      <c r="CY12" s="3">
        <f t="shared" si="13"/>
        <v>10</v>
      </c>
      <c r="CZ12" s="3">
        <f t="shared" si="13"/>
        <v>10</v>
      </c>
      <c r="DA12" s="3">
        <f t="shared" si="13"/>
        <v>10</v>
      </c>
      <c r="DB12" s="3">
        <f t="shared" si="13"/>
        <v>10</v>
      </c>
      <c r="DC12" s="3">
        <f t="shared" si="13"/>
        <v>10</v>
      </c>
      <c r="DD12" s="3">
        <f t="shared" si="13"/>
        <v>10</v>
      </c>
      <c r="DE12" s="3">
        <f t="shared" si="13"/>
        <v>10</v>
      </c>
      <c r="DF12" s="3">
        <f t="shared" si="13"/>
        <v>10</v>
      </c>
      <c r="DG12" s="3">
        <f t="shared" si="13"/>
        <v>10</v>
      </c>
      <c r="DH12" s="3">
        <f t="shared" si="13"/>
        <v>10</v>
      </c>
      <c r="DI12" s="3">
        <f t="shared" si="13"/>
        <v>10</v>
      </c>
    </row>
    <row r="13" spans="1:114" x14ac:dyDescent="0.25">
      <c r="A13" t="s">
        <v>32</v>
      </c>
      <c r="B13" t="s">
        <v>9</v>
      </c>
      <c r="C13" s="3"/>
      <c r="D13" s="3">
        <f t="shared" ref="D13:AI13" si="14">((D9+D10)*0.475+D11+D12)*44/12</f>
        <v>275.7818836433712</v>
      </c>
      <c r="E13" s="3">
        <f t="shared" si="14"/>
        <v>276.55343927907126</v>
      </c>
      <c r="F13" s="3">
        <f t="shared" si="14"/>
        <v>277.32165948672713</v>
      </c>
      <c r="G13" s="3">
        <f t="shared" si="14"/>
        <v>278.08782365892966</v>
      </c>
      <c r="H13" s="3">
        <f t="shared" si="14"/>
        <v>278.85251165834234</v>
      </c>
      <c r="I13" s="3">
        <f t="shared" si="14"/>
        <v>279.61605426283842</v>
      </c>
      <c r="J13" s="3">
        <f t="shared" si="14"/>
        <v>280.37866471212294</v>
      </c>
      <c r="K13" s="3">
        <f t="shared" si="14"/>
        <v>281.14049153606919</v>
      </c>
      <c r="L13" s="3">
        <f t="shared" si="14"/>
        <v>281.90164390602359</v>
      </c>
      <c r="M13" s="3">
        <f t="shared" si="14"/>
        <v>282.66220530979973</v>
      </c>
      <c r="N13" s="3">
        <f t="shared" si="14"/>
        <v>283.42224157140498</v>
      </c>
      <c r="O13" s="3">
        <f t="shared" si="14"/>
        <v>284.18180586040035</v>
      </c>
      <c r="P13" s="3">
        <f t="shared" si="14"/>
        <v>284.94094197942792</v>
      </c>
      <c r="Q13" s="3">
        <f t="shared" si="14"/>
        <v>285.69968660945051</v>
      </c>
      <c r="R13" s="3">
        <f t="shared" si="14"/>
        <v>286.45807089436266</v>
      </c>
      <c r="S13" s="3">
        <f t="shared" si="14"/>
        <v>287.21612159061243</v>
      </c>
      <c r="T13" s="3">
        <f t="shared" si="14"/>
        <v>287.97386192105688</v>
      </c>
      <c r="U13" s="3">
        <f t="shared" si="14"/>
        <v>288.7313122221139</v>
      </c>
      <c r="V13" s="3">
        <f t="shared" si="14"/>
        <v>289.48849044297953</v>
      </c>
      <c r="W13" s="3">
        <f t="shared" si="14"/>
        <v>290.24541253674835</v>
      </c>
      <c r="X13" s="3">
        <f t="shared" si="14"/>
        <v>299.9232808385247</v>
      </c>
      <c r="Y13" s="3">
        <f t="shared" si="14"/>
        <v>309.37018439720816</v>
      </c>
      <c r="Z13" s="3">
        <f t="shared" si="14"/>
        <v>318.70683774745459</v>
      </c>
      <c r="AA13" s="3">
        <f t="shared" si="14"/>
        <v>327.97119815396655</v>
      </c>
      <c r="AB13" s="3">
        <f t="shared" si="14"/>
        <v>337.18212309173106</v>
      </c>
      <c r="AC13" s="3">
        <f t="shared" si="14"/>
        <v>348.48461635798532</v>
      </c>
      <c r="AD13" s="3">
        <f t="shared" si="14"/>
        <v>359.73504489595916</v>
      </c>
      <c r="AE13" s="3">
        <f t="shared" si="14"/>
        <v>370.9427096048143</v>
      </c>
      <c r="AF13" s="3">
        <f t="shared" si="14"/>
        <v>382.11418794133243</v>
      </c>
      <c r="AG13" s="26">
        <f t="shared" si="14"/>
        <v>393.25436784727179</v>
      </c>
      <c r="AH13" s="3">
        <f t="shared" si="14"/>
        <v>404.80466801978883</v>
      </c>
      <c r="AI13" s="3">
        <f t="shared" si="14"/>
        <v>416.32558731688391</v>
      </c>
      <c r="AJ13" s="3">
        <f t="shared" ref="AJ13:BO13" si="15">((AJ9+AJ10)*0.475+AJ11+AJ12)*44/12</f>
        <v>427.82026951464422</v>
      </c>
      <c r="AK13" s="3">
        <f t="shared" si="15"/>
        <v>439.29127576410775</v>
      </c>
      <c r="AL13" s="3">
        <f t="shared" si="15"/>
        <v>450.74073093267504</v>
      </c>
      <c r="AM13" s="3">
        <f t="shared" si="15"/>
        <v>462.94904236227165</v>
      </c>
      <c r="AN13" s="3">
        <f t="shared" si="15"/>
        <v>475.13665572088507</v>
      </c>
      <c r="AO13" s="3">
        <f t="shared" si="15"/>
        <v>487.30515503829355</v>
      </c>
      <c r="AP13" s="3">
        <f t="shared" si="15"/>
        <v>499.45590913542725</v>
      </c>
      <c r="AQ13" s="3">
        <f t="shared" si="15"/>
        <v>511.59011210423677</v>
      </c>
      <c r="AR13" s="3">
        <f t="shared" si="15"/>
        <v>523.70881429789677</v>
      </c>
      <c r="AS13" s="3">
        <f t="shared" si="15"/>
        <v>535.81294644864113</v>
      </c>
      <c r="AT13" s="3">
        <f t="shared" si="15"/>
        <v>547.90333871137238</v>
      </c>
      <c r="AU13" s="3">
        <f t="shared" si="15"/>
        <v>559.98073589592093</v>
      </c>
      <c r="AV13" s="3">
        <f t="shared" si="15"/>
        <v>572.04580979240336</v>
      </c>
      <c r="AW13" s="3">
        <f t="shared" si="15"/>
        <v>489.11593568167262</v>
      </c>
      <c r="AX13" s="3">
        <f t="shared" si="15"/>
        <v>498.93920085310214</v>
      </c>
      <c r="AY13" s="3">
        <f t="shared" si="15"/>
        <v>508.75161827011397</v>
      </c>
      <c r="AZ13" s="3">
        <f t="shared" si="15"/>
        <v>518.55375217040944</v>
      </c>
      <c r="BA13" s="3">
        <f t="shared" si="15"/>
        <v>528.34611361511259</v>
      </c>
      <c r="BB13" s="3">
        <f t="shared" si="15"/>
        <v>538.38649461002672</v>
      </c>
      <c r="BC13" s="3">
        <f t="shared" si="15"/>
        <v>548.41753023876106</v>
      </c>
      <c r="BD13" s="3">
        <f t="shared" si="15"/>
        <v>558.43964009310628</v>
      </c>
      <c r="BE13" s="3">
        <f t="shared" si="15"/>
        <v>568.45320942381079</v>
      </c>
      <c r="BF13" s="3">
        <f t="shared" si="15"/>
        <v>578.45859312597702</v>
      </c>
      <c r="BG13" s="3">
        <f t="shared" si="15"/>
        <v>588.19986792549253</v>
      </c>
      <c r="BH13" s="3">
        <f t="shared" si="15"/>
        <v>597.93396428222138</v>
      </c>
      <c r="BI13" s="3">
        <f t="shared" si="15"/>
        <v>607.6611440939937</v>
      </c>
      <c r="BJ13" s="3">
        <f t="shared" si="15"/>
        <v>617.38165171523121</v>
      </c>
      <c r="BK13" s="3">
        <f t="shared" si="15"/>
        <v>627.09571563452437</v>
      </c>
      <c r="BL13" s="3">
        <f t="shared" si="15"/>
        <v>540.95942854819577</v>
      </c>
      <c r="BM13" s="3">
        <f t="shared" si="15"/>
        <v>549.70290651177481</v>
      </c>
      <c r="BN13" s="3">
        <f t="shared" si="15"/>
        <v>558.43964009310628</v>
      </c>
      <c r="BO13" s="3">
        <f t="shared" si="15"/>
        <v>567.16988311227885</v>
      </c>
      <c r="BP13" s="3">
        <f t="shared" ref="BP13:CU13" si="16">((BP9+BP10)*0.475+BP11+BP12)*44/12</f>
        <v>575.89387186828128</v>
      </c>
      <c r="BQ13" s="3">
        <f t="shared" si="16"/>
        <v>584.61182686397194</v>
      </c>
      <c r="BR13" s="3">
        <f t="shared" si="16"/>
        <v>593.3239543135652</v>
      </c>
      <c r="BS13" s="3">
        <f t="shared" si="16"/>
        <v>602.03044746570981</v>
      </c>
      <c r="BT13" s="3">
        <f t="shared" si="16"/>
        <v>610.7314877693924</v>
      </c>
      <c r="BU13" s="3">
        <f t="shared" si="16"/>
        <v>619.42724590522369</v>
      </c>
      <c r="BV13" s="3">
        <f t="shared" si="16"/>
        <v>628.37341371229957</v>
      </c>
      <c r="BW13" s="3">
        <f t="shared" si="16"/>
        <v>637.31431989438158</v>
      </c>
      <c r="BX13" s="3">
        <f t="shared" si="16"/>
        <v>646.25012059114363</v>
      </c>
      <c r="BY13" s="3">
        <f t="shared" si="16"/>
        <v>655.180963384954</v>
      </c>
      <c r="BZ13" s="3">
        <f t="shared" si="16"/>
        <v>664.10698797409623</v>
      </c>
      <c r="CA13" s="3">
        <f t="shared" si="16"/>
        <v>578.71503675710858</v>
      </c>
      <c r="CB13" s="3">
        <f t="shared" si="16"/>
        <v>586.66225612085282</v>
      </c>
      <c r="CC13" s="3">
        <f t="shared" si="16"/>
        <v>594.60466983869583</v>
      </c>
      <c r="CD13" s="3">
        <f t="shared" si="16"/>
        <v>602.54242259311388</v>
      </c>
      <c r="CE13" s="3">
        <f t="shared" si="16"/>
        <v>610.47565102487567</v>
      </c>
      <c r="CF13" s="3">
        <f t="shared" si="16"/>
        <v>618.14878288792409</v>
      </c>
      <c r="CG13" s="3">
        <f t="shared" si="16"/>
        <v>625.81790972197916</v>
      </c>
      <c r="CH13" s="3">
        <f t="shared" si="16"/>
        <v>633.48313702104053</v>
      </c>
      <c r="CI13" s="3">
        <f t="shared" si="16"/>
        <v>641.14456513231926</v>
      </c>
      <c r="CJ13" s="3">
        <f t="shared" si="16"/>
        <v>648.80228961768023</v>
      </c>
      <c r="CK13" s="3">
        <f t="shared" si="16"/>
        <v>656.4564015822906</v>
      </c>
      <c r="CL13" s="3">
        <f t="shared" si="16"/>
        <v>664.10698797409623</v>
      </c>
      <c r="CM13" s="3">
        <f t="shared" si="16"/>
        <v>671.75413185727689</v>
      </c>
      <c r="CN13" s="3">
        <f t="shared" si="16"/>
        <v>679.39791266243049</v>
      </c>
      <c r="CO13" s="3">
        <f t="shared" si="16"/>
        <v>687.03840641589886</v>
      </c>
      <c r="CP13" s="3">
        <f t="shared" si="16"/>
        <v>608.42879209027217</v>
      </c>
      <c r="CQ13" s="3">
        <f t="shared" si="16"/>
        <v>615.33577198252658</v>
      </c>
      <c r="CR13" s="3">
        <f t="shared" si="16"/>
        <v>622.23947543532984</v>
      </c>
      <c r="CS13" s="3">
        <f t="shared" si="16"/>
        <v>629.13998099402158</v>
      </c>
      <c r="CT13" s="3">
        <f t="shared" si="16"/>
        <v>636.03736370916215</v>
      </c>
      <c r="CU13" s="3">
        <f t="shared" si="16"/>
        <v>643.4422671299568</v>
      </c>
      <c r="CV13" s="3">
        <f t="shared" ref="CV13:DI13" si="17">((CV9+CV10)*0.475+CV11+CV12)*44/12</f>
        <v>650.84373570421019</v>
      </c>
      <c r="CW13" s="3">
        <f t="shared" si="17"/>
        <v>658.2418506343563</v>
      </c>
      <c r="CX13" s="3">
        <f t="shared" si="17"/>
        <v>665.63668955883156</v>
      </c>
      <c r="CY13" s="3">
        <f t="shared" si="17"/>
        <v>673.02832677774472</v>
      </c>
      <c r="CZ13" s="3">
        <f t="shared" si="17"/>
        <v>550.98813696308912</v>
      </c>
      <c r="DA13" s="3">
        <f t="shared" si="17"/>
        <v>556.898342206027</v>
      </c>
      <c r="DB13" s="3">
        <f t="shared" si="17"/>
        <v>562.80555776499114</v>
      </c>
      <c r="DC13" s="3">
        <f t="shared" si="17"/>
        <v>568.70985852228296</v>
      </c>
      <c r="DD13" s="3">
        <f t="shared" si="17"/>
        <v>574.61131588237708</v>
      </c>
      <c r="DE13" s="3">
        <f t="shared" si="17"/>
        <v>580.76640050749268</v>
      </c>
      <c r="DF13" s="3">
        <f t="shared" si="17"/>
        <v>586.91853722567737</v>
      </c>
      <c r="DG13" s="3">
        <f t="shared" si="17"/>
        <v>593.06779660820041</v>
      </c>
      <c r="DH13" s="3">
        <f t="shared" si="17"/>
        <v>599.2142460906208</v>
      </c>
      <c r="DI13" s="3">
        <f t="shared" si="17"/>
        <v>605.35795017374687</v>
      </c>
    </row>
    <row r="14" spans="1:114" x14ac:dyDescent="0.25">
      <c r="B14" s="18" t="s">
        <v>46</v>
      </c>
      <c r="C14" s="11"/>
      <c r="D14" s="11">
        <f>AG13-AG42</f>
        <v>84.173321008499897</v>
      </c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27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</row>
    <row r="15" spans="1:114" ht="15" customHeight="1" thickBot="1" x14ac:dyDescent="0.3">
      <c r="B15" s="18" t="s">
        <v>38</v>
      </c>
      <c r="C15" s="11"/>
      <c r="D15" s="11">
        <f>1/110*SUM(D13:DI13)-1/80*SUM(D42:CE42)</f>
        <v>193.68919290546307</v>
      </c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27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</row>
    <row r="16" spans="1:114" ht="15.75" thickBot="1" x14ac:dyDescent="0.3">
      <c r="B16" s="30" t="s">
        <v>39</v>
      </c>
      <c r="C16" s="31"/>
      <c r="D16" s="31">
        <f>MIN(D14:D15)</f>
        <v>84.173321008499897</v>
      </c>
      <c r="E16" s="32" t="s">
        <v>40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4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27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</row>
    <row r="17" spans="1:113" s="16" customFormat="1" ht="12.75" hidden="1" x14ac:dyDescent="0.25">
      <c r="B17" s="16" t="s">
        <v>45</v>
      </c>
      <c r="C17" s="17"/>
      <c r="D17" s="17">
        <f t="shared" ref="D17:AI17" si="18">D13-D42</f>
        <v>-0.42300549108898622</v>
      </c>
      <c r="E17" s="17">
        <f t="shared" si="18"/>
        <v>-0.82368862290962852</v>
      </c>
      <c r="F17" s="17">
        <f t="shared" si="18"/>
        <v>-1.2171627531990339</v>
      </c>
      <c r="G17" s="17">
        <f t="shared" si="18"/>
        <v>-1.6061930872096468</v>
      </c>
      <c r="H17" s="17">
        <f t="shared" si="18"/>
        <v>-1.9920329066111435</v>
      </c>
      <c r="I17" s="17">
        <f t="shared" si="18"/>
        <v>-2.3753971355940848</v>
      </c>
      <c r="J17" s="17">
        <f t="shared" si="18"/>
        <v>-2.7567466581411395</v>
      </c>
      <c r="K17" s="17">
        <f t="shared" si="18"/>
        <v>-3.136402498141706</v>
      </c>
      <c r="L17" s="17">
        <f t="shared" si="18"/>
        <v>-3.5146006122386666</v>
      </c>
      <c r="M17" s="17">
        <f t="shared" si="18"/>
        <v>-3.8915214461699179</v>
      </c>
      <c r="N17" s="17">
        <f t="shared" si="18"/>
        <v>-4.2673072681437816</v>
      </c>
      <c r="O17" s="17">
        <f t="shared" si="18"/>
        <v>-4.6420729957782783</v>
      </c>
      <c r="P17" s="17">
        <f t="shared" si="18"/>
        <v>-5.0159133015738462</v>
      </c>
      <c r="Q17" s="17">
        <f t="shared" si="18"/>
        <v>-5.3889074656453886</v>
      </c>
      <c r="R17" s="17">
        <f t="shared" si="18"/>
        <v>-5.7611228006075521</v>
      </c>
      <c r="S17" s="17">
        <f t="shared" si="18"/>
        <v>-6.1326171363017465</v>
      </c>
      <c r="T17" s="17">
        <f t="shared" si="18"/>
        <v>-6.5034406652700341</v>
      </c>
      <c r="U17" s="17">
        <f t="shared" si="18"/>
        <v>-6.8736373414715786</v>
      </c>
      <c r="V17" s="17">
        <f t="shared" si="18"/>
        <v>-7.243245959261742</v>
      </c>
      <c r="W17" s="17">
        <f t="shared" si="18"/>
        <v>-7.6123009987382488</v>
      </c>
      <c r="X17" s="17">
        <f t="shared" si="18"/>
        <v>0.94035477022470104</v>
      </c>
      <c r="Y17" s="17">
        <f t="shared" si="18"/>
        <v>9.2627698299924646</v>
      </c>
      <c r="Z17" s="17">
        <f t="shared" si="18"/>
        <v>17.475622045014688</v>
      </c>
      <c r="AA17" s="17">
        <f t="shared" si="18"/>
        <v>25.616835378823055</v>
      </c>
      <c r="AB17" s="17">
        <f t="shared" si="18"/>
        <v>33.705236937335314</v>
      </c>
      <c r="AC17" s="17">
        <f t="shared" si="18"/>
        <v>43.885802715763703</v>
      </c>
      <c r="AD17" s="17">
        <f t="shared" si="18"/>
        <v>54.014874115042744</v>
      </c>
      <c r="AE17" s="17">
        <f t="shared" si="18"/>
        <v>64.101728491262634</v>
      </c>
      <c r="AF17" s="17">
        <f t="shared" si="18"/>
        <v>74.152921535110977</v>
      </c>
      <c r="AG17" s="28">
        <f t="shared" si="18"/>
        <v>84.173321008499897</v>
      </c>
      <c r="AH17" s="17">
        <f t="shared" si="18"/>
        <v>95.215437961514112</v>
      </c>
      <c r="AI17" s="17">
        <f t="shared" si="18"/>
        <v>106.22864266177152</v>
      </c>
      <c r="AJ17" s="17">
        <f t="shared" ref="AJ17:BO17" si="19">AJ13-AJ42</f>
        <v>117.21606256059368</v>
      </c>
      <c r="AK17" s="17">
        <f t="shared" si="19"/>
        <v>128.18024352985532</v>
      </c>
      <c r="AL17" s="17">
        <f t="shared" si="19"/>
        <v>139.123296107665</v>
      </c>
      <c r="AM17" s="17">
        <f t="shared" si="19"/>
        <v>150.82561417204545</v>
      </c>
      <c r="AN17" s="17">
        <f t="shared" si="19"/>
        <v>162.50763071763816</v>
      </c>
      <c r="AO17" s="17">
        <f t="shared" si="19"/>
        <v>174.17091782491804</v>
      </c>
      <c r="AP17" s="17">
        <f t="shared" si="19"/>
        <v>185.81683303023863</v>
      </c>
      <c r="AQ17" s="17">
        <f t="shared" si="19"/>
        <v>197.44655975263925</v>
      </c>
      <c r="AR17" s="17">
        <f t="shared" si="19"/>
        <v>209.0611382364437</v>
      </c>
      <c r="AS17" s="17">
        <f t="shared" si="19"/>
        <v>220.6614896262642</v>
      </c>
      <c r="AT17" s="17">
        <f t="shared" si="19"/>
        <v>232.24843497197537</v>
      </c>
      <c r="AU17" s="17">
        <f t="shared" si="19"/>
        <v>243.82271042603151</v>
      </c>
      <c r="AV17" s="17">
        <f t="shared" si="19"/>
        <v>255.38497953715029</v>
      </c>
      <c r="AW17" s="17">
        <f t="shared" si="19"/>
        <v>171.9526097319831</v>
      </c>
      <c r="AX17" s="17">
        <f t="shared" si="19"/>
        <v>181.2736808066918</v>
      </c>
      <c r="AY17" s="17">
        <f t="shared" si="19"/>
        <v>190.58419856856347</v>
      </c>
      <c r="AZ17" s="17">
        <f t="shared" si="19"/>
        <v>199.88472041437655</v>
      </c>
      <c r="BA17" s="17">
        <f t="shared" si="19"/>
        <v>209.17575085951535</v>
      </c>
      <c r="BB17" s="17">
        <f t="shared" si="19"/>
        <v>218.71507564084419</v>
      </c>
      <c r="BC17" s="17">
        <f t="shared" si="19"/>
        <v>228.24532383293553</v>
      </c>
      <c r="BD17" s="17">
        <f t="shared" si="19"/>
        <v>237.76690926288256</v>
      </c>
      <c r="BE17" s="17">
        <f t="shared" si="19"/>
        <v>247.28021164672089</v>
      </c>
      <c r="BF17" s="17">
        <f t="shared" si="19"/>
        <v>256.78558056156345</v>
      </c>
      <c r="BG17" s="17">
        <f t="shared" si="19"/>
        <v>266.02708761976157</v>
      </c>
      <c r="BH17" s="17">
        <f t="shared" si="19"/>
        <v>275.26165836072869</v>
      </c>
      <c r="BI17" s="17">
        <f t="shared" si="19"/>
        <v>284.48954994438094</v>
      </c>
      <c r="BJ17" s="17">
        <f t="shared" si="19"/>
        <v>293.71100215996347</v>
      </c>
      <c r="BK17" s="17">
        <f t="shared" si="19"/>
        <v>302.92623909451027</v>
      </c>
      <c r="BL17" s="17">
        <f t="shared" si="19"/>
        <v>216.29134919791602</v>
      </c>
      <c r="BM17" s="17">
        <f t="shared" si="19"/>
        <v>224.53644442649164</v>
      </c>
      <c r="BN17" s="17">
        <f t="shared" si="19"/>
        <v>232.77501138867905</v>
      </c>
      <c r="BO17" s="17">
        <f t="shared" si="19"/>
        <v>241.00730007806879</v>
      </c>
      <c r="BP17" s="17">
        <f t="shared" ref="BP17:CE17" si="20">BP13-BP42</f>
        <v>249.23354309358939</v>
      </c>
      <c r="BQ17" s="17">
        <f t="shared" si="20"/>
        <v>257.45395735841913</v>
      </c>
      <c r="BR17" s="17">
        <f t="shared" si="20"/>
        <v>265.66874562179277</v>
      </c>
      <c r="BS17" s="17">
        <f t="shared" si="20"/>
        <v>273.87809777674858</v>
      </c>
      <c r="BT17" s="17">
        <f t="shared" si="20"/>
        <v>282.08219202102299</v>
      </c>
      <c r="BU17" s="17">
        <f t="shared" si="20"/>
        <v>290.28119588362659</v>
      </c>
      <c r="BV17" s="17">
        <f t="shared" si="20"/>
        <v>298.7307981472722</v>
      </c>
      <c r="BW17" s="17">
        <f t="shared" si="20"/>
        <v>307.1753245503786</v>
      </c>
      <c r="BX17" s="17">
        <f t="shared" si="20"/>
        <v>315.6149283543794</v>
      </c>
      <c r="BY17" s="17">
        <f t="shared" si="20"/>
        <v>324.04975434678926</v>
      </c>
      <c r="BZ17" s="17">
        <f t="shared" si="20"/>
        <v>332.47993951091513</v>
      </c>
      <c r="CA17" s="17">
        <f t="shared" si="20"/>
        <v>246.59232360687946</v>
      </c>
      <c r="CB17" s="17">
        <f t="shared" si="20"/>
        <v>254.04405045655079</v>
      </c>
      <c r="CC17" s="17">
        <f t="shared" si="20"/>
        <v>261.49114133875628</v>
      </c>
      <c r="CD17" s="17">
        <f t="shared" si="20"/>
        <v>268.93373850907267</v>
      </c>
      <c r="CE17" s="17">
        <f t="shared" si="20"/>
        <v>276.37197624634274</v>
      </c>
      <c r="CF17" s="17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</row>
    <row r="18" spans="1:113" s="16" customFormat="1" x14ac:dyDescent="0.25"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28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</row>
    <row r="19" spans="1:113" ht="15.75" thickBot="1" x14ac:dyDescent="0.3">
      <c r="A19" s="9" t="s">
        <v>30</v>
      </c>
      <c r="B19" s="9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27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</row>
    <row r="20" spans="1:113" ht="15.75" thickBot="1" x14ac:dyDescent="0.3">
      <c r="B20" s="35" t="s">
        <v>42</v>
      </c>
      <c r="C20" s="36"/>
      <c r="D20" s="33">
        <v>0</v>
      </c>
      <c r="E20" s="33" t="s">
        <v>44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4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7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</row>
    <row r="21" spans="1:113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27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</row>
    <row r="22" spans="1:113" ht="15.75" thickBot="1" x14ac:dyDescent="0.3">
      <c r="A22" s="9" t="s">
        <v>31</v>
      </c>
      <c r="B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27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</row>
    <row r="23" spans="1:113" ht="15.75" thickBot="1" x14ac:dyDescent="0.3">
      <c r="B23" s="30" t="s">
        <v>43</v>
      </c>
      <c r="C23" s="36"/>
      <c r="D23" s="33">
        <v>0</v>
      </c>
      <c r="E23" s="33" t="s">
        <v>44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27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</row>
    <row r="24" spans="1:113" x14ac:dyDescent="0.25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</row>
    <row r="25" spans="1:113" x14ac:dyDescent="0.25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</row>
    <row r="26" spans="1:113" x14ac:dyDescent="0.25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</row>
    <row r="27" spans="1:113" x14ac:dyDescent="0.25">
      <c r="A27" s="22" t="s">
        <v>50</v>
      </c>
      <c r="B27" s="10"/>
      <c r="C27" s="10"/>
      <c r="D27" s="10"/>
      <c r="E27" s="10"/>
      <c r="F27" s="10"/>
      <c r="G27" s="10"/>
      <c r="H27" s="1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113" s="15" customFormat="1" x14ac:dyDescent="0.25">
      <c r="H28" s="14"/>
      <c r="AG28" s="25"/>
    </row>
    <row r="29" spans="1:113" s="15" customFormat="1" x14ac:dyDescent="0.25">
      <c r="H29" s="14"/>
      <c r="AG29" s="25"/>
    </row>
    <row r="30" spans="1:113" s="15" customFormat="1" x14ac:dyDescent="0.25">
      <c r="A30" s="15" t="s">
        <v>95</v>
      </c>
      <c r="B30" s="15" t="s">
        <v>96</v>
      </c>
      <c r="C30" s="7">
        <v>0.5</v>
      </c>
      <c r="H30" s="14"/>
      <c r="AG30" s="25"/>
    </row>
    <row r="31" spans="1:113" x14ac:dyDescent="0.25">
      <c r="A31" t="s">
        <v>36</v>
      </c>
      <c r="B31" t="s">
        <v>12</v>
      </c>
      <c r="C31" s="7">
        <v>110</v>
      </c>
      <c r="D31">
        <v>1</v>
      </c>
      <c r="E31">
        <v>2</v>
      </c>
      <c r="F31">
        <v>3</v>
      </c>
      <c r="G31">
        <v>4</v>
      </c>
      <c r="H31">
        <v>5</v>
      </c>
      <c r="I31">
        <v>6</v>
      </c>
      <c r="J31">
        <v>7</v>
      </c>
      <c r="K31">
        <v>8</v>
      </c>
      <c r="L31">
        <v>9</v>
      </c>
      <c r="M31">
        <v>10</v>
      </c>
      <c r="N31">
        <v>11</v>
      </c>
      <c r="O31">
        <v>12</v>
      </c>
      <c r="P31">
        <v>13</v>
      </c>
      <c r="Q31">
        <v>14</v>
      </c>
      <c r="R31">
        <v>15</v>
      </c>
      <c r="S31">
        <v>16</v>
      </c>
      <c r="T31">
        <v>17</v>
      </c>
      <c r="U31">
        <v>18</v>
      </c>
      <c r="V31">
        <v>19</v>
      </c>
      <c r="W31">
        <v>20</v>
      </c>
      <c r="X31">
        <v>21</v>
      </c>
      <c r="Y31">
        <v>22</v>
      </c>
      <c r="Z31">
        <v>23</v>
      </c>
      <c r="AA31">
        <v>24</v>
      </c>
      <c r="AB31">
        <v>25</v>
      </c>
      <c r="AC31">
        <v>26</v>
      </c>
      <c r="AD31">
        <v>27</v>
      </c>
      <c r="AE31">
        <v>28</v>
      </c>
      <c r="AF31">
        <v>29</v>
      </c>
      <c r="AG31" s="29">
        <v>30</v>
      </c>
      <c r="AH31">
        <v>31</v>
      </c>
      <c r="AI31">
        <v>32</v>
      </c>
      <c r="AJ31">
        <v>33</v>
      </c>
      <c r="AK31">
        <v>34</v>
      </c>
      <c r="AL31">
        <v>35</v>
      </c>
      <c r="AM31">
        <v>36</v>
      </c>
      <c r="AN31">
        <v>37</v>
      </c>
      <c r="AO31">
        <v>38</v>
      </c>
      <c r="AP31">
        <v>39</v>
      </c>
      <c r="AQ31">
        <v>40</v>
      </c>
      <c r="AR31">
        <v>41</v>
      </c>
      <c r="AS31">
        <v>42</v>
      </c>
      <c r="AT31">
        <v>43</v>
      </c>
      <c r="AU31">
        <v>44</v>
      </c>
      <c r="AV31">
        <v>45</v>
      </c>
      <c r="AW31">
        <v>46</v>
      </c>
      <c r="AX31">
        <v>47</v>
      </c>
      <c r="AY31">
        <v>48</v>
      </c>
      <c r="AZ31">
        <v>49</v>
      </c>
      <c r="BA31">
        <v>50</v>
      </c>
      <c r="BB31">
        <v>51</v>
      </c>
      <c r="BC31">
        <v>52</v>
      </c>
      <c r="BD31">
        <v>53</v>
      </c>
      <c r="BE31">
        <v>54</v>
      </c>
      <c r="BF31">
        <v>55</v>
      </c>
      <c r="BG31">
        <v>56</v>
      </c>
      <c r="BH31">
        <v>57</v>
      </c>
      <c r="BI31">
        <v>58</v>
      </c>
      <c r="BJ31">
        <v>59</v>
      </c>
      <c r="BK31">
        <v>60</v>
      </c>
      <c r="BL31">
        <v>61</v>
      </c>
      <c r="BM31">
        <v>62</v>
      </c>
      <c r="BN31">
        <v>63</v>
      </c>
      <c r="BO31">
        <v>64</v>
      </c>
      <c r="BP31">
        <v>65</v>
      </c>
      <c r="BQ31">
        <v>66</v>
      </c>
      <c r="BR31">
        <v>67</v>
      </c>
      <c r="BS31">
        <v>68</v>
      </c>
      <c r="BT31">
        <v>69</v>
      </c>
      <c r="BU31">
        <v>70</v>
      </c>
      <c r="BV31">
        <v>71</v>
      </c>
      <c r="BW31">
        <v>72</v>
      </c>
      <c r="BX31">
        <v>73</v>
      </c>
      <c r="BY31">
        <v>74</v>
      </c>
      <c r="BZ31">
        <v>75</v>
      </c>
      <c r="CA31">
        <v>76</v>
      </c>
      <c r="CB31">
        <v>77</v>
      </c>
      <c r="CC31">
        <v>78</v>
      </c>
      <c r="CD31">
        <v>79</v>
      </c>
      <c r="CE31">
        <v>80</v>
      </c>
    </row>
    <row r="32" spans="1:113" x14ac:dyDescent="0.25">
      <c r="A32" t="s">
        <v>34</v>
      </c>
      <c r="B32" t="s">
        <v>6</v>
      </c>
      <c r="C32" s="24">
        <f>S</f>
        <v>1</v>
      </c>
    </row>
    <row r="33" spans="1:83" x14ac:dyDescent="0.25">
      <c r="A33" t="s">
        <v>97</v>
      </c>
      <c r="B33" t="s">
        <v>1</v>
      </c>
      <c r="D33">
        <v>0.44</v>
      </c>
      <c r="E33">
        <v>0.44</v>
      </c>
      <c r="F33">
        <v>0.44</v>
      </c>
      <c r="G33">
        <v>0.44</v>
      </c>
      <c r="H33">
        <v>0.44</v>
      </c>
      <c r="I33">
        <v>0.44</v>
      </c>
      <c r="J33">
        <v>0.44</v>
      </c>
      <c r="K33">
        <v>0.44</v>
      </c>
      <c r="L33">
        <v>0.44</v>
      </c>
      <c r="M33">
        <v>0.44</v>
      </c>
      <c r="N33">
        <v>0.44</v>
      </c>
      <c r="O33">
        <v>0.44</v>
      </c>
      <c r="P33">
        <v>0.44</v>
      </c>
      <c r="Q33">
        <v>0.44</v>
      </c>
      <c r="R33">
        <v>0.44</v>
      </c>
      <c r="S33">
        <v>0.44</v>
      </c>
      <c r="T33">
        <v>0.44</v>
      </c>
      <c r="U33">
        <v>0.44</v>
      </c>
      <c r="V33">
        <v>0.44</v>
      </c>
      <c r="W33">
        <v>0.44</v>
      </c>
      <c r="X33">
        <v>0.44</v>
      </c>
      <c r="Y33">
        <v>0.44</v>
      </c>
      <c r="Z33">
        <v>0.44</v>
      </c>
      <c r="AA33">
        <v>0.44</v>
      </c>
      <c r="AB33">
        <v>0.44</v>
      </c>
      <c r="AC33">
        <v>0.44</v>
      </c>
      <c r="AD33">
        <v>0.44</v>
      </c>
      <c r="AE33">
        <v>0.44</v>
      </c>
      <c r="AF33">
        <v>0.44</v>
      </c>
      <c r="AG33" s="25">
        <v>0.44</v>
      </c>
      <c r="AH33">
        <v>0.44</v>
      </c>
      <c r="AI33">
        <v>0.44</v>
      </c>
      <c r="AJ33">
        <v>0.44</v>
      </c>
      <c r="AK33">
        <v>0.44</v>
      </c>
      <c r="AL33">
        <v>0.44</v>
      </c>
      <c r="AM33">
        <v>0.44</v>
      </c>
      <c r="AN33">
        <v>0.44</v>
      </c>
      <c r="AO33">
        <v>0.44</v>
      </c>
      <c r="AP33">
        <v>0.44</v>
      </c>
      <c r="AQ33">
        <v>0.44</v>
      </c>
      <c r="AR33">
        <v>0.44</v>
      </c>
      <c r="AS33">
        <v>0.44</v>
      </c>
      <c r="AT33">
        <v>0.44</v>
      </c>
      <c r="AU33">
        <v>0.44</v>
      </c>
      <c r="AV33">
        <v>0.44</v>
      </c>
      <c r="AW33">
        <v>0.44</v>
      </c>
      <c r="AX33">
        <v>0.44</v>
      </c>
      <c r="AY33">
        <v>0.44</v>
      </c>
      <c r="AZ33">
        <v>0.44</v>
      </c>
      <c r="BA33">
        <v>0.44</v>
      </c>
      <c r="BB33">
        <v>0.44</v>
      </c>
      <c r="BC33">
        <v>0.44</v>
      </c>
      <c r="BD33">
        <v>0.44</v>
      </c>
      <c r="BE33">
        <v>0.44</v>
      </c>
      <c r="BF33">
        <v>0.44</v>
      </c>
      <c r="BG33">
        <v>0.44</v>
      </c>
      <c r="BH33">
        <v>0.44</v>
      </c>
      <c r="BI33">
        <v>0.44</v>
      </c>
      <c r="BJ33">
        <v>0.44</v>
      </c>
      <c r="BK33">
        <v>0.44</v>
      </c>
      <c r="BL33">
        <v>0.44</v>
      </c>
      <c r="BM33">
        <v>0.44</v>
      </c>
      <c r="BN33">
        <v>0.44</v>
      </c>
      <c r="BO33">
        <v>0.44</v>
      </c>
      <c r="BP33">
        <v>0.44</v>
      </c>
      <c r="BQ33">
        <v>0.44</v>
      </c>
      <c r="BR33">
        <v>0.44</v>
      </c>
      <c r="BS33">
        <v>0.44</v>
      </c>
      <c r="BT33">
        <v>0.44</v>
      </c>
      <c r="BU33">
        <v>0.44</v>
      </c>
      <c r="BV33">
        <v>0.44</v>
      </c>
      <c r="BW33">
        <v>0.44</v>
      </c>
      <c r="BX33">
        <v>0.44</v>
      </c>
      <c r="BY33">
        <v>0.44</v>
      </c>
      <c r="BZ33">
        <v>0.44</v>
      </c>
      <c r="CA33">
        <v>0.44</v>
      </c>
      <c r="CB33">
        <v>0.44</v>
      </c>
      <c r="CC33">
        <v>0.44</v>
      </c>
      <c r="CD33">
        <v>0.44</v>
      </c>
      <c r="CE33">
        <v>0.44</v>
      </c>
    </row>
    <row r="36" spans="1:83" x14ac:dyDescent="0.25">
      <c r="A36" s="9" t="s">
        <v>29</v>
      </c>
      <c r="B36" s="9"/>
    </row>
    <row r="37" spans="1:83" x14ac:dyDescent="0.25">
      <c r="A37" t="s">
        <v>10</v>
      </c>
      <c r="B37" t="s">
        <v>2</v>
      </c>
      <c r="D37">
        <f t="shared" ref="D37:AI37" si="21">D31*AccPS</f>
        <v>0.5</v>
      </c>
      <c r="E37">
        <f t="shared" si="21"/>
        <v>1</v>
      </c>
      <c r="F37">
        <f t="shared" si="21"/>
        <v>1.5</v>
      </c>
      <c r="G37">
        <f t="shared" si="21"/>
        <v>2</v>
      </c>
      <c r="H37">
        <f t="shared" si="21"/>
        <v>2.5</v>
      </c>
      <c r="I37">
        <f t="shared" si="21"/>
        <v>3</v>
      </c>
      <c r="J37">
        <f t="shared" si="21"/>
        <v>3.5</v>
      </c>
      <c r="K37">
        <f t="shared" si="21"/>
        <v>4</v>
      </c>
      <c r="L37">
        <f t="shared" si="21"/>
        <v>4.5</v>
      </c>
      <c r="M37">
        <f t="shared" si="21"/>
        <v>5</v>
      </c>
      <c r="N37">
        <f t="shared" si="21"/>
        <v>5.5</v>
      </c>
      <c r="O37">
        <f t="shared" si="21"/>
        <v>6</v>
      </c>
      <c r="P37">
        <f t="shared" si="21"/>
        <v>6.5</v>
      </c>
      <c r="Q37">
        <f t="shared" si="21"/>
        <v>7</v>
      </c>
      <c r="R37">
        <f t="shared" si="21"/>
        <v>7.5</v>
      </c>
      <c r="S37">
        <f t="shared" si="21"/>
        <v>8</v>
      </c>
      <c r="T37">
        <f t="shared" si="21"/>
        <v>8.5</v>
      </c>
      <c r="U37">
        <f t="shared" si="21"/>
        <v>9</v>
      </c>
      <c r="V37">
        <f t="shared" si="21"/>
        <v>9.5</v>
      </c>
      <c r="W37">
        <f t="shared" si="21"/>
        <v>10</v>
      </c>
      <c r="X37">
        <f t="shared" si="21"/>
        <v>10.5</v>
      </c>
      <c r="Y37">
        <f t="shared" si="21"/>
        <v>11</v>
      </c>
      <c r="Z37">
        <f t="shared" si="21"/>
        <v>11.5</v>
      </c>
      <c r="AA37">
        <f t="shared" si="21"/>
        <v>12</v>
      </c>
      <c r="AB37">
        <f t="shared" si="21"/>
        <v>12.5</v>
      </c>
      <c r="AC37">
        <f t="shared" si="21"/>
        <v>13</v>
      </c>
      <c r="AD37">
        <f t="shared" si="21"/>
        <v>13.5</v>
      </c>
      <c r="AE37">
        <f t="shared" si="21"/>
        <v>14</v>
      </c>
      <c r="AF37">
        <f t="shared" si="21"/>
        <v>14.5</v>
      </c>
      <c r="AG37" s="25">
        <f t="shared" si="21"/>
        <v>15</v>
      </c>
      <c r="AH37">
        <f t="shared" si="21"/>
        <v>15.5</v>
      </c>
      <c r="AI37">
        <f t="shared" si="21"/>
        <v>16</v>
      </c>
      <c r="AJ37">
        <f t="shared" ref="AJ37:BO37" si="22">AJ31*AccPS</f>
        <v>16.5</v>
      </c>
      <c r="AK37">
        <f t="shared" si="22"/>
        <v>17</v>
      </c>
      <c r="AL37">
        <f t="shared" si="22"/>
        <v>17.5</v>
      </c>
      <c r="AM37">
        <f t="shared" si="22"/>
        <v>18</v>
      </c>
      <c r="AN37">
        <f t="shared" si="22"/>
        <v>18.5</v>
      </c>
      <c r="AO37">
        <f t="shared" si="22"/>
        <v>19</v>
      </c>
      <c r="AP37">
        <f t="shared" si="22"/>
        <v>19.5</v>
      </c>
      <c r="AQ37">
        <f t="shared" si="22"/>
        <v>20</v>
      </c>
      <c r="AR37">
        <f t="shared" si="22"/>
        <v>20.5</v>
      </c>
      <c r="AS37">
        <f t="shared" si="22"/>
        <v>21</v>
      </c>
      <c r="AT37">
        <f t="shared" si="22"/>
        <v>21.5</v>
      </c>
      <c r="AU37">
        <f t="shared" si="22"/>
        <v>22</v>
      </c>
      <c r="AV37">
        <f t="shared" si="22"/>
        <v>22.5</v>
      </c>
      <c r="AW37">
        <f t="shared" si="22"/>
        <v>23</v>
      </c>
      <c r="AX37">
        <f t="shared" si="22"/>
        <v>23.5</v>
      </c>
      <c r="AY37">
        <f t="shared" si="22"/>
        <v>24</v>
      </c>
      <c r="AZ37">
        <f t="shared" si="22"/>
        <v>24.5</v>
      </c>
      <c r="BA37">
        <f t="shared" si="22"/>
        <v>25</v>
      </c>
      <c r="BB37">
        <f t="shared" si="22"/>
        <v>25.5</v>
      </c>
      <c r="BC37">
        <f t="shared" si="22"/>
        <v>26</v>
      </c>
      <c r="BD37">
        <f t="shared" si="22"/>
        <v>26.5</v>
      </c>
      <c r="BE37">
        <f t="shared" si="22"/>
        <v>27</v>
      </c>
      <c r="BF37">
        <f t="shared" si="22"/>
        <v>27.5</v>
      </c>
      <c r="BG37">
        <f t="shared" si="22"/>
        <v>28</v>
      </c>
      <c r="BH37">
        <f t="shared" si="22"/>
        <v>28.5</v>
      </c>
      <c r="BI37">
        <f t="shared" si="22"/>
        <v>29</v>
      </c>
      <c r="BJ37">
        <f t="shared" si="22"/>
        <v>29.5</v>
      </c>
      <c r="BK37">
        <f t="shared" si="22"/>
        <v>30</v>
      </c>
      <c r="BL37">
        <f t="shared" si="22"/>
        <v>30.5</v>
      </c>
      <c r="BM37">
        <f t="shared" si="22"/>
        <v>31</v>
      </c>
      <c r="BN37">
        <f t="shared" si="22"/>
        <v>31.5</v>
      </c>
      <c r="BO37">
        <f t="shared" si="22"/>
        <v>32</v>
      </c>
      <c r="BP37">
        <f t="shared" ref="BP37:CE37" si="23">BP31*AccPS</f>
        <v>32.5</v>
      </c>
      <c r="BQ37">
        <f t="shared" si="23"/>
        <v>33</v>
      </c>
      <c r="BR37">
        <f t="shared" si="23"/>
        <v>33.5</v>
      </c>
      <c r="BS37">
        <f t="shared" si="23"/>
        <v>34</v>
      </c>
      <c r="BT37">
        <f t="shared" si="23"/>
        <v>34.5</v>
      </c>
      <c r="BU37">
        <f t="shared" si="23"/>
        <v>35</v>
      </c>
      <c r="BV37">
        <f t="shared" si="23"/>
        <v>35.5</v>
      </c>
      <c r="BW37">
        <f t="shared" si="23"/>
        <v>36</v>
      </c>
      <c r="BX37">
        <f t="shared" si="23"/>
        <v>36.5</v>
      </c>
      <c r="BY37">
        <f t="shared" si="23"/>
        <v>37</v>
      </c>
      <c r="BZ37">
        <f t="shared" si="23"/>
        <v>37.5</v>
      </c>
      <c r="CA37">
        <f t="shared" si="23"/>
        <v>38</v>
      </c>
      <c r="CB37">
        <f t="shared" si="23"/>
        <v>38.5</v>
      </c>
      <c r="CC37">
        <f t="shared" si="23"/>
        <v>39</v>
      </c>
      <c r="CD37">
        <f t="shared" si="23"/>
        <v>39.5</v>
      </c>
      <c r="CE37">
        <f t="shared" si="23"/>
        <v>40</v>
      </c>
    </row>
    <row r="38" spans="1:83" x14ac:dyDescent="0.25">
      <c r="A38" t="s">
        <v>25</v>
      </c>
      <c r="B38" t="s">
        <v>0</v>
      </c>
      <c r="D38" s="3">
        <f>D37*D33*S</f>
        <v>0.22</v>
      </c>
      <c r="E38" s="3">
        <f t="shared" ref="E38:AI38" si="24">E37*E33*S</f>
        <v>0.44</v>
      </c>
      <c r="F38" s="3">
        <f t="shared" si="24"/>
        <v>0.66</v>
      </c>
      <c r="G38" s="3">
        <f t="shared" si="24"/>
        <v>0.88</v>
      </c>
      <c r="H38" s="3">
        <f t="shared" si="24"/>
        <v>1.1000000000000001</v>
      </c>
      <c r="I38" s="3">
        <f t="shared" si="24"/>
        <v>1.32</v>
      </c>
      <c r="J38" s="3">
        <f t="shared" si="24"/>
        <v>1.54</v>
      </c>
      <c r="K38" s="3">
        <f t="shared" si="24"/>
        <v>1.76</v>
      </c>
      <c r="L38" s="3">
        <f t="shared" si="24"/>
        <v>1.98</v>
      </c>
      <c r="M38" s="3">
        <f t="shared" si="24"/>
        <v>2.2000000000000002</v>
      </c>
      <c r="N38" s="3">
        <f t="shared" si="24"/>
        <v>2.42</v>
      </c>
      <c r="O38" s="3">
        <f t="shared" si="24"/>
        <v>2.64</v>
      </c>
      <c r="P38" s="3">
        <f t="shared" si="24"/>
        <v>2.86</v>
      </c>
      <c r="Q38" s="3">
        <f t="shared" si="24"/>
        <v>3.08</v>
      </c>
      <c r="R38" s="3">
        <f t="shared" si="24"/>
        <v>3.3</v>
      </c>
      <c r="S38" s="3">
        <f t="shared" si="24"/>
        <v>3.52</v>
      </c>
      <c r="T38" s="3">
        <f t="shared" si="24"/>
        <v>3.74</v>
      </c>
      <c r="U38" s="3">
        <f t="shared" si="24"/>
        <v>3.96</v>
      </c>
      <c r="V38" s="3">
        <f t="shared" si="24"/>
        <v>4.18</v>
      </c>
      <c r="W38" s="3">
        <f t="shared" si="24"/>
        <v>4.4000000000000004</v>
      </c>
      <c r="X38" s="3">
        <f t="shared" si="24"/>
        <v>4.62</v>
      </c>
      <c r="Y38" s="3">
        <f t="shared" si="24"/>
        <v>4.84</v>
      </c>
      <c r="Z38" s="3">
        <f t="shared" si="24"/>
        <v>5.0599999999999996</v>
      </c>
      <c r="AA38" s="3">
        <f t="shared" si="24"/>
        <v>5.28</v>
      </c>
      <c r="AB38" s="3">
        <f t="shared" si="24"/>
        <v>5.5</v>
      </c>
      <c r="AC38" s="3">
        <f t="shared" si="24"/>
        <v>5.72</v>
      </c>
      <c r="AD38" s="3">
        <f t="shared" si="24"/>
        <v>5.94</v>
      </c>
      <c r="AE38" s="3">
        <f t="shared" si="24"/>
        <v>6.16</v>
      </c>
      <c r="AF38" s="3">
        <f t="shared" si="24"/>
        <v>6.38</v>
      </c>
      <c r="AG38" s="26">
        <f t="shared" si="24"/>
        <v>6.6</v>
      </c>
      <c r="AH38" s="3">
        <f t="shared" si="24"/>
        <v>6.82</v>
      </c>
      <c r="AI38" s="3">
        <f t="shared" si="24"/>
        <v>7.04</v>
      </c>
      <c r="AJ38" s="3">
        <f t="shared" ref="AJ38:BO38" si="25">AJ37*AJ33*S</f>
        <v>7.26</v>
      </c>
      <c r="AK38" s="3">
        <f t="shared" si="25"/>
        <v>7.48</v>
      </c>
      <c r="AL38" s="3">
        <f t="shared" si="25"/>
        <v>7.7</v>
      </c>
      <c r="AM38" s="3">
        <f t="shared" si="25"/>
        <v>7.92</v>
      </c>
      <c r="AN38" s="3">
        <f t="shared" si="25"/>
        <v>8.14</v>
      </c>
      <c r="AO38" s="3">
        <f t="shared" si="25"/>
        <v>8.36</v>
      </c>
      <c r="AP38" s="3">
        <f t="shared" si="25"/>
        <v>8.58</v>
      </c>
      <c r="AQ38" s="3">
        <f t="shared" si="25"/>
        <v>8.8000000000000007</v>
      </c>
      <c r="AR38" s="3">
        <f t="shared" si="25"/>
        <v>9.02</v>
      </c>
      <c r="AS38" s="3">
        <f t="shared" si="25"/>
        <v>9.24</v>
      </c>
      <c r="AT38" s="3">
        <f t="shared" si="25"/>
        <v>9.4600000000000009</v>
      </c>
      <c r="AU38" s="3">
        <f t="shared" si="25"/>
        <v>9.68</v>
      </c>
      <c r="AV38" s="3">
        <f t="shared" si="25"/>
        <v>9.9</v>
      </c>
      <c r="AW38" s="3">
        <f t="shared" si="25"/>
        <v>10.119999999999999</v>
      </c>
      <c r="AX38" s="3">
        <f t="shared" si="25"/>
        <v>10.34</v>
      </c>
      <c r="AY38" s="3">
        <f t="shared" si="25"/>
        <v>10.56</v>
      </c>
      <c r="AZ38" s="3">
        <f t="shared" si="25"/>
        <v>10.78</v>
      </c>
      <c r="BA38" s="3">
        <f t="shared" si="25"/>
        <v>11</v>
      </c>
      <c r="BB38" s="3">
        <f t="shared" si="25"/>
        <v>11.22</v>
      </c>
      <c r="BC38" s="3">
        <f t="shared" si="25"/>
        <v>11.44</v>
      </c>
      <c r="BD38" s="3">
        <f t="shared" si="25"/>
        <v>11.66</v>
      </c>
      <c r="BE38" s="3">
        <f t="shared" si="25"/>
        <v>11.88</v>
      </c>
      <c r="BF38" s="3">
        <f t="shared" si="25"/>
        <v>12.1</v>
      </c>
      <c r="BG38" s="3">
        <f t="shared" si="25"/>
        <v>12.32</v>
      </c>
      <c r="BH38" s="3">
        <f t="shared" si="25"/>
        <v>12.540000000000001</v>
      </c>
      <c r="BI38" s="3">
        <f t="shared" si="25"/>
        <v>12.76</v>
      </c>
      <c r="BJ38" s="3">
        <f t="shared" si="25"/>
        <v>12.98</v>
      </c>
      <c r="BK38" s="3">
        <f t="shared" si="25"/>
        <v>13.2</v>
      </c>
      <c r="BL38" s="3">
        <f t="shared" si="25"/>
        <v>13.42</v>
      </c>
      <c r="BM38" s="3">
        <f t="shared" si="25"/>
        <v>13.64</v>
      </c>
      <c r="BN38" s="3">
        <f t="shared" si="25"/>
        <v>13.86</v>
      </c>
      <c r="BO38" s="3">
        <f t="shared" si="25"/>
        <v>14.08</v>
      </c>
      <c r="BP38" s="3">
        <f t="shared" ref="BP38:CE38" si="26">BP37*BP33*S</f>
        <v>14.3</v>
      </c>
      <c r="BQ38" s="3">
        <f t="shared" si="26"/>
        <v>14.52</v>
      </c>
      <c r="BR38" s="3">
        <f t="shared" si="26"/>
        <v>14.74</v>
      </c>
      <c r="BS38" s="3">
        <f t="shared" si="26"/>
        <v>14.96</v>
      </c>
      <c r="BT38" s="3">
        <f t="shared" si="26"/>
        <v>15.18</v>
      </c>
      <c r="BU38" s="3">
        <f t="shared" si="26"/>
        <v>15.4</v>
      </c>
      <c r="BV38" s="3">
        <f t="shared" si="26"/>
        <v>15.62</v>
      </c>
      <c r="BW38" s="3">
        <f t="shared" si="26"/>
        <v>15.84</v>
      </c>
      <c r="BX38" s="3">
        <f t="shared" si="26"/>
        <v>16.059999999999999</v>
      </c>
      <c r="BY38" s="3">
        <f t="shared" si="26"/>
        <v>16.28</v>
      </c>
      <c r="BZ38" s="3">
        <f t="shared" si="26"/>
        <v>16.5</v>
      </c>
      <c r="CA38" s="3">
        <f t="shared" si="26"/>
        <v>16.72</v>
      </c>
      <c r="CB38" s="3">
        <f t="shared" si="26"/>
        <v>16.940000000000001</v>
      </c>
      <c r="CC38" s="3">
        <f t="shared" si="26"/>
        <v>17.16</v>
      </c>
      <c r="CD38" s="3">
        <f t="shared" si="26"/>
        <v>17.38</v>
      </c>
      <c r="CE38" s="3">
        <f t="shared" si="26"/>
        <v>17.600000000000001</v>
      </c>
    </row>
    <row r="39" spans="1:83" x14ac:dyDescent="0.25">
      <c r="A39" t="s">
        <v>26</v>
      </c>
      <c r="B39" t="s">
        <v>4</v>
      </c>
      <c r="D39" s="3">
        <f>EXP(-1.0587+0.8836*LN(D38)+0.284)</f>
        <v>0.12092518087024802</v>
      </c>
      <c r="E39" s="3">
        <f t="shared" ref="E39:BP39" si="27">EXP(-1.0587+0.8836*LN(E38)+0.284)</f>
        <v>0.22310373957436316</v>
      </c>
      <c r="F39" s="3">
        <f t="shared" si="27"/>
        <v>0.31922808034038341</v>
      </c>
      <c r="G39" s="3">
        <f t="shared" si="27"/>
        <v>0.41162046030324984</v>
      </c>
      <c r="H39" s="3">
        <f t="shared" si="27"/>
        <v>0.50133340252514047</v>
      </c>
      <c r="I39" s="3">
        <f t="shared" si="27"/>
        <v>0.58896731010478653</v>
      </c>
      <c r="J39" s="3">
        <f t="shared" si="27"/>
        <v>0.67490923970501626</v>
      </c>
      <c r="K39" s="3">
        <f t="shared" si="27"/>
        <v>0.75942879157247745</v>
      </c>
      <c r="L39" s="3">
        <f t="shared" si="27"/>
        <v>0.84272412531804608</v>
      </c>
      <c r="M39" s="3">
        <f t="shared" si="27"/>
        <v>0.9249467817369813</v>
      </c>
      <c r="N39" s="3">
        <f t="shared" si="27"/>
        <v>1.0062162396133292</v>
      </c>
      <c r="O39" s="3">
        <f t="shared" si="27"/>
        <v>1.0866290083322159</v>
      </c>
      <c r="P39" s="3">
        <f t="shared" si="27"/>
        <v>1.1662645951525237</v>
      </c>
      <c r="Q39" s="3">
        <f t="shared" si="27"/>
        <v>1.2451895805973212</v>
      </c>
      <c r="R39" s="3">
        <f t="shared" si="27"/>
        <v>1.3234604947197466</v>
      </c>
      <c r="S39" s="3">
        <f t="shared" si="27"/>
        <v>1.4011259038103745</v>
      </c>
      <c r="T39" s="3">
        <f t="shared" si="27"/>
        <v>1.4782279602515092</v>
      </c>
      <c r="U39" s="3">
        <f t="shared" si="27"/>
        <v>1.5548035771782649</v>
      </c>
      <c r="V39" s="3">
        <f t="shared" si="27"/>
        <v>1.6308853346201921</v>
      </c>
      <c r="W39" s="3">
        <f t="shared" si="27"/>
        <v>1.7065021894340997</v>
      </c>
      <c r="X39" s="3">
        <f t="shared" si="27"/>
        <v>1.7816800392152941</v>
      </c>
      <c r="Y39" s="3">
        <f t="shared" si="27"/>
        <v>1.8564421757538172</v>
      </c>
      <c r="Z39" s="3">
        <f t="shared" si="27"/>
        <v>1.9308096537135189</v>
      </c>
      <c r="AA39" s="3">
        <f t="shared" si="27"/>
        <v>2.0048015933838141</v>
      </c>
      <c r="AB39" s="3">
        <f t="shared" si="27"/>
        <v>2.0784354315509814</v>
      </c>
      <c r="AC39" s="3">
        <f t="shared" si="27"/>
        <v>2.1517271311001762</v>
      </c>
      <c r="AD39" s="3">
        <f t="shared" si="27"/>
        <v>2.2246913574639731</v>
      </c>
      <c r="AE39" s="3">
        <f t="shared" si="27"/>
        <v>2.2973416281955359</v>
      </c>
      <c r="AF39" s="3">
        <f t="shared" si="27"/>
        <v>2.3696904405737289</v>
      </c>
      <c r="AG39" s="26">
        <f t="shared" si="27"/>
        <v>2.4417493811130528</v>
      </c>
      <c r="AH39" s="3">
        <f t="shared" si="27"/>
        <v>2.5135292200620682</v>
      </c>
      <c r="AI39" s="3">
        <f t="shared" si="27"/>
        <v>2.5850399933659642</v>
      </c>
      <c r="AJ39" s="3">
        <f t="shared" si="27"/>
        <v>2.6562910740959844</v>
      </c>
      <c r="AK39" s="3">
        <f t="shared" si="27"/>
        <v>2.7272912349774865</v>
      </c>
      <c r="AL39" s="3">
        <f t="shared" si="27"/>
        <v>2.7980487033550419</v>
      </c>
      <c r="AM39" s="3">
        <f t="shared" si="27"/>
        <v>2.8685712096992484</v>
      </c>
      <c r="AN39" s="3">
        <f t="shared" si="27"/>
        <v>2.9388660305723775</v>
      </c>
      <c r="AO39" s="3">
        <f t="shared" si="27"/>
        <v>3.0089400268184612</v>
      </c>
      <c r="AP39" s="3">
        <f t="shared" si="27"/>
        <v>3.0787996776202875</v>
      </c>
      <c r="AQ39" s="3">
        <f t="shared" si="27"/>
        <v>3.1484511109650817</v>
      </c>
      <c r="AR39" s="3">
        <f t="shared" si="27"/>
        <v>3.217900130977859</v>
      </c>
      <c r="AS39" s="3">
        <f t="shared" si="27"/>
        <v>3.2871522425130331</v>
      </c>
      <c r="AT39" s="3">
        <f t="shared" si="27"/>
        <v>3.3562126733379847</v>
      </c>
      <c r="AU39" s="3">
        <f t="shared" si="27"/>
        <v>3.4250863941948988</v>
      </c>
      <c r="AV39" s="3">
        <f t="shared" si="27"/>
        <v>3.4937781369873946</v>
      </c>
      <c r="AW39" s="3">
        <f t="shared" si="27"/>
        <v>3.5622924113049836</v>
      </c>
      <c r="AX39" s="3">
        <f t="shared" si="27"/>
        <v>3.630633519470075</v>
      </c>
      <c r="AY39" s="3">
        <f t="shared" si="27"/>
        <v>3.6988055702682634</v>
      </c>
      <c r="AZ39" s="3">
        <f t="shared" si="27"/>
        <v>3.7668124915021175</v>
      </c>
      <c r="BA39" s="3">
        <f t="shared" si="27"/>
        <v>3.8346580414912395</v>
      </c>
      <c r="BB39" s="3">
        <f t="shared" si="27"/>
        <v>3.9023458196263276</v>
      </c>
      <c r="BC39" s="3">
        <f t="shared" si="27"/>
        <v>3.9698792760720765</v>
      </c>
      <c r="BD39" s="3">
        <f t="shared" si="27"/>
        <v>4.0372617207026122</v>
      </c>
      <c r="BE39" s="3">
        <f t="shared" si="27"/>
        <v>4.1044963313434693</v>
      </c>
      <c r="BF39" s="3">
        <f t="shared" si="27"/>
        <v>4.1715861613858047</v>
      </c>
      <c r="BG39" s="3">
        <f t="shared" si="27"/>
        <v>4.2385341468311575</v>
      </c>
      <c r="BH39" s="3">
        <f t="shared" si="27"/>
        <v>4.3053431128187798</v>
      </c>
      <c r="BI39" s="3">
        <f t="shared" si="27"/>
        <v>4.3720157796819556</v>
      </c>
      <c r="BJ39" s="3">
        <f t="shared" si="27"/>
        <v>4.4385547685747806</v>
      </c>
      <c r="BK39" s="3">
        <f t="shared" si="27"/>
        <v>4.5049626067066759</v>
      </c>
      <c r="BL39" s="3">
        <f t="shared" si="27"/>
        <v>4.5712417322180583</v>
      </c>
      <c r="BM39" s="3">
        <f t="shared" si="27"/>
        <v>4.6373944987271978</v>
      </c>
      <c r="BN39" s="3">
        <f t="shared" si="27"/>
        <v>4.7034231795754415</v>
      </c>
      <c r="BO39" s="3">
        <f t="shared" si="27"/>
        <v>4.7693299717952318</v>
      </c>
      <c r="BP39" s="3">
        <f t="shared" si="27"/>
        <v>4.8351169998231063</v>
      </c>
      <c r="BQ39" s="3">
        <f t="shared" ref="BQ39:CE39" si="28">EXP(-1.0587+0.8836*LN(BQ38)+0.284)</f>
        <v>4.900786318977703</v>
      </c>
      <c r="BR39" s="3">
        <f t="shared" si="28"/>
        <v>4.9663399187210064</v>
      </c>
      <c r="BS39" s="3">
        <f t="shared" si="28"/>
        <v>5.0317797257193568</v>
      </c>
      <c r="BT39" s="3">
        <f t="shared" si="28"/>
        <v>5.0971076067192884</v>
      </c>
      <c r="BU39" s="3">
        <f t="shared" si="28"/>
        <v>5.1623253712519102</v>
      </c>
      <c r="BV39" s="3">
        <f t="shared" si="28"/>
        <v>5.2274347741783691</v>
      </c>
      <c r="BW39" s="3">
        <f t="shared" si="28"/>
        <v>5.2924375180878247</v>
      </c>
      <c r="BX39" s="3">
        <f t="shared" si="28"/>
        <v>5.3573352555584082</v>
      </c>
      <c r="BY39" s="3">
        <f t="shared" si="28"/>
        <v>5.4221295912907834</v>
      </c>
      <c r="BZ39" s="3">
        <f t="shared" si="28"/>
        <v>5.4868220841230917</v>
      </c>
      <c r="CA39" s="3">
        <f t="shared" si="28"/>
        <v>5.551414248935381</v>
      </c>
      <c r="CB39" s="3">
        <f t="shared" si="28"/>
        <v>5.615907558450937</v>
      </c>
      <c r="CC39" s="3">
        <f t="shared" si="28"/>
        <v>5.6803034449413845</v>
      </c>
      <c r="CD39" s="3">
        <f t="shared" si="28"/>
        <v>5.7446033018418632</v>
      </c>
      <c r="CE39" s="3">
        <f t="shared" si="28"/>
        <v>5.8088084852820883</v>
      </c>
    </row>
    <row r="40" spans="1:83" x14ac:dyDescent="0.25">
      <c r="A40" t="s">
        <v>5</v>
      </c>
      <c r="B40" t="s">
        <v>6</v>
      </c>
      <c r="D40" s="3">
        <f t="shared" ref="D40:AI40" si="29">S*70</f>
        <v>70</v>
      </c>
      <c r="E40" s="3">
        <f t="shared" si="29"/>
        <v>70</v>
      </c>
      <c r="F40" s="3">
        <f t="shared" si="29"/>
        <v>70</v>
      </c>
      <c r="G40" s="3">
        <f t="shared" si="29"/>
        <v>70</v>
      </c>
      <c r="H40" s="3">
        <f t="shared" si="29"/>
        <v>70</v>
      </c>
      <c r="I40" s="3">
        <f t="shared" si="29"/>
        <v>70</v>
      </c>
      <c r="J40" s="3">
        <f t="shared" si="29"/>
        <v>70</v>
      </c>
      <c r="K40" s="3">
        <f t="shared" si="29"/>
        <v>70</v>
      </c>
      <c r="L40" s="3">
        <f t="shared" si="29"/>
        <v>70</v>
      </c>
      <c r="M40" s="3">
        <f t="shared" si="29"/>
        <v>70</v>
      </c>
      <c r="N40" s="3">
        <f t="shared" si="29"/>
        <v>70</v>
      </c>
      <c r="O40" s="3">
        <f t="shared" si="29"/>
        <v>70</v>
      </c>
      <c r="P40" s="3">
        <f t="shared" si="29"/>
        <v>70</v>
      </c>
      <c r="Q40" s="3">
        <f t="shared" si="29"/>
        <v>70</v>
      </c>
      <c r="R40" s="3">
        <f t="shared" si="29"/>
        <v>70</v>
      </c>
      <c r="S40" s="3">
        <f t="shared" si="29"/>
        <v>70</v>
      </c>
      <c r="T40" s="3">
        <f t="shared" si="29"/>
        <v>70</v>
      </c>
      <c r="U40" s="3">
        <f t="shared" si="29"/>
        <v>70</v>
      </c>
      <c r="V40" s="3">
        <f t="shared" si="29"/>
        <v>70</v>
      </c>
      <c r="W40" s="3">
        <f t="shared" si="29"/>
        <v>70</v>
      </c>
      <c r="X40" s="3">
        <f t="shared" si="29"/>
        <v>70</v>
      </c>
      <c r="Y40" s="3">
        <f t="shared" si="29"/>
        <v>70</v>
      </c>
      <c r="Z40" s="3">
        <f t="shared" si="29"/>
        <v>70</v>
      </c>
      <c r="AA40" s="3">
        <f t="shared" si="29"/>
        <v>70</v>
      </c>
      <c r="AB40" s="3">
        <f t="shared" si="29"/>
        <v>70</v>
      </c>
      <c r="AC40" s="3">
        <f t="shared" si="29"/>
        <v>70</v>
      </c>
      <c r="AD40" s="3">
        <f t="shared" si="29"/>
        <v>70</v>
      </c>
      <c r="AE40" s="3">
        <f t="shared" si="29"/>
        <v>70</v>
      </c>
      <c r="AF40" s="3">
        <f t="shared" si="29"/>
        <v>70</v>
      </c>
      <c r="AG40" s="26">
        <f t="shared" si="29"/>
        <v>70</v>
      </c>
      <c r="AH40" s="3">
        <f t="shared" si="29"/>
        <v>70</v>
      </c>
      <c r="AI40" s="3">
        <f t="shared" si="29"/>
        <v>70</v>
      </c>
      <c r="AJ40" s="3">
        <f t="shared" ref="AJ40:BO40" si="30">S*70</f>
        <v>70</v>
      </c>
      <c r="AK40" s="3">
        <f t="shared" si="30"/>
        <v>70</v>
      </c>
      <c r="AL40" s="3">
        <f t="shared" si="30"/>
        <v>70</v>
      </c>
      <c r="AM40" s="3">
        <f t="shared" si="30"/>
        <v>70</v>
      </c>
      <c r="AN40" s="3">
        <f t="shared" si="30"/>
        <v>70</v>
      </c>
      <c r="AO40" s="3">
        <f t="shared" si="30"/>
        <v>70</v>
      </c>
      <c r="AP40" s="3">
        <f t="shared" si="30"/>
        <v>70</v>
      </c>
      <c r="AQ40" s="3">
        <f t="shared" si="30"/>
        <v>70</v>
      </c>
      <c r="AR40" s="3">
        <f t="shared" si="30"/>
        <v>70</v>
      </c>
      <c r="AS40" s="3">
        <f t="shared" si="30"/>
        <v>70</v>
      </c>
      <c r="AT40" s="3">
        <f t="shared" si="30"/>
        <v>70</v>
      </c>
      <c r="AU40" s="3">
        <f t="shared" si="30"/>
        <v>70</v>
      </c>
      <c r="AV40" s="3">
        <f t="shared" si="30"/>
        <v>70</v>
      </c>
      <c r="AW40" s="3">
        <f t="shared" si="30"/>
        <v>70</v>
      </c>
      <c r="AX40" s="3">
        <f t="shared" si="30"/>
        <v>70</v>
      </c>
      <c r="AY40" s="3">
        <f t="shared" si="30"/>
        <v>70</v>
      </c>
      <c r="AZ40" s="3">
        <f t="shared" si="30"/>
        <v>70</v>
      </c>
      <c r="BA40" s="3">
        <f t="shared" si="30"/>
        <v>70</v>
      </c>
      <c r="BB40" s="3">
        <f t="shared" si="30"/>
        <v>70</v>
      </c>
      <c r="BC40" s="3">
        <f t="shared" si="30"/>
        <v>70</v>
      </c>
      <c r="BD40" s="3">
        <f t="shared" si="30"/>
        <v>70</v>
      </c>
      <c r="BE40" s="3">
        <f t="shared" si="30"/>
        <v>70</v>
      </c>
      <c r="BF40" s="3">
        <f t="shared" si="30"/>
        <v>70</v>
      </c>
      <c r="BG40" s="3">
        <f t="shared" si="30"/>
        <v>70</v>
      </c>
      <c r="BH40" s="3">
        <f t="shared" si="30"/>
        <v>70</v>
      </c>
      <c r="BI40" s="3">
        <f t="shared" si="30"/>
        <v>70</v>
      </c>
      <c r="BJ40" s="3">
        <f t="shared" si="30"/>
        <v>70</v>
      </c>
      <c r="BK40" s="3">
        <f t="shared" si="30"/>
        <v>70</v>
      </c>
      <c r="BL40" s="3">
        <f t="shared" si="30"/>
        <v>70</v>
      </c>
      <c r="BM40" s="3">
        <f t="shared" si="30"/>
        <v>70</v>
      </c>
      <c r="BN40" s="3">
        <f t="shared" si="30"/>
        <v>70</v>
      </c>
      <c r="BO40" s="3">
        <f t="shared" si="30"/>
        <v>70</v>
      </c>
      <c r="BP40" s="3">
        <f t="shared" ref="BP40:CE40" si="31">S*70</f>
        <v>70</v>
      </c>
      <c r="BQ40" s="3">
        <f t="shared" si="31"/>
        <v>70</v>
      </c>
      <c r="BR40" s="3">
        <f t="shared" si="31"/>
        <v>70</v>
      </c>
      <c r="BS40" s="3">
        <f t="shared" si="31"/>
        <v>70</v>
      </c>
      <c r="BT40" s="3">
        <f t="shared" si="31"/>
        <v>70</v>
      </c>
      <c r="BU40" s="3">
        <f t="shared" si="31"/>
        <v>70</v>
      </c>
      <c r="BV40" s="3">
        <f t="shared" si="31"/>
        <v>70</v>
      </c>
      <c r="BW40" s="3">
        <f t="shared" si="31"/>
        <v>70</v>
      </c>
      <c r="BX40" s="3">
        <f t="shared" si="31"/>
        <v>70</v>
      </c>
      <c r="BY40" s="3">
        <f t="shared" si="31"/>
        <v>70</v>
      </c>
      <c r="BZ40" s="3">
        <f t="shared" si="31"/>
        <v>70</v>
      </c>
      <c r="CA40" s="3">
        <f t="shared" si="31"/>
        <v>70</v>
      </c>
      <c r="CB40" s="3">
        <f t="shared" si="31"/>
        <v>70</v>
      </c>
      <c r="CC40" s="3">
        <f t="shared" si="31"/>
        <v>70</v>
      </c>
      <c r="CD40" s="3">
        <f t="shared" si="31"/>
        <v>70</v>
      </c>
      <c r="CE40" s="3">
        <f t="shared" si="31"/>
        <v>70</v>
      </c>
    </row>
    <row r="41" spans="1:83" x14ac:dyDescent="0.25">
      <c r="A41" t="s">
        <v>7</v>
      </c>
      <c r="B41" t="s">
        <v>8</v>
      </c>
      <c r="D41" s="3">
        <f t="shared" ref="D41:AG41" si="32">S/2*10 + 10/30*D31*S/2</f>
        <v>5.166666666666667</v>
      </c>
      <c r="E41" s="3">
        <f t="shared" si="32"/>
        <v>5.333333333333333</v>
      </c>
      <c r="F41" s="3">
        <f t="shared" si="32"/>
        <v>5.5</v>
      </c>
      <c r="G41" s="3">
        <f t="shared" si="32"/>
        <v>5.666666666666667</v>
      </c>
      <c r="H41" s="3">
        <f t="shared" si="32"/>
        <v>5.833333333333333</v>
      </c>
      <c r="I41" s="3">
        <f t="shared" si="32"/>
        <v>6</v>
      </c>
      <c r="J41" s="3">
        <f t="shared" si="32"/>
        <v>6.1666666666666661</v>
      </c>
      <c r="K41" s="3">
        <f t="shared" si="32"/>
        <v>6.333333333333333</v>
      </c>
      <c r="L41" s="3">
        <f t="shared" si="32"/>
        <v>6.5</v>
      </c>
      <c r="M41" s="3">
        <f t="shared" si="32"/>
        <v>6.6666666666666661</v>
      </c>
      <c r="N41" s="3">
        <f t="shared" si="32"/>
        <v>6.833333333333333</v>
      </c>
      <c r="O41" s="3">
        <f t="shared" si="32"/>
        <v>7</v>
      </c>
      <c r="P41" s="3">
        <f t="shared" si="32"/>
        <v>7.1666666666666661</v>
      </c>
      <c r="Q41" s="3">
        <f t="shared" si="32"/>
        <v>7.333333333333333</v>
      </c>
      <c r="R41" s="3">
        <f t="shared" si="32"/>
        <v>7.5</v>
      </c>
      <c r="S41" s="3">
        <f t="shared" si="32"/>
        <v>7.6666666666666661</v>
      </c>
      <c r="T41" s="3">
        <f t="shared" si="32"/>
        <v>7.833333333333333</v>
      </c>
      <c r="U41" s="3">
        <f t="shared" si="32"/>
        <v>8</v>
      </c>
      <c r="V41" s="3">
        <f t="shared" si="32"/>
        <v>8.1666666666666661</v>
      </c>
      <c r="W41" s="3">
        <f t="shared" si="32"/>
        <v>8.3333333333333321</v>
      </c>
      <c r="X41" s="3">
        <f t="shared" si="32"/>
        <v>8.5</v>
      </c>
      <c r="Y41" s="3">
        <f t="shared" si="32"/>
        <v>8.6666666666666661</v>
      </c>
      <c r="Z41" s="3">
        <f t="shared" si="32"/>
        <v>8.8333333333333321</v>
      </c>
      <c r="AA41" s="3">
        <f t="shared" si="32"/>
        <v>9</v>
      </c>
      <c r="AB41" s="3">
        <f t="shared" si="32"/>
        <v>9.1666666666666661</v>
      </c>
      <c r="AC41" s="3">
        <f t="shared" si="32"/>
        <v>9.3333333333333321</v>
      </c>
      <c r="AD41" s="3">
        <f t="shared" si="32"/>
        <v>9.5</v>
      </c>
      <c r="AE41" s="3">
        <f t="shared" si="32"/>
        <v>9.6666666666666661</v>
      </c>
      <c r="AF41" s="3">
        <f t="shared" si="32"/>
        <v>9.8333333333333321</v>
      </c>
      <c r="AG41" s="26">
        <f t="shared" si="32"/>
        <v>10</v>
      </c>
      <c r="AH41" s="3">
        <f t="shared" ref="AH41:BM41" si="33">10*S</f>
        <v>10</v>
      </c>
      <c r="AI41" s="3">
        <f t="shared" si="33"/>
        <v>10</v>
      </c>
      <c r="AJ41" s="3">
        <f t="shared" si="33"/>
        <v>10</v>
      </c>
      <c r="AK41" s="3">
        <f t="shared" si="33"/>
        <v>10</v>
      </c>
      <c r="AL41" s="3">
        <f t="shared" si="33"/>
        <v>10</v>
      </c>
      <c r="AM41" s="3">
        <f t="shared" si="33"/>
        <v>10</v>
      </c>
      <c r="AN41" s="3">
        <f t="shared" si="33"/>
        <v>10</v>
      </c>
      <c r="AO41" s="3">
        <f t="shared" si="33"/>
        <v>10</v>
      </c>
      <c r="AP41" s="3">
        <f t="shared" si="33"/>
        <v>10</v>
      </c>
      <c r="AQ41" s="3">
        <f t="shared" si="33"/>
        <v>10</v>
      </c>
      <c r="AR41" s="3">
        <f t="shared" si="33"/>
        <v>10</v>
      </c>
      <c r="AS41" s="3">
        <f t="shared" si="33"/>
        <v>10</v>
      </c>
      <c r="AT41" s="3">
        <f t="shared" si="33"/>
        <v>10</v>
      </c>
      <c r="AU41" s="3">
        <f t="shared" si="33"/>
        <v>10</v>
      </c>
      <c r="AV41" s="3">
        <f t="shared" si="33"/>
        <v>10</v>
      </c>
      <c r="AW41" s="3">
        <f t="shared" si="33"/>
        <v>10</v>
      </c>
      <c r="AX41" s="3">
        <f t="shared" si="33"/>
        <v>10</v>
      </c>
      <c r="AY41" s="3">
        <f t="shared" si="33"/>
        <v>10</v>
      </c>
      <c r="AZ41" s="3">
        <f t="shared" si="33"/>
        <v>10</v>
      </c>
      <c r="BA41" s="3">
        <f t="shared" si="33"/>
        <v>10</v>
      </c>
      <c r="BB41" s="3">
        <f t="shared" si="33"/>
        <v>10</v>
      </c>
      <c r="BC41" s="3">
        <f t="shared" si="33"/>
        <v>10</v>
      </c>
      <c r="BD41" s="3">
        <f t="shared" si="33"/>
        <v>10</v>
      </c>
      <c r="BE41" s="3">
        <f t="shared" si="33"/>
        <v>10</v>
      </c>
      <c r="BF41" s="3">
        <f t="shared" si="33"/>
        <v>10</v>
      </c>
      <c r="BG41" s="3">
        <f t="shared" si="33"/>
        <v>10</v>
      </c>
      <c r="BH41" s="3">
        <f t="shared" si="33"/>
        <v>10</v>
      </c>
      <c r="BI41" s="3">
        <f t="shared" si="33"/>
        <v>10</v>
      </c>
      <c r="BJ41" s="3">
        <f t="shared" si="33"/>
        <v>10</v>
      </c>
      <c r="BK41" s="3">
        <f t="shared" si="33"/>
        <v>10</v>
      </c>
      <c r="BL41" s="3">
        <f t="shared" si="33"/>
        <v>10</v>
      </c>
      <c r="BM41" s="3">
        <f t="shared" si="33"/>
        <v>10</v>
      </c>
      <c r="BN41" s="3">
        <f t="shared" ref="BN41:CE41" si="34">10*S</f>
        <v>10</v>
      </c>
      <c r="BO41" s="3">
        <f t="shared" si="34"/>
        <v>10</v>
      </c>
      <c r="BP41" s="3">
        <f t="shared" si="34"/>
        <v>10</v>
      </c>
      <c r="BQ41" s="3">
        <f t="shared" si="34"/>
        <v>10</v>
      </c>
      <c r="BR41" s="3">
        <f t="shared" si="34"/>
        <v>10</v>
      </c>
      <c r="BS41" s="3">
        <f t="shared" si="34"/>
        <v>10</v>
      </c>
      <c r="BT41" s="3">
        <f t="shared" si="34"/>
        <v>10</v>
      </c>
      <c r="BU41" s="3">
        <f t="shared" si="34"/>
        <v>10</v>
      </c>
      <c r="BV41" s="3">
        <f t="shared" si="34"/>
        <v>10</v>
      </c>
      <c r="BW41" s="3">
        <f t="shared" si="34"/>
        <v>10</v>
      </c>
      <c r="BX41" s="3">
        <f t="shared" si="34"/>
        <v>10</v>
      </c>
      <c r="BY41" s="3">
        <f t="shared" si="34"/>
        <v>10</v>
      </c>
      <c r="BZ41" s="3">
        <f t="shared" si="34"/>
        <v>10</v>
      </c>
      <c r="CA41" s="3">
        <f t="shared" si="34"/>
        <v>10</v>
      </c>
      <c r="CB41" s="3">
        <f t="shared" si="34"/>
        <v>10</v>
      </c>
      <c r="CC41" s="3">
        <f t="shared" si="34"/>
        <v>10</v>
      </c>
      <c r="CD41" s="3">
        <f t="shared" si="34"/>
        <v>10</v>
      </c>
      <c r="CE41" s="3">
        <f t="shared" si="34"/>
        <v>10</v>
      </c>
    </row>
    <row r="42" spans="1:83" x14ac:dyDescent="0.25">
      <c r="A42" t="s">
        <v>13</v>
      </c>
      <c r="B42" t="s">
        <v>14</v>
      </c>
      <c r="C42" s="3"/>
      <c r="D42" s="3">
        <f>((D38+D39)*0.475+D40+D41)*44/12</f>
        <v>276.20488913446019</v>
      </c>
      <c r="E42" s="3">
        <f t="shared" ref="E42:AF42" si="35">((E38+E39)*0.475+E40+E41)*44/12</f>
        <v>277.37712790198088</v>
      </c>
      <c r="F42" s="3">
        <f t="shared" si="35"/>
        <v>278.53882223992616</v>
      </c>
      <c r="G42" s="3">
        <f t="shared" si="35"/>
        <v>279.69401674613931</v>
      </c>
      <c r="H42" s="3">
        <f t="shared" si="35"/>
        <v>280.84454456495348</v>
      </c>
      <c r="I42" s="3">
        <f t="shared" si="35"/>
        <v>281.9914513984325</v>
      </c>
      <c r="J42" s="3">
        <f t="shared" si="35"/>
        <v>283.13541137026408</v>
      </c>
      <c r="K42" s="3">
        <f t="shared" si="35"/>
        <v>284.2768940342109</v>
      </c>
      <c r="L42" s="3">
        <f t="shared" si="35"/>
        <v>285.41624451826226</v>
      </c>
      <c r="M42" s="3">
        <f t="shared" si="35"/>
        <v>286.55372675596965</v>
      </c>
      <c r="N42" s="3">
        <f t="shared" si="35"/>
        <v>287.68954883954876</v>
      </c>
      <c r="O42" s="3">
        <f t="shared" si="35"/>
        <v>288.82387885617862</v>
      </c>
      <c r="P42" s="3">
        <f t="shared" si="35"/>
        <v>289.95685528100176</v>
      </c>
      <c r="Q42" s="3">
        <f t="shared" si="35"/>
        <v>291.0885940750959</v>
      </c>
      <c r="R42" s="3">
        <f t="shared" si="35"/>
        <v>292.21919369497022</v>
      </c>
      <c r="S42" s="3">
        <f t="shared" si="35"/>
        <v>293.34873872691418</v>
      </c>
      <c r="T42" s="3">
        <f t="shared" si="35"/>
        <v>294.47730258632691</v>
      </c>
      <c r="U42" s="3">
        <f t="shared" si="35"/>
        <v>295.60494956358548</v>
      </c>
      <c r="V42" s="3">
        <f t="shared" si="35"/>
        <v>296.73173640224127</v>
      </c>
      <c r="W42" s="3">
        <f t="shared" si="35"/>
        <v>297.8577135354866</v>
      </c>
      <c r="X42" s="3">
        <f t="shared" si="35"/>
        <v>298.9829260683</v>
      </c>
      <c r="Y42" s="3">
        <f t="shared" si="35"/>
        <v>300.1074145672157</v>
      </c>
      <c r="Z42" s="3">
        <f t="shared" si="35"/>
        <v>301.2312157024399</v>
      </c>
      <c r="AA42" s="3">
        <f t="shared" si="35"/>
        <v>302.3543627751435</v>
      </c>
      <c r="AB42" s="3">
        <f t="shared" si="35"/>
        <v>303.47688615439574</v>
      </c>
      <c r="AC42" s="3">
        <f t="shared" si="35"/>
        <v>304.59881364222161</v>
      </c>
      <c r="AD42" s="3">
        <f t="shared" si="35"/>
        <v>305.72017078091642</v>
      </c>
      <c r="AE42" s="3">
        <f t="shared" si="35"/>
        <v>306.84098111355166</v>
      </c>
      <c r="AF42" s="3">
        <f t="shared" si="35"/>
        <v>307.96126640622145</v>
      </c>
      <c r="AG42" s="26">
        <f>((AG38+AG39)*0.475+AG40+AG41)*44/12</f>
        <v>309.0810468387719</v>
      </c>
      <c r="AH42" s="3">
        <f t="shared" ref="AH42:CE42" si="36">((AH38+AH39)*0.475+AH40+AH41)*44/12</f>
        <v>309.58923005827472</v>
      </c>
      <c r="AI42" s="3">
        <f t="shared" si="36"/>
        <v>310.0969446551124</v>
      </c>
      <c r="AJ42" s="3">
        <f t="shared" si="36"/>
        <v>310.60420695405054</v>
      </c>
      <c r="AK42" s="3">
        <f t="shared" si="36"/>
        <v>311.11103223425243</v>
      </c>
      <c r="AL42" s="3">
        <f t="shared" si="36"/>
        <v>311.61743482501004</v>
      </c>
      <c r="AM42" s="3">
        <f t="shared" si="36"/>
        <v>312.12342819022621</v>
      </c>
      <c r="AN42" s="3">
        <f t="shared" si="36"/>
        <v>312.62902500324691</v>
      </c>
      <c r="AO42" s="3">
        <f t="shared" si="36"/>
        <v>313.13423721337551</v>
      </c>
      <c r="AP42" s="3">
        <f t="shared" si="36"/>
        <v>313.63907610518862</v>
      </c>
      <c r="AQ42" s="3">
        <f t="shared" si="36"/>
        <v>314.14355235159752</v>
      </c>
      <c r="AR42" s="3">
        <f t="shared" si="36"/>
        <v>314.64767606145307</v>
      </c>
      <c r="AS42" s="3">
        <f t="shared" si="36"/>
        <v>315.15145682237693</v>
      </c>
      <c r="AT42" s="3">
        <f t="shared" si="36"/>
        <v>315.65490373939701</v>
      </c>
      <c r="AU42" s="3">
        <f t="shared" si="36"/>
        <v>316.15802546988942</v>
      </c>
      <c r="AV42" s="3">
        <f t="shared" si="36"/>
        <v>316.66083025525307</v>
      </c>
      <c r="AW42" s="3">
        <f t="shared" si="36"/>
        <v>317.16332594968952</v>
      </c>
      <c r="AX42" s="3">
        <f t="shared" si="36"/>
        <v>317.66552004641034</v>
      </c>
      <c r="AY42" s="3">
        <f t="shared" si="36"/>
        <v>318.1674197015505</v>
      </c>
      <c r="AZ42" s="3">
        <f t="shared" si="36"/>
        <v>318.66903175603289</v>
      </c>
      <c r="BA42" s="3">
        <f t="shared" si="36"/>
        <v>319.17036275559724</v>
      </c>
      <c r="BB42" s="3">
        <f t="shared" si="36"/>
        <v>319.67141896918253</v>
      </c>
      <c r="BC42" s="3">
        <f t="shared" si="36"/>
        <v>320.17220640582553</v>
      </c>
      <c r="BD42" s="3">
        <f t="shared" si="36"/>
        <v>320.67273083022371</v>
      </c>
      <c r="BE42" s="3">
        <f t="shared" si="36"/>
        <v>321.1729977770899</v>
      </c>
      <c r="BF42" s="3">
        <f t="shared" si="36"/>
        <v>321.67301256441357</v>
      </c>
      <c r="BG42" s="3">
        <f t="shared" si="36"/>
        <v>322.17278030573095</v>
      </c>
      <c r="BH42" s="3">
        <f t="shared" si="36"/>
        <v>322.67230592149269</v>
      </c>
      <c r="BI42" s="3">
        <f t="shared" si="36"/>
        <v>323.17159414961276</v>
      </c>
      <c r="BJ42" s="3">
        <f t="shared" si="36"/>
        <v>323.67064955526774</v>
      </c>
      <c r="BK42" s="3">
        <f t="shared" si="36"/>
        <v>324.1694765400141</v>
      </c>
      <c r="BL42" s="3">
        <f t="shared" si="36"/>
        <v>324.66807935027975</v>
      </c>
      <c r="BM42" s="3">
        <f t="shared" si="36"/>
        <v>325.16646208528317</v>
      </c>
      <c r="BN42" s="3">
        <f t="shared" si="36"/>
        <v>325.66462870442723</v>
      </c>
      <c r="BO42" s="3">
        <f t="shared" si="36"/>
        <v>326.16258303421006</v>
      </c>
      <c r="BP42" s="3">
        <f t="shared" si="36"/>
        <v>326.66032877469189</v>
      </c>
      <c r="BQ42" s="3">
        <f t="shared" si="36"/>
        <v>327.15786950555281</v>
      </c>
      <c r="BR42" s="3">
        <f t="shared" si="36"/>
        <v>327.65520869177243</v>
      </c>
      <c r="BS42" s="3">
        <f t="shared" si="36"/>
        <v>328.15234968896124</v>
      </c>
      <c r="BT42" s="3">
        <f t="shared" si="36"/>
        <v>328.64929574836941</v>
      </c>
      <c r="BU42" s="3">
        <f t="shared" si="36"/>
        <v>329.14605002159709</v>
      </c>
      <c r="BV42" s="3">
        <f t="shared" si="36"/>
        <v>329.64261556502737</v>
      </c>
      <c r="BW42" s="3">
        <f t="shared" si="36"/>
        <v>330.13899534400298</v>
      </c>
      <c r="BX42" s="3">
        <f t="shared" si="36"/>
        <v>330.63519223676423</v>
      </c>
      <c r="BY42" s="3">
        <f t="shared" si="36"/>
        <v>331.13120903816474</v>
      </c>
      <c r="BZ42" s="3">
        <f t="shared" si="36"/>
        <v>331.6270484631811</v>
      </c>
      <c r="CA42" s="3">
        <f t="shared" si="36"/>
        <v>332.12271315022912</v>
      </c>
      <c r="CB42" s="3">
        <f t="shared" si="36"/>
        <v>332.61820566430202</v>
      </c>
      <c r="CC42" s="3">
        <f t="shared" si="36"/>
        <v>333.11352849993955</v>
      </c>
      <c r="CD42" s="3">
        <f t="shared" si="36"/>
        <v>333.60868408404122</v>
      </c>
      <c r="CE42" s="3">
        <f t="shared" si="36"/>
        <v>334.10367477853293</v>
      </c>
    </row>
    <row r="43" spans="1:83" x14ac:dyDescent="0.25">
      <c r="B43" s="19"/>
      <c r="C43" s="20"/>
      <c r="D43" s="20"/>
      <c r="E43" s="21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83" x14ac:dyDescent="0.25">
      <c r="C44" s="3"/>
      <c r="D44" s="3"/>
    </row>
    <row r="46" spans="1:83" x14ac:dyDescent="0.25">
      <c r="A46" s="9" t="s">
        <v>30</v>
      </c>
      <c r="B46" s="9"/>
    </row>
    <row r="47" spans="1:83" ht="30" x14ac:dyDescent="0.25">
      <c r="A47" s="37" t="s">
        <v>47</v>
      </c>
      <c r="B47" t="s">
        <v>41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 s="25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</row>
    <row r="50" spans="33:33" s="15" customFormat="1" x14ac:dyDescent="0.25">
      <c r="AG50" s="25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J50"/>
  <sheetViews>
    <sheetView workbookViewId="0">
      <pane xSplit="2" ySplit="2" topLeftCell="CT3" activePane="bottomRight" state="frozen"/>
      <selection pane="topRight" activeCell="C1" sqref="C1"/>
      <selection pane="bottomLeft" activeCell="A3" sqref="A3"/>
      <selection pane="bottomRight" activeCell="D5" sqref="D5:DI5"/>
    </sheetView>
  </sheetViews>
  <sheetFormatPr baseColWidth="10" defaultRowHeight="15" x14ac:dyDescent="0.25"/>
  <cols>
    <col min="1" max="1" width="44.85546875" customWidth="1"/>
    <col min="2" max="2" width="15.42578125" customWidth="1"/>
    <col min="3" max="3" width="8.28515625" customWidth="1"/>
    <col min="4" max="4" width="8.140625" customWidth="1"/>
    <col min="5" max="32" width="6.7109375" bestFit="1" customWidth="1"/>
    <col min="33" max="33" width="6.7109375" style="25" bestFit="1" customWidth="1"/>
    <col min="34" max="103" width="6.7109375" bestFit="1" customWidth="1"/>
    <col min="104" max="108" width="7.5703125" bestFit="1" customWidth="1"/>
    <col min="109" max="113" width="6.7109375" bestFit="1" customWidth="1"/>
  </cols>
  <sheetData>
    <row r="1" spans="1:114" x14ac:dyDescent="0.25">
      <c r="A1" s="22" t="s">
        <v>49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14" x14ac:dyDescent="0.25">
      <c r="A2" t="s">
        <v>17</v>
      </c>
      <c r="B2" t="s">
        <v>11</v>
      </c>
      <c r="C2">
        <v>110</v>
      </c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P2">
        <v>13</v>
      </c>
      <c r="Q2">
        <v>14</v>
      </c>
      <c r="R2">
        <v>15</v>
      </c>
      <c r="S2">
        <v>16</v>
      </c>
      <c r="T2">
        <v>17</v>
      </c>
      <c r="U2">
        <v>18</v>
      </c>
      <c r="V2">
        <v>19</v>
      </c>
      <c r="W2">
        <v>20</v>
      </c>
      <c r="X2">
        <v>21</v>
      </c>
      <c r="Y2">
        <v>22</v>
      </c>
      <c r="Z2">
        <v>23</v>
      </c>
      <c r="AA2">
        <v>24</v>
      </c>
      <c r="AB2">
        <v>25</v>
      </c>
      <c r="AC2">
        <v>26</v>
      </c>
      <c r="AD2">
        <v>27</v>
      </c>
      <c r="AE2">
        <v>28</v>
      </c>
      <c r="AF2">
        <v>29</v>
      </c>
      <c r="AG2" s="29">
        <v>30</v>
      </c>
      <c r="AH2">
        <v>31</v>
      </c>
      <c r="AI2">
        <v>32</v>
      </c>
      <c r="AJ2">
        <v>33</v>
      </c>
      <c r="AK2">
        <v>34</v>
      </c>
      <c r="AL2">
        <v>35</v>
      </c>
      <c r="AM2">
        <v>36</v>
      </c>
      <c r="AN2">
        <v>37</v>
      </c>
      <c r="AO2">
        <v>38</v>
      </c>
      <c r="AP2">
        <v>39</v>
      </c>
      <c r="AQ2">
        <v>40</v>
      </c>
      <c r="AR2">
        <v>41</v>
      </c>
      <c r="AS2">
        <v>42</v>
      </c>
      <c r="AT2">
        <v>43</v>
      </c>
      <c r="AU2">
        <v>44</v>
      </c>
      <c r="AV2">
        <v>45</v>
      </c>
      <c r="AW2">
        <v>46</v>
      </c>
      <c r="AX2">
        <v>47</v>
      </c>
      <c r="AY2">
        <v>48</v>
      </c>
      <c r="AZ2">
        <v>49</v>
      </c>
      <c r="BA2">
        <v>50</v>
      </c>
      <c r="BB2">
        <v>51</v>
      </c>
      <c r="BC2">
        <v>52</v>
      </c>
      <c r="BD2">
        <v>53</v>
      </c>
      <c r="BE2">
        <v>54</v>
      </c>
      <c r="BF2">
        <v>55</v>
      </c>
      <c r="BG2">
        <v>56</v>
      </c>
      <c r="BH2">
        <v>57</v>
      </c>
      <c r="BI2">
        <v>58</v>
      </c>
      <c r="BJ2">
        <v>59</v>
      </c>
      <c r="BK2">
        <v>60</v>
      </c>
      <c r="BL2">
        <v>61</v>
      </c>
      <c r="BM2">
        <v>62</v>
      </c>
      <c r="BN2">
        <v>63</v>
      </c>
      <c r="BO2">
        <v>64</v>
      </c>
      <c r="BP2">
        <v>65</v>
      </c>
      <c r="BQ2">
        <v>66</v>
      </c>
      <c r="BR2">
        <v>67</v>
      </c>
      <c r="BS2">
        <v>68</v>
      </c>
      <c r="BT2">
        <v>69</v>
      </c>
      <c r="BU2">
        <v>70</v>
      </c>
      <c r="BV2">
        <v>71</v>
      </c>
      <c r="BW2">
        <v>72</v>
      </c>
      <c r="BX2">
        <v>73</v>
      </c>
      <c r="BY2">
        <v>74</v>
      </c>
      <c r="BZ2">
        <v>75</v>
      </c>
      <c r="CA2">
        <v>76</v>
      </c>
      <c r="CB2">
        <v>77</v>
      </c>
      <c r="CC2">
        <v>78</v>
      </c>
      <c r="CD2">
        <v>79</v>
      </c>
      <c r="CE2">
        <v>80</v>
      </c>
      <c r="CF2">
        <v>81</v>
      </c>
      <c r="CG2">
        <v>82</v>
      </c>
      <c r="CH2">
        <v>83</v>
      </c>
      <c r="CI2">
        <v>84</v>
      </c>
      <c r="CJ2">
        <v>85</v>
      </c>
      <c r="CK2">
        <v>86</v>
      </c>
      <c r="CL2">
        <v>87</v>
      </c>
      <c r="CM2">
        <v>88</v>
      </c>
      <c r="CN2">
        <v>89</v>
      </c>
      <c r="CO2">
        <v>90</v>
      </c>
      <c r="CP2">
        <v>91</v>
      </c>
      <c r="CQ2">
        <v>92</v>
      </c>
      <c r="CR2">
        <v>93</v>
      </c>
      <c r="CS2">
        <v>94</v>
      </c>
      <c r="CT2">
        <v>95</v>
      </c>
      <c r="CU2">
        <v>96</v>
      </c>
      <c r="CV2">
        <v>97</v>
      </c>
      <c r="CW2">
        <v>98</v>
      </c>
      <c r="CX2">
        <v>99</v>
      </c>
      <c r="CY2">
        <v>100</v>
      </c>
      <c r="CZ2">
        <v>101</v>
      </c>
      <c r="DA2">
        <v>102</v>
      </c>
      <c r="DB2">
        <v>103</v>
      </c>
      <c r="DC2">
        <v>104</v>
      </c>
      <c r="DD2">
        <v>105</v>
      </c>
      <c r="DE2">
        <v>106</v>
      </c>
      <c r="DF2">
        <v>107</v>
      </c>
      <c r="DG2">
        <v>108</v>
      </c>
      <c r="DH2">
        <v>109</v>
      </c>
      <c r="DI2">
        <v>110</v>
      </c>
    </row>
    <row r="3" spans="1:114" x14ac:dyDescent="0.25">
      <c r="A3" t="s">
        <v>16</v>
      </c>
      <c r="B3" t="s">
        <v>6</v>
      </c>
      <c r="C3" s="24">
        <v>1</v>
      </c>
    </row>
    <row r="4" spans="1:114" x14ac:dyDescent="0.25">
      <c r="A4" t="s">
        <v>18</v>
      </c>
      <c r="B4" t="s">
        <v>3</v>
      </c>
      <c r="R4">
        <v>4</v>
      </c>
      <c r="W4">
        <v>6.1</v>
      </c>
      <c r="AB4">
        <v>8.1</v>
      </c>
      <c r="AG4" s="25">
        <v>9.9</v>
      </c>
      <c r="AL4">
        <v>11.5</v>
      </c>
      <c r="AQ4">
        <v>12.9</v>
      </c>
      <c r="AV4">
        <v>14.2</v>
      </c>
      <c r="BA4">
        <v>15.3</v>
      </c>
      <c r="BF4">
        <v>16.3</v>
      </c>
      <c r="BK4">
        <v>17.100000000000001</v>
      </c>
      <c r="BP4">
        <v>17.899999999999999</v>
      </c>
      <c r="BU4">
        <v>18.600000000000001</v>
      </c>
      <c r="BZ4">
        <v>19.100000000000001</v>
      </c>
      <c r="CE4">
        <v>19.600000000000001</v>
      </c>
      <c r="CJ4">
        <v>20</v>
      </c>
      <c r="CO4">
        <v>20.399999999999999</v>
      </c>
      <c r="CT4">
        <v>20.7</v>
      </c>
      <c r="CY4">
        <v>21</v>
      </c>
      <c r="DD4">
        <v>21.2</v>
      </c>
      <c r="DI4">
        <v>21.5</v>
      </c>
    </row>
    <row r="5" spans="1:114" x14ac:dyDescent="0.25">
      <c r="A5" t="s">
        <v>48</v>
      </c>
      <c r="B5" t="s">
        <v>1</v>
      </c>
      <c r="D5" s="91">
        <v>0.45</v>
      </c>
      <c r="E5" s="91">
        <v>0.45</v>
      </c>
      <c r="F5" s="91">
        <v>0.45</v>
      </c>
      <c r="G5" s="91">
        <v>0.45</v>
      </c>
      <c r="H5" s="91">
        <v>0.45</v>
      </c>
      <c r="I5" s="91">
        <v>0.45</v>
      </c>
      <c r="J5" s="91">
        <v>0.45</v>
      </c>
      <c r="K5" s="91">
        <v>0.45</v>
      </c>
      <c r="L5" s="91">
        <v>0.45</v>
      </c>
      <c r="M5" s="91">
        <v>0.45</v>
      </c>
      <c r="N5" s="91">
        <v>0.45</v>
      </c>
      <c r="O5" s="91">
        <v>0.45</v>
      </c>
      <c r="P5" s="91">
        <v>0.45</v>
      </c>
      <c r="Q5" s="91">
        <v>0.45</v>
      </c>
      <c r="R5" s="91">
        <v>0.45</v>
      </c>
      <c r="S5" s="91">
        <v>0.45</v>
      </c>
      <c r="T5" s="91">
        <v>0.45</v>
      </c>
      <c r="U5" s="91">
        <v>0.45</v>
      </c>
      <c r="V5" s="91">
        <v>0.45</v>
      </c>
      <c r="W5" s="91">
        <v>0.45</v>
      </c>
      <c r="X5" s="91">
        <v>0.45</v>
      </c>
      <c r="Y5" s="91">
        <v>0.45</v>
      </c>
      <c r="Z5" s="91">
        <v>0.45</v>
      </c>
      <c r="AA5" s="91">
        <v>0.45</v>
      </c>
      <c r="AB5" s="91">
        <v>0.45</v>
      </c>
      <c r="AC5" s="91">
        <v>0.45</v>
      </c>
      <c r="AD5" s="91">
        <v>0.45</v>
      </c>
      <c r="AE5" s="91">
        <v>0.45</v>
      </c>
      <c r="AF5" s="91">
        <v>0.45</v>
      </c>
      <c r="AG5" s="91">
        <v>0.45</v>
      </c>
      <c r="AH5" s="91">
        <v>0.45</v>
      </c>
      <c r="AI5" s="91">
        <v>0.45</v>
      </c>
      <c r="AJ5" s="91">
        <v>0.45</v>
      </c>
      <c r="AK5" s="91">
        <v>0.45</v>
      </c>
      <c r="AL5" s="91">
        <v>0.45</v>
      </c>
      <c r="AM5" s="91">
        <v>0.45</v>
      </c>
      <c r="AN5" s="91">
        <v>0.45</v>
      </c>
      <c r="AO5" s="91">
        <v>0.45</v>
      </c>
      <c r="AP5" s="91">
        <v>0.45</v>
      </c>
      <c r="AQ5" s="91">
        <v>0.45</v>
      </c>
      <c r="AR5" s="91">
        <v>0.45</v>
      </c>
      <c r="AS5" s="91">
        <v>0.45</v>
      </c>
      <c r="AT5" s="91">
        <v>0.45</v>
      </c>
      <c r="AU5" s="91">
        <v>0.45</v>
      </c>
      <c r="AV5" s="91">
        <v>0.45</v>
      </c>
      <c r="AW5" s="91">
        <v>0.45</v>
      </c>
      <c r="AX5" s="91">
        <v>0.45</v>
      </c>
      <c r="AY5" s="91">
        <v>0.45</v>
      </c>
      <c r="AZ5" s="91">
        <v>0.45</v>
      </c>
      <c r="BA5" s="91">
        <v>0.45</v>
      </c>
      <c r="BB5" s="91">
        <v>0.45</v>
      </c>
      <c r="BC5" s="91">
        <v>0.45</v>
      </c>
      <c r="BD5" s="91">
        <v>0.45</v>
      </c>
      <c r="BE5" s="91">
        <v>0.45</v>
      </c>
      <c r="BF5" s="91">
        <v>0.45</v>
      </c>
      <c r="BG5" s="91">
        <v>0.45</v>
      </c>
      <c r="BH5" s="91">
        <v>0.45</v>
      </c>
      <c r="BI5" s="91">
        <v>0.45</v>
      </c>
      <c r="BJ5" s="91">
        <v>0.45</v>
      </c>
      <c r="BK5" s="91">
        <v>0.45</v>
      </c>
      <c r="BL5" s="91">
        <v>0.45</v>
      </c>
      <c r="BM5" s="91">
        <v>0.45</v>
      </c>
      <c r="BN5" s="91">
        <v>0.45</v>
      </c>
      <c r="BO5" s="91">
        <v>0.45</v>
      </c>
      <c r="BP5" s="91">
        <v>0.45</v>
      </c>
      <c r="BQ5" s="91">
        <v>0.45</v>
      </c>
      <c r="BR5" s="91">
        <v>0.45</v>
      </c>
      <c r="BS5" s="91">
        <v>0.45</v>
      </c>
      <c r="BT5" s="91">
        <v>0.45</v>
      </c>
      <c r="BU5" s="91">
        <v>0.45</v>
      </c>
      <c r="BV5" s="91">
        <v>0.45</v>
      </c>
      <c r="BW5" s="91">
        <v>0.45</v>
      </c>
      <c r="BX5" s="91">
        <v>0.45</v>
      </c>
      <c r="BY5" s="91">
        <v>0.45</v>
      </c>
      <c r="BZ5" s="91">
        <v>0.45</v>
      </c>
      <c r="CA5" s="91">
        <v>0.45</v>
      </c>
      <c r="CB5" s="91">
        <v>0.45</v>
      </c>
      <c r="CC5" s="91">
        <v>0.45</v>
      </c>
      <c r="CD5" s="91">
        <v>0.45</v>
      </c>
      <c r="CE5" s="91">
        <v>0.45</v>
      </c>
      <c r="CF5" s="91">
        <v>0.45</v>
      </c>
      <c r="CG5" s="91">
        <v>0.45</v>
      </c>
      <c r="CH5" s="91">
        <v>0.45</v>
      </c>
      <c r="CI5" s="91">
        <v>0.45</v>
      </c>
      <c r="CJ5" s="91">
        <v>0.45</v>
      </c>
      <c r="CK5" s="91">
        <v>0.45</v>
      </c>
      <c r="CL5" s="91">
        <v>0.45</v>
      </c>
      <c r="CM5" s="91">
        <v>0.45</v>
      </c>
      <c r="CN5" s="91">
        <v>0.45</v>
      </c>
      <c r="CO5" s="91">
        <v>0.45</v>
      </c>
      <c r="CP5" s="91">
        <v>0.45</v>
      </c>
      <c r="CQ5" s="91">
        <v>0.45</v>
      </c>
      <c r="CR5" s="91">
        <v>0.45</v>
      </c>
      <c r="CS5" s="91">
        <v>0.45</v>
      </c>
      <c r="CT5" s="91">
        <v>0.45</v>
      </c>
      <c r="CU5" s="91">
        <v>0.45</v>
      </c>
      <c r="CV5" s="91">
        <v>0.45</v>
      </c>
      <c r="CW5" s="91">
        <v>0.45</v>
      </c>
      <c r="CX5" s="91">
        <v>0.45</v>
      </c>
      <c r="CY5" s="91">
        <v>0.45</v>
      </c>
      <c r="CZ5" s="91">
        <v>0.45</v>
      </c>
      <c r="DA5" s="91">
        <v>0.45</v>
      </c>
      <c r="DB5" s="91">
        <v>0.45</v>
      </c>
      <c r="DC5" s="91">
        <v>0.45</v>
      </c>
      <c r="DD5" s="91">
        <v>0.45</v>
      </c>
      <c r="DE5" s="91">
        <v>0.45</v>
      </c>
      <c r="DF5" s="91">
        <v>0.45</v>
      </c>
      <c r="DG5" s="91">
        <v>0.45</v>
      </c>
      <c r="DH5" s="91">
        <v>0.45</v>
      </c>
      <c r="DI5" s="91">
        <v>0.45</v>
      </c>
    </row>
    <row r="7" spans="1:114" x14ac:dyDescent="0.25">
      <c r="A7" s="9" t="s">
        <v>29</v>
      </c>
      <c r="B7" s="9"/>
      <c r="AV7" s="8" t="s">
        <v>19</v>
      </c>
      <c r="BK7" s="8" t="s">
        <v>20</v>
      </c>
      <c r="BZ7" s="8" t="s">
        <v>21</v>
      </c>
      <c r="CO7" s="8" t="s">
        <v>22</v>
      </c>
      <c r="CX7" s="4"/>
      <c r="CY7" s="8" t="s">
        <v>23</v>
      </c>
      <c r="DH7" s="4"/>
      <c r="DI7" s="8" t="s">
        <v>24</v>
      </c>
    </row>
    <row r="8" spans="1:114" x14ac:dyDescent="0.25">
      <c r="A8" t="s">
        <v>37</v>
      </c>
      <c r="B8" t="s">
        <v>15</v>
      </c>
      <c r="D8" s="2">
        <v>0.1</v>
      </c>
      <c r="E8" s="2">
        <v>0.2</v>
      </c>
      <c r="F8" s="2">
        <v>0.3</v>
      </c>
      <c r="G8" s="2">
        <v>0.4</v>
      </c>
      <c r="H8" s="2">
        <v>0.5</v>
      </c>
      <c r="I8" s="2">
        <v>0.6</v>
      </c>
      <c r="J8" s="2">
        <v>0.7</v>
      </c>
      <c r="K8" s="2">
        <v>0.8</v>
      </c>
      <c r="L8" s="2">
        <v>0.9</v>
      </c>
      <c r="M8" s="2">
        <v>1</v>
      </c>
      <c r="N8" s="2">
        <v>1.1000000000000001</v>
      </c>
      <c r="O8" s="2">
        <v>1.2</v>
      </c>
      <c r="P8" s="2">
        <v>1.3</v>
      </c>
      <c r="Q8" s="2">
        <v>1.4</v>
      </c>
      <c r="R8" s="2">
        <v>1.5</v>
      </c>
      <c r="S8" s="2">
        <v>1.6</v>
      </c>
      <c r="T8" s="2">
        <v>1.7</v>
      </c>
      <c r="U8" s="2">
        <v>1.8</v>
      </c>
      <c r="V8" s="2">
        <v>1.9</v>
      </c>
      <c r="W8" s="5">
        <v>2</v>
      </c>
      <c r="X8" s="2">
        <v>8.4</v>
      </c>
      <c r="Y8" s="2">
        <v>14.8</v>
      </c>
      <c r="Z8" s="2">
        <v>21.200000000000003</v>
      </c>
      <c r="AA8" s="2">
        <v>27.6</v>
      </c>
      <c r="AB8" s="5">
        <v>34</v>
      </c>
      <c r="AC8" s="2">
        <v>42</v>
      </c>
      <c r="AD8" s="2">
        <v>50</v>
      </c>
      <c r="AE8" s="2">
        <v>58</v>
      </c>
      <c r="AF8" s="2">
        <v>66</v>
      </c>
      <c r="AG8" s="5">
        <v>74</v>
      </c>
      <c r="AH8" s="2">
        <v>82.8</v>
      </c>
      <c r="AI8" s="2">
        <v>91.6</v>
      </c>
      <c r="AJ8" s="2">
        <v>100.39999999999999</v>
      </c>
      <c r="AK8" s="2">
        <v>109.19999999999999</v>
      </c>
      <c r="AL8" s="5">
        <v>118</v>
      </c>
      <c r="AM8" s="2">
        <v>127.4</v>
      </c>
      <c r="AN8" s="2">
        <v>136.80000000000001</v>
      </c>
      <c r="AO8" s="2">
        <v>146.20000000000002</v>
      </c>
      <c r="AP8" s="2">
        <v>155.60000000000002</v>
      </c>
      <c r="AQ8" s="5">
        <v>165</v>
      </c>
      <c r="AR8" s="2">
        <v>174.4</v>
      </c>
      <c r="AS8" s="2">
        <v>183.8</v>
      </c>
      <c r="AT8" s="2">
        <v>193.20000000000002</v>
      </c>
      <c r="AU8" s="2">
        <v>202.60000000000002</v>
      </c>
      <c r="AV8" s="7">
        <v>212</v>
      </c>
      <c r="AW8" s="2">
        <v>147.6</v>
      </c>
      <c r="AX8" s="2">
        <v>155.19999999999999</v>
      </c>
      <c r="AY8" s="2">
        <v>162.79999999999998</v>
      </c>
      <c r="AZ8" s="2">
        <v>170.39999999999998</v>
      </c>
      <c r="BA8" s="5">
        <v>178</v>
      </c>
      <c r="BB8" s="2">
        <v>185.8</v>
      </c>
      <c r="BC8" s="2">
        <v>193.60000000000002</v>
      </c>
      <c r="BD8" s="2">
        <v>201.40000000000003</v>
      </c>
      <c r="BE8" s="2">
        <v>209.20000000000005</v>
      </c>
      <c r="BF8" s="5">
        <v>217</v>
      </c>
      <c r="BG8" s="2">
        <v>224.6</v>
      </c>
      <c r="BH8" s="2">
        <v>232.2</v>
      </c>
      <c r="BI8" s="2">
        <v>239.79999999999998</v>
      </c>
      <c r="BJ8" s="2">
        <v>247.39999999999998</v>
      </c>
      <c r="BK8" s="7">
        <v>255</v>
      </c>
      <c r="BL8" s="2">
        <v>187.8</v>
      </c>
      <c r="BM8" s="2">
        <v>194.60000000000002</v>
      </c>
      <c r="BN8" s="2">
        <v>201.40000000000003</v>
      </c>
      <c r="BO8" s="2">
        <v>208.20000000000005</v>
      </c>
      <c r="BP8" s="6">
        <v>215</v>
      </c>
      <c r="BQ8" s="2">
        <v>221.8</v>
      </c>
      <c r="BR8" s="2">
        <v>228.60000000000002</v>
      </c>
      <c r="BS8" s="2">
        <v>235.40000000000003</v>
      </c>
      <c r="BT8" s="2">
        <v>242.20000000000005</v>
      </c>
      <c r="BU8" s="6">
        <v>249</v>
      </c>
      <c r="BV8" s="2">
        <v>256</v>
      </c>
      <c r="BW8" s="2">
        <v>263</v>
      </c>
      <c r="BX8" s="2">
        <v>270</v>
      </c>
      <c r="BY8" s="2">
        <v>277</v>
      </c>
      <c r="BZ8" s="8">
        <v>284</v>
      </c>
      <c r="CA8" s="2">
        <v>217.2</v>
      </c>
      <c r="CB8" s="2">
        <v>223.39999999999998</v>
      </c>
      <c r="CC8" s="2">
        <v>229.59999999999997</v>
      </c>
      <c r="CD8" s="2">
        <v>235.79999999999995</v>
      </c>
      <c r="CE8" s="5">
        <v>242</v>
      </c>
      <c r="CF8" s="2">
        <v>248</v>
      </c>
      <c r="CG8" s="2">
        <v>254</v>
      </c>
      <c r="CH8" s="2">
        <v>260</v>
      </c>
      <c r="CI8" s="2">
        <v>266</v>
      </c>
      <c r="CJ8" s="5">
        <v>272</v>
      </c>
      <c r="CK8" s="2">
        <v>278</v>
      </c>
      <c r="CL8" s="2">
        <v>284</v>
      </c>
      <c r="CM8" s="2">
        <v>290</v>
      </c>
      <c r="CN8" s="2">
        <v>296</v>
      </c>
      <c r="CO8" s="7">
        <v>302</v>
      </c>
      <c r="CP8" s="2">
        <v>240.4</v>
      </c>
      <c r="CQ8" s="2">
        <v>245.8</v>
      </c>
      <c r="CR8" s="2">
        <v>251.20000000000002</v>
      </c>
      <c r="CS8" s="2">
        <v>256.60000000000002</v>
      </c>
      <c r="CT8" s="5">
        <v>262</v>
      </c>
      <c r="CU8" s="2">
        <v>267.8</v>
      </c>
      <c r="CV8" s="2">
        <v>273.60000000000002</v>
      </c>
      <c r="CW8" s="2">
        <v>279.40000000000003</v>
      </c>
      <c r="CX8" s="2">
        <v>285.20000000000005</v>
      </c>
      <c r="CY8" s="7">
        <v>291</v>
      </c>
      <c r="CZ8" s="2">
        <v>195.6</v>
      </c>
      <c r="DA8" s="2">
        <v>200.2</v>
      </c>
      <c r="DB8" s="2">
        <v>204.79999999999998</v>
      </c>
      <c r="DC8" s="2">
        <v>209.39999999999998</v>
      </c>
      <c r="DD8" s="5">
        <v>214</v>
      </c>
      <c r="DE8" s="2">
        <v>218.8</v>
      </c>
      <c r="DF8" s="2">
        <v>223.60000000000002</v>
      </c>
      <c r="DG8" s="2">
        <v>228.40000000000003</v>
      </c>
      <c r="DH8" s="2">
        <v>233.20000000000005</v>
      </c>
      <c r="DI8" s="7">
        <v>238</v>
      </c>
      <c r="DJ8" s="2">
        <v>0</v>
      </c>
    </row>
    <row r="9" spans="1:114" x14ac:dyDescent="0.25">
      <c r="A9" t="s">
        <v>25</v>
      </c>
      <c r="B9" t="s">
        <v>0</v>
      </c>
      <c r="D9" s="3">
        <f t="shared" ref="D9:AI9" si="0">D8*D5*S*1.3</f>
        <v>5.850000000000001E-2</v>
      </c>
      <c r="E9" s="3">
        <f t="shared" si="0"/>
        <v>0.11700000000000002</v>
      </c>
      <c r="F9" s="3">
        <f t="shared" si="0"/>
        <v>0.17550000000000002</v>
      </c>
      <c r="G9" s="3">
        <f t="shared" si="0"/>
        <v>0.23400000000000004</v>
      </c>
      <c r="H9" s="3">
        <f t="shared" si="0"/>
        <v>0.29250000000000004</v>
      </c>
      <c r="I9" s="3">
        <f t="shared" si="0"/>
        <v>0.35100000000000003</v>
      </c>
      <c r="J9" s="3">
        <f t="shared" si="0"/>
        <v>0.40950000000000003</v>
      </c>
      <c r="K9" s="3">
        <f t="shared" si="0"/>
        <v>0.46800000000000008</v>
      </c>
      <c r="L9" s="3">
        <f t="shared" si="0"/>
        <v>0.52650000000000008</v>
      </c>
      <c r="M9" s="3">
        <f t="shared" si="0"/>
        <v>0.58500000000000008</v>
      </c>
      <c r="N9" s="3">
        <f t="shared" si="0"/>
        <v>0.64350000000000007</v>
      </c>
      <c r="O9" s="3">
        <f t="shared" si="0"/>
        <v>0.70200000000000007</v>
      </c>
      <c r="P9" s="3">
        <f t="shared" si="0"/>
        <v>0.76050000000000018</v>
      </c>
      <c r="Q9" s="3">
        <f t="shared" si="0"/>
        <v>0.81900000000000006</v>
      </c>
      <c r="R9" s="3">
        <f t="shared" si="0"/>
        <v>0.87750000000000006</v>
      </c>
      <c r="S9" s="3">
        <f t="shared" si="0"/>
        <v>0.93600000000000017</v>
      </c>
      <c r="T9" s="3">
        <f t="shared" si="0"/>
        <v>0.99450000000000005</v>
      </c>
      <c r="U9" s="3">
        <f t="shared" si="0"/>
        <v>1.0530000000000002</v>
      </c>
      <c r="V9" s="3">
        <f t="shared" si="0"/>
        <v>1.1114999999999999</v>
      </c>
      <c r="W9" s="3">
        <f t="shared" si="0"/>
        <v>1.1700000000000002</v>
      </c>
      <c r="X9" s="3">
        <f t="shared" si="0"/>
        <v>4.9140000000000006</v>
      </c>
      <c r="Y9" s="3">
        <f t="shared" si="0"/>
        <v>8.6580000000000013</v>
      </c>
      <c r="Z9" s="3">
        <f t="shared" si="0"/>
        <v>12.402000000000001</v>
      </c>
      <c r="AA9" s="3">
        <f t="shared" si="0"/>
        <v>16.146000000000004</v>
      </c>
      <c r="AB9" s="3">
        <f t="shared" si="0"/>
        <v>19.89</v>
      </c>
      <c r="AC9" s="3">
        <f t="shared" si="0"/>
        <v>24.570000000000004</v>
      </c>
      <c r="AD9" s="3">
        <f t="shared" si="0"/>
        <v>29.25</v>
      </c>
      <c r="AE9" s="3">
        <f t="shared" si="0"/>
        <v>33.93</v>
      </c>
      <c r="AF9" s="3">
        <f t="shared" si="0"/>
        <v>38.61</v>
      </c>
      <c r="AG9" s="26">
        <f t="shared" si="0"/>
        <v>43.290000000000006</v>
      </c>
      <c r="AH9" s="3">
        <f t="shared" si="0"/>
        <v>48.438000000000002</v>
      </c>
      <c r="AI9" s="3">
        <f t="shared" si="0"/>
        <v>53.585999999999999</v>
      </c>
      <c r="AJ9" s="3">
        <f t="shared" ref="AJ9:BO9" si="1">AJ8*AJ5*S*1.3</f>
        <v>58.734000000000002</v>
      </c>
      <c r="AK9" s="3">
        <f t="shared" si="1"/>
        <v>63.881999999999991</v>
      </c>
      <c r="AL9" s="3">
        <f t="shared" si="1"/>
        <v>69.03</v>
      </c>
      <c r="AM9" s="3">
        <f t="shared" si="1"/>
        <v>74.529000000000011</v>
      </c>
      <c r="AN9" s="3">
        <f t="shared" si="1"/>
        <v>80.02800000000002</v>
      </c>
      <c r="AO9" s="3">
        <f t="shared" si="1"/>
        <v>85.527000000000015</v>
      </c>
      <c r="AP9" s="3">
        <f t="shared" si="1"/>
        <v>91.02600000000001</v>
      </c>
      <c r="AQ9" s="3">
        <f t="shared" si="1"/>
        <v>96.525000000000006</v>
      </c>
      <c r="AR9" s="3">
        <f t="shared" si="1"/>
        <v>102.02400000000002</v>
      </c>
      <c r="AS9" s="3">
        <f t="shared" si="1"/>
        <v>107.52300000000001</v>
      </c>
      <c r="AT9" s="3">
        <f t="shared" si="1"/>
        <v>113.02200000000002</v>
      </c>
      <c r="AU9" s="3">
        <f t="shared" si="1"/>
        <v>118.52100000000003</v>
      </c>
      <c r="AV9" s="3">
        <f t="shared" si="1"/>
        <v>124.02000000000001</v>
      </c>
      <c r="AW9" s="3">
        <f t="shared" si="1"/>
        <v>86.346000000000004</v>
      </c>
      <c r="AX9" s="3">
        <f t="shared" si="1"/>
        <v>90.792000000000002</v>
      </c>
      <c r="AY9" s="3">
        <f t="shared" si="1"/>
        <v>95.237999999999985</v>
      </c>
      <c r="AZ9" s="3">
        <f t="shared" si="1"/>
        <v>99.683999999999997</v>
      </c>
      <c r="BA9" s="3">
        <f t="shared" si="1"/>
        <v>104.13000000000001</v>
      </c>
      <c r="BB9" s="3">
        <f t="shared" si="1"/>
        <v>108.69300000000003</v>
      </c>
      <c r="BC9" s="3">
        <f t="shared" si="1"/>
        <v>113.25600000000003</v>
      </c>
      <c r="BD9" s="3">
        <f t="shared" si="1"/>
        <v>117.81900000000003</v>
      </c>
      <c r="BE9" s="3">
        <f t="shared" si="1"/>
        <v>122.38200000000005</v>
      </c>
      <c r="BF9" s="3">
        <f t="shared" si="1"/>
        <v>126.94500000000001</v>
      </c>
      <c r="BG9" s="3">
        <f t="shared" si="1"/>
        <v>131.39099999999999</v>
      </c>
      <c r="BH9" s="3">
        <f t="shared" si="1"/>
        <v>135.83699999999999</v>
      </c>
      <c r="BI9" s="3">
        <f t="shared" si="1"/>
        <v>140.28299999999999</v>
      </c>
      <c r="BJ9" s="3">
        <f t="shared" si="1"/>
        <v>144.72900000000001</v>
      </c>
      <c r="BK9" s="3">
        <f t="shared" si="1"/>
        <v>149.17500000000001</v>
      </c>
      <c r="BL9" s="3">
        <f t="shared" si="1"/>
        <v>109.86300000000001</v>
      </c>
      <c r="BM9" s="3">
        <f t="shared" si="1"/>
        <v>113.84100000000001</v>
      </c>
      <c r="BN9" s="3">
        <f t="shared" si="1"/>
        <v>117.81900000000003</v>
      </c>
      <c r="BO9" s="3">
        <f t="shared" si="1"/>
        <v>121.79700000000004</v>
      </c>
      <c r="BP9" s="3">
        <f t="shared" ref="BP9:CU9" si="2">BP8*BP5*S*1.3</f>
        <v>125.77500000000001</v>
      </c>
      <c r="BQ9" s="3">
        <f t="shared" si="2"/>
        <v>129.75300000000001</v>
      </c>
      <c r="BR9" s="3">
        <f t="shared" si="2"/>
        <v>133.73100000000002</v>
      </c>
      <c r="BS9" s="3">
        <f t="shared" si="2"/>
        <v>137.70900000000003</v>
      </c>
      <c r="BT9" s="3">
        <f t="shared" si="2"/>
        <v>141.68700000000004</v>
      </c>
      <c r="BU9" s="3">
        <f t="shared" si="2"/>
        <v>145.66499999999999</v>
      </c>
      <c r="BV9" s="3">
        <f t="shared" si="2"/>
        <v>149.76000000000002</v>
      </c>
      <c r="BW9" s="3">
        <f t="shared" si="2"/>
        <v>153.85500000000002</v>
      </c>
      <c r="BX9" s="3">
        <f t="shared" si="2"/>
        <v>157.95000000000002</v>
      </c>
      <c r="BY9" s="3">
        <f t="shared" si="2"/>
        <v>162.04500000000002</v>
      </c>
      <c r="BZ9" s="3">
        <f t="shared" si="2"/>
        <v>166.14000000000001</v>
      </c>
      <c r="CA9" s="3">
        <f t="shared" si="2"/>
        <v>127.062</v>
      </c>
      <c r="CB9" s="3">
        <f t="shared" si="2"/>
        <v>130.68899999999999</v>
      </c>
      <c r="CC9" s="3">
        <f t="shared" si="2"/>
        <v>134.316</v>
      </c>
      <c r="CD9" s="3">
        <f t="shared" si="2"/>
        <v>137.94299999999998</v>
      </c>
      <c r="CE9" s="3">
        <f t="shared" si="2"/>
        <v>141.57000000000002</v>
      </c>
      <c r="CF9" s="3">
        <f t="shared" si="2"/>
        <v>145.08000000000001</v>
      </c>
      <c r="CG9" s="3">
        <f t="shared" si="2"/>
        <v>148.59</v>
      </c>
      <c r="CH9" s="3">
        <f t="shared" si="2"/>
        <v>152.1</v>
      </c>
      <c r="CI9" s="3">
        <f t="shared" si="2"/>
        <v>155.61000000000001</v>
      </c>
      <c r="CJ9" s="3">
        <f t="shared" si="2"/>
        <v>159.12</v>
      </c>
      <c r="CK9" s="3">
        <f t="shared" si="2"/>
        <v>162.63000000000002</v>
      </c>
      <c r="CL9" s="3">
        <f t="shared" si="2"/>
        <v>166.14000000000001</v>
      </c>
      <c r="CM9" s="3">
        <f t="shared" si="2"/>
        <v>169.65</v>
      </c>
      <c r="CN9" s="3">
        <f t="shared" si="2"/>
        <v>173.16000000000003</v>
      </c>
      <c r="CO9" s="3">
        <f t="shared" si="2"/>
        <v>176.67000000000002</v>
      </c>
      <c r="CP9" s="3">
        <f t="shared" si="2"/>
        <v>140.63400000000001</v>
      </c>
      <c r="CQ9" s="3">
        <f t="shared" si="2"/>
        <v>143.79300000000003</v>
      </c>
      <c r="CR9" s="3">
        <f t="shared" si="2"/>
        <v>146.95200000000003</v>
      </c>
      <c r="CS9" s="3">
        <f t="shared" si="2"/>
        <v>150.11100000000002</v>
      </c>
      <c r="CT9" s="3">
        <f t="shared" si="2"/>
        <v>153.27000000000001</v>
      </c>
      <c r="CU9" s="3">
        <f t="shared" si="2"/>
        <v>156.66300000000001</v>
      </c>
      <c r="CV9" s="3">
        <f t="shared" ref="CV9:DI9" si="3">CV8*CV5*S*1.3</f>
        <v>160.05600000000004</v>
      </c>
      <c r="CW9" s="3">
        <f t="shared" si="3"/>
        <v>163.44900000000004</v>
      </c>
      <c r="CX9" s="3">
        <f t="shared" si="3"/>
        <v>166.84200000000004</v>
      </c>
      <c r="CY9" s="3">
        <f t="shared" si="3"/>
        <v>170.23500000000004</v>
      </c>
      <c r="CZ9" s="3">
        <f t="shared" si="3"/>
        <v>114.426</v>
      </c>
      <c r="DA9" s="3">
        <f t="shared" si="3"/>
        <v>117.117</v>
      </c>
      <c r="DB9" s="3">
        <f t="shared" si="3"/>
        <v>119.80799999999999</v>
      </c>
      <c r="DC9" s="3">
        <f t="shared" si="3"/>
        <v>122.499</v>
      </c>
      <c r="DD9" s="3">
        <f t="shared" si="3"/>
        <v>125.19</v>
      </c>
      <c r="DE9" s="3">
        <f t="shared" si="3"/>
        <v>127.99800000000002</v>
      </c>
      <c r="DF9" s="3">
        <f t="shared" si="3"/>
        <v>130.80600000000004</v>
      </c>
      <c r="DG9" s="3">
        <f t="shared" si="3"/>
        <v>133.61400000000003</v>
      </c>
      <c r="DH9" s="3">
        <f t="shared" si="3"/>
        <v>136.42200000000003</v>
      </c>
      <c r="DI9" s="3">
        <f t="shared" si="3"/>
        <v>139.23000000000002</v>
      </c>
    </row>
    <row r="10" spans="1:114" x14ac:dyDescent="0.25">
      <c r="A10" t="s">
        <v>26</v>
      </c>
      <c r="B10" t="s">
        <v>4</v>
      </c>
      <c r="D10" s="3">
        <f>EXP(-1.0587+0.8836*LN(D9)+0.284)</f>
        <v>3.7515521519161182E-2</v>
      </c>
      <c r="E10" s="3">
        <f t="shared" ref="E10:BP10" si="4">EXP(-1.0587+0.8836*LN(E9)+0.284)</f>
        <v>6.921513850773689E-2</v>
      </c>
      <c r="F10" s="3">
        <f t="shared" si="4"/>
        <v>9.903651027307829E-2</v>
      </c>
      <c r="G10" s="3">
        <f t="shared" si="4"/>
        <v>0.12770008798087257</v>
      </c>
      <c r="H10" s="3">
        <f t="shared" si="4"/>
        <v>0.15553240371736005</v>
      </c>
      <c r="I10" s="3">
        <f t="shared" si="4"/>
        <v>0.18271972501762759</v>
      </c>
      <c r="J10" s="3">
        <f t="shared" si="4"/>
        <v>0.20938213135940642</v>
      </c>
      <c r="K10" s="3">
        <f t="shared" si="4"/>
        <v>0.23560326283967142</v>
      </c>
      <c r="L10" s="3">
        <f t="shared" si="4"/>
        <v>0.26144459599368636</v>
      </c>
      <c r="M10" s="3">
        <f t="shared" si="4"/>
        <v>0.28695314445355541</v>
      </c>
      <c r="N10" s="3">
        <f t="shared" si="4"/>
        <v>0.31216597501431437</v>
      </c>
      <c r="O10" s="3">
        <f t="shared" si="4"/>
        <v>0.33711302850291458</v>
      </c>
      <c r="P10" s="3">
        <f t="shared" si="4"/>
        <v>0.36181897104976873</v>
      </c>
      <c r="Q10" s="3">
        <f t="shared" si="4"/>
        <v>0.38630445842754507</v>
      </c>
      <c r="R10" s="3">
        <f t="shared" si="4"/>
        <v>0.41058702837660288</v>
      </c>
      <c r="S10" s="3">
        <f t="shared" si="4"/>
        <v>0.43468174797979497</v>
      </c>
      <c r="T10" s="3">
        <f t="shared" si="4"/>
        <v>0.45860169448533394</v>
      </c>
      <c r="U10" s="3">
        <f t="shared" si="4"/>
        <v>0.48235831973066817</v>
      </c>
      <c r="V10" s="3">
        <f t="shared" si="4"/>
        <v>0.50596173126156185</v>
      </c>
      <c r="W10" s="3">
        <f t="shared" si="4"/>
        <v>0.52942091257985413</v>
      </c>
      <c r="X10" s="3">
        <f t="shared" si="4"/>
        <v>1.8814997515338499</v>
      </c>
      <c r="Y10" s="3">
        <f t="shared" si="4"/>
        <v>3.1035177947823605</v>
      </c>
      <c r="Z10" s="3">
        <f t="shared" si="4"/>
        <v>4.2634517742729185</v>
      </c>
      <c r="AA10" s="3">
        <f t="shared" si="4"/>
        <v>5.3826761733310189</v>
      </c>
      <c r="AB10" s="3">
        <f t="shared" si="4"/>
        <v>6.4718100075214293</v>
      </c>
      <c r="AC10" s="3">
        <f t="shared" si="4"/>
        <v>7.8003494846849311</v>
      </c>
      <c r="AD10" s="3">
        <f t="shared" si="4"/>
        <v>9.0995702879345721</v>
      </c>
      <c r="AE10" s="3">
        <f t="shared" si="4"/>
        <v>10.37470993677023</v>
      </c>
      <c r="AF10" s="3">
        <f t="shared" si="4"/>
        <v>11.629472326649347</v>
      </c>
      <c r="AG10" s="26">
        <f t="shared" si="4"/>
        <v>12.866609953844344</v>
      </c>
      <c r="AH10" s="3">
        <f t="shared" si="4"/>
        <v>14.209624244846971</v>
      </c>
      <c r="AI10" s="3">
        <f t="shared" si="4"/>
        <v>15.53609358624073</v>
      </c>
      <c r="AJ10" s="3">
        <f t="shared" si="4"/>
        <v>16.847788300257196</v>
      </c>
      <c r="AK10" s="3">
        <f t="shared" si="4"/>
        <v>18.146150621487983</v>
      </c>
      <c r="AL10" s="3">
        <f t="shared" si="4"/>
        <v>19.432377104615718</v>
      </c>
      <c r="AM10" s="3">
        <f t="shared" si="4"/>
        <v>20.794031365411836</v>
      </c>
      <c r="AN10" s="3">
        <f t="shared" si="4"/>
        <v>22.144030134787155</v>
      </c>
      <c r="AO10" s="3">
        <f t="shared" si="4"/>
        <v>23.483265411107251</v>
      </c>
      <c r="AP10" s="3">
        <f t="shared" si="4"/>
        <v>24.812508004397145</v>
      </c>
      <c r="AQ10" s="3">
        <f t="shared" si="4"/>
        <v>26.132430331351706</v>
      </c>
      <c r="AR10" s="3">
        <f t="shared" si="4"/>
        <v>27.443623866530594</v>
      </c>
      <c r="AS10" s="3">
        <f t="shared" si="4"/>
        <v>28.746612723585464</v>
      </c>
      <c r="AT10" s="3">
        <f t="shared" si="4"/>
        <v>30.041864379091852</v>
      </c>
      <c r="AU10" s="3">
        <f t="shared" si="4"/>
        <v>31.329798250134502</v>
      </c>
      <c r="AV10" s="3">
        <f t="shared" si="4"/>
        <v>32.610792634958898</v>
      </c>
      <c r="AW10" s="3">
        <f t="shared" si="4"/>
        <v>23.681853688009195</v>
      </c>
      <c r="AX10" s="3">
        <f t="shared" si="4"/>
        <v>24.756138813110173</v>
      </c>
      <c r="AY10" s="3">
        <f t="shared" si="4"/>
        <v>25.824315354051141</v>
      </c>
      <c r="AZ10" s="3">
        <f t="shared" si="4"/>
        <v>26.886701044194457</v>
      </c>
      <c r="BA10" s="3">
        <f t="shared" si="4"/>
        <v>27.943583672124227</v>
      </c>
      <c r="BB10" s="3">
        <f t="shared" si="4"/>
        <v>29.022831283992208</v>
      </c>
      <c r="BC10" s="3">
        <f t="shared" si="4"/>
        <v>30.096816336106439</v>
      </c>
      <c r="BD10" s="3">
        <f t="shared" si="4"/>
        <v>31.165775108868353</v>
      </c>
      <c r="BE10" s="3">
        <f t="shared" si="4"/>
        <v>32.229924544561754</v>
      </c>
      <c r="BF10" s="3">
        <f t="shared" si="4"/>
        <v>33.289464491608832</v>
      </c>
      <c r="BG10" s="3">
        <f t="shared" si="4"/>
        <v>34.317579223477836</v>
      </c>
      <c r="BH10" s="3">
        <f t="shared" si="4"/>
        <v>35.34165163283356</v>
      </c>
      <c r="BI10" s="3">
        <f t="shared" si="4"/>
        <v>36.361829199502523</v>
      </c>
      <c r="BJ10" s="3">
        <f t="shared" si="4"/>
        <v>37.378249524271794</v>
      </c>
      <c r="BK10" s="3">
        <f t="shared" si="4"/>
        <v>38.391041273567012</v>
      </c>
      <c r="BL10" s="3">
        <f t="shared" si="4"/>
        <v>29.298703963208425</v>
      </c>
      <c r="BM10" s="3">
        <f t="shared" si="4"/>
        <v>30.234138483275718</v>
      </c>
      <c r="BN10" s="3">
        <f t="shared" si="4"/>
        <v>31.165775108868353</v>
      </c>
      <c r="BO10" s="3">
        <f t="shared" si="4"/>
        <v>32.093756771077054</v>
      </c>
      <c r="BP10" s="3">
        <f t="shared" si="4"/>
        <v>33.018216534516455</v>
      </c>
      <c r="BQ10" s="3">
        <f t="shared" ref="BQ10:DI10" si="5">EXP(-1.0587+0.8836*LN(BQ9)+0.284)</f>
        <v>33.93927856868887</v>
      </c>
      <c r="BR10" s="3">
        <f t="shared" si="5"/>
        <v>34.8570589968798</v>
      </c>
      <c r="BS10" s="3">
        <f t="shared" si="5"/>
        <v>35.771666641209528</v>
      </c>
      <c r="BT10" s="3">
        <f t="shared" si="5"/>
        <v>36.683203679175932</v>
      </c>
      <c r="BU10" s="3">
        <f t="shared" si="5"/>
        <v>37.591766224392494</v>
      </c>
      <c r="BV10" s="3">
        <f t="shared" si="5"/>
        <v>38.524039677774802</v>
      </c>
      <c r="BW10" s="3">
        <f t="shared" si="5"/>
        <v>39.453350206494946</v>
      </c>
      <c r="BX10" s="3">
        <f t="shared" si="5"/>
        <v>40.379785735878301</v>
      </c>
      <c r="BY10" s="3">
        <f t="shared" si="5"/>
        <v>41.303429372463391</v>
      </c>
      <c r="BZ10" s="3">
        <f t="shared" si="5"/>
        <v>42.224359783104845</v>
      </c>
      <c r="CA10" s="3">
        <f t="shared" si="5"/>
        <v>33.316573241426198</v>
      </c>
      <c r="CB10" s="3">
        <f t="shared" si="5"/>
        <v>34.15551799020156</v>
      </c>
      <c r="CC10" s="3">
        <f t="shared" si="5"/>
        <v>34.991756585122445</v>
      </c>
      <c r="CD10" s="3">
        <f t="shared" si="5"/>
        <v>35.825370499740551</v>
      </c>
      <c r="CE10" s="3">
        <f t="shared" si="5"/>
        <v>36.656436679164102</v>
      </c>
      <c r="CF10" s="3">
        <f t="shared" si="5"/>
        <v>37.458337067672986</v>
      </c>
      <c r="CG10" s="3">
        <f t="shared" si="5"/>
        <v>38.257982145476426</v>
      </c>
      <c r="CH10" s="3">
        <f t="shared" si="5"/>
        <v>39.055431318323095</v>
      </c>
      <c r="CI10" s="3">
        <f t="shared" si="5"/>
        <v>39.850741093704187</v>
      </c>
      <c r="CJ10" s="3">
        <f t="shared" si="5"/>
        <v>40.643965284387697</v>
      </c>
      <c r="CK10" s="3">
        <f t="shared" si="5"/>
        <v>41.435155193487617</v>
      </c>
      <c r="CL10" s="3">
        <f t="shared" si="5"/>
        <v>42.224359783104845</v>
      </c>
      <c r="CM10" s="3">
        <f t="shared" si="5"/>
        <v>43.01162582831487</v>
      </c>
      <c r="CN10" s="3">
        <f t="shared" si="5"/>
        <v>43.796998058051557</v>
      </c>
      <c r="CO10" s="3">
        <f t="shared" si="5"/>
        <v>44.580519284245675</v>
      </c>
      <c r="CP10" s="3">
        <f t="shared" si="5"/>
        <v>36.442207776443588</v>
      </c>
      <c r="CQ10" s="3">
        <f t="shared" si="5"/>
        <v>37.164572029425933</v>
      </c>
      <c r="CR10" s="3">
        <f t="shared" si="5"/>
        <v>37.885091254823713</v>
      </c>
      <c r="CS10" s="3">
        <f t="shared" si="5"/>
        <v>38.603809683064455</v>
      </c>
      <c r="CT10" s="3">
        <f t="shared" si="5"/>
        <v>39.320769576596852</v>
      </c>
      <c r="CU10" s="3">
        <f t="shared" si="5"/>
        <v>40.088924956042682</v>
      </c>
      <c r="CV10" s="3">
        <f t="shared" si="5"/>
        <v>40.855146105751423</v>
      </c>
      <c r="CW10" s="3">
        <f t="shared" si="5"/>
        <v>41.619478752413137</v>
      </c>
      <c r="CX10" s="3">
        <f t="shared" si="5"/>
        <v>42.381966615760369</v>
      </c>
      <c r="CY10" s="3">
        <f t="shared" si="5"/>
        <v>43.142651535647836</v>
      </c>
      <c r="CZ10" s="3">
        <f t="shared" si="5"/>
        <v>30.371378515374175</v>
      </c>
      <c r="DA10" s="3">
        <f t="shared" si="5"/>
        <v>31.001638169972743</v>
      </c>
      <c r="DB10" s="3">
        <f t="shared" si="5"/>
        <v>31.630214274643535</v>
      </c>
      <c r="DC10" s="3">
        <f t="shared" si="5"/>
        <v>32.257148997085395</v>
      </c>
      <c r="DD10" s="3">
        <f t="shared" si="5"/>
        <v>32.882482546564333</v>
      </c>
      <c r="DE10" s="3">
        <f t="shared" si="5"/>
        <v>33.533338894635342</v>
      </c>
      <c r="DF10" s="3">
        <f t="shared" si="5"/>
        <v>34.182535218254564</v>
      </c>
      <c r="DG10" s="3">
        <f t="shared" si="5"/>
        <v>34.830111257493066</v>
      </c>
      <c r="DH10" s="3">
        <f t="shared" si="5"/>
        <v>35.476104986642675</v>
      </c>
      <c r="DI10" s="3">
        <f t="shared" si="5"/>
        <v>36.120552727378737</v>
      </c>
    </row>
    <row r="11" spans="1:114" x14ac:dyDescent="0.25">
      <c r="A11" t="s">
        <v>27</v>
      </c>
      <c r="B11" t="s">
        <v>6</v>
      </c>
      <c r="D11" s="3">
        <f t="shared" ref="D11:AI11" si="6">S*70</f>
        <v>70</v>
      </c>
      <c r="E11" s="3">
        <f t="shared" si="6"/>
        <v>70</v>
      </c>
      <c r="F11" s="3">
        <f t="shared" si="6"/>
        <v>70</v>
      </c>
      <c r="G11" s="3">
        <f t="shared" si="6"/>
        <v>70</v>
      </c>
      <c r="H11" s="3">
        <f t="shared" si="6"/>
        <v>70</v>
      </c>
      <c r="I11" s="3">
        <f t="shared" si="6"/>
        <v>70</v>
      </c>
      <c r="J11" s="3">
        <f t="shared" si="6"/>
        <v>70</v>
      </c>
      <c r="K11" s="3">
        <f t="shared" si="6"/>
        <v>70</v>
      </c>
      <c r="L11" s="3">
        <f t="shared" si="6"/>
        <v>70</v>
      </c>
      <c r="M11" s="3">
        <f t="shared" si="6"/>
        <v>70</v>
      </c>
      <c r="N11" s="3">
        <f t="shared" si="6"/>
        <v>70</v>
      </c>
      <c r="O11" s="3">
        <f t="shared" si="6"/>
        <v>70</v>
      </c>
      <c r="P11" s="3">
        <f t="shared" si="6"/>
        <v>70</v>
      </c>
      <c r="Q11" s="3">
        <f t="shared" si="6"/>
        <v>70</v>
      </c>
      <c r="R11" s="3">
        <f t="shared" si="6"/>
        <v>70</v>
      </c>
      <c r="S11" s="3">
        <f t="shared" si="6"/>
        <v>70</v>
      </c>
      <c r="T11" s="3">
        <f t="shared" si="6"/>
        <v>70</v>
      </c>
      <c r="U11" s="3">
        <f t="shared" si="6"/>
        <v>70</v>
      </c>
      <c r="V11" s="3">
        <f t="shared" si="6"/>
        <v>70</v>
      </c>
      <c r="W11" s="3">
        <f t="shared" si="6"/>
        <v>70</v>
      </c>
      <c r="X11" s="3">
        <f t="shared" si="6"/>
        <v>70</v>
      </c>
      <c r="Y11" s="3">
        <f t="shared" si="6"/>
        <v>70</v>
      </c>
      <c r="Z11" s="3">
        <f t="shared" si="6"/>
        <v>70</v>
      </c>
      <c r="AA11" s="3">
        <f t="shared" si="6"/>
        <v>70</v>
      </c>
      <c r="AB11" s="3">
        <f t="shared" si="6"/>
        <v>70</v>
      </c>
      <c r="AC11" s="3">
        <f t="shared" si="6"/>
        <v>70</v>
      </c>
      <c r="AD11" s="3">
        <f t="shared" si="6"/>
        <v>70</v>
      </c>
      <c r="AE11" s="3">
        <f t="shared" si="6"/>
        <v>70</v>
      </c>
      <c r="AF11" s="3">
        <f t="shared" si="6"/>
        <v>70</v>
      </c>
      <c r="AG11" s="26">
        <f t="shared" si="6"/>
        <v>70</v>
      </c>
      <c r="AH11" s="3">
        <f t="shared" si="6"/>
        <v>70</v>
      </c>
      <c r="AI11" s="3">
        <f t="shared" si="6"/>
        <v>70</v>
      </c>
      <c r="AJ11" s="3">
        <f t="shared" ref="AJ11:BO11" si="7">S*70</f>
        <v>70</v>
      </c>
      <c r="AK11" s="3">
        <f t="shared" si="7"/>
        <v>70</v>
      </c>
      <c r="AL11" s="3">
        <f t="shared" si="7"/>
        <v>70</v>
      </c>
      <c r="AM11" s="3">
        <f t="shared" si="7"/>
        <v>70</v>
      </c>
      <c r="AN11" s="3">
        <f t="shared" si="7"/>
        <v>70</v>
      </c>
      <c r="AO11" s="3">
        <f t="shared" si="7"/>
        <v>70</v>
      </c>
      <c r="AP11" s="3">
        <f t="shared" si="7"/>
        <v>70</v>
      </c>
      <c r="AQ11" s="3">
        <f t="shared" si="7"/>
        <v>70</v>
      </c>
      <c r="AR11" s="3">
        <f t="shared" si="7"/>
        <v>70</v>
      </c>
      <c r="AS11" s="3">
        <f t="shared" si="7"/>
        <v>70</v>
      </c>
      <c r="AT11" s="3">
        <f t="shared" si="7"/>
        <v>70</v>
      </c>
      <c r="AU11" s="3">
        <f t="shared" si="7"/>
        <v>70</v>
      </c>
      <c r="AV11" s="3">
        <f t="shared" si="7"/>
        <v>70</v>
      </c>
      <c r="AW11" s="3">
        <f t="shared" si="7"/>
        <v>70</v>
      </c>
      <c r="AX11" s="3">
        <f t="shared" si="7"/>
        <v>70</v>
      </c>
      <c r="AY11" s="3">
        <f t="shared" si="7"/>
        <v>70</v>
      </c>
      <c r="AZ11" s="3">
        <f t="shared" si="7"/>
        <v>70</v>
      </c>
      <c r="BA11" s="3">
        <f t="shared" si="7"/>
        <v>70</v>
      </c>
      <c r="BB11" s="3">
        <f t="shared" si="7"/>
        <v>70</v>
      </c>
      <c r="BC11" s="3">
        <f t="shared" si="7"/>
        <v>70</v>
      </c>
      <c r="BD11" s="3">
        <f t="shared" si="7"/>
        <v>70</v>
      </c>
      <c r="BE11" s="3">
        <f t="shared" si="7"/>
        <v>70</v>
      </c>
      <c r="BF11" s="3">
        <f t="shared" si="7"/>
        <v>70</v>
      </c>
      <c r="BG11" s="3">
        <f t="shared" si="7"/>
        <v>70</v>
      </c>
      <c r="BH11" s="3">
        <f t="shared" si="7"/>
        <v>70</v>
      </c>
      <c r="BI11" s="3">
        <f t="shared" si="7"/>
        <v>70</v>
      </c>
      <c r="BJ11" s="3">
        <f t="shared" si="7"/>
        <v>70</v>
      </c>
      <c r="BK11" s="3">
        <f t="shared" si="7"/>
        <v>70</v>
      </c>
      <c r="BL11" s="3">
        <f t="shared" si="7"/>
        <v>70</v>
      </c>
      <c r="BM11" s="3">
        <f t="shared" si="7"/>
        <v>70</v>
      </c>
      <c r="BN11" s="3">
        <f t="shared" si="7"/>
        <v>70</v>
      </c>
      <c r="BO11" s="3">
        <f t="shared" si="7"/>
        <v>70</v>
      </c>
      <c r="BP11" s="3">
        <f t="shared" ref="BP11:CU11" si="8">S*70</f>
        <v>70</v>
      </c>
      <c r="BQ11" s="3">
        <f t="shared" si="8"/>
        <v>70</v>
      </c>
      <c r="BR11" s="3">
        <f t="shared" si="8"/>
        <v>70</v>
      </c>
      <c r="BS11" s="3">
        <f t="shared" si="8"/>
        <v>70</v>
      </c>
      <c r="BT11" s="3">
        <f t="shared" si="8"/>
        <v>70</v>
      </c>
      <c r="BU11" s="3">
        <f t="shared" si="8"/>
        <v>70</v>
      </c>
      <c r="BV11" s="3">
        <f t="shared" si="8"/>
        <v>70</v>
      </c>
      <c r="BW11" s="3">
        <f t="shared" si="8"/>
        <v>70</v>
      </c>
      <c r="BX11" s="3">
        <f t="shared" si="8"/>
        <v>70</v>
      </c>
      <c r="BY11" s="3">
        <f t="shared" si="8"/>
        <v>70</v>
      </c>
      <c r="BZ11" s="3">
        <f t="shared" si="8"/>
        <v>70</v>
      </c>
      <c r="CA11" s="3">
        <f t="shared" si="8"/>
        <v>70</v>
      </c>
      <c r="CB11" s="3">
        <f t="shared" si="8"/>
        <v>70</v>
      </c>
      <c r="CC11" s="3">
        <f t="shared" si="8"/>
        <v>70</v>
      </c>
      <c r="CD11" s="3">
        <f t="shared" si="8"/>
        <v>70</v>
      </c>
      <c r="CE11" s="3">
        <f t="shared" si="8"/>
        <v>70</v>
      </c>
      <c r="CF11" s="3">
        <f t="shared" si="8"/>
        <v>70</v>
      </c>
      <c r="CG11" s="3">
        <f t="shared" si="8"/>
        <v>70</v>
      </c>
      <c r="CH11" s="3">
        <f t="shared" si="8"/>
        <v>70</v>
      </c>
      <c r="CI11" s="3">
        <f t="shared" si="8"/>
        <v>70</v>
      </c>
      <c r="CJ11" s="3">
        <f t="shared" si="8"/>
        <v>70</v>
      </c>
      <c r="CK11" s="3">
        <f t="shared" si="8"/>
        <v>70</v>
      </c>
      <c r="CL11" s="3">
        <f t="shared" si="8"/>
        <v>70</v>
      </c>
      <c r="CM11" s="3">
        <f t="shared" si="8"/>
        <v>70</v>
      </c>
      <c r="CN11" s="3">
        <f t="shared" si="8"/>
        <v>70</v>
      </c>
      <c r="CO11" s="3">
        <f t="shared" si="8"/>
        <v>70</v>
      </c>
      <c r="CP11" s="3">
        <f t="shared" si="8"/>
        <v>70</v>
      </c>
      <c r="CQ11" s="3">
        <f t="shared" si="8"/>
        <v>70</v>
      </c>
      <c r="CR11" s="3">
        <f t="shared" si="8"/>
        <v>70</v>
      </c>
      <c r="CS11" s="3">
        <f t="shared" si="8"/>
        <v>70</v>
      </c>
      <c r="CT11" s="3">
        <f t="shared" si="8"/>
        <v>70</v>
      </c>
      <c r="CU11" s="3">
        <f t="shared" si="8"/>
        <v>70</v>
      </c>
      <c r="CV11" s="3">
        <f t="shared" ref="CV11:DI11" si="9">S*70</f>
        <v>70</v>
      </c>
      <c r="CW11" s="3">
        <f t="shared" si="9"/>
        <v>70</v>
      </c>
      <c r="CX11" s="3">
        <f t="shared" si="9"/>
        <v>70</v>
      </c>
      <c r="CY11" s="3">
        <f t="shared" si="9"/>
        <v>70</v>
      </c>
      <c r="CZ11" s="3">
        <f t="shared" si="9"/>
        <v>70</v>
      </c>
      <c r="DA11" s="3">
        <f t="shared" si="9"/>
        <v>70</v>
      </c>
      <c r="DB11" s="3">
        <f t="shared" si="9"/>
        <v>70</v>
      </c>
      <c r="DC11" s="3">
        <f t="shared" si="9"/>
        <v>70</v>
      </c>
      <c r="DD11" s="3">
        <f t="shared" si="9"/>
        <v>70</v>
      </c>
      <c r="DE11" s="3">
        <f t="shared" si="9"/>
        <v>70</v>
      </c>
      <c r="DF11" s="3">
        <f t="shared" si="9"/>
        <v>70</v>
      </c>
      <c r="DG11" s="3">
        <f t="shared" si="9"/>
        <v>70</v>
      </c>
      <c r="DH11" s="3">
        <f t="shared" si="9"/>
        <v>70</v>
      </c>
      <c r="DI11" s="3">
        <f t="shared" si="9"/>
        <v>70</v>
      </c>
    </row>
    <row r="12" spans="1:114" x14ac:dyDescent="0.25">
      <c r="A12" t="s">
        <v>28</v>
      </c>
      <c r="B12" t="s">
        <v>8</v>
      </c>
      <c r="D12" s="3">
        <f t="shared" ref="D12:AG12" si="10">10*S/2 + 10/30*D2*S/2</f>
        <v>5.166666666666667</v>
      </c>
      <c r="E12" s="3">
        <f t="shared" si="10"/>
        <v>5.333333333333333</v>
      </c>
      <c r="F12" s="3">
        <f t="shared" si="10"/>
        <v>5.5</v>
      </c>
      <c r="G12" s="3">
        <f t="shared" si="10"/>
        <v>5.666666666666667</v>
      </c>
      <c r="H12" s="3">
        <f t="shared" si="10"/>
        <v>5.833333333333333</v>
      </c>
      <c r="I12" s="3">
        <f t="shared" si="10"/>
        <v>6</v>
      </c>
      <c r="J12" s="3">
        <f t="shared" si="10"/>
        <v>6.1666666666666661</v>
      </c>
      <c r="K12" s="3">
        <f t="shared" si="10"/>
        <v>6.333333333333333</v>
      </c>
      <c r="L12" s="3">
        <f t="shared" si="10"/>
        <v>6.5</v>
      </c>
      <c r="M12" s="3">
        <f t="shared" si="10"/>
        <v>6.6666666666666661</v>
      </c>
      <c r="N12" s="3">
        <f t="shared" si="10"/>
        <v>6.833333333333333</v>
      </c>
      <c r="O12" s="3">
        <f t="shared" si="10"/>
        <v>7</v>
      </c>
      <c r="P12" s="3">
        <f t="shared" si="10"/>
        <v>7.1666666666666661</v>
      </c>
      <c r="Q12" s="3">
        <f t="shared" si="10"/>
        <v>7.333333333333333</v>
      </c>
      <c r="R12" s="3">
        <f t="shared" si="10"/>
        <v>7.5</v>
      </c>
      <c r="S12" s="3">
        <f t="shared" si="10"/>
        <v>7.6666666666666661</v>
      </c>
      <c r="T12" s="3">
        <f t="shared" si="10"/>
        <v>7.833333333333333</v>
      </c>
      <c r="U12" s="3">
        <f t="shared" si="10"/>
        <v>8</v>
      </c>
      <c r="V12" s="3">
        <f t="shared" si="10"/>
        <v>8.1666666666666661</v>
      </c>
      <c r="W12" s="3">
        <f t="shared" si="10"/>
        <v>8.3333333333333321</v>
      </c>
      <c r="X12" s="3">
        <f t="shared" si="10"/>
        <v>8.5</v>
      </c>
      <c r="Y12" s="3">
        <f t="shared" si="10"/>
        <v>8.6666666666666661</v>
      </c>
      <c r="Z12" s="3">
        <f t="shared" si="10"/>
        <v>8.8333333333333321</v>
      </c>
      <c r="AA12" s="3">
        <f t="shared" si="10"/>
        <v>9</v>
      </c>
      <c r="AB12" s="3">
        <f t="shared" si="10"/>
        <v>9.1666666666666661</v>
      </c>
      <c r="AC12" s="3">
        <f t="shared" si="10"/>
        <v>9.3333333333333321</v>
      </c>
      <c r="AD12" s="3">
        <f t="shared" si="10"/>
        <v>9.5</v>
      </c>
      <c r="AE12" s="3">
        <f t="shared" si="10"/>
        <v>9.6666666666666661</v>
      </c>
      <c r="AF12" s="3">
        <f t="shared" si="10"/>
        <v>9.8333333333333321</v>
      </c>
      <c r="AG12" s="26">
        <f t="shared" si="10"/>
        <v>10</v>
      </c>
      <c r="AH12" s="3">
        <f t="shared" ref="AH12:BM12" si="11">10*S</f>
        <v>10</v>
      </c>
      <c r="AI12" s="3">
        <f t="shared" si="11"/>
        <v>10</v>
      </c>
      <c r="AJ12" s="3">
        <f t="shared" si="11"/>
        <v>10</v>
      </c>
      <c r="AK12" s="3">
        <f t="shared" si="11"/>
        <v>10</v>
      </c>
      <c r="AL12" s="3">
        <f t="shared" si="11"/>
        <v>10</v>
      </c>
      <c r="AM12" s="3">
        <f t="shared" si="11"/>
        <v>10</v>
      </c>
      <c r="AN12" s="3">
        <f t="shared" si="11"/>
        <v>10</v>
      </c>
      <c r="AO12" s="3">
        <f t="shared" si="11"/>
        <v>10</v>
      </c>
      <c r="AP12" s="3">
        <f t="shared" si="11"/>
        <v>10</v>
      </c>
      <c r="AQ12" s="3">
        <f t="shared" si="11"/>
        <v>10</v>
      </c>
      <c r="AR12" s="3">
        <f t="shared" si="11"/>
        <v>10</v>
      </c>
      <c r="AS12" s="3">
        <f t="shared" si="11"/>
        <v>10</v>
      </c>
      <c r="AT12" s="3">
        <f t="shared" si="11"/>
        <v>10</v>
      </c>
      <c r="AU12" s="3">
        <f t="shared" si="11"/>
        <v>10</v>
      </c>
      <c r="AV12" s="3">
        <f t="shared" si="11"/>
        <v>10</v>
      </c>
      <c r="AW12" s="3">
        <f t="shared" si="11"/>
        <v>10</v>
      </c>
      <c r="AX12" s="3">
        <f t="shared" si="11"/>
        <v>10</v>
      </c>
      <c r="AY12" s="3">
        <f t="shared" si="11"/>
        <v>10</v>
      </c>
      <c r="AZ12" s="3">
        <f t="shared" si="11"/>
        <v>10</v>
      </c>
      <c r="BA12" s="3">
        <f t="shared" si="11"/>
        <v>10</v>
      </c>
      <c r="BB12" s="3">
        <f t="shared" si="11"/>
        <v>10</v>
      </c>
      <c r="BC12" s="3">
        <f t="shared" si="11"/>
        <v>10</v>
      </c>
      <c r="BD12" s="3">
        <f t="shared" si="11"/>
        <v>10</v>
      </c>
      <c r="BE12" s="3">
        <f t="shared" si="11"/>
        <v>10</v>
      </c>
      <c r="BF12" s="3">
        <f t="shared" si="11"/>
        <v>10</v>
      </c>
      <c r="BG12" s="3">
        <f t="shared" si="11"/>
        <v>10</v>
      </c>
      <c r="BH12" s="3">
        <f t="shared" si="11"/>
        <v>10</v>
      </c>
      <c r="BI12" s="3">
        <f t="shared" si="11"/>
        <v>10</v>
      </c>
      <c r="BJ12" s="3">
        <f t="shared" si="11"/>
        <v>10</v>
      </c>
      <c r="BK12" s="3">
        <f t="shared" si="11"/>
        <v>10</v>
      </c>
      <c r="BL12" s="3">
        <f t="shared" si="11"/>
        <v>10</v>
      </c>
      <c r="BM12" s="3">
        <f t="shared" si="11"/>
        <v>10</v>
      </c>
      <c r="BN12" s="3">
        <f t="shared" ref="BN12:CS12" si="12">10*S</f>
        <v>10</v>
      </c>
      <c r="BO12" s="3">
        <f t="shared" si="12"/>
        <v>10</v>
      </c>
      <c r="BP12" s="3">
        <f t="shared" si="12"/>
        <v>10</v>
      </c>
      <c r="BQ12" s="3">
        <f t="shared" si="12"/>
        <v>10</v>
      </c>
      <c r="BR12" s="3">
        <f t="shared" si="12"/>
        <v>10</v>
      </c>
      <c r="BS12" s="3">
        <f t="shared" si="12"/>
        <v>10</v>
      </c>
      <c r="BT12" s="3">
        <f t="shared" si="12"/>
        <v>10</v>
      </c>
      <c r="BU12" s="3">
        <f t="shared" si="12"/>
        <v>10</v>
      </c>
      <c r="BV12" s="3">
        <f t="shared" si="12"/>
        <v>10</v>
      </c>
      <c r="BW12" s="3">
        <f t="shared" si="12"/>
        <v>10</v>
      </c>
      <c r="BX12" s="3">
        <f t="shared" si="12"/>
        <v>10</v>
      </c>
      <c r="BY12" s="3">
        <f t="shared" si="12"/>
        <v>10</v>
      </c>
      <c r="BZ12" s="3">
        <f t="shared" si="12"/>
        <v>10</v>
      </c>
      <c r="CA12" s="3">
        <f t="shared" si="12"/>
        <v>10</v>
      </c>
      <c r="CB12" s="3">
        <f t="shared" si="12"/>
        <v>10</v>
      </c>
      <c r="CC12" s="3">
        <f t="shared" si="12"/>
        <v>10</v>
      </c>
      <c r="CD12" s="3">
        <f t="shared" si="12"/>
        <v>10</v>
      </c>
      <c r="CE12" s="3">
        <f t="shared" si="12"/>
        <v>10</v>
      </c>
      <c r="CF12" s="3">
        <f t="shared" si="12"/>
        <v>10</v>
      </c>
      <c r="CG12" s="3">
        <f t="shared" si="12"/>
        <v>10</v>
      </c>
      <c r="CH12" s="3">
        <f t="shared" si="12"/>
        <v>10</v>
      </c>
      <c r="CI12" s="3">
        <f t="shared" si="12"/>
        <v>10</v>
      </c>
      <c r="CJ12" s="3">
        <f t="shared" si="12"/>
        <v>10</v>
      </c>
      <c r="CK12" s="3">
        <f t="shared" si="12"/>
        <v>10</v>
      </c>
      <c r="CL12" s="3">
        <f t="shared" si="12"/>
        <v>10</v>
      </c>
      <c r="CM12" s="3">
        <f t="shared" si="12"/>
        <v>10</v>
      </c>
      <c r="CN12" s="3">
        <f t="shared" si="12"/>
        <v>10</v>
      </c>
      <c r="CO12" s="3">
        <f t="shared" si="12"/>
        <v>10</v>
      </c>
      <c r="CP12" s="3">
        <f t="shared" si="12"/>
        <v>10</v>
      </c>
      <c r="CQ12" s="3">
        <f t="shared" si="12"/>
        <v>10</v>
      </c>
      <c r="CR12" s="3">
        <f t="shared" si="12"/>
        <v>10</v>
      </c>
      <c r="CS12" s="3">
        <f t="shared" si="12"/>
        <v>10</v>
      </c>
      <c r="CT12" s="3">
        <f t="shared" ref="CT12:DI12" si="13">10*S</f>
        <v>10</v>
      </c>
      <c r="CU12" s="3">
        <f t="shared" si="13"/>
        <v>10</v>
      </c>
      <c r="CV12" s="3">
        <f t="shared" si="13"/>
        <v>10</v>
      </c>
      <c r="CW12" s="3">
        <f t="shared" si="13"/>
        <v>10</v>
      </c>
      <c r="CX12" s="3">
        <f t="shared" si="13"/>
        <v>10</v>
      </c>
      <c r="CY12" s="3">
        <f t="shared" si="13"/>
        <v>10</v>
      </c>
      <c r="CZ12" s="3">
        <f t="shared" si="13"/>
        <v>10</v>
      </c>
      <c r="DA12" s="3">
        <f t="shared" si="13"/>
        <v>10</v>
      </c>
      <c r="DB12" s="3">
        <f t="shared" si="13"/>
        <v>10</v>
      </c>
      <c r="DC12" s="3">
        <f t="shared" si="13"/>
        <v>10</v>
      </c>
      <c r="DD12" s="3">
        <f t="shared" si="13"/>
        <v>10</v>
      </c>
      <c r="DE12" s="3">
        <f t="shared" si="13"/>
        <v>10</v>
      </c>
      <c r="DF12" s="3">
        <f t="shared" si="13"/>
        <v>10</v>
      </c>
      <c r="DG12" s="3">
        <f t="shared" si="13"/>
        <v>10</v>
      </c>
      <c r="DH12" s="3">
        <f t="shared" si="13"/>
        <v>10</v>
      </c>
      <c r="DI12" s="3">
        <f t="shared" si="13"/>
        <v>10</v>
      </c>
    </row>
    <row r="13" spans="1:114" x14ac:dyDescent="0.25">
      <c r="A13" t="s">
        <v>32</v>
      </c>
      <c r="B13" t="s">
        <v>9</v>
      </c>
      <c r="C13" s="3"/>
      <c r="D13" s="3">
        <f t="shared" ref="D13:BO13" si="14">((D9+D10)*0.475+D11+D12)*44/12</f>
        <v>275.77833814442369</v>
      </c>
      <c r="E13" s="3">
        <f t="shared" si="14"/>
        <v>276.54654692178985</v>
      </c>
      <c r="F13" s="3">
        <f t="shared" si="14"/>
        <v>277.31148442205898</v>
      </c>
      <c r="G13" s="3">
        <f t="shared" si="14"/>
        <v>278.07440543101114</v>
      </c>
      <c r="H13" s="3">
        <f t="shared" si="14"/>
        <v>278.83587865869657</v>
      </c>
      <c r="I13" s="3">
        <f t="shared" si="14"/>
        <v>279.59622852107236</v>
      </c>
      <c r="J13" s="3">
        <f t="shared" si="14"/>
        <v>280.35566415656211</v>
      </c>
      <c r="K13" s="3">
        <f t="shared" si="14"/>
        <v>281.11433123833461</v>
      </c>
      <c r="L13" s="3">
        <f t="shared" si="14"/>
        <v>281.87233683802236</v>
      </c>
      <c r="M13" s="3">
        <f t="shared" si="14"/>
        <v>282.62976283770109</v>
      </c>
      <c r="N13" s="3">
        <f t="shared" si="14"/>
        <v>283.38667379537213</v>
      </c>
      <c r="O13" s="3">
        <f t="shared" si="14"/>
        <v>284.14312185797593</v>
      </c>
      <c r="P13" s="3">
        <f t="shared" si="14"/>
        <v>284.89914998568946</v>
      </c>
      <c r="Q13" s="3">
        <f t="shared" si="14"/>
        <v>285.65479415398352</v>
      </c>
      <c r="R13" s="3">
        <f t="shared" si="14"/>
        <v>286.4100849077559</v>
      </c>
      <c r="S13" s="3">
        <f t="shared" si="14"/>
        <v>287.16504848884261</v>
      </c>
      <c r="T13" s="3">
        <f t="shared" si="14"/>
        <v>287.91970767345083</v>
      </c>
      <c r="U13" s="3">
        <f t="shared" si="14"/>
        <v>288.67408240686422</v>
      </c>
      <c r="V13" s="3">
        <f t="shared" si="14"/>
        <v>289.42819029305838</v>
      </c>
      <c r="W13" s="3">
        <f t="shared" si="14"/>
        <v>290.18204697829873</v>
      </c>
      <c r="X13" s="3">
        <f t="shared" si="14"/>
        <v>299.66882873392143</v>
      </c>
      <c r="Y13" s="3">
        <f t="shared" si="14"/>
        <v>308.92908793702372</v>
      </c>
      <c r="Z13" s="3">
        <f t="shared" si="14"/>
        <v>318.08121739574756</v>
      </c>
      <c r="AA13" s="3">
        <f t="shared" si="14"/>
        <v>327.1624443352182</v>
      </c>
      <c r="AB13" s="3">
        <f t="shared" si="14"/>
        <v>336.19126354087763</v>
      </c>
      <c r="AC13" s="3">
        <f t="shared" si="14"/>
        <v>347.26724757471516</v>
      </c>
      <c r="AD13" s="3">
        <f t="shared" si="14"/>
        <v>358.29216825148609</v>
      </c>
      <c r="AE13" s="3">
        <f t="shared" si="14"/>
        <v>369.27514758431926</v>
      </c>
      <c r="AF13" s="3">
        <f t="shared" si="14"/>
        <v>380.22263652446981</v>
      </c>
      <c r="AG13" s="26">
        <f t="shared" si="14"/>
        <v>391.13942900294552</v>
      </c>
      <c r="AH13" s="3">
        <f t="shared" si="14"/>
        <v>402.44461222644185</v>
      </c>
      <c r="AI13" s="3">
        <f t="shared" si="14"/>
        <v>413.72097966270263</v>
      </c>
      <c r="AJ13" s="3">
        <f t="shared" si="14"/>
        <v>424.97161462294798</v>
      </c>
      <c r="AK13" s="3">
        <f t="shared" si="14"/>
        <v>436.19902899909158</v>
      </c>
      <c r="AL13" s="3">
        <f t="shared" si="14"/>
        <v>447.40530679053904</v>
      </c>
      <c r="AM13" s="3">
        <f t="shared" si="14"/>
        <v>459.35427962809234</v>
      </c>
      <c r="AN13" s="3">
        <f t="shared" si="14"/>
        <v>471.28295248475433</v>
      </c>
      <c r="AO13" s="3">
        <f t="shared" si="14"/>
        <v>483.19287892434517</v>
      </c>
      <c r="AP13" s="3">
        <f t="shared" si="14"/>
        <v>495.08540144099169</v>
      </c>
      <c r="AQ13" s="3">
        <f t="shared" si="14"/>
        <v>506.96169116043757</v>
      </c>
      <c r="AR13" s="3">
        <f t="shared" si="14"/>
        <v>518.82277823420748</v>
      </c>
      <c r="AS13" s="3">
        <f t="shared" si="14"/>
        <v>530.66957549357801</v>
      </c>
      <c r="AT13" s="3">
        <f t="shared" si="14"/>
        <v>542.50289712691836</v>
      </c>
      <c r="AU13" s="3">
        <f t="shared" si="14"/>
        <v>554.32347361898428</v>
      </c>
      <c r="AV13" s="3">
        <f t="shared" si="14"/>
        <v>566.13196383922013</v>
      </c>
      <c r="AW13" s="3">
        <f t="shared" si="14"/>
        <v>484.96517850661604</v>
      </c>
      <c r="AX13" s="3">
        <f t="shared" si="14"/>
        <v>494.57967509950026</v>
      </c>
      <c r="AY13" s="3">
        <f t="shared" si="14"/>
        <v>504.18353257497239</v>
      </c>
      <c r="AZ13" s="3">
        <f t="shared" si="14"/>
        <v>513.7773043186387</v>
      </c>
      <c r="BA13" s="3">
        <f t="shared" si="14"/>
        <v>523.36149156228305</v>
      </c>
      <c r="BB13" s="3">
        <f t="shared" si="14"/>
        <v>533.18840615295301</v>
      </c>
      <c r="BC13" s="3">
        <f t="shared" si="14"/>
        <v>543.00615511871877</v>
      </c>
      <c r="BD13" s="3">
        <f t="shared" si="14"/>
        <v>552.81514998127909</v>
      </c>
      <c r="BE13" s="3">
        <f t="shared" si="14"/>
        <v>562.61576858177853</v>
      </c>
      <c r="BF13" s="3">
        <f t="shared" si="14"/>
        <v>572.40835898955208</v>
      </c>
      <c r="BG13" s="3">
        <f t="shared" si="14"/>
        <v>581.94244214755724</v>
      </c>
      <c r="BH13" s="3">
        <f t="shared" si="14"/>
        <v>591.46948492718502</v>
      </c>
      <c r="BI13" s="3">
        <f t="shared" si="14"/>
        <v>600.98974418913349</v>
      </c>
      <c r="BJ13" s="3">
        <f t="shared" si="14"/>
        <v>610.50345958810669</v>
      </c>
      <c r="BK13" s="3">
        <f t="shared" si="14"/>
        <v>620.01085521812922</v>
      </c>
      <c r="BL13" s="3">
        <f t="shared" si="14"/>
        <v>535.70663440258795</v>
      </c>
      <c r="BM13" s="3">
        <f t="shared" si="14"/>
        <v>544.26419952503852</v>
      </c>
      <c r="BN13" s="3">
        <f t="shared" si="14"/>
        <v>552.81514998127909</v>
      </c>
      <c r="BO13" s="3">
        <f t="shared" si="14"/>
        <v>561.35973470962597</v>
      </c>
      <c r="BP13" s="3">
        <f t="shared" ref="BP13:DI13" si="15">((BP9+BP10)*0.475+BP11+BP12)*44/12</f>
        <v>569.89818546428285</v>
      </c>
      <c r="BQ13" s="3">
        <f t="shared" si="15"/>
        <v>578.43071850713318</v>
      </c>
      <c r="BR13" s="3">
        <f t="shared" si="15"/>
        <v>586.95753608623238</v>
      </c>
      <c r="BS13" s="3">
        <f t="shared" si="15"/>
        <v>595.47882773343997</v>
      </c>
      <c r="BT13" s="3">
        <f t="shared" si="15"/>
        <v>603.99477140789816</v>
      </c>
      <c r="BU13" s="3">
        <f t="shared" si="15"/>
        <v>612.5055345074835</v>
      </c>
      <c r="BV13" s="3">
        <f t="shared" si="15"/>
        <v>621.2613691054579</v>
      </c>
      <c r="BW13" s="3">
        <f t="shared" si="15"/>
        <v>630.01204327631206</v>
      </c>
      <c r="BX13" s="3">
        <f t="shared" si="15"/>
        <v>638.75771015665475</v>
      </c>
      <c r="BY13" s="3">
        <f t="shared" si="15"/>
        <v>647.49851449037374</v>
      </c>
      <c r="BZ13" s="3">
        <f t="shared" si="15"/>
        <v>656.2345932889076</v>
      </c>
      <c r="CA13" s="3">
        <f t="shared" si="15"/>
        <v>572.6593483954839</v>
      </c>
      <c r="CB13" s="3">
        <f t="shared" si="15"/>
        <v>580.43753549960093</v>
      </c>
      <c r="CC13" s="3">
        <f t="shared" si="15"/>
        <v>588.21100938575501</v>
      </c>
      <c r="CD13" s="3">
        <f t="shared" si="15"/>
        <v>595.9799119537148</v>
      </c>
      <c r="CE13" s="3">
        <f t="shared" si="15"/>
        <v>603.74437721621086</v>
      </c>
      <c r="CF13" s="3">
        <f t="shared" si="15"/>
        <v>611.25427039286387</v>
      </c>
      <c r="CG13" s="3">
        <f t="shared" si="15"/>
        <v>618.76023557003816</v>
      </c>
      <c r="CH13" s="3">
        <f t="shared" si="15"/>
        <v>626.26237621274606</v>
      </c>
      <c r="CI13" s="3">
        <f t="shared" si="15"/>
        <v>633.76079073820142</v>
      </c>
      <c r="CJ13" s="3">
        <f t="shared" si="15"/>
        <v>641.25557287030858</v>
      </c>
      <c r="CK13" s="3">
        <f t="shared" si="15"/>
        <v>648.74681196199106</v>
      </c>
      <c r="CL13" s="3">
        <f t="shared" si="15"/>
        <v>656.2345932889076</v>
      </c>
      <c r="CM13" s="3">
        <f t="shared" si="15"/>
        <v>663.71899831764836</v>
      </c>
      <c r="CN13" s="3">
        <f t="shared" si="15"/>
        <v>671.20010495110648</v>
      </c>
      <c r="CO13" s="3">
        <f t="shared" si="15"/>
        <v>678.67798775339463</v>
      </c>
      <c r="CP13" s="3">
        <f t="shared" si="15"/>
        <v>601.74106187730592</v>
      </c>
      <c r="CQ13" s="3">
        <f t="shared" si="15"/>
        <v>608.50110461791689</v>
      </c>
      <c r="CR13" s="3">
        <f t="shared" si="15"/>
        <v>615.25793393548463</v>
      </c>
      <c r="CS13" s="3">
        <f t="shared" si="15"/>
        <v>622.01162686467057</v>
      </c>
      <c r="CT13" s="3">
        <f t="shared" si="15"/>
        <v>628.76225701257283</v>
      </c>
      <c r="CU13" s="3">
        <f t="shared" si="15"/>
        <v>636.00960263177433</v>
      </c>
      <c r="CV13" s="3">
        <f t="shared" si="15"/>
        <v>643.25357946751717</v>
      </c>
      <c r="CW13" s="3">
        <f t="shared" si="15"/>
        <v>650.49426716045286</v>
      </c>
      <c r="CX13" s="3">
        <f t="shared" si="15"/>
        <v>657.73174185578262</v>
      </c>
      <c r="CY13" s="3">
        <f t="shared" si="15"/>
        <v>664.96607642458673</v>
      </c>
      <c r="CZ13" s="3">
        <f t="shared" si="15"/>
        <v>545.52210091427673</v>
      </c>
      <c r="DA13" s="3">
        <f t="shared" si="15"/>
        <v>551.30662814603579</v>
      </c>
      <c r="DB13" s="3">
        <f t="shared" si="15"/>
        <v>557.08822319500405</v>
      </c>
      <c r="DC13" s="3">
        <f t="shared" si="15"/>
        <v>562.86695950325702</v>
      </c>
      <c r="DD13" s="3">
        <f t="shared" si="15"/>
        <v>568.64290710193291</v>
      </c>
      <c r="DE13" s="3">
        <f t="shared" si="15"/>
        <v>574.66708190815655</v>
      </c>
      <c r="DF13" s="3">
        <f t="shared" si="15"/>
        <v>580.68836550512685</v>
      </c>
      <c r="DG13" s="3">
        <f t="shared" si="15"/>
        <v>586.70682710680046</v>
      </c>
      <c r="DH13" s="3">
        <f t="shared" si="15"/>
        <v>592.7225328517361</v>
      </c>
      <c r="DI13" s="3">
        <f t="shared" si="15"/>
        <v>598.73554600018463</v>
      </c>
    </row>
    <row r="14" spans="1:114" x14ac:dyDescent="0.25">
      <c r="B14" s="18" t="s">
        <v>46</v>
      </c>
      <c r="C14" s="11"/>
      <c r="D14" s="11">
        <f>AG13-AG42</f>
        <v>82.058382164173622</v>
      </c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27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</row>
    <row r="15" spans="1:114" ht="15" customHeight="1" thickBot="1" x14ac:dyDescent="0.3">
      <c r="B15" s="18" t="s">
        <v>38</v>
      </c>
      <c r="C15" s="11"/>
      <c r="D15" s="11">
        <f>1/110*SUM(D13:DI13)-1/80*SUM(D42:CE42)</f>
        <v>189.15397335190505</v>
      </c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27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</row>
    <row r="16" spans="1:114" ht="15.75" thickBot="1" x14ac:dyDescent="0.3">
      <c r="B16" s="30" t="s">
        <v>39</v>
      </c>
      <c r="C16" s="31"/>
      <c r="D16" s="31">
        <f>MIN(D14:D15)</f>
        <v>82.058382164173622</v>
      </c>
      <c r="E16" s="32" t="s">
        <v>40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4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27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</row>
    <row r="17" spans="1:113" s="16" customFormat="1" hidden="1" x14ac:dyDescent="0.25">
      <c r="B17" s="16" t="s">
        <v>45</v>
      </c>
      <c r="C17" s="17"/>
      <c r="D17" s="17">
        <f t="shared" ref="D17:BO17" si="16">D13-D42</f>
        <v>-0.42655099003650321</v>
      </c>
      <c r="E17" s="17">
        <f t="shared" si="16"/>
        <v>-0.83058098019102999</v>
      </c>
      <c r="F17" s="17">
        <f t="shared" si="16"/>
        <v>-1.2273378178671805</v>
      </c>
      <c r="G17" s="17">
        <f t="shared" si="16"/>
        <v>-1.6196113151281679</v>
      </c>
      <c r="H17" s="17">
        <f t="shared" si="16"/>
        <v>-2.0086659062569083</v>
      </c>
      <c r="I17" s="17">
        <f t="shared" si="16"/>
        <v>-2.3952228773601405</v>
      </c>
      <c r="J17" s="17">
        <f t="shared" si="16"/>
        <v>-2.7797472137019668</v>
      </c>
      <c r="K17" s="17">
        <f t="shared" si="16"/>
        <v>-3.1625627958762834</v>
      </c>
      <c r="L17" s="17">
        <f t="shared" si="16"/>
        <v>-3.5439076802398972</v>
      </c>
      <c r="M17" s="17">
        <f t="shared" si="16"/>
        <v>-3.9239639182685551</v>
      </c>
      <c r="N17" s="17">
        <f t="shared" si="16"/>
        <v>-4.3028750441766306</v>
      </c>
      <c r="O17" s="17">
        <f t="shared" si="16"/>
        <v>-4.6807569982026962</v>
      </c>
      <c r="P17" s="17">
        <f t="shared" si="16"/>
        <v>-5.057705295312303</v>
      </c>
      <c r="Q17" s="17">
        <f t="shared" si="16"/>
        <v>-5.4337999211123815</v>
      </c>
      <c r="R17" s="17">
        <f t="shared" si="16"/>
        <v>-5.8091087872143135</v>
      </c>
      <c r="S17" s="17">
        <f t="shared" si="16"/>
        <v>-6.1836902380715628</v>
      </c>
      <c r="T17" s="17">
        <f t="shared" si="16"/>
        <v>-6.557594912876084</v>
      </c>
      <c r="U17" s="17">
        <f t="shared" si="16"/>
        <v>-6.9308671567212627</v>
      </c>
      <c r="V17" s="17">
        <f t="shared" si="16"/>
        <v>-7.3035461091828893</v>
      </c>
      <c r="W17" s="17">
        <f t="shared" si="16"/>
        <v>-7.6756665571878671</v>
      </c>
      <c r="X17" s="17">
        <f t="shared" si="16"/>
        <v>0.68590266562142688</v>
      </c>
      <c r="Y17" s="17">
        <f t="shared" si="16"/>
        <v>8.8216733698080247</v>
      </c>
      <c r="Z17" s="17">
        <f t="shared" si="16"/>
        <v>16.850001693307661</v>
      </c>
      <c r="AA17" s="17">
        <f t="shared" si="16"/>
        <v>24.808081560074697</v>
      </c>
      <c r="AB17" s="17">
        <f t="shared" si="16"/>
        <v>32.714377386481885</v>
      </c>
      <c r="AC17" s="17">
        <f t="shared" si="16"/>
        <v>42.668433932493542</v>
      </c>
      <c r="AD17" s="17">
        <f t="shared" si="16"/>
        <v>52.57199747056967</v>
      </c>
      <c r="AE17" s="17">
        <f t="shared" si="16"/>
        <v>62.434166470767593</v>
      </c>
      <c r="AF17" s="17">
        <f t="shared" si="16"/>
        <v>72.261370118248351</v>
      </c>
      <c r="AG17" s="28">
        <f t="shared" si="16"/>
        <v>82.058382164173622</v>
      </c>
      <c r="AH17" s="17">
        <f t="shared" si="16"/>
        <v>92.855382168167125</v>
      </c>
      <c r="AI17" s="17">
        <f t="shared" si="16"/>
        <v>103.62403500759024</v>
      </c>
      <c r="AJ17" s="17">
        <f t="shared" si="16"/>
        <v>114.36740766889744</v>
      </c>
      <c r="AK17" s="17">
        <f t="shared" si="16"/>
        <v>125.08799676483915</v>
      </c>
      <c r="AL17" s="17">
        <f t="shared" si="16"/>
        <v>135.78787196552901</v>
      </c>
      <c r="AM17" s="17">
        <f t="shared" si="16"/>
        <v>147.23085143786614</v>
      </c>
      <c r="AN17" s="17">
        <f t="shared" si="16"/>
        <v>158.65392748150742</v>
      </c>
      <c r="AO17" s="17">
        <f t="shared" si="16"/>
        <v>170.05864171096965</v>
      </c>
      <c r="AP17" s="17">
        <f t="shared" si="16"/>
        <v>181.44632533580307</v>
      </c>
      <c r="AQ17" s="17">
        <f t="shared" si="16"/>
        <v>192.81813880884005</v>
      </c>
      <c r="AR17" s="17">
        <f t="shared" si="16"/>
        <v>204.17510217275441</v>
      </c>
      <c r="AS17" s="17">
        <f t="shared" si="16"/>
        <v>215.51811867120108</v>
      </c>
      <c r="AT17" s="17">
        <f t="shared" si="16"/>
        <v>226.84799338752134</v>
      </c>
      <c r="AU17" s="17">
        <f t="shared" si="16"/>
        <v>238.16544814909486</v>
      </c>
      <c r="AV17" s="17">
        <f t="shared" si="16"/>
        <v>249.47113358396706</v>
      </c>
      <c r="AW17" s="17">
        <f t="shared" si="16"/>
        <v>167.80185255692652</v>
      </c>
      <c r="AX17" s="17">
        <f t="shared" si="16"/>
        <v>176.91415505308993</v>
      </c>
      <c r="AY17" s="17">
        <f t="shared" si="16"/>
        <v>186.01611287342189</v>
      </c>
      <c r="AZ17" s="17">
        <f t="shared" si="16"/>
        <v>195.1082725626058</v>
      </c>
      <c r="BA17" s="17">
        <f t="shared" si="16"/>
        <v>204.19112880668581</v>
      </c>
      <c r="BB17" s="17">
        <f t="shared" si="16"/>
        <v>213.51698718377048</v>
      </c>
      <c r="BC17" s="17">
        <f t="shared" si="16"/>
        <v>222.83394871289323</v>
      </c>
      <c r="BD17" s="17">
        <f t="shared" si="16"/>
        <v>232.14241915105538</v>
      </c>
      <c r="BE17" s="17">
        <f t="shared" si="16"/>
        <v>241.44277080468862</v>
      </c>
      <c r="BF17" s="17">
        <f t="shared" si="16"/>
        <v>250.73534642513852</v>
      </c>
      <c r="BG17" s="17">
        <f t="shared" si="16"/>
        <v>259.76966184182629</v>
      </c>
      <c r="BH17" s="17">
        <f t="shared" si="16"/>
        <v>268.79717900569233</v>
      </c>
      <c r="BI17" s="17">
        <f t="shared" si="16"/>
        <v>277.81815003952073</v>
      </c>
      <c r="BJ17" s="17">
        <f t="shared" si="16"/>
        <v>286.83281003283895</v>
      </c>
      <c r="BK17" s="17">
        <f t="shared" si="16"/>
        <v>295.84137867811512</v>
      </c>
      <c r="BL17" s="17">
        <f t="shared" si="16"/>
        <v>211.0385550523082</v>
      </c>
      <c r="BM17" s="17">
        <f t="shared" si="16"/>
        <v>219.09773743975535</v>
      </c>
      <c r="BN17" s="17">
        <f t="shared" si="16"/>
        <v>227.15052127685186</v>
      </c>
      <c r="BO17" s="17">
        <f t="shared" si="16"/>
        <v>235.19715167541591</v>
      </c>
      <c r="BP17" s="17">
        <f t="shared" ref="BP17:CE17" si="17">BP13-BP42</f>
        <v>243.23785668959096</v>
      </c>
      <c r="BQ17" s="17">
        <f t="shared" si="17"/>
        <v>251.27284900158037</v>
      </c>
      <c r="BR17" s="17">
        <f t="shared" si="17"/>
        <v>259.30232739445995</v>
      </c>
      <c r="BS17" s="17">
        <f t="shared" si="17"/>
        <v>267.32647804447873</v>
      </c>
      <c r="BT17" s="17">
        <f t="shared" si="17"/>
        <v>275.34547565952874</v>
      </c>
      <c r="BU17" s="17">
        <f t="shared" si="17"/>
        <v>283.35948448588641</v>
      </c>
      <c r="BV17" s="17">
        <f t="shared" si="17"/>
        <v>291.61875354043053</v>
      </c>
      <c r="BW17" s="17">
        <f t="shared" si="17"/>
        <v>299.87304793230908</v>
      </c>
      <c r="BX17" s="17">
        <f t="shared" si="17"/>
        <v>308.12251791989053</v>
      </c>
      <c r="BY17" s="17">
        <f t="shared" si="17"/>
        <v>316.367305452209</v>
      </c>
      <c r="BZ17" s="17">
        <f t="shared" si="17"/>
        <v>324.60754482572651</v>
      </c>
      <c r="CA17" s="17">
        <f t="shared" si="17"/>
        <v>240.53663524525479</v>
      </c>
      <c r="CB17" s="17">
        <f t="shared" si="17"/>
        <v>247.8193298352989</v>
      </c>
      <c r="CC17" s="17">
        <f t="shared" si="17"/>
        <v>255.09748088581546</v>
      </c>
      <c r="CD17" s="17">
        <f t="shared" si="17"/>
        <v>262.37122786967359</v>
      </c>
      <c r="CE17" s="17">
        <f t="shared" si="17"/>
        <v>269.64070243767793</v>
      </c>
      <c r="CF17" s="17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</row>
    <row r="18" spans="1:113" s="16" customFormat="1" x14ac:dyDescent="0.25"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28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</row>
    <row r="19" spans="1:113" ht="15.75" thickBot="1" x14ac:dyDescent="0.3">
      <c r="A19" s="9" t="s">
        <v>30</v>
      </c>
      <c r="B19" s="9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27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</row>
    <row r="20" spans="1:113" ht="15.75" thickBot="1" x14ac:dyDescent="0.3">
      <c r="B20" s="35" t="s">
        <v>42</v>
      </c>
      <c r="C20" s="36"/>
      <c r="D20" s="33">
        <v>0</v>
      </c>
      <c r="E20" s="33" t="s">
        <v>44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4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7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</row>
    <row r="21" spans="1:113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27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</row>
    <row r="22" spans="1:113" ht="15.75" thickBot="1" x14ac:dyDescent="0.3">
      <c r="A22" s="9" t="s">
        <v>31</v>
      </c>
      <c r="B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27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</row>
    <row r="23" spans="1:113" ht="15.75" thickBot="1" x14ac:dyDescent="0.3">
      <c r="B23" s="30" t="s">
        <v>43</v>
      </c>
      <c r="C23" s="36"/>
      <c r="D23" s="33">
        <v>0</v>
      </c>
      <c r="E23" s="33" t="s">
        <v>44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27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</row>
    <row r="24" spans="1:113" x14ac:dyDescent="0.25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</row>
    <row r="25" spans="1:113" x14ac:dyDescent="0.25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</row>
    <row r="26" spans="1:113" x14ac:dyDescent="0.25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</row>
    <row r="27" spans="1:113" x14ac:dyDescent="0.25">
      <c r="A27" s="22" t="s">
        <v>50</v>
      </c>
      <c r="B27" s="10"/>
      <c r="C27" s="10"/>
      <c r="D27" s="10"/>
      <c r="E27" s="10"/>
      <c r="F27" s="10"/>
      <c r="G27" s="10"/>
      <c r="H27" s="1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113" s="15" customFormat="1" x14ac:dyDescent="0.25">
      <c r="H28" s="14"/>
      <c r="AG28" s="25"/>
    </row>
    <row r="29" spans="1:113" s="15" customFormat="1" x14ac:dyDescent="0.25">
      <c r="H29" s="14"/>
      <c r="AG29" s="25"/>
    </row>
    <row r="30" spans="1:113" s="15" customFormat="1" x14ac:dyDescent="0.25">
      <c r="A30" s="15" t="s">
        <v>95</v>
      </c>
      <c r="B30" s="15" t="s">
        <v>96</v>
      </c>
      <c r="C30" s="7">
        <v>0.5</v>
      </c>
      <c r="H30" s="14"/>
      <c r="AG30" s="25"/>
    </row>
    <row r="31" spans="1:113" x14ac:dyDescent="0.25">
      <c r="A31" t="s">
        <v>36</v>
      </c>
      <c r="B31" t="s">
        <v>12</v>
      </c>
      <c r="C31" s="7">
        <v>110</v>
      </c>
      <c r="D31">
        <v>1</v>
      </c>
      <c r="E31">
        <v>2</v>
      </c>
      <c r="F31">
        <v>3</v>
      </c>
      <c r="G31">
        <v>4</v>
      </c>
      <c r="H31">
        <v>5</v>
      </c>
      <c r="I31">
        <v>6</v>
      </c>
      <c r="J31">
        <v>7</v>
      </c>
      <c r="K31">
        <v>8</v>
      </c>
      <c r="L31">
        <v>9</v>
      </c>
      <c r="M31">
        <v>10</v>
      </c>
      <c r="N31">
        <v>11</v>
      </c>
      <c r="O31">
        <v>12</v>
      </c>
      <c r="P31">
        <v>13</v>
      </c>
      <c r="Q31">
        <v>14</v>
      </c>
      <c r="R31">
        <v>15</v>
      </c>
      <c r="S31">
        <v>16</v>
      </c>
      <c r="T31">
        <v>17</v>
      </c>
      <c r="U31">
        <v>18</v>
      </c>
      <c r="V31">
        <v>19</v>
      </c>
      <c r="W31">
        <v>20</v>
      </c>
      <c r="X31">
        <v>21</v>
      </c>
      <c r="Y31">
        <v>22</v>
      </c>
      <c r="Z31">
        <v>23</v>
      </c>
      <c r="AA31">
        <v>24</v>
      </c>
      <c r="AB31">
        <v>25</v>
      </c>
      <c r="AC31">
        <v>26</v>
      </c>
      <c r="AD31">
        <v>27</v>
      </c>
      <c r="AE31">
        <v>28</v>
      </c>
      <c r="AF31">
        <v>29</v>
      </c>
      <c r="AG31" s="29">
        <v>30</v>
      </c>
      <c r="AH31">
        <v>31</v>
      </c>
      <c r="AI31">
        <v>32</v>
      </c>
      <c r="AJ31">
        <v>33</v>
      </c>
      <c r="AK31">
        <v>34</v>
      </c>
      <c r="AL31">
        <v>35</v>
      </c>
      <c r="AM31">
        <v>36</v>
      </c>
      <c r="AN31">
        <v>37</v>
      </c>
      <c r="AO31">
        <v>38</v>
      </c>
      <c r="AP31">
        <v>39</v>
      </c>
      <c r="AQ31">
        <v>40</v>
      </c>
      <c r="AR31">
        <v>41</v>
      </c>
      <c r="AS31">
        <v>42</v>
      </c>
      <c r="AT31">
        <v>43</v>
      </c>
      <c r="AU31">
        <v>44</v>
      </c>
      <c r="AV31">
        <v>45</v>
      </c>
      <c r="AW31">
        <v>46</v>
      </c>
      <c r="AX31">
        <v>47</v>
      </c>
      <c r="AY31">
        <v>48</v>
      </c>
      <c r="AZ31">
        <v>49</v>
      </c>
      <c r="BA31">
        <v>50</v>
      </c>
      <c r="BB31">
        <v>51</v>
      </c>
      <c r="BC31">
        <v>52</v>
      </c>
      <c r="BD31">
        <v>53</v>
      </c>
      <c r="BE31">
        <v>54</v>
      </c>
      <c r="BF31">
        <v>55</v>
      </c>
      <c r="BG31">
        <v>56</v>
      </c>
      <c r="BH31">
        <v>57</v>
      </c>
      <c r="BI31">
        <v>58</v>
      </c>
      <c r="BJ31">
        <v>59</v>
      </c>
      <c r="BK31">
        <v>60</v>
      </c>
      <c r="BL31">
        <v>61</v>
      </c>
      <c r="BM31">
        <v>62</v>
      </c>
      <c r="BN31">
        <v>63</v>
      </c>
      <c r="BO31">
        <v>64</v>
      </c>
      <c r="BP31">
        <v>65</v>
      </c>
      <c r="BQ31">
        <v>66</v>
      </c>
      <c r="BR31">
        <v>67</v>
      </c>
      <c r="BS31">
        <v>68</v>
      </c>
      <c r="BT31">
        <v>69</v>
      </c>
      <c r="BU31">
        <v>70</v>
      </c>
      <c r="BV31">
        <v>71</v>
      </c>
      <c r="BW31">
        <v>72</v>
      </c>
      <c r="BX31">
        <v>73</v>
      </c>
      <c r="BY31">
        <v>74</v>
      </c>
      <c r="BZ31">
        <v>75</v>
      </c>
      <c r="CA31">
        <v>76</v>
      </c>
      <c r="CB31">
        <v>77</v>
      </c>
      <c r="CC31">
        <v>78</v>
      </c>
      <c r="CD31">
        <v>79</v>
      </c>
      <c r="CE31">
        <v>80</v>
      </c>
    </row>
    <row r="32" spans="1:113" x14ac:dyDescent="0.25">
      <c r="A32" t="s">
        <v>34</v>
      </c>
      <c r="B32" t="s">
        <v>6</v>
      </c>
      <c r="C32" s="24">
        <f>S</f>
        <v>1</v>
      </c>
    </row>
    <row r="33" spans="1:83" x14ac:dyDescent="0.25">
      <c r="A33" t="s">
        <v>97</v>
      </c>
      <c r="B33" t="s">
        <v>1</v>
      </c>
      <c r="D33">
        <v>0.44</v>
      </c>
      <c r="E33">
        <v>0.44</v>
      </c>
      <c r="F33">
        <v>0.44</v>
      </c>
      <c r="G33">
        <v>0.44</v>
      </c>
      <c r="H33">
        <v>0.44</v>
      </c>
      <c r="I33">
        <v>0.44</v>
      </c>
      <c r="J33">
        <v>0.44</v>
      </c>
      <c r="K33">
        <v>0.44</v>
      </c>
      <c r="L33">
        <v>0.44</v>
      </c>
      <c r="M33">
        <v>0.44</v>
      </c>
      <c r="N33">
        <v>0.44</v>
      </c>
      <c r="O33">
        <v>0.44</v>
      </c>
      <c r="P33">
        <v>0.44</v>
      </c>
      <c r="Q33">
        <v>0.44</v>
      </c>
      <c r="R33">
        <v>0.44</v>
      </c>
      <c r="S33">
        <v>0.44</v>
      </c>
      <c r="T33">
        <v>0.44</v>
      </c>
      <c r="U33">
        <v>0.44</v>
      </c>
      <c r="V33">
        <v>0.44</v>
      </c>
      <c r="W33">
        <v>0.44</v>
      </c>
      <c r="X33">
        <v>0.44</v>
      </c>
      <c r="Y33">
        <v>0.44</v>
      </c>
      <c r="Z33">
        <v>0.44</v>
      </c>
      <c r="AA33">
        <v>0.44</v>
      </c>
      <c r="AB33">
        <v>0.44</v>
      </c>
      <c r="AC33">
        <v>0.44</v>
      </c>
      <c r="AD33">
        <v>0.44</v>
      </c>
      <c r="AE33">
        <v>0.44</v>
      </c>
      <c r="AF33">
        <v>0.44</v>
      </c>
      <c r="AG33" s="25">
        <v>0.44</v>
      </c>
      <c r="AH33">
        <v>0.44</v>
      </c>
      <c r="AI33">
        <v>0.44</v>
      </c>
      <c r="AJ33">
        <v>0.44</v>
      </c>
      <c r="AK33">
        <v>0.44</v>
      </c>
      <c r="AL33">
        <v>0.44</v>
      </c>
      <c r="AM33">
        <v>0.44</v>
      </c>
      <c r="AN33">
        <v>0.44</v>
      </c>
      <c r="AO33">
        <v>0.44</v>
      </c>
      <c r="AP33">
        <v>0.44</v>
      </c>
      <c r="AQ33">
        <v>0.44</v>
      </c>
      <c r="AR33">
        <v>0.44</v>
      </c>
      <c r="AS33">
        <v>0.44</v>
      </c>
      <c r="AT33">
        <v>0.44</v>
      </c>
      <c r="AU33">
        <v>0.44</v>
      </c>
      <c r="AV33">
        <v>0.44</v>
      </c>
      <c r="AW33">
        <v>0.44</v>
      </c>
      <c r="AX33">
        <v>0.44</v>
      </c>
      <c r="AY33">
        <v>0.44</v>
      </c>
      <c r="AZ33">
        <v>0.44</v>
      </c>
      <c r="BA33">
        <v>0.44</v>
      </c>
      <c r="BB33">
        <v>0.44</v>
      </c>
      <c r="BC33">
        <v>0.44</v>
      </c>
      <c r="BD33">
        <v>0.44</v>
      </c>
      <c r="BE33">
        <v>0.44</v>
      </c>
      <c r="BF33">
        <v>0.44</v>
      </c>
      <c r="BG33">
        <v>0.44</v>
      </c>
      <c r="BH33">
        <v>0.44</v>
      </c>
      <c r="BI33">
        <v>0.44</v>
      </c>
      <c r="BJ33">
        <v>0.44</v>
      </c>
      <c r="BK33">
        <v>0.44</v>
      </c>
      <c r="BL33">
        <v>0.44</v>
      </c>
      <c r="BM33">
        <v>0.44</v>
      </c>
      <c r="BN33">
        <v>0.44</v>
      </c>
      <c r="BO33">
        <v>0.44</v>
      </c>
      <c r="BP33">
        <v>0.44</v>
      </c>
      <c r="BQ33">
        <v>0.44</v>
      </c>
      <c r="BR33">
        <v>0.44</v>
      </c>
      <c r="BS33">
        <v>0.44</v>
      </c>
      <c r="BT33">
        <v>0.44</v>
      </c>
      <c r="BU33">
        <v>0.44</v>
      </c>
      <c r="BV33">
        <v>0.44</v>
      </c>
      <c r="BW33">
        <v>0.44</v>
      </c>
      <c r="BX33">
        <v>0.44</v>
      </c>
      <c r="BY33">
        <v>0.44</v>
      </c>
      <c r="BZ33">
        <v>0.44</v>
      </c>
      <c r="CA33">
        <v>0.44</v>
      </c>
      <c r="CB33">
        <v>0.44</v>
      </c>
      <c r="CC33">
        <v>0.44</v>
      </c>
      <c r="CD33">
        <v>0.44</v>
      </c>
      <c r="CE33">
        <v>0.44</v>
      </c>
    </row>
    <row r="36" spans="1:83" x14ac:dyDescent="0.25">
      <c r="A36" s="9" t="s">
        <v>29</v>
      </c>
      <c r="B36" s="9"/>
    </row>
    <row r="37" spans="1:83" x14ac:dyDescent="0.25">
      <c r="A37" t="s">
        <v>10</v>
      </c>
      <c r="B37" t="s">
        <v>2</v>
      </c>
      <c r="D37">
        <f t="shared" ref="D37:AI37" si="18">D31*AccPS</f>
        <v>0.5</v>
      </c>
      <c r="E37">
        <f t="shared" si="18"/>
        <v>1</v>
      </c>
      <c r="F37">
        <f t="shared" si="18"/>
        <v>1.5</v>
      </c>
      <c r="G37">
        <f t="shared" si="18"/>
        <v>2</v>
      </c>
      <c r="H37">
        <f t="shared" si="18"/>
        <v>2.5</v>
      </c>
      <c r="I37">
        <f t="shared" si="18"/>
        <v>3</v>
      </c>
      <c r="J37">
        <f t="shared" si="18"/>
        <v>3.5</v>
      </c>
      <c r="K37">
        <f t="shared" si="18"/>
        <v>4</v>
      </c>
      <c r="L37">
        <f t="shared" si="18"/>
        <v>4.5</v>
      </c>
      <c r="M37">
        <f t="shared" si="18"/>
        <v>5</v>
      </c>
      <c r="N37">
        <f t="shared" si="18"/>
        <v>5.5</v>
      </c>
      <c r="O37">
        <f t="shared" si="18"/>
        <v>6</v>
      </c>
      <c r="P37">
        <f t="shared" si="18"/>
        <v>6.5</v>
      </c>
      <c r="Q37">
        <f t="shared" si="18"/>
        <v>7</v>
      </c>
      <c r="R37">
        <f t="shared" si="18"/>
        <v>7.5</v>
      </c>
      <c r="S37">
        <f t="shared" si="18"/>
        <v>8</v>
      </c>
      <c r="T37">
        <f t="shared" si="18"/>
        <v>8.5</v>
      </c>
      <c r="U37">
        <f t="shared" si="18"/>
        <v>9</v>
      </c>
      <c r="V37">
        <f t="shared" si="18"/>
        <v>9.5</v>
      </c>
      <c r="W37">
        <f t="shared" si="18"/>
        <v>10</v>
      </c>
      <c r="X37">
        <f t="shared" si="18"/>
        <v>10.5</v>
      </c>
      <c r="Y37">
        <f t="shared" si="18"/>
        <v>11</v>
      </c>
      <c r="Z37">
        <f t="shared" si="18"/>
        <v>11.5</v>
      </c>
      <c r="AA37">
        <f t="shared" si="18"/>
        <v>12</v>
      </c>
      <c r="AB37">
        <f t="shared" si="18"/>
        <v>12.5</v>
      </c>
      <c r="AC37">
        <f t="shared" si="18"/>
        <v>13</v>
      </c>
      <c r="AD37">
        <f t="shared" si="18"/>
        <v>13.5</v>
      </c>
      <c r="AE37">
        <f t="shared" si="18"/>
        <v>14</v>
      </c>
      <c r="AF37">
        <f t="shared" si="18"/>
        <v>14.5</v>
      </c>
      <c r="AG37" s="25">
        <f t="shared" si="18"/>
        <v>15</v>
      </c>
      <c r="AH37">
        <f t="shared" si="18"/>
        <v>15.5</v>
      </c>
      <c r="AI37">
        <f t="shared" si="18"/>
        <v>16</v>
      </c>
      <c r="AJ37">
        <f t="shared" ref="AJ37:BO37" si="19">AJ31*AccPS</f>
        <v>16.5</v>
      </c>
      <c r="AK37">
        <f t="shared" si="19"/>
        <v>17</v>
      </c>
      <c r="AL37">
        <f t="shared" si="19"/>
        <v>17.5</v>
      </c>
      <c r="AM37">
        <f t="shared" si="19"/>
        <v>18</v>
      </c>
      <c r="AN37">
        <f t="shared" si="19"/>
        <v>18.5</v>
      </c>
      <c r="AO37">
        <f t="shared" si="19"/>
        <v>19</v>
      </c>
      <c r="AP37">
        <f t="shared" si="19"/>
        <v>19.5</v>
      </c>
      <c r="AQ37">
        <f t="shared" si="19"/>
        <v>20</v>
      </c>
      <c r="AR37">
        <f t="shared" si="19"/>
        <v>20.5</v>
      </c>
      <c r="AS37">
        <f t="shared" si="19"/>
        <v>21</v>
      </c>
      <c r="AT37">
        <f t="shared" si="19"/>
        <v>21.5</v>
      </c>
      <c r="AU37">
        <f t="shared" si="19"/>
        <v>22</v>
      </c>
      <c r="AV37">
        <f t="shared" si="19"/>
        <v>22.5</v>
      </c>
      <c r="AW37">
        <f t="shared" si="19"/>
        <v>23</v>
      </c>
      <c r="AX37">
        <f t="shared" si="19"/>
        <v>23.5</v>
      </c>
      <c r="AY37">
        <f t="shared" si="19"/>
        <v>24</v>
      </c>
      <c r="AZ37">
        <f t="shared" si="19"/>
        <v>24.5</v>
      </c>
      <c r="BA37">
        <f t="shared" si="19"/>
        <v>25</v>
      </c>
      <c r="BB37">
        <f t="shared" si="19"/>
        <v>25.5</v>
      </c>
      <c r="BC37">
        <f t="shared" si="19"/>
        <v>26</v>
      </c>
      <c r="BD37">
        <f t="shared" si="19"/>
        <v>26.5</v>
      </c>
      <c r="BE37">
        <f t="shared" si="19"/>
        <v>27</v>
      </c>
      <c r="BF37">
        <f t="shared" si="19"/>
        <v>27.5</v>
      </c>
      <c r="BG37">
        <f t="shared" si="19"/>
        <v>28</v>
      </c>
      <c r="BH37">
        <f t="shared" si="19"/>
        <v>28.5</v>
      </c>
      <c r="BI37">
        <f t="shared" si="19"/>
        <v>29</v>
      </c>
      <c r="BJ37">
        <f t="shared" si="19"/>
        <v>29.5</v>
      </c>
      <c r="BK37">
        <f t="shared" si="19"/>
        <v>30</v>
      </c>
      <c r="BL37">
        <f t="shared" si="19"/>
        <v>30.5</v>
      </c>
      <c r="BM37">
        <f t="shared" si="19"/>
        <v>31</v>
      </c>
      <c r="BN37">
        <f t="shared" si="19"/>
        <v>31.5</v>
      </c>
      <c r="BO37">
        <f t="shared" si="19"/>
        <v>32</v>
      </c>
      <c r="BP37">
        <f t="shared" ref="BP37:CE37" si="20">BP31*AccPS</f>
        <v>32.5</v>
      </c>
      <c r="BQ37">
        <f t="shared" si="20"/>
        <v>33</v>
      </c>
      <c r="BR37">
        <f t="shared" si="20"/>
        <v>33.5</v>
      </c>
      <c r="BS37">
        <f t="shared" si="20"/>
        <v>34</v>
      </c>
      <c r="BT37">
        <f t="shared" si="20"/>
        <v>34.5</v>
      </c>
      <c r="BU37">
        <f t="shared" si="20"/>
        <v>35</v>
      </c>
      <c r="BV37">
        <f t="shared" si="20"/>
        <v>35.5</v>
      </c>
      <c r="BW37">
        <f t="shared" si="20"/>
        <v>36</v>
      </c>
      <c r="BX37">
        <f t="shared" si="20"/>
        <v>36.5</v>
      </c>
      <c r="BY37">
        <f t="shared" si="20"/>
        <v>37</v>
      </c>
      <c r="BZ37">
        <f t="shared" si="20"/>
        <v>37.5</v>
      </c>
      <c r="CA37">
        <f t="shared" si="20"/>
        <v>38</v>
      </c>
      <c r="CB37">
        <f t="shared" si="20"/>
        <v>38.5</v>
      </c>
      <c r="CC37">
        <f t="shared" si="20"/>
        <v>39</v>
      </c>
      <c r="CD37">
        <f t="shared" si="20"/>
        <v>39.5</v>
      </c>
      <c r="CE37">
        <f t="shared" si="20"/>
        <v>40</v>
      </c>
    </row>
    <row r="38" spans="1:83" x14ac:dyDescent="0.25">
      <c r="A38" t="s">
        <v>25</v>
      </c>
      <c r="B38" t="s">
        <v>0</v>
      </c>
      <c r="D38" s="3">
        <f>D37*D33*S</f>
        <v>0.22</v>
      </c>
      <c r="E38" s="3">
        <f t="shared" ref="E38:AI38" si="21">E37*E33*S</f>
        <v>0.44</v>
      </c>
      <c r="F38" s="3">
        <f t="shared" si="21"/>
        <v>0.66</v>
      </c>
      <c r="G38" s="3">
        <f t="shared" si="21"/>
        <v>0.88</v>
      </c>
      <c r="H38" s="3">
        <f t="shared" si="21"/>
        <v>1.1000000000000001</v>
      </c>
      <c r="I38" s="3">
        <f t="shared" si="21"/>
        <v>1.32</v>
      </c>
      <c r="J38" s="3">
        <f t="shared" si="21"/>
        <v>1.54</v>
      </c>
      <c r="K38" s="3">
        <f t="shared" si="21"/>
        <v>1.76</v>
      </c>
      <c r="L38" s="3">
        <f t="shared" si="21"/>
        <v>1.98</v>
      </c>
      <c r="M38" s="3">
        <f t="shared" si="21"/>
        <v>2.2000000000000002</v>
      </c>
      <c r="N38" s="3">
        <f t="shared" si="21"/>
        <v>2.42</v>
      </c>
      <c r="O38" s="3">
        <f t="shared" si="21"/>
        <v>2.64</v>
      </c>
      <c r="P38" s="3">
        <f t="shared" si="21"/>
        <v>2.86</v>
      </c>
      <c r="Q38" s="3">
        <f t="shared" si="21"/>
        <v>3.08</v>
      </c>
      <c r="R38" s="3">
        <f t="shared" si="21"/>
        <v>3.3</v>
      </c>
      <c r="S38" s="3">
        <f t="shared" si="21"/>
        <v>3.52</v>
      </c>
      <c r="T38" s="3">
        <f t="shared" si="21"/>
        <v>3.74</v>
      </c>
      <c r="U38" s="3">
        <f t="shared" si="21"/>
        <v>3.96</v>
      </c>
      <c r="V38" s="3">
        <f t="shared" si="21"/>
        <v>4.18</v>
      </c>
      <c r="W38" s="3">
        <f t="shared" si="21"/>
        <v>4.4000000000000004</v>
      </c>
      <c r="X38" s="3">
        <f t="shared" si="21"/>
        <v>4.62</v>
      </c>
      <c r="Y38" s="3">
        <f t="shared" si="21"/>
        <v>4.84</v>
      </c>
      <c r="Z38" s="3">
        <f t="shared" si="21"/>
        <v>5.0599999999999996</v>
      </c>
      <c r="AA38" s="3">
        <f t="shared" si="21"/>
        <v>5.28</v>
      </c>
      <c r="AB38" s="3">
        <f t="shared" si="21"/>
        <v>5.5</v>
      </c>
      <c r="AC38" s="3">
        <f t="shared" si="21"/>
        <v>5.72</v>
      </c>
      <c r="AD38" s="3">
        <f t="shared" si="21"/>
        <v>5.94</v>
      </c>
      <c r="AE38" s="3">
        <f t="shared" si="21"/>
        <v>6.16</v>
      </c>
      <c r="AF38" s="3">
        <f t="shared" si="21"/>
        <v>6.38</v>
      </c>
      <c r="AG38" s="26">
        <f t="shared" si="21"/>
        <v>6.6</v>
      </c>
      <c r="AH38" s="3">
        <f t="shared" si="21"/>
        <v>6.82</v>
      </c>
      <c r="AI38" s="3">
        <f t="shared" si="21"/>
        <v>7.04</v>
      </c>
      <c r="AJ38" s="3">
        <f t="shared" ref="AJ38:BO38" si="22">AJ37*AJ33*S</f>
        <v>7.26</v>
      </c>
      <c r="AK38" s="3">
        <f t="shared" si="22"/>
        <v>7.48</v>
      </c>
      <c r="AL38" s="3">
        <f t="shared" si="22"/>
        <v>7.7</v>
      </c>
      <c r="AM38" s="3">
        <f t="shared" si="22"/>
        <v>7.92</v>
      </c>
      <c r="AN38" s="3">
        <f t="shared" si="22"/>
        <v>8.14</v>
      </c>
      <c r="AO38" s="3">
        <f t="shared" si="22"/>
        <v>8.36</v>
      </c>
      <c r="AP38" s="3">
        <f t="shared" si="22"/>
        <v>8.58</v>
      </c>
      <c r="AQ38" s="3">
        <f t="shared" si="22"/>
        <v>8.8000000000000007</v>
      </c>
      <c r="AR38" s="3">
        <f t="shared" si="22"/>
        <v>9.02</v>
      </c>
      <c r="AS38" s="3">
        <f t="shared" si="22"/>
        <v>9.24</v>
      </c>
      <c r="AT38" s="3">
        <f t="shared" si="22"/>
        <v>9.4600000000000009</v>
      </c>
      <c r="AU38" s="3">
        <f t="shared" si="22"/>
        <v>9.68</v>
      </c>
      <c r="AV38" s="3">
        <f t="shared" si="22"/>
        <v>9.9</v>
      </c>
      <c r="AW38" s="3">
        <f t="shared" si="22"/>
        <v>10.119999999999999</v>
      </c>
      <c r="AX38" s="3">
        <f t="shared" si="22"/>
        <v>10.34</v>
      </c>
      <c r="AY38" s="3">
        <f t="shared" si="22"/>
        <v>10.56</v>
      </c>
      <c r="AZ38" s="3">
        <f t="shared" si="22"/>
        <v>10.78</v>
      </c>
      <c r="BA38" s="3">
        <f t="shared" si="22"/>
        <v>11</v>
      </c>
      <c r="BB38" s="3">
        <f t="shared" si="22"/>
        <v>11.22</v>
      </c>
      <c r="BC38" s="3">
        <f t="shared" si="22"/>
        <v>11.44</v>
      </c>
      <c r="BD38" s="3">
        <f t="shared" si="22"/>
        <v>11.66</v>
      </c>
      <c r="BE38" s="3">
        <f t="shared" si="22"/>
        <v>11.88</v>
      </c>
      <c r="BF38" s="3">
        <f t="shared" si="22"/>
        <v>12.1</v>
      </c>
      <c r="BG38" s="3">
        <f t="shared" si="22"/>
        <v>12.32</v>
      </c>
      <c r="BH38" s="3">
        <f t="shared" si="22"/>
        <v>12.540000000000001</v>
      </c>
      <c r="BI38" s="3">
        <f t="shared" si="22"/>
        <v>12.76</v>
      </c>
      <c r="BJ38" s="3">
        <f t="shared" si="22"/>
        <v>12.98</v>
      </c>
      <c r="BK38" s="3">
        <f t="shared" si="22"/>
        <v>13.2</v>
      </c>
      <c r="BL38" s="3">
        <f t="shared" si="22"/>
        <v>13.42</v>
      </c>
      <c r="BM38" s="3">
        <f t="shared" si="22"/>
        <v>13.64</v>
      </c>
      <c r="BN38" s="3">
        <f t="shared" si="22"/>
        <v>13.86</v>
      </c>
      <c r="BO38" s="3">
        <f t="shared" si="22"/>
        <v>14.08</v>
      </c>
      <c r="BP38" s="3">
        <f t="shared" ref="BP38:CE38" si="23">BP37*BP33*S</f>
        <v>14.3</v>
      </c>
      <c r="BQ38" s="3">
        <f t="shared" si="23"/>
        <v>14.52</v>
      </c>
      <c r="BR38" s="3">
        <f t="shared" si="23"/>
        <v>14.74</v>
      </c>
      <c r="BS38" s="3">
        <f t="shared" si="23"/>
        <v>14.96</v>
      </c>
      <c r="BT38" s="3">
        <f t="shared" si="23"/>
        <v>15.18</v>
      </c>
      <c r="BU38" s="3">
        <f t="shared" si="23"/>
        <v>15.4</v>
      </c>
      <c r="BV38" s="3">
        <f t="shared" si="23"/>
        <v>15.62</v>
      </c>
      <c r="BW38" s="3">
        <f t="shared" si="23"/>
        <v>15.84</v>
      </c>
      <c r="BX38" s="3">
        <f t="shared" si="23"/>
        <v>16.059999999999999</v>
      </c>
      <c r="BY38" s="3">
        <f t="shared" si="23"/>
        <v>16.28</v>
      </c>
      <c r="BZ38" s="3">
        <f t="shared" si="23"/>
        <v>16.5</v>
      </c>
      <c r="CA38" s="3">
        <f t="shared" si="23"/>
        <v>16.72</v>
      </c>
      <c r="CB38" s="3">
        <f t="shared" si="23"/>
        <v>16.940000000000001</v>
      </c>
      <c r="CC38" s="3">
        <f t="shared" si="23"/>
        <v>17.16</v>
      </c>
      <c r="CD38" s="3">
        <f t="shared" si="23"/>
        <v>17.38</v>
      </c>
      <c r="CE38" s="3">
        <f t="shared" si="23"/>
        <v>17.600000000000001</v>
      </c>
    </row>
    <row r="39" spans="1:83" x14ac:dyDescent="0.25">
      <c r="A39" t="s">
        <v>26</v>
      </c>
      <c r="B39" t="s">
        <v>4</v>
      </c>
      <c r="D39" s="3">
        <f>EXP(-1.0587+0.8836*LN(D38)+0.284)</f>
        <v>0.12092518087024802</v>
      </c>
      <c r="E39" s="3">
        <f t="shared" ref="E39:BP39" si="24">EXP(-1.0587+0.8836*LN(E38)+0.284)</f>
        <v>0.22310373957436316</v>
      </c>
      <c r="F39" s="3">
        <f t="shared" si="24"/>
        <v>0.31922808034038341</v>
      </c>
      <c r="G39" s="3">
        <f t="shared" si="24"/>
        <v>0.41162046030324984</v>
      </c>
      <c r="H39" s="3">
        <f t="shared" si="24"/>
        <v>0.50133340252514047</v>
      </c>
      <c r="I39" s="3">
        <f t="shared" si="24"/>
        <v>0.58896731010478653</v>
      </c>
      <c r="J39" s="3">
        <f t="shared" si="24"/>
        <v>0.67490923970501626</v>
      </c>
      <c r="K39" s="3">
        <f t="shared" si="24"/>
        <v>0.75942879157247745</v>
      </c>
      <c r="L39" s="3">
        <f t="shared" si="24"/>
        <v>0.84272412531804608</v>
      </c>
      <c r="M39" s="3">
        <f t="shared" si="24"/>
        <v>0.9249467817369813</v>
      </c>
      <c r="N39" s="3">
        <f t="shared" si="24"/>
        <v>1.0062162396133292</v>
      </c>
      <c r="O39" s="3">
        <f t="shared" si="24"/>
        <v>1.0866290083322159</v>
      </c>
      <c r="P39" s="3">
        <f t="shared" si="24"/>
        <v>1.1662645951525237</v>
      </c>
      <c r="Q39" s="3">
        <f t="shared" si="24"/>
        <v>1.2451895805973212</v>
      </c>
      <c r="R39" s="3">
        <f t="shared" si="24"/>
        <v>1.3234604947197466</v>
      </c>
      <c r="S39" s="3">
        <f t="shared" si="24"/>
        <v>1.4011259038103745</v>
      </c>
      <c r="T39" s="3">
        <f t="shared" si="24"/>
        <v>1.4782279602515092</v>
      </c>
      <c r="U39" s="3">
        <f t="shared" si="24"/>
        <v>1.5548035771782649</v>
      </c>
      <c r="V39" s="3">
        <f t="shared" si="24"/>
        <v>1.6308853346201921</v>
      </c>
      <c r="W39" s="3">
        <f t="shared" si="24"/>
        <v>1.7065021894340997</v>
      </c>
      <c r="X39" s="3">
        <f t="shared" si="24"/>
        <v>1.7816800392152941</v>
      </c>
      <c r="Y39" s="3">
        <f t="shared" si="24"/>
        <v>1.8564421757538172</v>
      </c>
      <c r="Z39" s="3">
        <f t="shared" si="24"/>
        <v>1.9308096537135189</v>
      </c>
      <c r="AA39" s="3">
        <f t="shared" si="24"/>
        <v>2.0048015933838141</v>
      </c>
      <c r="AB39" s="3">
        <f t="shared" si="24"/>
        <v>2.0784354315509814</v>
      </c>
      <c r="AC39" s="3">
        <f t="shared" si="24"/>
        <v>2.1517271311001762</v>
      </c>
      <c r="AD39" s="3">
        <f t="shared" si="24"/>
        <v>2.2246913574639731</v>
      </c>
      <c r="AE39" s="3">
        <f t="shared" si="24"/>
        <v>2.2973416281955359</v>
      </c>
      <c r="AF39" s="3">
        <f t="shared" si="24"/>
        <v>2.3696904405737289</v>
      </c>
      <c r="AG39" s="26">
        <f t="shared" si="24"/>
        <v>2.4417493811130528</v>
      </c>
      <c r="AH39" s="3">
        <f t="shared" si="24"/>
        <v>2.5135292200620682</v>
      </c>
      <c r="AI39" s="3">
        <f t="shared" si="24"/>
        <v>2.5850399933659642</v>
      </c>
      <c r="AJ39" s="3">
        <f t="shared" si="24"/>
        <v>2.6562910740959844</v>
      </c>
      <c r="AK39" s="3">
        <f t="shared" si="24"/>
        <v>2.7272912349774865</v>
      </c>
      <c r="AL39" s="3">
        <f t="shared" si="24"/>
        <v>2.7980487033550419</v>
      </c>
      <c r="AM39" s="3">
        <f t="shared" si="24"/>
        <v>2.8685712096992484</v>
      </c>
      <c r="AN39" s="3">
        <f t="shared" si="24"/>
        <v>2.9388660305723775</v>
      </c>
      <c r="AO39" s="3">
        <f t="shared" si="24"/>
        <v>3.0089400268184612</v>
      </c>
      <c r="AP39" s="3">
        <f t="shared" si="24"/>
        <v>3.0787996776202875</v>
      </c>
      <c r="AQ39" s="3">
        <f t="shared" si="24"/>
        <v>3.1484511109650817</v>
      </c>
      <c r="AR39" s="3">
        <f t="shared" si="24"/>
        <v>3.217900130977859</v>
      </c>
      <c r="AS39" s="3">
        <f t="shared" si="24"/>
        <v>3.2871522425130331</v>
      </c>
      <c r="AT39" s="3">
        <f t="shared" si="24"/>
        <v>3.3562126733379847</v>
      </c>
      <c r="AU39" s="3">
        <f t="shared" si="24"/>
        <v>3.4250863941948988</v>
      </c>
      <c r="AV39" s="3">
        <f t="shared" si="24"/>
        <v>3.4937781369873946</v>
      </c>
      <c r="AW39" s="3">
        <f t="shared" si="24"/>
        <v>3.5622924113049836</v>
      </c>
      <c r="AX39" s="3">
        <f t="shared" si="24"/>
        <v>3.630633519470075</v>
      </c>
      <c r="AY39" s="3">
        <f t="shared" si="24"/>
        <v>3.6988055702682634</v>
      </c>
      <c r="AZ39" s="3">
        <f t="shared" si="24"/>
        <v>3.7668124915021175</v>
      </c>
      <c r="BA39" s="3">
        <f t="shared" si="24"/>
        <v>3.8346580414912395</v>
      </c>
      <c r="BB39" s="3">
        <f t="shared" si="24"/>
        <v>3.9023458196263276</v>
      </c>
      <c r="BC39" s="3">
        <f t="shared" si="24"/>
        <v>3.9698792760720765</v>
      </c>
      <c r="BD39" s="3">
        <f t="shared" si="24"/>
        <v>4.0372617207026122</v>
      </c>
      <c r="BE39" s="3">
        <f t="shared" si="24"/>
        <v>4.1044963313434693</v>
      </c>
      <c r="BF39" s="3">
        <f t="shared" si="24"/>
        <v>4.1715861613858047</v>
      </c>
      <c r="BG39" s="3">
        <f t="shared" si="24"/>
        <v>4.2385341468311575</v>
      </c>
      <c r="BH39" s="3">
        <f t="shared" si="24"/>
        <v>4.3053431128187798</v>
      </c>
      <c r="BI39" s="3">
        <f t="shared" si="24"/>
        <v>4.3720157796819556</v>
      </c>
      <c r="BJ39" s="3">
        <f t="shared" si="24"/>
        <v>4.4385547685747806</v>
      </c>
      <c r="BK39" s="3">
        <f t="shared" si="24"/>
        <v>4.5049626067066759</v>
      </c>
      <c r="BL39" s="3">
        <f t="shared" si="24"/>
        <v>4.5712417322180583</v>
      </c>
      <c r="BM39" s="3">
        <f t="shared" si="24"/>
        <v>4.6373944987271978</v>
      </c>
      <c r="BN39" s="3">
        <f t="shared" si="24"/>
        <v>4.7034231795754415</v>
      </c>
      <c r="BO39" s="3">
        <f t="shared" si="24"/>
        <v>4.7693299717952318</v>
      </c>
      <c r="BP39" s="3">
        <f t="shared" si="24"/>
        <v>4.8351169998231063</v>
      </c>
      <c r="BQ39" s="3">
        <f t="shared" ref="BQ39:CE39" si="25">EXP(-1.0587+0.8836*LN(BQ38)+0.284)</f>
        <v>4.900786318977703</v>
      </c>
      <c r="BR39" s="3">
        <f t="shared" si="25"/>
        <v>4.9663399187210064</v>
      </c>
      <c r="BS39" s="3">
        <f t="shared" si="25"/>
        <v>5.0317797257193568</v>
      </c>
      <c r="BT39" s="3">
        <f t="shared" si="25"/>
        <v>5.0971076067192884</v>
      </c>
      <c r="BU39" s="3">
        <f t="shared" si="25"/>
        <v>5.1623253712519102</v>
      </c>
      <c r="BV39" s="3">
        <f t="shared" si="25"/>
        <v>5.2274347741783691</v>
      </c>
      <c r="BW39" s="3">
        <f t="shared" si="25"/>
        <v>5.2924375180878247</v>
      </c>
      <c r="BX39" s="3">
        <f t="shared" si="25"/>
        <v>5.3573352555584082</v>
      </c>
      <c r="BY39" s="3">
        <f t="shared" si="25"/>
        <v>5.4221295912907834</v>
      </c>
      <c r="BZ39" s="3">
        <f t="shared" si="25"/>
        <v>5.4868220841230917</v>
      </c>
      <c r="CA39" s="3">
        <f t="shared" si="25"/>
        <v>5.551414248935381</v>
      </c>
      <c r="CB39" s="3">
        <f t="shared" si="25"/>
        <v>5.615907558450937</v>
      </c>
      <c r="CC39" s="3">
        <f t="shared" si="25"/>
        <v>5.6803034449413845</v>
      </c>
      <c r="CD39" s="3">
        <f t="shared" si="25"/>
        <v>5.7446033018418632</v>
      </c>
      <c r="CE39" s="3">
        <f t="shared" si="25"/>
        <v>5.8088084852820883</v>
      </c>
    </row>
    <row r="40" spans="1:83" x14ac:dyDescent="0.25">
      <c r="A40" t="s">
        <v>5</v>
      </c>
      <c r="B40" t="s">
        <v>6</v>
      </c>
      <c r="D40" s="3">
        <f t="shared" ref="D40:AI40" si="26">S*70</f>
        <v>70</v>
      </c>
      <c r="E40" s="3">
        <f t="shared" si="26"/>
        <v>70</v>
      </c>
      <c r="F40" s="3">
        <f t="shared" si="26"/>
        <v>70</v>
      </c>
      <c r="G40" s="3">
        <f t="shared" si="26"/>
        <v>70</v>
      </c>
      <c r="H40" s="3">
        <f t="shared" si="26"/>
        <v>70</v>
      </c>
      <c r="I40" s="3">
        <f t="shared" si="26"/>
        <v>70</v>
      </c>
      <c r="J40" s="3">
        <f t="shared" si="26"/>
        <v>70</v>
      </c>
      <c r="K40" s="3">
        <f t="shared" si="26"/>
        <v>70</v>
      </c>
      <c r="L40" s="3">
        <f t="shared" si="26"/>
        <v>70</v>
      </c>
      <c r="M40" s="3">
        <f t="shared" si="26"/>
        <v>70</v>
      </c>
      <c r="N40" s="3">
        <f t="shared" si="26"/>
        <v>70</v>
      </c>
      <c r="O40" s="3">
        <f t="shared" si="26"/>
        <v>70</v>
      </c>
      <c r="P40" s="3">
        <f t="shared" si="26"/>
        <v>70</v>
      </c>
      <c r="Q40" s="3">
        <f t="shared" si="26"/>
        <v>70</v>
      </c>
      <c r="R40" s="3">
        <f t="shared" si="26"/>
        <v>70</v>
      </c>
      <c r="S40" s="3">
        <f t="shared" si="26"/>
        <v>70</v>
      </c>
      <c r="T40" s="3">
        <f t="shared" si="26"/>
        <v>70</v>
      </c>
      <c r="U40" s="3">
        <f t="shared" si="26"/>
        <v>70</v>
      </c>
      <c r="V40" s="3">
        <f t="shared" si="26"/>
        <v>70</v>
      </c>
      <c r="W40" s="3">
        <f t="shared" si="26"/>
        <v>70</v>
      </c>
      <c r="X40" s="3">
        <f t="shared" si="26"/>
        <v>70</v>
      </c>
      <c r="Y40" s="3">
        <f t="shared" si="26"/>
        <v>70</v>
      </c>
      <c r="Z40" s="3">
        <f t="shared" si="26"/>
        <v>70</v>
      </c>
      <c r="AA40" s="3">
        <f t="shared" si="26"/>
        <v>70</v>
      </c>
      <c r="AB40" s="3">
        <f t="shared" si="26"/>
        <v>70</v>
      </c>
      <c r="AC40" s="3">
        <f t="shared" si="26"/>
        <v>70</v>
      </c>
      <c r="AD40" s="3">
        <f t="shared" si="26"/>
        <v>70</v>
      </c>
      <c r="AE40" s="3">
        <f t="shared" si="26"/>
        <v>70</v>
      </c>
      <c r="AF40" s="3">
        <f t="shared" si="26"/>
        <v>70</v>
      </c>
      <c r="AG40" s="26">
        <f t="shared" si="26"/>
        <v>70</v>
      </c>
      <c r="AH40" s="3">
        <f t="shared" si="26"/>
        <v>70</v>
      </c>
      <c r="AI40" s="3">
        <f t="shared" si="26"/>
        <v>70</v>
      </c>
      <c r="AJ40" s="3">
        <f t="shared" ref="AJ40:BO40" si="27">S*70</f>
        <v>70</v>
      </c>
      <c r="AK40" s="3">
        <f t="shared" si="27"/>
        <v>70</v>
      </c>
      <c r="AL40" s="3">
        <f t="shared" si="27"/>
        <v>70</v>
      </c>
      <c r="AM40" s="3">
        <f t="shared" si="27"/>
        <v>70</v>
      </c>
      <c r="AN40" s="3">
        <f t="shared" si="27"/>
        <v>70</v>
      </c>
      <c r="AO40" s="3">
        <f t="shared" si="27"/>
        <v>70</v>
      </c>
      <c r="AP40" s="3">
        <f t="shared" si="27"/>
        <v>70</v>
      </c>
      <c r="AQ40" s="3">
        <f t="shared" si="27"/>
        <v>70</v>
      </c>
      <c r="AR40" s="3">
        <f t="shared" si="27"/>
        <v>70</v>
      </c>
      <c r="AS40" s="3">
        <f t="shared" si="27"/>
        <v>70</v>
      </c>
      <c r="AT40" s="3">
        <f t="shared" si="27"/>
        <v>70</v>
      </c>
      <c r="AU40" s="3">
        <f t="shared" si="27"/>
        <v>70</v>
      </c>
      <c r="AV40" s="3">
        <f t="shared" si="27"/>
        <v>70</v>
      </c>
      <c r="AW40" s="3">
        <f t="shared" si="27"/>
        <v>70</v>
      </c>
      <c r="AX40" s="3">
        <f t="shared" si="27"/>
        <v>70</v>
      </c>
      <c r="AY40" s="3">
        <f t="shared" si="27"/>
        <v>70</v>
      </c>
      <c r="AZ40" s="3">
        <f t="shared" si="27"/>
        <v>70</v>
      </c>
      <c r="BA40" s="3">
        <f t="shared" si="27"/>
        <v>70</v>
      </c>
      <c r="BB40" s="3">
        <f t="shared" si="27"/>
        <v>70</v>
      </c>
      <c r="BC40" s="3">
        <f t="shared" si="27"/>
        <v>70</v>
      </c>
      <c r="BD40" s="3">
        <f t="shared" si="27"/>
        <v>70</v>
      </c>
      <c r="BE40" s="3">
        <f t="shared" si="27"/>
        <v>70</v>
      </c>
      <c r="BF40" s="3">
        <f t="shared" si="27"/>
        <v>70</v>
      </c>
      <c r="BG40" s="3">
        <f t="shared" si="27"/>
        <v>70</v>
      </c>
      <c r="BH40" s="3">
        <f t="shared" si="27"/>
        <v>70</v>
      </c>
      <c r="BI40" s="3">
        <f t="shared" si="27"/>
        <v>70</v>
      </c>
      <c r="BJ40" s="3">
        <f t="shared" si="27"/>
        <v>70</v>
      </c>
      <c r="BK40" s="3">
        <f t="shared" si="27"/>
        <v>70</v>
      </c>
      <c r="BL40" s="3">
        <f t="shared" si="27"/>
        <v>70</v>
      </c>
      <c r="BM40" s="3">
        <f t="shared" si="27"/>
        <v>70</v>
      </c>
      <c r="BN40" s="3">
        <f t="shared" si="27"/>
        <v>70</v>
      </c>
      <c r="BO40" s="3">
        <f t="shared" si="27"/>
        <v>70</v>
      </c>
      <c r="BP40" s="3">
        <f t="shared" ref="BP40:CE40" si="28">S*70</f>
        <v>70</v>
      </c>
      <c r="BQ40" s="3">
        <f t="shared" si="28"/>
        <v>70</v>
      </c>
      <c r="BR40" s="3">
        <f t="shared" si="28"/>
        <v>70</v>
      </c>
      <c r="BS40" s="3">
        <f t="shared" si="28"/>
        <v>70</v>
      </c>
      <c r="BT40" s="3">
        <f t="shared" si="28"/>
        <v>70</v>
      </c>
      <c r="BU40" s="3">
        <f t="shared" si="28"/>
        <v>70</v>
      </c>
      <c r="BV40" s="3">
        <f t="shared" si="28"/>
        <v>70</v>
      </c>
      <c r="BW40" s="3">
        <f t="shared" si="28"/>
        <v>70</v>
      </c>
      <c r="BX40" s="3">
        <f t="shared" si="28"/>
        <v>70</v>
      </c>
      <c r="BY40" s="3">
        <f t="shared" si="28"/>
        <v>70</v>
      </c>
      <c r="BZ40" s="3">
        <f t="shared" si="28"/>
        <v>70</v>
      </c>
      <c r="CA40" s="3">
        <f t="shared" si="28"/>
        <v>70</v>
      </c>
      <c r="CB40" s="3">
        <f t="shared" si="28"/>
        <v>70</v>
      </c>
      <c r="CC40" s="3">
        <f t="shared" si="28"/>
        <v>70</v>
      </c>
      <c r="CD40" s="3">
        <f t="shared" si="28"/>
        <v>70</v>
      </c>
      <c r="CE40" s="3">
        <f t="shared" si="28"/>
        <v>70</v>
      </c>
    </row>
    <row r="41" spans="1:83" x14ac:dyDescent="0.25">
      <c r="A41" t="s">
        <v>7</v>
      </c>
      <c r="B41" t="s">
        <v>8</v>
      </c>
      <c r="D41" s="3">
        <f t="shared" ref="D41:AG41" si="29">S/2*10 + 10/30*D31*S/2</f>
        <v>5.166666666666667</v>
      </c>
      <c r="E41" s="3">
        <f t="shared" si="29"/>
        <v>5.333333333333333</v>
      </c>
      <c r="F41" s="3">
        <f t="shared" si="29"/>
        <v>5.5</v>
      </c>
      <c r="G41" s="3">
        <f t="shared" si="29"/>
        <v>5.666666666666667</v>
      </c>
      <c r="H41" s="3">
        <f t="shared" si="29"/>
        <v>5.833333333333333</v>
      </c>
      <c r="I41" s="3">
        <f t="shared" si="29"/>
        <v>6</v>
      </c>
      <c r="J41" s="3">
        <f t="shared" si="29"/>
        <v>6.1666666666666661</v>
      </c>
      <c r="K41" s="3">
        <f t="shared" si="29"/>
        <v>6.333333333333333</v>
      </c>
      <c r="L41" s="3">
        <f t="shared" si="29"/>
        <v>6.5</v>
      </c>
      <c r="M41" s="3">
        <f t="shared" si="29"/>
        <v>6.6666666666666661</v>
      </c>
      <c r="N41" s="3">
        <f t="shared" si="29"/>
        <v>6.833333333333333</v>
      </c>
      <c r="O41" s="3">
        <f t="shared" si="29"/>
        <v>7</v>
      </c>
      <c r="P41" s="3">
        <f t="shared" si="29"/>
        <v>7.1666666666666661</v>
      </c>
      <c r="Q41" s="3">
        <f t="shared" si="29"/>
        <v>7.333333333333333</v>
      </c>
      <c r="R41" s="3">
        <f t="shared" si="29"/>
        <v>7.5</v>
      </c>
      <c r="S41" s="3">
        <f t="shared" si="29"/>
        <v>7.6666666666666661</v>
      </c>
      <c r="T41" s="3">
        <f t="shared" si="29"/>
        <v>7.833333333333333</v>
      </c>
      <c r="U41" s="3">
        <f t="shared" si="29"/>
        <v>8</v>
      </c>
      <c r="V41" s="3">
        <f t="shared" si="29"/>
        <v>8.1666666666666661</v>
      </c>
      <c r="W41" s="3">
        <f t="shared" si="29"/>
        <v>8.3333333333333321</v>
      </c>
      <c r="X41" s="3">
        <f t="shared" si="29"/>
        <v>8.5</v>
      </c>
      <c r="Y41" s="3">
        <f t="shared" si="29"/>
        <v>8.6666666666666661</v>
      </c>
      <c r="Z41" s="3">
        <f t="shared" si="29"/>
        <v>8.8333333333333321</v>
      </c>
      <c r="AA41" s="3">
        <f t="shared" si="29"/>
        <v>9</v>
      </c>
      <c r="AB41" s="3">
        <f t="shared" si="29"/>
        <v>9.1666666666666661</v>
      </c>
      <c r="AC41" s="3">
        <f t="shared" si="29"/>
        <v>9.3333333333333321</v>
      </c>
      <c r="AD41" s="3">
        <f t="shared" si="29"/>
        <v>9.5</v>
      </c>
      <c r="AE41" s="3">
        <f t="shared" si="29"/>
        <v>9.6666666666666661</v>
      </c>
      <c r="AF41" s="3">
        <f t="shared" si="29"/>
        <v>9.8333333333333321</v>
      </c>
      <c r="AG41" s="26">
        <f t="shared" si="29"/>
        <v>10</v>
      </c>
      <c r="AH41" s="3">
        <f t="shared" ref="AH41:BM41" si="30">10*S</f>
        <v>10</v>
      </c>
      <c r="AI41" s="3">
        <f t="shared" si="30"/>
        <v>10</v>
      </c>
      <c r="AJ41" s="3">
        <f t="shared" si="30"/>
        <v>10</v>
      </c>
      <c r="AK41" s="3">
        <f t="shared" si="30"/>
        <v>10</v>
      </c>
      <c r="AL41" s="3">
        <f t="shared" si="30"/>
        <v>10</v>
      </c>
      <c r="AM41" s="3">
        <f t="shared" si="30"/>
        <v>10</v>
      </c>
      <c r="AN41" s="3">
        <f t="shared" si="30"/>
        <v>10</v>
      </c>
      <c r="AO41" s="3">
        <f t="shared" si="30"/>
        <v>10</v>
      </c>
      <c r="AP41" s="3">
        <f t="shared" si="30"/>
        <v>10</v>
      </c>
      <c r="AQ41" s="3">
        <f t="shared" si="30"/>
        <v>10</v>
      </c>
      <c r="AR41" s="3">
        <f t="shared" si="30"/>
        <v>10</v>
      </c>
      <c r="AS41" s="3">
        <f t="shared" si="30"/>
        <v>10</v>
      </c>
      <c r="AT41" s="3">
        <f t="shared" si="30"/>
        <v>10</v>
      </c>
      <c r="AU41" s="3">
        <f t="shared" si="30"/>
        <v>10</v>
      </c>
      <c r="AV41" s="3">
        <f t="shared" si="30"/>
        <v>10</v>
      </c>
      <c r="AW41" s="3">
        <f t="shared" si="30"/>
        <v>10</v>
      </c>
      <c r="AX41" s="3">
        <f t="shared" si="30"/>
        <v>10</v>
      </c>
      <c r="AY41" s="3">
        <f t="shared" si="30"/>
        <v>10</v>
      </c>
      <c r="AZ41" s="3">
        <f t="shared" si="30"/>
        <v>10</v>
      </c>
      <c r="BA41" s="3">
        <f t="shared" si="30"/>
        <v>10</v>
      </c>
      <c r="BB41" s="3">
        <f t="shared" si="30"/>
        <v>10</v>
      </c>
      <c r="BC41" s="3">
        <f t="shared" si="30"/>
        <v>10</v>
      </c>
      <c r="BD41" s="3">
        <f t="shared" si="30"/>
        <v>10</v>
      </c>
      <c r="BE41" s="3">
        <f t="shared" si="30"/>
        <v>10</v>
      </c>
      <c r="BF41" s="3">
        <f t="shared" si="30"/>
        <v>10</v>
      </c>
      <c r="BG41" s="3">
        <f t="shared" si="30"/>
        <v>10</v>
      </c>
      <c r="BH41" s="3">
        <f t="shared" si="30"/>
        <v>10</v>
      </c>
      <c r="BI41" s="3">
        <f t="shared" si="30"/>
        <v>10</v>
      </c>
      <c r="BJ41" s="3">
        <f t="shared" si="30"/>
        <v>10</v>
      </c>
      <c r="BK41" s="3">
        <f t="shared" si="30"/>
        <v>10</v>
      </c>
      <c r="BL41" s="3">
        <f t="shared" si="30"/>
        <v>10</v>
      </c>
      <c r="BM41" s="3">
        <f t="shared" si="30"/>
        <v>10</v>
      </c>
      <c r="BN41" s="3">
        <f t="shared" ref="BN41:CE41" si="31">10*S</f>
        <v>10</v>
      </c>
      <c r="BO41" s="3">
        <f t="shared" si="31"/>
        <v>10</v>
      </c>
      <c r="BP41" s="3">
        <f t="shared" si="31"/>
        <v>10</v>
      </c>
      <c r="BQ41" s="3">
        <f t="shared" si="31"/>
        <v>10</v>
      </c>
      <c r="BR41" s="3">
        <f t="shared" si="31"/>
        <v>10</v>
      </c>
      <c r="BS41" s="3">
        <f t="shared" si="31"/>
        <v>10</v>
      </c>
      <c r="BT41" s="3">
        <f t="shared" si="31"/>
        <v>10</v>
      </c>
      <c r="BU41" s="3">
        <f t="shared" si="31"/>
        <v>10</v>
      </c>
      <c r="BV41" s="3">
        <f t="shared" si="31"/>
        <v>10</v>
      </c>
      <c r="BW41" s="3">
        <f t="shared" si="31"/>
        <v>10</v>
      </c>
      <c r="BX41" s="3">
        <f t="shared" si="31"/>
        <v>10</v>
      </c>
      <c r="BY41" s="3">
        <f t="shared" si="31"/>
        <v>10</v>
      </c>
      <c r="BZ41" s="3">
        <f t="shared" si="31"/>
        <v>10</v>
      </c>
      <c r="CA41" s="3">
        <f t="shared" si="31"/>
        <v>10</v>
      </c>
      <c r="CB41" s="3">
        <f t="shared" si="31"/>
        <v>10</v>
      </c>
      <c r="CC41" s="3">
        <f t="shared" si="31"/>
        <v>10</v>
      </c>
      <c r="CD41" s="3">
        <f t="shared" si="31"/>
        <v>10</v>
      </c>
      <c r="CE41" s="3">
        <f t="shared" si="31"/>
        <v>10</v>
      </c>
    </row>
    <row r="42" spans="1:83" x14ac:dyDescent="0.25">
      <c r="A42" t="s">
        <v>13</v>
      </c>
      <c r="B42" t="s">
        <v>14</v>
      </c>
      <c r="C42" s="3"/>
      <c r="D42" s="3">
        <f>((D38+D39)*0.475+D40+D41)*44/12</f>
        <v>276.20488913446019</v>
      </c>
      <c r="E42" s="3">
        <f t="shared" ref="E42:AF42" si="32">((E38+E39)*0.475+E40+E41)*44/12</f>
        <v>277.37712790198088</v>
      </c>
      <c r="F42" s="3">
        <f t="shared" si="32"/>
        <v>278.53882223992616</v>
      </c>
      <c r="G42" s="3">
        <f t="shared" si="32"/>
        <v>279.69401674613931</v>
      </c>
      <c r="H42" s="3">
        <f t="shared" si="32"/>
        <v>280.84454456495348</v>
      </c>
      <c r="I42" s="3">
        <f t="shared" si="32"/>
        <v>281.9914513984325</v>
      </c>
      <c r="J42" s="3">
        <f t="shared" si="32"/>
        <v>283.13541137026408</v>
      </c>
      <c r="K42" s="3">
        <f t="shared" si="32"/>
        <v>284.2768940342109</v>
      </c>
      <c r="L42" s="3">
        <f t="shared" si="32"/>
        <v>285.41624451826226</v>
      </c>
      <c r="M42" s="3">
        <f t="shared" si="32"/>
        <v>286.55372675596965</v>
      </c>
      <c r="N42" s="3">
        <f t="shared" si="32"/>
        <v>287.68954883954876</v>
      </c>
      <c r="O42" s="3">
        <f t="shared" si="32"/>
        <v>288.82387885617862</v>
      </c>
      <c r="P42" s="3">
        <f t="shared" si="32"/>
        <v>289.95685528100176</v>
      </c>
      <c r="Q42" s="3">
        <f t="shared" si="32"/>
        <v>291.0885940750959</v>
      </c>
      <c r="R42" s="3">
        <f t="shared" si="32"/>
        <v>292.21919369497022</v>
      </c>
      <c r="S42" s="3">
        <f t="shared" si="32"/>
        <v>293.34873872691418</v>
      </c>
      <c r="T42" s="3">
        <f t="shared" si="32"/>
        <v>294.47730258632691</v>
      </c>
      <c r="U42" s="3">
        <f t="shared" si="32"/>
        <v>295.60494956358548</v>
      </c>
      <c r="V42" s="3">
        <f t="shared" si="32"/>
        <v>296.73173640224127</v>
      </c>
      <c r="W42" s="3">
        <f t="shared" si="32"/>
        <v>297.8577135354866</v>
      </c>
      <c r="X42" s="3">
        <f t="shared" si="32"/>
        <v>298.9829260683</v>
      </c>
      <c r="Y42" s="3">
        <f t="shared" si="32"/>
        <v>300.1074145672157</v>
      </c>
      <c r="Z42" s="3">
        <f t="shared" si="32"/>
        <v>301.2312157024399</v>
      </c>
      <c r="AA42" s="3">
        <f t="shared" si="32"/>
        <v>302.3543627751435</v>
      </c>
      <c r="AB42" s="3">
        <f t="shared" si="32"/>
        <v>303.47688615439574</v>
      </c>
      <c r="AC42" s="3">
        <f t="shared" si="32"/>
        <v>304.59881364222161</v>
      </c>
      <c r="AD42" s="3">
        <f t="shared" si="32"/>
        <v>305.72017078091642</v>
      </c>
      <c r="AE42" s="3">
        <f t="shared" si="32"/>
        <v>306.84098111355166</v>
      </c>
      <c r="AF42" s="3">
        <f t="shared" si="32"/>
        <v>307.96126640622145</v>
      </c>
      <c r="AG42" s="26">
        <f>((AG38+AG39)*0.475+AG40+AG41)*44/12</f>
        <v>309.0810468387719</v>
      </c>
      <c r="AH42" s="3">
        <f t="shared" ref="AH42:CE42" si="33">((AH38+AH39)*0.475+AH40+AH41)*44/12</f>
        <v>309.58923005827472</v>
      </c>
      <c r="AI42" s="3">
        <f t="shared" si="33"/>
        <v>310.0969446551124</v>
      </c>
      <c r="AJ42" s="3">
        <f t="shared" si="33"/>
        <v>310.60420695405054</v>
      </c>
      <c r="AK42" s="3">
        <f t="shared" si="33"/>
        <v>311.11103223425243</v>
      </c>
      <c r="AL42" s="3">
        <f t="shared" si="33"/>
        <v>311.61743482501004</v>
      </c>
      <c r="AM42" s="3">
        <f t="shared" si="33"/>
        <v>312.12342819022621</v>
      </c>
      <c r="AN42" s="3">
        <f t="shared" si="33"/>
        <v>312.62902500324691</v>
      </c>
      <c r="AO42" s="3">
        <f t="shared" si="33"/>
        <v>313.13423721337551</v>
      </c>
      <c r="AP42" s="3">
        <f t="shared" si="33"/>
        <v>313.63907610518862</v>
      </c>
      <c r="AQ42" s="3">
        <f t="shared" si="33"/>
        <v>314.14355235159752</v>
      </c>
      <c r="AR42" s="3">
        <f t="shared" si="33"/>
        <v>314.64767606145307</v>
      </c>
      <c r="AS42" s="3">
        <f t="shared" si="33"/>
        <v>315.15145682237693</v>
      </c>
      <c r="AT42" s="3">
        <f t="shared" si="33"/>
        <v>315.65490373939701</v>
      </c>
      <c r="AU42" s="3">
        <f t="shared" si="33"/>
        <v>316.15802546988942</v>
      </c>
      <c r="AV42" s="3">
        <f t="shared" si="33"/>
        <v>316.66083025525307</v>
      </c>
      <c r="AW42" s="3">
        <f t="shared" si="33"/>
        <v>317.16332594968952</v>
      </c>
      <c r="AX42" s="3">
        <f t="shared" si="33"/>
        <v>317.66552004641034</v>
      </c>
      <c r="AY42" s="3">
        <f t="shared" si="33"/>
        <v>318.1674197015505</v>
      </c>
      <c r="AZ42" s="3">
        <f t="shared" si="33"/>
        <v>318.66903175603289</v>
      </c>
      <c r="BA42" s="3">
        <f t="shared" si="33"/>
        <v>319.17036275559724</v>
      </c>
      <c r="BB42" s="3">
        <f t="shared" si="33"/>
        <v>319.67141896918253</v>
      </c>
      <c r="BC42" s="3">
        <f t="shared" si="33"/>
        <v>320.17220640582553</v>
      </c>
      <c r="BD42" s="3">
        <f t="shared" si="33"/>
        <v>320.67273083022371</v>
      </c>
      <c r="BE42" s="3">
        <f t="shared" si="33"/>
        <v>321.1729977770899</v>
      </c>
      <c r="BF42" s="3">
        <f t="shared" si="33"/>
        <v>321.67301256441357</v>
      </c>
      <c r="BG42" s="3">
        <f t="shared" si="33"/>
        <v>322.17278030573095</v>
      </c>
      <c r="BH42" s="3">
        <f t="shared" si="33"/>
        <v>322.67230592149269</v>
      </c>
      <c r="BI42" s="3">
        <f t="shared" si="33"/>
        <v>323.17159414961276</v>
      </c>
      <c r="BJ42" s="3">
        <f t="shared" si="33"/>
        <v>323.67064955526774</v>
      </c>
      <c r="BK42" s="3">
        <f t="shared" si="33"/>
        <v>324.1694765400141</v>
      </c>
      <c r="BL42" s="3">
        <f t="shared" si="33"/>
        <v>324.66807935027975</v>
      </c>
      <c r="BM42" s="3">
        <f t="shared" si="33"/>
        <v>325.16646208528317</v>
      </c>
      <c r="BN42" s="3">
        <f t="shared" si="33"/>
        <v>325.66462870442723</v>
      </c>
      <c r="BO42" s="3">
        <f t="shared" si="33"/>
        <v>326.16258303421006</v>
      </c>
      <c r="BP42" s="3">
        <f t="shared" si="33"/>
        <v>326.66032877469189</v>
      </c>
      <c r="BQ42" s="3">
        <f t="shared" si="33"/>
        <v>327.15786950555281</v>
      </c>
      <c r="BR42" s="3">
        <f t="shared" si="33"/>
        <v>327.65520869177243</v>
      </c>
      <c r="BS42" s="3">
        <f t="shared" si="33"/>
        <v>328.15234968896124</v>
      </c>
      <c r="BT42" s="3">
        <f t="shared" si="33"/>
        <v>328.64929574836941</v>
      </c>
      <c r="BU42" s="3">
        <f t="shared" si="33"/>
        <v>329.14605002159709</v>
      </c>
      <c r="BV42" s="3">
        <f t="shared" si="33"/>
        <v>329.64261556502737</v>
      </c>
      <c r="BW42" s="3">
        <f t="shared" si="33"/>
        <v>330.13899534400298</v>
      </c>
      <c r="BX42" s="3">
        <f t="shared" si="33"/>
        <v>330.63519223676423</v>
      </c>
      <c r="BY42" s="3">
        <f t="shared" si="33"/>
        <v>331.13120903816474</v>
      </c>
      <c r="BZ42" s="3">
        <f t="shared" si="33"/>
        <v>331.6270484631811</v>
      </c>
      <c r="CA42" s="3">
        <f t="shared" si="33"/>
        <v>332.12271315022912</v>
      </c>
      <c r="CB42" s="3">
        <f t="shared" si="33"/>
        <v>332.61820566430202</v>
      </c>
      <c r="CC42" s="3">
        <f t="shared" si="33"/>
        <v>333.11352849993955</v>
      </c>
      <c r="CD42" s="3">
        <f t="shared" si="33"/>
        <v>333.60868408404122</v>
      </c>
      <c r="CE42" s="3">
        <f t="shared" si="33"/>
        <v>334.10367477853293</v>
      </c>
    </row>
    <row r="43" spans="1:83" x14ac:dyDescent="0.25">
      <c r="B43" s="19"/>
      <c r="C43" s="20"/>
      <c r="D43" s="20"/>
      <c r="E43" s="21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83" x14ac:dyDescent="0.25">
      <c r="C44" s="3"/>
      <c r="D44" s="3"/>
    </row>
    <row r="46" spans="1:83" x14ac:dyDescent="0.25">
      <c r="A46" s="9" t="s">
        <v>30</v>
      </c>
      <c r="B46" s="9"/>
    </row>
    <row r="47" spans="1:83" ht="30" x14ac:dyDescent="0.25">
      <c r="A47" s="37" t="s">
        <v>47</v>
      </c>
      <c r="B47" t="s">
        <v>41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 s="25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</row>
    <row r="50" spans="33:33" s="15" customFormat="1" x14ac:dyDescent="0.25">
      <c r="AG50" s="25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J50"/>
  <sheetViews>
    <sheetView tabSelected="1" workbookViewId="0">
      <selection activeCell="A12" sqref="A12"/>
    </sheetView>
  </sheetViews>
  <sheetFormatPr baseColWidth="10" defaultRowHeight="15" x14ac:dyDescent="0.25"/>
  <cols>
    <col min="1" max="1" width="44.85546875" customWidth="1"/>
    <col min="2" max="2" width="15.42578125" customWidth="1"/>
    <col min="3" max="3" width="8.28515625" customWidth="1"/>
    <col min="4" max="4" width="8.140625" customWidth="1"/>
    <col min="5" max="32" width="6.7109375" bestFit="1" customWidth="1"/>
    <col min="33" max="33" width="6.7109375" style="25" bestFit="1" customWidth="1"/>
    <col min="34" max="103" width="6.7109375" bestFit="1" customWidth="1"/>
  </cols>
  <sheetData>
    <row r="1" spans="1:114" x14ac:dyDescent="0.25">
      <c r="A1" s="22" t="s">
        <v>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14" x14ac:dyDescent="0.25">
      <c r="A2" t="s">
        <v>17</v>
      </c>
      <c r="B2" t="s">
        <v>11</v>
      </c>
      <c r="C2">
        <v>110</v>
      </c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P2">
        <v>13</v>
      </c>
      <c r="Q2">
        <v>14</v>
      </c>
      <c r="R2">
        <v>15</v>
      </c>
      <c r="S2">
        <v>16</v>
      </c>
      <c r="T2">
        <v>17</v>
      </c>
      <c r="U2">
        <v>18</v>
      </c>
      <c r="V2">
        <v>19</v>
      </c>
      <c r="W2">
        <v>20</v>
      </c>
      <c r="X2">
        <v>21</v>
      </c>
      <c r="Y2">
        <v>22</v>
      </c>
      <c r="Z2">
        <v>23</v>
      </c>
      <c r="AA2">
        <v>24</v>
      </c>
      <c r="AB2">
        <v>25</v>
      </c>
      <c r="AC2">
        <v>26</v>
      </c>
      <c r="AD2">
        <v>27</v>
      </c>
      <c r="AE2">
        <v>28</v>
      </c>
      <c r="AF2">
        <v>29</v>
      </c>
      <c r="AG2" s="29">
        <v>30</v>
      </c>
      <c r="AH2">
        <v>31</v>
      </c>
      <c r="AI2">
        <v>32</v>
      </c>
      <c r="AJ2">
        <v>33</v>
      </c>
      <c r="AK2">
        <v>34</v>
      </c>
      <c r="AL2">
        <v>35</v>
      </c>
      <c r="AM2">
        <v>36</v>
      </c>
      <c r="AN2">
        <v>37</v>
      </c>
      <c r="AO2">
        <v>38</v>
      </c>
      <c r="AP2">
        <v>39</v>
      </c>
      <c r="AQ2">
        <v>40</v>
      </c>
      <c r="AR2">
        <v>41</v>
      </c>
      <c r="AS2">
        <v>42</v>
      </c>
      <c r="AT2">
        <v>43</v>
      </c>
      <c r="AU2">
        <v>44</v>
      </c>
      <c r="AV2">
        <v>45</v>
      </c>
      <c r="AW2">
        <v>46</v>
      </c>
      <c r="AX2">
        <v>47</v>
      </c>
      <c r="AY2">
        <v>48</v>
      </c>
      <c r="AZ2">
        <v>49</v>
      </c>
      <c r="BA2">
        <v>50</v>
      </c>
      <c r="BB2">
        <v>51</v>
      </c>
      <c r="BC2">
        <v>52</v>
      </c>
      <c r="BD2">
        <v>53</v>
      </c>
      <c r="BE2">
        <v>54</v>
      </c>
      <c r="BF2">
        <v>55</v>
      </c>
      <c r="BG2">
        <v>56</v>
      </c>
      <c r="BH2">
        <v>57</v>
      </c>
      <c r="BI2">
        <v>58</v>
      </c>
      <c r="BJ2">
        <v>59</v>
      </c>
      <c r="BK2">
        <v>60</v>
      </c>
      <c r="BL2">
        <v>61</v>
      </c>
      <c r="BM2">
        <v>62</v>
      </c>
      <c r="BN2">
        <v>63</v>
      </c>
      <c r="BO2">
        <v>64</v>
      </c>
      <c r="BP2">
        <v>65</v>
      </c>
      <c r="BQ2">
        <v>66</v>
      </c>
      <c r="BR2">
        <v>67</v>
      </c>
      <c r="BS2">
        <v>68</v>
      </c>
      <c r="BT2">
        <v>69</v>
      </c>
      <c r="BU2">
        <v>70</v>
      </c>
      <c r="BV2">
        <v>71</v>
      </c>
      <c r="BW2">
        <v>72</v>
      </c>
      <c r="BX2">
        <v>73</v>
      </c>
      <c r="BY2">
        <v>74</v>
      </c>
      <c r="BZ2">
        <v>75</v>
      </c>
      <c r="CA2">
        <v>76</v>
      </c>
      <c r="CB2">
        <v>77</v>
      </c>
      <c r="CC2">
        <v>78</v>
      </c>
      <c r="CD2">
        <v>79</v>
      </c>
      <c r="CE2">
        <v>80</v>
      </c>
      <c r="CF2">
        <v>81</v>
      </c>
      <c r="CG2">
        <v>82</v>
      </c>
      <c r="CH2">
        <v>83</v>
      </c>
      <c r="CI2">
        <v>84</v>
      </c>
      <c r="CJ2">
        <v>85</v>
      </c>
      <c r="CK2">
        <v>86</v>
      </c>
      <c r="CL2">
        <v>87</v>
      </c>
      <c r="CM2">
        <v>88</v>
      </c>
      <c r="CN2">
        <v>89</v>
      </c>
      <c r="CO2">
        <v>90</v>
      </c>
      <c r="CP2">
        <v>91</v>
      </c>
      <c r="CQ2">
        <v>92</v>
      </c>
      <c r="CR2">
        <v>93</v>
      </c>
      <c r="CS2">
        <v>94</v>
      </c>
      <c r="CT2">
        <v>95</v>
      </c>
      <c r="CU2">
        <v>96</v>
      </c>
      <c r="CV2">
        <v>97</v>
      </c>
      <c r="CW2">
        <v>98</v>
      </c>
      <c r="CX2">
        <v>99</v>
      </c>
      <c r="CY2">
        <v>100</v>
      </c>
      <c r="CZ2">
        <v>101</v>
      </c>
      <c r="DA2">
        <v>102</v>
      </c>
      <c r="DB2">
        <v>103</v>
      </c>
      <c r="DC2">
        <v>104</v>
      </c>
      <c r="DD2">
        <v>105</v>
      </c>
      <c r="DE2">
        <v>106</v>
      </c>
      <c r="DF2">
        <v>107</v>
      </c>
      <c r="DG2">
        <v>108</v>
      </c>
      <c r="DH2">
        <v>109</v>
      </c>
      <c r="DI2">
        <v>110</v>
      </c>
    </row>
    <row r="3" spans="1:114" x14ac:dyDescent="0.25">
      <c r="A3" t="s">
        <v>16</v>
      </c>
      <c r="B3" t="s">
        <v>6</v>
      </c>
      <c r="C3" s="24">
        <v>1</v>
      </c>
    </row>
    <row r="4" spans="1:114" x14ac:dyDescent="0.25">
      <c r="A4" t="s">
        <v>18</v>
      </c>
      <c r="B4" t="s">
        <v>3</v>
      </c>
      <c r="R4">
        <v>4</v>
      </c>
      <c r="W4">
        <v>6.1</v>
      </c>
      <c r="AB4">
        <v>8.1</v>
      </c>
      <c r="AG4" s="25">
        <v>9.9</v>
      </c>
      <c r="AL4">
        <v>11.5</v>
      </c>
      <c r="AQ4">
        <v>12.9</v>
      </c>
      <c r="AV4">
        <v>14.2</v>
      </c>
      <c r="BA4">
        <v>15.3</v>
      </c>
      <c r="BF4">
        <v>16.3</v>
      </c>
      <c r="BK4">
        <v>17.100000000000001</v>
      </c>
      <c r="BP4">
        <v>17.899999999999999</v>
      </c>
      <c r="BU4">
        <v>18.600000000000001</v>
      </c>
      <c r="BZ4">
        <v>19.100000000000001</v>
      </c>
      <c r="CE4">
        <v>19.600000000000001</v>
      </c>
      <c r="CJ4">
        <v>20</v>
      </c>
      <c r="CO4">
        <v>20.399999999999999</v>
      </c>
      <c r="CT4">
        <v>20.7</v>
      </c>
      <c r="CY4">
        <v>21</v>
      </c>
    </row>
    <row r="5" spans="1:114" x14ac:dyDescent="0.25">
      <c r="A5" t="s">
        <v>53</v>
      </c>
      <c r="B5" t="s">
        <v>1</v>
      </c>
      <c r="D5">
        <v>0.36</v>
      </c>
      <c r="E5">
        <v>0.36</v>
      </c>
      <c r="F5">
        <v>0.36</v>
      </c>
      <c r="G5">
        <v>0.36</v>
      </c>
      <c r="H5">
        <v>0.36</v>
      </c>
      <c r="I5">
        <v>0.36</v>
      </c>
      <c r="J5">
        <v>0.36</v>
      </c>
      <c r="K5">
        <v>0.36</v>
      </c>
      <c r="L5">
        <v>0.36</v>
      </c>
      <c r="M5">
        <v>0.36</v>
      </c>
      <c r="N5">
        <v>0.36</v>
      </c>
      <c r="O5">
        <v>0.36</v>
      </c>
      <c r="P5">
        <v>0.36</v>
      </c>
      <c r="Q5">
        <v>0.36</v>
      </c>
      <c r="R5">
        <v>0.36</v>
      </c>
      <c r="S5">
        <v>0.36</v>
      </c>
      <c r="T5">
        <v>0.36</v>
      </c>
      <c r="U5">
        <v>0.36</v>
      </c>
      <c r="V5">
        <v>0.36</v>
      </c>
      <c r="W5">
        <v>0.36</v>
      </c>
      <c r="X5">
        <v>0.36</v>
      </c>
      <c r="Y5">
        <v>0.36</v>
      </c>
      <c r="Z5">
        <v>0.36</v>
      </c>
      <c r="AA5">
        <v>0.36</v>
      </c>
      <c r="AB5">
        <v>0.36</v>
      </c>
      <c r="AC5">
        <v>0.36</v>
      </c>
      <c r="AD5">
        <v>0.36</v>
      </c>
      <c r="AE5">
        <v>0.36</v>
      </c>
      <c r="AF5">
        <v>0.36</v>
      </c>
      <c r="AG5">
        <v>0.36</v>
      </c>
      <c r="AH5">
        <v>0.36</v>
      </c>
      <c r="AI5">
        <v>0.36</v>
      </c>
      <c r="AJ5">
        <v>0.36</v>
      </c>
      <c r="AK5">
        <v>0.36</v>
      </c>
      <c r="AL5">
        <v>0.36</v>
      </c>
      <c r="AM5">
        <v>0.36</v>
      </c>
      <c r="AN5">
        <v>0.36</v>
      </c>
      <c r="AO5">
        <v>0.36</v>
      </c>
      <c r="AP5">
        <v>0.36</v>
      </c>
      <c r="AQ5">
        <v>0.36</v>
      </c>
      <c r="AR5">
        <v>0.36</v>
      </c>
      <c r="AS5">
        <v>0.36</v>
      </c>
      <c r="AT5">
        <v>0.36</v>
      </c>
      <c r="AU5">
        <v>0.36</v>
      </c>
      <c r="AV5">
        <v>0.36</v>
      </c>
      <c r="AW5">
        <v>0.36</v>
      </c>
      <c r="AX5">
        <v>0.36</v>
      </c>
      <c r="AY5">
        <v>0.36</v>
      </c>
      <c r="AZ5">
        <v>0.36</v>
      </c>
      <c r="BA5">
        <v>0.36</v>
      </c>
      <c r="BB5">
        <v>0.36</v>
      </c>
      <c r="BC5">
        <v>0.36</v>
      </c>
      <c r="BD5">
        <v>0.36</v>
      </c>
      <c r="BE5">
        <v>0.36</v>
      </c>
      <c r="BF5">
        <v>0.36</v>
      </c>
      <c r="BG5">
        <v>0.36</v>
      </c>
      <c r="BH5">
        <v>0.36</v>
      </c>
      <c r="BI5">
        <v>0.36</v>
      </c>
      <c r="BJ5">
        <v>0.36</v>
      </c>
      <c r="BK5">
        <v>0.36</v>
      </c>
      <c r="BL5">
        <v>0.36</v>
      </c>
      <c r="BM5">
        <v>0.36</v>
      </c>
      <c r="BN5">
        <v>0.36</v>
      </c>
      <c r="BO5">
        <v>0.36</v>
      </c>
      <c r="BP5">
        <v>0.36</v>
      </c>
      <c r="BQ5">
        <v>0.36</v>
      </c>
      <c r="BR5">
        <v>0.36</v>
      </c>
      <c r="BS5">
        <v>0.36</v>
      </c>
      <c r="BT5">
        <v>0.36</v>
      </c>
      <c r="BU5">
        <v>0.36</v>
      </c>
      <c r="BV5">
        <v>0.36</v>
      </c>
      <c r="BW5">
        <v>0.36</v>
      </c>
      <c r="BX5">
        <v>0.36</v>
      </c>
      <c r="BY5">
        <v>0.36</v>
      </c>
      <c r="BZ5">
        <v>0.36</v>
      </c>
      <c r="CA5">
        <v>0.36</v>
      </c>
      <c r="CB5">
        <v>0.36</v>
      </c>
      <c r="CC5">
        <v>0.36</v>
      </c>
      <c r="CD5">
        <v>0.36</v>
      </c>
      <c r="CE5">
        <v>0.36</v>
      </c>
      <c r="CF5">
        <v>0.36</v>
      </c>
      <c r="CG5">
        <v>0.36</v>
      </c>
      <c r="CH5">
        <v>0.36</v>
      </c>
      <c r="CI5">
        <v>0.36</v>
      </c>
      <c r="CJ5">
        <v>0.36</v>
      </c>
      <c r="CK5">
        <v>0.36</v>
      </c>
      <c r="CL5">
        <v>0.36</v>
      </c>
      <c r="CM5">
        <v>0.36</v>
      </c>
      <c r="CN5">
        <v>0.36</v>
      </c>
      <c r="CO5">
        <v>0.36</v>
      </c>
      <c r="CP5">
        <v>0.36</v>
      </c>
      <c r="CQ5">
        <v>0.36</v>
      </c>
      <c r="CR5">
        <v>0.36</v>
      </c>
      <c r="CS5">
        <v>0.36</v>
      </c>
      <c r="CT5">
        <v>0.36</v>
      </c>
      <c r="CU5">
        <v>0.36</v>
      </c>
      <c r="CV5">
        <v>0.36</v>
      </c>
      <c r="CW5">
        <v>0.36</v>
      </c>
      <c r="CX5">
        <v>0.36</v>
      </c>
      <c r="CY5">
        <v>0.36</v>
      </c>
      <c r="CZ5">
        <v>0.36</v>
      </c>
      <c r="DA5">
        <v>0.36</v>
      </c>
      <c r="DB5">
        <v>0.36</v>
      </c>
      <c r="DC5">
        <v>0.36</v>
      </c>
      <c r="DD5">
        <v>0.36</v>
      </c>
      <c r="DE5">
        <v>0.36</v>
      </c>
      <c r="DF5">
        <v>0.36</v>
      </c>
      <c r="DG5">
        <v>0.36</v>
      </c>
      <c r="DH5">
        <v>0.36</v>
      </c>
      <c r="DI5">
        <v>0.36</v>
      </c>
    </row>
    <row r="6" spans="1:114" x14ac:dyDescent="0.25">
      <c r="AV6" s="8" t="s">
        <v>93</v>
      </c>
      <c r="DC6" s="89">
        <f>(DD8-CP8)/14</f>
        <v>13.142857142857142</v>
      </c>
    </row>
    <row r="7" spans="1:114" x14ac:dyDescent="0.25">
      <c r="A7" s="9" t="s">
        <v>29</v>
      </c>
      <c r="B7" s="9"/>
      <c r="C7" s="89">
        <f>136.5/20</f>
        <v>6.8250000000000002</v>
      </c>
      <c r="D7" t="s">
        <v>52</v>
      </c>
      <c r="F7" t="s">
        <v>89</v>
      </c>
      <c r="X7" s="89">
        <f>(AG8-W8)/10</f>
        <v>7.8</v>
      </c>
      <c r="Y7" t="s">
        <v>90</v>
      </c>
      <c r="AA7" t="s">
        <v>91</v>
      </c>
      <c r="AH7" s="89">
        <f>(AQ8-AG8)/10</f>
        <v>8.5</v>
      </c>
      <c r="AI7" t="s">
        <v>52</v>
      </c>
      <c r="AK7" t="s">
        <v>92</v>
      </c>
      <c r="AU7" s="89">
        <f>(AV8-AQ8)/5</f>
        <v>8</v>
      </c>
      <c r="AV7" s="8" t="s">
        <v>19</v>
      </c>
      <c r="BE7" s="89">
        <f>(BF8-AW8)/9</f>
        <v>10.555555555555555</v>
      </c>
      <c r="BF7" s="8" t="s">
        <v>20</v>
      </c>
      <c r="BO7" s="89">
        <f>(BP8-BG8)/9</f>
        <v>12.222222222222221</v>
      </c>
      <c r="BP7" s="8" t="s">
        <v>21</v>
      </c>
      <c r="BY7" s="89">
        <f>(BZ8-BQ8)/9</f>
        <v>13</v>
      </c>
      <c r="BZ7" s="8" t="s">
        <v>22</v>
      </c>
      <c r="CN7" s="89">
        <f>(CO8-CA8)/14</f>
        <v>14.714285714285714</v>
      </c>
      <c r="CO7" s="8" t="s">
        <v>51</v>
      </c>
      <c r="CX7" s="15"/>
      <c r="DC7" s="4"/>
      <c r="DD7" s="8" t="s">
        <v>23</v>
      </c>
      <c r="DI7" s="89">
        <f>(DI8-DE8)/4</f>
        <v>12.25</v>
      </c>
      <c r="DJ7" s="8" t="s">
        <v>24</v>
      </c>
    </row>
    <row r="8" spans="1:114" x14ac:dyDescent="0.25">
      <c r="A8" t="s">
        <v>37</v>
      </c>
      <c r="B8" t="s">
        <v>15</v>
      </c>
      <c r="D8" s="39">
        <f t="shared" ref="D8:V8" si="0">D2*Acc_20ans</f>
        <v>6.8250000000000002</v>
      </c>
      <c r="E8" s="39">
        <f t="shared" si="0"/>
        <v>13.65</v>
      </c>
      <c r="F8" s="39">
        <f t="shared" si="0"/>
        <v>20.475000000000001</v>
      </c>
      <c r="G8" s="39">
        <f t="shared" si="0"/>
        <v>27.3</v>
      </c>
      <c r="H8" s="39">
        <f t="shared" si="0"/>
        <v>34.125</v>
      </c>
      <c r="I8" s="39">
        <f t="shared" si="0"/>
        <v>40.950000000000003</v>
      </c>
      <c r="J8" s="39">
        <f t="shared" si="0"/>
        <v>47.774999999999999</v>
      </c>
      <c r="K8" s="39">
        <f t="shared" si="0"/>
        <v>54.6</v>
      </c>
      <c r="L8" s="39">
        <f t="shared" si="0"/>
        <v>61.425000000000004</v>
      </c>
      <c r="M8" s="39">
        <f t="shared" si="0"/>
        <v>68.25</v>
      </c>
      <c r="N8" s="39">
        <f t="shared" si="0"/>
        <v>75.075000000000003</v>
      </c>
      <c r="O8" s="39">
        <f t="shared" si="0"/>
        <v>81.900000000000006</v>
      </c>
      <c r="P8" s="39">
        <f t="shared" si="0"/>
        <v>88.725000000000009</v>
      </c>
      <c r="Q8" s="39">
        <f t="shared" si="0"/>
        <v>95.55</v>
      </c>
      <c r="R8" s="39">
        <f t="shared" si="0"/>
        <v>102.375</v>
      </c>
      <c r="S8" s="39">
        <f t="shared" si="0"/>
        <v>109.2</v>
      </c>
      <c r="T8" s="39">
        <f t="shared" si="0"/>
        <v>116.02500000000001</v>
      </c>
      <c r="U8" s="39">
        <f t="shared" si="0"/>
        <v>122.85000000000001</v>
      </c>
      <c r="V8" s="39">
        <f t="shared" si="0"/>
        <v>129.67500000000001</v>
      </c>
      <c r="W8" s="87">
        <v>137</v>
      </c>
      <c r="X8" s="39">
        <f t="shared" ref="X8:AF8" si="1">W8+Acc_20_30</f>
        <v>144.80000000000001</v>
      </c>
      <c r="Y8" s="39">
        <f t="shared" si="1"/>
        <v>152.60000000000002</v>
      </c>
      <c r="Z8" s="39">
        <f t="shared" si="1"/>
        <v>160.40000000000003</v>
      </c>
      <c r="AA8" s="39">
        <f t="shared" si="1"/>
        <v>168.20000000000005</v>
      </c>
      <c r="AB8" s="39">
        <f t="shared" si="1"/>
        <v>176.00000000000006</v>
      </c>
      <c r="AC8" s="39">
        <f t="shared" si="1"/>
        <v>183.80000000000007</v>
      </c>
      <c r="AD8" s="39">
        <f t="shared" si="1"/>
        <v>191.60000000000008</v>
      </c>
      <c r="AE8" s="39">
        <f t="shared" si="1"/>
        <v>199.40000000000009</v>
      </c>
      <c r="AF8" s="39">
        <f t="shared" si="1"/>
        <v>207.2000000000001</v>
      </c>
      <c r="AG8" s="87">
        <v>215</v>
      </c>
      <c r="AH8" s="39">
        <f t="shared" ref="AH8:AP8" si="2">AG8+Acc_30_40</f>
        <v>223.5</v>
      </c>
      <c r="AI8" s="39">
        <f t="shared" si="2"/>
        <v>232</v>
      </c>
      <c r="AJ8" s="39">
        <f t="shared" si="2"/>
        <v>240.5</v>
      </c>
      <c r="AK8" s="39">
        <f t="shared" si="2"/>
        <v>249</v>
      </c>
      <c r="AL8" s="39">
        <f t="shared" si="2"/>
        <v>257.5</v>
      </c>
      <c r="AM8" s="39">
        <f t="shared" si="2"/>
        <v>266</v>
      </c>
      <c r="AN8" s="39">
        <f t="shared" si="2"/>
        <v>274.5</v>
      </c>
      <c r="AO8" s="39">
        <f t="shared" si="2"/>
        <v>283</v>
      </c>
      <c r="AP8" s="39">
        <f t="shared" si="2"/>
        <v>291.5</v>
      </c>
      <c r="AQ8" s="87">
        <v>300</v>
      </c>
      <c r="AR8" s="39">
        <f>AQ8+Acc_40_45</f>
        <v>308</v>
      </c>
      <c r="AS8" s="39">
        <f>AR8+Acc_40_45</f>
        <v>316</v>
      </c>
      <c r="AT8" s="39">
        <f>AS8+Acc_40_45</f>
        <v>324</v>
      </c>
      <c r="AU8" s="39">
        <f>AT8+Acc_40_45</f>
        <v>332</v>
      </c>
      <c r="AV8" s="87">
        <v>340</v>
      </c>
      <c r="AW8" s="87">
        <v>226</v>
      </c>
      <c r="AX8" s="39">
        <f>AW8+Acc_46_55</f>
        <v>236.55555555555554</v>
      </c>
      <c r="AY8" s="39">
        <f t="shared" ref="AX8:BE8" si="3">AX8+Acc_46_55</f>
        <v>247.11111111111109</v>
      </c>
      <c r="AZ8" s="39">
        <f t="shared" si="3"/>
        <v>257.66666666666663</v>
      </c>
      <c r="BA8" s="39">
        <f t="shared" si="3"/>
        <v>268.22222222222217</v>
      </c>
      <c r="BB8" s="39">
        <f t="shared" si="3"/>
        <v>278.77777777777771</v>
      </c>
      <c r="BC8" s="39">
        <f t="shared" si="3"/>
        <v>289.33333333333326</v>
      </c>
      <c r="BD8" s="39">
        <f t="shared" si="3"/>
        <v>299.8888888888888</v>
      </c>
      <c r="BE8" s="39">
        <f t="shared" si="3"/>
        <v>310.44444444444434</v>
      </c>
      <c r="BF8" s="87">
        <v>321</v>
      </c>
      <c r="BG8" s="87">
        <v>258</v>
      </c>
      <c r="BH8" s="39">
        <f t="shared" ref="BH8:BO8" si="4">BG8+Acc_56_65</f>
        <v>270.22222222222223</v>
      </c>
      <c r="BI8" s="39">
        <f t="shared" si="4"/>
        <v>282.44444444444446</v>
      </c>
      <c r="BJ8" s="39">
        <f t="shared" si="4"/>
        <v>294.66666666666669</v>
      </c>
      <c r="BK8" s="39">
        <f t="shared" si="4"/>
        <v>306.88888888888891</v>
      </c>
      <c r="BL8" s="39">
        <f t="shared" si="4"/>
        <v>319.11111111111114</v>
      </c>
      <c r="BM8" s="39">
        <f t="shared" si="4"/>
        <v>331.33333333333337</v>
      </c>
      <c r="BN8" s="39">
        <f t="shared" si="4"/>
        <v>343.5555555555556</v>
      </c>
      <c r="BO8" s="39">
        <f t="shared" si="4"/>
        <v>355.77777777777783</v>
      </c>
      <c r="BP8" s="87">
        <v>368</v>
      </c>
      <c r="BQ8" s="87">
        <v>295</v>
      </c>
      <c r="BR8" s="39">
        <f t="shared" ref="BR8:BY8" si="5">BQ8+Acc_66_75</f>
        <v>308</v>
      </c>
      <c r="BS8" s="39">
        <f t="shared" si="5"/>
        <v>321</v>
      </c>
      <c r="BT8" s="39">
        <f t="shared" si="5"/>
        <v>334</v>
      </c>
      <c r="BU8" s="39">
        <f t="shared" si="5"/>
        <v>347</v>
      </c>
      <c r="BV8" s="39">
        <f t="shared" si="5"/>
        <v>360</v>
      </c>
      <c r="BW8" s="39">
        <f t="shared" si="5"/>
        <v>373</v>
      </c>
      <c r="BX8" s="39">
        <f t="shared" si="5"/>
        <v>386</v>
      </c>
      <c r="BY8" s="39">
        <f t="shared" si="5"/>
        <v>399</v>
      </c>
      <c r="BZ8" s="88">
        <v>412</v>
      </c>
      <c r="CA8" s="87">
        <v>334</v>
      </c>
      <c r="CB8" s="39">
        <f t="shared" ref="CB8:CN8" si="6">CA8+Acc_76_90</f>
        <v>348.71428571428572</v>
      </c>
      <c r="CC8" s="39">
        <f t="shared" si="6"/>
        <v>363.42857142857144</v>
      </c>
      <c r="CD8" s="39">
        <f t="shared" si="6"/>
        <v>378.14285714285717</v>
      </c>
      <c r="CE8" s="39">
        <f t="shared" si="6"/>
        <v>392.85714285714289</v>
      </c>
      <c r="CF8" s="39">
        <f t="shared" si="6"/>
        <v>407.57142857142861</v>
      </c>
      <c r="CG8" s="39">
        <f t="shared" si="6"/>
        <v>422.28571428571433</v>
      </c>
      <c r="CH8" s="39">
        <f t="shared" si="6"/>
        <v>437.00000000000006</v>
      </c>
      <c r="CI8" s="39">
        <f t="shared" si="6"/>
        <v>451.71428571428578</v>
      </c>
      <c r="CJ8" s="39">
        <f t="shared" si="6"/>
        <v>466.4285714285715</v>
      </c>
      <c r="CK8" s="39">
        <f t="shared" si="6"/>
        <v>481.14285714285722</v>
      </c>
      <c r="CL8" s="39">
        <f t="shared" si="6"/>
        <v>495.85714285714295</v>
      </c>
      <c r="CM8" s="39">
        <f t="shared" si="6"/>
        <v>510.57142857142867</v>
      </c>
      <c r="CN8" s="39">
        <f t="shared" si="6"/>
        <v>525.28571428571433</v>
      </c>
      <c r="CO8" s="87">
        <v>540</v>
      </c>
      <c r="CP8" s="87">
        <v>402</v>
      </c>
      <c r="CQ8" s="39">
        <f t="shared" ref="CQ8:DC8" si="7">CP8+Acc_91_105</f>
        <v>415.14285714285717</v>
      </c>
      <c r="CR8" s="39">
        <f t="shared" si="7"/>
        <v>428.28571428571433</v>
      </c>
      <c r="CS8" s="39">
        <f t="shared" si="7"/>
        <v>441.4285714285715</v>
      </c>
      <c r="CT8" s="39">
        <f t="shared" si="7"/>
        <v>454.57142857142867</v>
      </c>
      <c r="CU8" s="39">
        <f t="shared" si="7"/>
        <v>467.71428571428584</v>
      </c>
      <c r="CV8" s="39">
        <f t="shared" si="7"/>
        <v>480.857142857143</v>
      </c>
      <c r="CW8" s="39">
        <f t="shared" si="7"/>
        <v>494.00000000000017</v>
      </c>
      <c r="CX8" s="39">
        <f t="shared" si="7"/>
        <v>507.14285714285734</v>
      </c>
      <c r="CY8" s="39">
        <f t="shared" si="7"/>
        <v>520.28571428571445</v>
      </c>
      <c r="CZ8" s="39">
        <f t="shared" si="7"/>
        <v>533.42857142857156</v>
      </c>
      <c r="DA8" s="39">
        <f t="shared" si="7"/>
        <v>546.57142857142867</v>
      </c>
      <c r="DB8" s="39">
        <f t="shared" si="7"/>
        <v>559.71428571428578</v>
      </c>
      <c r="DC8" s="39">
        <f t="shared" si="7"/>
        <v>572.85714285714289</v>
      </c>
      <c r="DD8" s="87">
        <v>586</v>
      </c>
      <c r="DE8" s="87">
        <v>464</v>
      </c>
      <c r="DF8" s="38">
        <f>DE8+Acc_106_110</f>
        <v>476.25</v>
      </c>
      <c r="DG8" s="38">
        <f>DF8+Acc_106_110</f>
        <v>488.5</v>
      </c>
      <c r="DH8" s="38">
        <f>DG8+Acc_106_110</f>
        <v>500.75</v>
      </c>
      <c r="DI8" s="87">
        <v>513</v>
      </c>
      <c r="DJ8" s="5">
        <v>0</v>
      </c>
    </row>
    <row r="9" spans="1:114" x14ac:dyDescent="0.25">
      <c r="A9" t="s">
        <v>25</v>
      </c>
      <c r="B9" t="s">
        <v>0</v>
      </c>
      <c r="D9" s="3">
        <f t="shared" ref="D9:AI9" si="8">D8*D5*S*1.3</f>
        <v>3.1940999999999997</v>
      </c>
      <c r="E9" s="3">
        <f t="shared" si="8"/>
        <v>6.3881999999999994</v>
      </c>
      <c r="F9" s="3">
        <f t="shared" si="8"/>
        <v>9.5823</v>
      </c>
      <c r="G9" s="3">
        <f t="shared" si="8"/>
        <v>12.776399999999999</v>
      </c>
      <c r="H9" s="3">
        <f t="shared" si="8"/>
        <v>15.970500000000001</v>
      </c>
      <c r="I9" s="3">
        <f t="shared" si="8"/>
        <v>19.1646</v>
      </c>
      <c r="J9" s="3">
        <f t="shared" si="8"/>
        <v>22.358699999999999</v>
      </c>
      <c r="K9" s="3">
        <f t="shared" si="8"/>
        <v>25.552799999999998</v>
      </c>
      <c r="L9" s="3">
        <f t="shared" si="8"/>
        <v>28.7469</v>
      </c>
      <c r="M9" s="3">
        <f t="shared" si="8"/>
        <v>31.941000000000003</v>
      </c>
      <c r="N9" s="3">
        <f t="shared" si="8"/>
        <v>35.135100000000001</v>
      </c>
      <c r="O9" s="3">
        <f t="shared" si="8"/>
        <v>38.3292</v>
      </c>
      <c r="P9" s="3">
        <f t="shared" si="8"/>
        <v>41.523300000000006</v>
      </c>
      <c r="Q9" s="3">
        <f t="shared" si="8"/>
        <v>44.717399999999998</v>
      </c>
      <c r="R9" s="3">
        <f t="shared" si="8"/>
        <v>47.911499999999997</v>
      </c>
      <c r="S9" s="3">
        <f t="shared" si="8"/>
        <v>51.105599999999995</v>
      </c>
      <c r="T9" s="3">
        <f t="shared" si="8"/>
        <v>54.299700000000001</v>
      </c>
      <c r="U9" s="3">
        <f t="shared" si="8"/>
        <v>57.4938</v>
      </c>
      <c r="V9" s="3">
        <f t="shared" si="8"/>
        <v>60.687899999999999</v>
      </c>
      <c r="W9" s="3">
        <f t="shared" si="8"/>
        <v>64.116</v>
      </c>
      <c r="X9" s="3">
        <f t="shared" si="8"/>
        <v>67.766400000000004</v>
      </c>
      <c r="Y9" s="3">
        <f t="shared" si="8"/>
        <v>71.416800000000009</v>
      </c>
      <c r="Z9" s="3">
        <f t="shared" si="8"/>
        <v>75.067200000000014</v>
      </c>
      <c r="AA9" s="3">
        <f t="shared" si="8"/>
        <v>78.717600000000019</v>
      </c>
      <c r="AB9" s="3">
        <f t="shared" si="8"/>
        <v>82.368000000000023</v>
      </c>
      <c r="AC9" s="3">
        <f t="shared" si="8"/>
        <v>86.018400000000028</v>
      </c>
      <c r="AD9" s="3">
        <f t="shared" si="8"/>
        <v>89.668800000000033</v>
      </c>
      <c r="AE9" s="3">
        <f t="shared" si="8"/>
        <v>93.319200000000052</v>
      </c>
      <c r="AF9" s="3">
        <f t="shared" si="8"/>
        <v>96.969600000000042</v>
      </c>
      <c r="AG9" s="26">
        <f t="shared" si="8"/>
        <v>100.61999999999999</v>
      </c>
      <c r="AH9" s="3">
        <f t="shared" si="8"/>
        <v>104.598</v>
      </c>
      <c r="AI9" s="3">
        <f t="shared" si="8"/>
        <v>108.57599999999999</v>
      </c>
      <c r="AJ9" s="3">
        <f t="shared" ref="AJ9:BO9" si="9">AJ8*AJ5*S*1.3</f>
        <v>112.554</v>
      </c>
      <c r="AK9" s="3">
        <f t="shared" si="9"/>
        <v>116.53200000000001</v>
      </c>
      <c r="AL9" s="3">
        <f t="shared" si="9"/>
        <v>120.51</v>
      </c>
      <c r="AM9" s="3">
        <f t="shared" si="9"/>
        <v>124.48799999999999</v>
      </c>
      <c r="AN9" s="3">
        <f t="shared" si="9"/>
        <v>128.46600000000001</v>
      </c>
      <c r="AO9" s="3">
        <f t="shared" si="9"/>
        <v>132.44399999999999</v>
      </c>
      <c r="AP9" s="3">
        <f t="shared" si="9"/>
        <v>136.422</v>
      </c>
      <c r="AQ9" s="3">
        <f t="shared" si="9"/>
        <v>140.4</v>
      </c>
      <c r="AR9" s="3">
        <f t="shared" si="9"/>
        <v>144.14400000000001</v>
      </c>
      <c r="AS9" s="3">
        <f t="shared" si="9"/>
        <v>147.88800000000001</v>
      </c>
      <c r="AT9" s="3">
        <f t="shared" si="9"/>
        <v>151.63200000000001</v>
      </c>
      <c r="AU9" s="3">
        <f t="shared" si="9"/>
        <v>155.376</v>
      </c>
      <c r="AV9" s="3">
        <f t="shared" si="9"/>
        <v>159.12</v>
      </c>
      <c r="AW9" s="3">
        <f t="shared" si="9"/>
        <v>105.768</v>
      </c>
      <c r="AX9" s="3">
        <f t="shared" si="9"/>
        <v>110.708</v>
      </c>
      <c r="AY9" s="3">
        <f t="shared" si="9"/>
        <v>115.648</v>
      </c>
      <c r="AZ9" s="3">
        <f t="shared" si="9"/>
        <v>120.58799999999998</v>
      </c>
      <c r="BA9" s="3">
        <f t="shared" si="9"/>
        <v>125.52799999999998</v>
      </c>
      <c r="BB9" s="3">
        <f t="shared" si="9"/>
        <v>130.46799999999996</v>
      </c>
      <c r="BC9" s="3">
        <f t="shared" si="9"/>
        <v>135.40799999999996</v>
      </c>
      <c r="BD9" s="3">
        <f t="shared" si="9"/>
        <v>140.34799999999996</v>
      </c>
      <c r="BE9" s="3">
        <f t="shared" si="9"/>
        <v>145.28799999999995</v>
      </c>
      <c r="BF9" s="3">
        <f t="shared" si="9"/>
        <v>150.22800000000001</v>
      </c>
      <c r="BG9" s="3">
        <f t="shared" si="9"/>
        <v>120.744</v>
      </c>
      <c r="BH9" s="3">
        <f t="shared" si="9"/>
        <v>126.46400000000001</v>
      </c>
      <c r="BI9" s="3">
        <f t="shared" si="9"/>
        <v>132.18400000000003</v>
      </c>
      <c r="BJ9" s="3">
        <f t="shared" si="9"/>
        <v>137.904</v>
      </c>
      <c r="BK9" s="3">
        <f t="shared" si="9"/>
        <v>143.62400000000002</v>
      </c>
      <c r="BL9" s="3">
        <f t="shared" si="9"/>
        <v>149.34400000000002</v>
      </c>
      <c r="BM9" s="3">
        <f t="shared" si="9"/>
        <v>155.06400000000002</v>
      </c>
      <c r="BN9" s="3">
        <f t="shared" si="9"/>
        <v>160.78400000000002</v>
      </c>
      <c r="BO9" s="3">
        <f t="shared" si="9"/>
        <v>166.50400000000002</v>
      </c>
      <c r="BP9" s="3">
        <f t="shared" ref="BP9:CU9" si="10">BP8*BP5*S*1.3</f>
        <v>172.22399999999999</v>
      </c>
      <c r="BQ9" s="3">
        <f t="shared" si="10"/>
        <v>138.06</v>
      </c>
      <c r="BR9" s="3">
        <f t="shared" si="10"/>
        <v>144.14400000000001</v>
      </c>
      <c r="BS9" s="3">
        <f t="shared" si="10"/>
        <v>150.22800000000001</v>
      </c>
      <c r="BT9" s="3">
        <f t="shared" si="10"/>
        <v>156.31200000000001</v>
      </c>
      <c r="BU9" s="3">
        <f t="shared" si="10"/>
        <v>162.39600000000002</v>
      </c>
      <c r="BV9" s="3">
        <f t="shared" si="10"/>
        <v>168.48</v>
      </c>
      <c r="BW9" s="3">
        <f t="shared" si="10"/>
        <v>174.56400000000002</v>
      </c>
      <c r="BX9" s="3">
        <f t="shared" si="10"/>
        <v>180.64800000000002</v>
      </c>
      <c r="BY9" s="3">
        <f t="shared" si="10"/>
        <v>186.732</v>
      </c>
      <c r="BZ9" s="3">
        <f t="shared" si="10"/>
        <v>192.816</v>
      </c>
      <c r="CA9" s="3">
        <f t="shared" si="10"/>
        <v>156.31200000000001</v>
      </c>
      <c r="CB9" s="3">
        <f t="shared" si="10"/>
        <v>163.1982857142857</v>
      </c>
      <c r="CC9" s="3">
        <f t="shared" si="10"/>
        <v>170.08457142857145</v>
      </c>
      <c r="CD9" s="3">
        <f t="shared" si="10"/>
        <v>176.97085714285717</v>
      </c>
      <c r="CE9" s="3">
        <f t="shared" si="10"/>
        <v>183.85714285714289</v>
      </c>
      <c r="CF9" s="3">
        <f t="shared" si="10"/>
        <v>190.74342857142861</v>
      </c>
      <c r="CG9" s="3">
        <f t="shared" si="10"/>
        <v>197.62971428571433</v>
      </c>
      <c r="CH9" s="3">
        <f t="shared" si="10"/>
        <v>204.51600000000005</v>
      </c>
      <c r="CI9" s="3">
        <f t="shared" si="10"/>
        <v>211.40228571428574</v>
      </c>
      <c r="CJ9" s="3">
        <f t="shared" si="10"/>
        <v>218.28857142857146</v>
      </c>
      <c r="CK9" s="3">
        <f t="shared" si="10"/>
        <v>225.17485714285718</v>
      </c>
      <c r="CL9" s="3">
        <f t="shared" si="10"/>
        <v>232.0611428571429</v>
      </c>
      <c r="CM9" s="3">
        <f t="shared" si="10"/>
        <v>238.94742857142862</v>
      </c>
      <c r="CN9" s="3">
        <f t="shared" si="10"/>
        <v>245.83371428571431</v>
      </c>
      <c r="CO9" s="3">
        <f t="shared" si="10"/>
        <v>252.72000000000003</v>
      </c>
      <c r="CP9" s="3">
        <f t="shared" si="10"/>
        <v>188.136</v>
      </c>
      <c r="CQ9" s="3">
        <f t="shared" si="10"/>
        <v>194.28685714285717</v>
      </c>
      <c r="CR9" s="3">
        <f t="shared" si="10"/>
        <v>200.43771428571432</v>
      </c>
      <c r="CS9" s="3">
        <f t="shared" si="10"/>
        <v>206.58857142857147</v>
      </c>
      <c r="CT9" s="3">
        <f t="shared" si="10"/>
        <v>212.73942857142862</v>
      </c>
      <c r="CU9" s="3">
        <f t="shared" si="10"/>
        <v>218.89028571428577</v>
      </c>
      <c r="CV9" s="3">
        <f t="shared" ref="CV9:DI9" si="11">CV8*CV5*S*1.3</f>
        <v>225.04114285714294</v>
      </c>
      <c r="CW9" s="3">
        <f t="shared" si="11"/>
        <v>231.19200000000009</v>
      </c>
      <c r="CX9" s="3">
        <f t="shared" si="11"/>
        <v>237.34285714285724</v>
      </c>
      <c r="CY9" s="3">
        <f t="shared" si="11"/>
        <v>243.49371428571436</v>
      </c>
      <c r="CZ9" s="3">
        <f t="shared" si="11"/>
        <v>249.64457142857148</v>
      </c>
      <c r="DA9" s="3">
        <f t="shared" si="11"/>
        <v>255.79542857142863</v>
      </c>
      <c r="DB9" s="3">
        <f t="shared" si="11"/>
        <v>261.94628571428575</v>
      </c>
      <c r="DC9" s="3">
        <f t="shared" si="11"/>
        <v>268.09714285714284</v>
      </c>
      <c r="DD9" s="3">
        <f t="shared" si="11"/>
        <v>274.24799999999999</v>
      </c>
      <c r="DE9" s="3">
        <f t="shared" si="11"/>
        <v>217.15199999999999</v>
      </c>
      <c r="DF9" s="3">
        <f t="shared" si="11"/>
        <v>222.88499999999999</v>
      </c>
      <c r="DG9" s="3">
        <f t="shared" si="11"/>
        <v>228.61799999999999</v>
      </c>
      <c r="DH9" s="3">
        <f t="shared" si="11"/>
        <v>234.35099999999997</v>
      </c>
      <c r="DI9" s="3">
        <f t="shared" si="11"/>
        <v>240.084</v>
      </c>
    </row>
    <row r="10" spans="1:114" x14ac:dyDescent="0.25">
      <c r="A10" t="s">
        <v>26</v>
      </c>
      <c r="B10" t="s">
        <v>4</v>
      </c>
      <c r="D10" s="3">
        <f t="shared" ref="D10:AI10" si="12">EXP(-1.0587+0.8836*LN(D9)+0.284)</f>
        <v>1.2858621334261924</v>
      </c>
      <c r="E10" s="3">
        <f t="shared" si="12"/>
        <v>2.3723814054268257</v>
      </c>
      <c r="F10" s="3">
        <f t="shared" si="12"/>
        <v>3.3945229395726888</v>
      </c>
      <c r="G10" s="3">
        <f t="shared" si="12"/>
        <v>4.3769805382001454</v>
      </c>
      <c r="H10" s="3">
        <f t="shared" si="12"/>
        <v>5.3309462420444085</v>
      </c>
      <c r="I10" s="3">
        <f t="shared" si="12"/>
        <v>6.2628044584215923</v>
      </c>
      <c r="J10" s="3">
        <f t="shared" si="12"/>
        <v>7.1766709678716856</v>
      </c>
      <c r="K10" s="3">
        <f t="shared" si="12"/>
        <v>8.0754125740317182</v>
      </c>
      <c r="L10" s="3">
        <f t="shared" si="12"/>
        <v>8.961136414043569</v>
      </c>
      <c r="M10" s="3">
        <f t="shared" si="12"/>
        <v>9.8354539022453444</v>
      </c>
      <c r="N10" s="3">
        <f t="shared" si="12"/>
        <v>10.699635520459337</v>
      </c>
      <c r="O10" s="3">
        <f t="shared" si="12"/>
        <v>11.554707504602339</v>
      </c>
      <c r="P10" s="3">
        <f t="shared" si="12"/>
        <v>12.401515297888034</v>
      </c>
      <c r="Q10" s="3">
        <f t="shared" si="12"/>
        <v>13.240766886633416</v>
      </c>
      <c r="R10" s="3">
        <f t="shared" si="12"/>
        <v>14.073063385132535</v>
      </c>
      <c r="S10" s="3">
        <f t="shared" si="12"/>
        <v>14.898921224732128</v>
      </c>
      <c r="T10" s="3">
        <f t="shared" si="12"/>
        <v>15.71878863426136</v>
      </c>
      <c r="U10" s="3">
        <f t="shared" si="12"/>
        <v>16.533058130831456</v>
      </c>
      <c r="V10" s="3">
        <f t="shared" si="12"/>
        <v>17.342076155324321</v>
      </c>
      <c r="W10" s="3">
        <f t="shared" si="12"/>
        <v>18.204870493705258</v>
      </c>
      <c r="X10" s="3">
        <f t="shared" si="12"/>
        <v>19.117733439735236</v>
      </c>
      <c r="Y10" s="3">
        <f t="shared" si="12"/>
        <v>20.024887576480612</v>
      </c>
      <c r="Z10" s="3">
        <f t="shared" si="12"/>
        <v>20.926657992619532</v>
      </c>
      <c r="AA10" s="3">
        <f t="shared" si="12"/>
        <v>21.823336373425391</v>
      </c>
      <c r="AB10" s="3">
        <f t="shared" si="12"/>
        <v>22.715185822374924</v>
      </c>
      <c r="AC10" s="3">
        <f t="shared" si="12"/>
        <v>23.60244480388106</v>
      </c>
      <c r="AD10" s="3">
        <f t="shared" si="12"/>
        <v>24.485330397878503</v>
      </c>
      <c r="AE10" s="3">
        <f t="shared" si="12"/>
        <v>25.364041009510686</v>
      </c>
      <c r="AF10" s="3">
        <f t="shared" si="12"/>
        <v>26.238758642904337</v>
      </c>
      <c r="AG10" s="26">
        <f t="shared" si="12"/>
        <v>27.10965082293415</v>
      </c>
      <c r="AH10" s="3">
        <f t="shared" si="12"/>
        <v>28.054525257841597</v>
      </c>
      <c r="AI10" s="3">
        <f t="shared" si="12"/>
        <v>28.995225061228002</v>
      </c>
      <c r="AJ10" s="3">
        <f t="shared" ref="AJ10:BO10" si="13">EXP(-1.0587+0.8836*LN(AJ9)+0.284)</f>
        <v>29.93192070032319</v>
      </c>
      <c r="AK10" s="3">
        <f t="shared" si="13"/>
        <v>30.864769909522728</v>
      </c>
      <c r="AL10" s="3">
        <f t="shared" si="13"/>
        <v>31.793919043334846</v>
      </c>
      <c r="AM10" s="3">
        <f t="shared" si="13"/>
        <v>32.719504245667267</v>
      </c>
      <c r="AN10" s="3">
        <f t="shared" si="13"/>
        <v>33.641652465458279</v>
      </c>
      <c r="AO10" s="3">
        <f t="shared" si="13"/>
        <v>34.560482342975533</v>
      </c>
      <c r="AP10" s="3">
        <f t="shared" si="13"/>
        <v>35.476104986642675</v>
      </c>
      <c r="AQ10" s="3">
        <f t="shared" si="13"/>
        <v>36.388624656711201</v>
      </c>
      <c r="AR10" s="3">
        <f t="shared" si="13"/>
        <v>37.244720006976252</v>
      </c>
      <c r="AS10" s="3">
        <f t="shared" si="13"/>
        <v>38.098230660204834</v>
      </c>
      <c r="AT10" s="3">
        <f t="shared" si="13"/>
        <v>38.949229576680324</v>
      </c>
      <c r="AU10" s="3">
        <f t="shared" si="13"/>
        <v>39.797785908323419</v>
      </c>
      <c r="AV10" s="3">
        <f t="shared" si="13"/>
        <v>40.643965284387697</v>
      </c>
      <c r="AW10" s="3">
        <f t="shared" si="13"/>
        <v>28.33162713151323</v>
      </c>
      <c r="AX10" s="3">
        <f t="shared" si="13"/>
        <v>29.497732557374178</v>
      </c>
      <c r="AY10" s="3">
        <f t="shared" si="13"/>
        <v>30.657794830341107</v>
      </c>
      <c r="AZ10" s="3">
        <f t="shared" si="13"/>
        <v>31.812101599229255</v>
      </c>
      <c r="BA10" s="3">
        <f t="shared" si="13"/>
        <v>32.960915611629538</v>
      </c>
      <c r="BB10" s="3">
        <f t="shared" si="13"/>
        <v>34.104477764113255</v>
      </c>
      <c r="BC10" s="3">
        <f t="shared" si="13"/>
        <v>35.243009677478732</v>
      </c>
      <c r="BD10" s="3">
        <f t="shared" si="13"/>
        <v>36.376715885630546</v>
      </c>
      <c r="BE10" s="3">
        <f t="shared" si="13"/>
        <v>37.505785707621605</v>
      </c>
      <c r="BF10" s="3">
        <f t="shared" si="13"/>
        <v>38.630394857933659</v>
      </c>
      <c r="BG10" s="3">
        <f t="shared" si="13"/>
        <v>31.848462605207807</v>
      </c>
      <c r="BH10" s="3">
        <f t="shared" si="13"/>
        <v>33.177986820065037</v>
      </c>
      <c r="BI10" s="3">
        <f t="shared" si="13"/>
        <v>34.500527231592969</v>
      </c>
      <c r="BJ10" s="3">
        <f t="shared" si="13"/>
        <v>35.816420593519346</v>
      </c>
      <c r="BK10" s="3">
        <f t="shared" si="13"/>
        <v>37.125974143165266</v>
      </c>
      <c r="BL10" s="3">
        <f t="shared" si="13"/>
        <v>38.429469260374923</v>
      </c>
      <c r="BM10" s="3">
        <f t="shared" si="13"/>
        <v>39.727164550120094</v>
      </c>
      <c r="BN10" s="3">
        <f t="shared" si="13"/>
        <v>41.019298457473468</v>
      </c>
      <c r="BO10" s="3">
        <f t="shared" si="13"/>
        <v>42.306091500008144</v>
      </c>
      <c r="BP10" s="3">
        <f t="shared" ref="BP10:CU10" si="14">EXP(-1.0587+0.8836*LN(BP9)+0.284)</f>
        <v>43.587748184815709</v>
      </c>
      <c r="BQ10" s="3">
        <f t="shared" si="14"/>
        <v>35.852218451596926</v>
      </c>
      <c r="BR10" s="3">
        <f t="shared" si="14"/>
        <v>37.244720006976252</v>
      </c>
      <c r="BS10" s="3">
        <f t="shared" si="14"/>
        <v>38.630394857933659</v>
      </c>
      <c r="BT10" s="3">
        <f t="shared" si="14"/>
        <v>40.009551101892576</v>
      </c>
      <c r="BU10" s="3">
        <f t="shared" si="14"/>
        <v>41.382471494629698</v>
      </c>
      <c r="BV10" s="3">
        <f t="shared" si="14"/>
        <v>42.74941640538534</v>
      </c>
      <c r="BW10" s="3">
        <f t="shared" si="14"/>
        <v>44.110626333127961</v>
      </c>
      <c r="BX10" s="3">
        <f t="shared" si="14"/>
        <v>45.466324062169789</v>
      </c>
      <c r="BY10" s="3">
        <f t="shared" si="14"/>
        <v>46.81671651923142</v>
      </c>
      <c r="BZ10" s="3">
        <f t="shared" si="14"/>
        <v>48.161996381683636</v>
      </c>
      <c r="CA10" s="3">
        <f t="shared" si="14"/>
        <v>40.009551101892576</v>
      </c>
      <c r="CB10" s="3">
        <f t="shared" si="14"/>
        <v>41.563064615521839</v>
      </c>
      <c r="CC10" s="3">
        <f t="shared" si="14"/>
        <v>43.108964223680886</v>
      </c>
      <c r="CD10" s="3">
        <f t="shared" si="14"/>
        <v>44.647593457731134</v>
      </c>
      <c r="CE10" s="3">
        <f t="shared" si="14"/>
        <v>46.17926760025837</v>
      </c>
      <c r="CF10" s="3">
        <f t="shared" si="14"/>
        <v>47.704276978356155</v>
      </c>
      <c r="CG10" s="3">
        <f t="shared" si="14"/>
        <v>49.222889767963053</v>
      </c>
      <c r="CH10" s="3">
        <f t="shared" si="14"/>
        <v>50.735354396355888</v>
      </c>
      <c r="CI10" s="3">
        <f t="shared" si="14"/>
        <v>52.241901611974725</v>
      </c>
      <c r="CJ10" s="3">
        <f t="shared" si="14"/>
        <v>53.742746276979332</v>
      </c>
      <c r="CK10" s="3">
        <f t="shared" si="14"/>
        <v>55.238088927254239</v>
      </c>
      <c r="CL10" s="3">
        <f t="shared" si="14"/>
        <v>56.728117136220625</v>
      </c>
      <c r="CM10" s="3">
        <f t="shared" si="14"/>
        <v>58.213006712217961</v>
      </c>
      <c r="CN10" s="3">
        <f t="shared" si="14"/>
        <v>59.692922753975587</v>
      </c>
      <c r="CO10" s="3">
        <f t="shared" si="14"/>
        <v>61.168020584496823</v>
      </c>
      <c r="CP10" s="3">
        <f t="shared" si="14"/>
        <v>47.127612753105289</v>
      </c>
      <c r="CQ10" s="3">
        <f t="shared" si="14"/>
        <v>48.486481887926253</v>
      </c>
      <c r="CR10" s="3">
        <f t="shared" si="14"/>
        <v>49.84035183406084</v>
      </c>
      <c r="CS10" s="3">
        <f t="shared" si="14"/>
        <v>51.189393608174235</v>
      </c>
      <c r="CT10" s="3">
        <f t="shared" si="14"/>
        <v>52.533767464568712</v>
      </c>
      <c r="CU10" s="3">
        <f t="shared" si="14"/>
        <v>53.873623863826204</v>
      </c>
      <c r="CV10" s="3">
        <f t="shared" ref="CV10:DI10" si="15">EXP(-1.0587+0.8836*LN(CV9)+0.284)</f>
        <v>55.209104329514197</v>
      </c>
      <c r="CW10" s="3">
        <f t="shared" si="15"/>
        <v>56.540342208595227</v>
      </c>
      <c r="CX10" s="3">
        <f t="shared" si="15"/>
        <v>57.867463348638154</v>
      </c>
      <c r="CY10" s="3">
        <f t="shared" si="15"/>
        <v>59.190586702852549</v>
      </c>
      <c r="CZ10" s="3">
        <f t="shared" si="15"/>
        <v>60.509824872268659</v>
      </c>
      <c r="DA10" s="3">
        <f t="shared" si="15"/>
        <v>61.825284592977965</v>
      </c>
      <c r="DB10" s="3">
        <f t="shared" si="15"/>
        <v>63.137067175190332</v>
      </c>
      <c r="DC10" s="3">
        <f t="shared" si="15"/>
        <v>64.445268899889811</v>
      </c>
      <c r="DD10" s="3">
        <f t="shared" si="15"/>
        <v>65.749981378063481</v>
      </c>
      <c r="DE10" s="3">
        <f t="shared" si="15"/>
        <v>53.495418360394225</v>
      </c>
      <c r="DF10" s="3">
        <f t="shared" si="15"/>
        <v>54.74144996985298</v>
      </c>
      <c r="DG10" s="3">
        <f t="shared" si="15"/>
        <v>55.983756086143778</v>
      </c>
      <c r="DH10" s="3">
        <f t="shared" si="15"/>
        <v>57.222440877075805</v>
      </c>
      <c r="DI10" s="3">
        <f t="shared" si="15"/>
        <v>58.457603123312211</v>
      </c>
    </row>
    <row r="11" spans="1:114" x14ac:dyDescent="0.25">
      <c r="A11" t="s">
        <v>27</v>
      </c>
      <c r="B11" t="s">
        <v>6</v>
      </c>
      <c r="D11" s="3">
        <f t="shared" ref="D11:AI11" si="16">S*70</f>
        <v>70</v>
      </c>
      <c r="E11" s="3">
        <f t="shared" si="16"/>
        <v>70</v>
      </c>
      <c r="F11" s="3">
        <f t="shared" si="16"/>
        <v>70</v>
      </c>
      <c r="G11" s="3">
        <f t="shared" si="16"/>
        <v>70</v>
      </c>
      <c r="H11" s="3">
        <f t="shared" si="16"/>
        <v>70</v>
      </c>
      <c r="I11" s="3">
        <f t="shared" si="16"/>
        <v>70</v>
      </c>
      <c r="J11" s="3">
        <f t="shared" si="16"/>
        <v>70</v>
      </c>
      <c r="K11" s="3">
        <f t="shared" si="16"/>
        <v>70</v>
      </c>
      <c r="L11" s="3">
        <f t="shared" si="16"/>
        <v>70</v>
      </c>
      <c r="M11" s="3">
        <f t="shared" si="16"/>
        <v>70</v>
      </c>
      <c r="N11" s="3">
        <f t="shared" si="16"/>
        <v>70</v>
      </c>
      <c r="O11" s="3">
        <f t="shared" si="16"/>
        <v>70</v>
      </c>
      <c r="P11" s="3">
        <f t="shared" si="16"/>
        <v>70</v>
      </c>
      <c r="Q11" s="3">
        <f t="shared" si="16"/>
        <v>70</v>
      </c>
      <c r="R11" s="3">
        <f t="shared" si="16"/>
        <v>70</v>
      </c>
      <c r="S11" s="3">
        <f t="shared" si="16"/>
        <v>70</v>
      </c>
      <c r="T11" s="3">
        <f t="shared" si="16"/>
        <v>70</v>
      </c>
      <c r="U11" s="3">
        <f t="shared" si="16"/>
        <v>70</v>
      </c>
      <c r="V11" s="3">
        <f t="shared" si="16"/>
        <v>70</v>
      </c>
      <c r="W11" s="3">
        <f t="shared" si="16"/>
        <v>70</v>
      </c>
      <c r="X11" s="3">
        <f t="shared" si="16"/>
        <v>70</v>
      </c>
      <c r="Y11" s="3">
        <f t="shared" si="16"/>
        <v>70</v>
      </c>
      <c r="Z11" s="3">
        <f t="shared" si="16"/>
        <v>70</v>
      </c>
      <c r="AA11" s="3">
        <f t="shared" si="16"/>
        <v>70</v>
      </c>
      <c r="AB11" s="3">
        <f t="shared" si="16"/>
        <v>70</v>
      </c>
      <c r="AC11" s="3">
        <f t="shared" si="16"/>
        <v>70</v>
      </c>
      <c r="AD11" s="3">
        <f t="shared" si="16"/>
        <v>70</v>
      </c>
      <c r="AE11" s="3">
        <f t="shared" si="16"/>
        <v>70</v>
      </c>
      <c r="AF11" s="3">
        <f t="shared" si="16"/>
        <v>70</v>
      </c>
      <c r="AG11" s="26">
        <f t="shared" si="16"/>
        <v>70</v>
      </c>
      <c r="AH11" s="3">
        <f t="shared" si="16"/>
        <v>70</v>
      </c>
      <c r="AI11" s="3">
        <f t="shared" si="16"/>
        <v>70</v>
      </c>
      <c r="AJ11" s="3">
        <f t="shared" ref="AJ11:BO11" si="17">S*70</f>
        <v>70</v>
      </c>
      <c r="AK11" s="3">
        <f t="shared" si="17"/>
        <v>70</v>
      </c>
      <c r="AL11" s="3">
        <f t="shared" si="17"/>
        <v>70</v>
      </c>
      <c r="AM11" s="3">
        <f t="shared" si="17"/>
        <v>70</v>
      </c>
      <c r="AN11" s="3">
        <f t="shared" si="17"/>
        <v>70</v>
      </c>
      <c r="AO11" s="3">
        <f t="shared" si="17"/>
        <v>70</v>
      </c>
      <c r="AP11" s="3">
        <f t="shared" si="17"/>
        <v>70</v>
      </c>
      <c r="AQ11" s="3">
        <f t="shared" si="17"/>
        <v>70</v>
      </c>
      <c r="AR11" s="3">
        <f t="shared" si="17"/>
        <v>70</v>
      </c>
      <c r="AS11" s="3">
        <f t="shared" si="17"/>
        <v>70</v>
      </c>
      <c r="AT11" s="3">
        <f t="shared" si="17"/>
        <v>70</v>
      </c>
      <c r="AU11" s="3">
        <f t="shared" si="17"/>
        <v>70</v>
      </c>
      <c r="AV11" s="3">
        <f t="shared" si="17"/>
        <v>70</v>
      </c>
      <c r="AW11" s="3">
        <f t="shared" si="17"/>
        <v>70</v>
      </c>
      <c r="AX11" s="3">
        <f t="shared" si="17"/>
        <v>70</v>
      </c>
      <c r="AY11" s="3">
        <f t="shared" si="17"/>
        <v>70</v>
      </c>
      <c r="AZ11" s="3">
        <f t="shared" si="17"/>
        <v>70</v>
      </c>
      <c r="BA11" s="3">
        <f t="shared" si="17"/>
        <v>70</v>
      </c>
      <c r="BB11" s="3">
        <f t="shared" si="17"/>
        <v>70</v>
      </c>
      <c r="BC11" s="3">
        <f t="shared" si="17"/>
        <v>70</v>
      </c>
      <c r="BD11" s="3">
        <f t="shared" si="17"/>
        <v>70</v>
      </c>
      <c r="BE11" s="3">
        <f t="shared" si="17"/>
        <v>70</v>
      </c>
      <c r="BF11" s="3">
        <f t="shared" si="17"/>
        <v>70</v>
      </c>
      <c r="BG11" s="3">
        <f t="shared" si="17"/>
        <v>70</v>
      </c>
      <c r="BH11" s="3">
        <f t="shared" si="17"/>
        <v>70</v>
      </c>
      <c r="BI11" s="3">
        <f t="shared" si="17"/>
        <v>70</v>
      </c>
      <c r="BJ11" s="3">
        <f t="shared" si="17"/>
        <v>70</v>
      </c>
      <c r="BK11" s="3">
        <f t="shared" si="17"/>
        <v>70</v>
      </c>
      <c r="BL11" s="3">
        <f t="shared" si="17"/>
        <v>70</v>
      </c>
      <c r="BM11" s="3">
        <f t="shared" si="17"/>
        <v>70</v>
      </c>
      <c r="BN11" s="3">
        <f t="shared" si="17"/>
        <v>70</v>
      </c>
      <c r="BO11" s="3">
        <f t="shared" si="17"/>
        <v>70</v>
      </c>
      <c r="BP11" s="3">
        <f t="shared" ref="BP11:CU11" si="18">S*70</f>
        <v>70</v>
      </c>
      <c r="BQ11" s="3">
        <f t="shared" si="18"/>
        <v>70</v>
      </c>
      <c r="BR11" s="3">
        <f t="shared" si="18"/>
        <v>70</v>
      </c>
      <c r="BS11" s="3">
        <f t="shared" si="18"/>
        <v>70</v>
      </c>
      <c r="BT11" s="3">
        <f t="shared" si="18"/>
        <v>70</v>
      </c>
      <c r="BU11" s="3">
        <f t="shared" si="18"/>
        <v>70</v>
      </c>
      <c r="BV11" s="3">
        <f t="shared" si="18"/>
        <v>70</v>
      </c>
      <c r="BW11" s="3">
        <f t="shared" si="18"/>
        <v>70</v>
      </c>
      <c r="BX11" s="3">
        <f t="shared" si="18"/>
        <v>70</v>
      </c>
      <c r="BY11" s="3">
        <f t="shared" si="18"/>
        <v>70</v>
      </c>
      <c r="BZ11" s="3">
        <f t="shared" si="18"/>
        <v>70</v>
      </c>
      <c r="CA11" s="3">
        <f t="shared" si="18"/>
        <v>70</v>
      </c>
      <c r="CB11" s="3">
        <f t="shared" si="18"/>
        <v>70</v>
      </c>
      <c r="CC11" s="3">
        <f t="shared" si="18"/>
        <v>70</v>
      </c>
      <c r="CD11" s="3">
        <f t="shared" si="18"/>
        <v>70</v>
      </c>
      <c r="CE11" s="3">
        <f t="shared" si="18"/>
        <v>70</v>
      </c>
      <c r="CF11" s="3">
        <f t="shared" si="18"/>
        <v>70</v>
      </c>
      <c r="CG11" s="3">
        <f t="shared" si="18"/>
        <v>70</v>
      </c>
      <c r="CH11" s="3">
        <f t="shared" si="18"/>
        <v>70</v>
      </c>
      <c r="CI11" s="3">
        <f t="shared" si="18"/>
        <v>70</v>
      </c>
      <c r="CJ11" s="3">
        <f t="shared" si="18"/>
        <v>70</v>
      </c>
      <c r="CK11" s="3">
        <f t="shared" si="18"/>
        <v>70</v>
      </c>
      <c r="CL11" s="3">
        <f t="shared" si="18"/>
        <v>70</v>
      </c>
      <c r="CM11" s="3">
        <f t="shared" si="18"/>
        <v>70</v>
      </c>
      <c r="CN11" s="3">
        <f t="shared" si="18"/>
        <v>70</v>
      </c>
      <c r="CO11" s="3">
        <f t="shared" si="18"/>
        <v>70</v>
      </c>
      <c r="CP11" s="3">
        <f t="shared" si="18"/>
        <v>70</v>
      </c>
      <c r="CQ11" s="3">
        <f t="shared" si="18"/>
        <v>70</v>
      </c>
      <c r="CR11" s="3">
        <f t="shared" si="18"/>
        <v>70</v>
      </c>
      <c r="CS11" s="3">
        <f t="shared" si="18"/>
        <v>70</v>
      </c>
      <c r="CT11" s="3">
        <f t="shared" si="18"/>
        <v>70</v>
      </c>
      <c r="CU11" s="3">
        <f t="shared" si="18"/>
        <v>70</v>
      </c>
      <c r="CV11" s="3">
        <f t="shared" ref="CV11:DI11" si="19">S*70</f>
        <v>70</v>
      </c>
      <c r="CW11" s="3">
        <f t="shared" si="19"/>
        <v>70</v>
      </c>
      <c r="CX11" s="3">
        <f t="shared" si="19"/>
        <v>70</v>
      </c>
      <c r="CY11" s="3">
        <f t="shared" si="19"/>
        <v>70</v>
      </c>
      <c r="CZ11" s="3">
        <f t="shared" si="19"/>
        <v>70</v>
      </c>
      <c r="DA11" s="3">
        <f t="shared" si="19"/>
        <v>70</v>
      </c>
      <c r="DB11" s="3">
        <f t="shared" si="19"/>
        <v>70</v>
      </c>
      <c r="DC11" s="3">
        <f t="shared" si="19"/>
        <v>70</v>
      </c>
      <c r="DD11" s="3">
        <f t="shared" si="19"/>
        <v>70</v>
      </c>
      <c r="DE11" s="3">
        <f t="shared" si="19"/>
        <v>70</v>
      </c>
      <c r="DF11" s="3">
        <f t="shared" si="19"/>
        <v>70</v>
      </c>
      <c r="DG11" s="3">
        <f t="shared" si="19"/>
        <v>70</v>
      </c>
      <c r="DH11" s="3">
        <f t="shared" si="19"/>
        <v>70</v>
      </c>
      <c r="DI11" s="3">
        <f t="shared" si="19"/>
        <v>70</v>
      </c>
    </row>
    <row r="12" spans="1:114" x14ac:dyDescent="0.25">
      <c r="A12" t="s">
        <v>28</v>
      </c>
      <c r="B12" t="s">
        <v>8</v>
      </c>
      <c r="D12" s="3">
        <f t="shared" ref="D12:AG12" si="20">10*S/2 + 10/30*D2*S/2</f>
        <v>5.166666666666667</v>
      </c>
      <c r="E12" s="3">
        <f t="shared" si="20"/>
        <v>5.333333333333333</v>
      </c>
      <c r="F12" s="3">
        <f t="shared" si="20"/>
        <v>5.5</v>
      </c>
      <c r="G12" s="3">
        <f t="shared" si="20"/>
        <v>5.666666666666667</v>
      </c>
      <c r="H12" s="3">
        <f t="shared" si="20"/>
        <v>5.833333333333333</v>
      </c>
      <c r="I12" s="3">
        <f t="shared" si="20"/>
        <v>6</v>
      </c>
      <c r="J12" s="3">
        <f t="shared" si="20"/>
        <v>6.1666666666666661</v>
      </c>
      <c r="K12" s="3">
        <f t="shared" si="20"/>
        <v>6.333333333333333</v>
      </c>
      <c r="L12" s="3">
        <f t="shared" si="20"/>
        <v>6.5</v>
      </c>
      <c r="M12" s="3">
        <f t="shared" si="20"/>
        <v>6.6666666666666661</v>
      </c>
      <c r="N12" s="3">
        <f t="shared" si="20"/>
        <v>6.833333333333333</v>
      </c>
      <c r="O12" s="3">
        <f t="shared" si="20"/>
        <v>7</v>
      </c>
      <c r="P12" s="3">
        <f t="shared" si="20"/>
        <v>7.1666666666666661</v>
      </c>
      <c r="Q12" s="3">
        <f t="shared" si="20"/>
        <v>7.333333333333333</v>
      </c>
      <c r="R12" s="3">
        <f t="shared" si="20"/>
        <v>7.5</v>
      </c>
      <c r="S12" s="3">
        <f t="shared" si="20"/>
        <v>7.6666666666666661</v>
      </c>
      <c r="T12" s="3">
        <f t="shared" si="20"/>
        <v>7.833333333333333</v>
      </c>
      <c r="U12" s="3">
        <f t="shared" si="20"/>
        <v>8</v>
      </c>
      <c r="V12" s="3">
        <f t="shared" si="20"/>
        <v>8.1666666666666661</v>
      </c>
      <c r="W12" s="3">
        <f t="shared" si="20"/>
        <v>8.3333333333333321</v>
      </c>
      <c r="X12" s="3">
        <f t="shared" si="20"/>
        <v>8.5</v>
      </c>
      <c r="Y12" s="3">
        <f t="shared" si="20"/>
        <v>8.6666666666666661</v>
      </c>
      <c r="Z12" s="3">
        <f t="shared" si="20"/>
        <v>8.8333333333333321</v>
      </c>
      <c r="AA12" s="3">
        <f t="shared" si="20"/>
        <v>9</v>
      </c>
      <c r="AB12" s="3">
        <f t="shared" si="20"/>
        <v>9.1666666666666661</v>
      </c>
      <c r="AC12" s="3">
        <f t="shared" si="20"/>
        <v>9.3333333333333321</v>
      </c>
      <c r="AD12" s="3">
        <f t="shared" si="20"/>
        <v>9.5</v>
      </c>
      <c r="AE12" s="3">
        <f t="shared" si="20"/>
        <v>9.6666666666666661</v>
      </c>
      <c r="AF12" s="3">
        <f t="shared" si="20"/>
        <v>9.8333333333333321</v>
      </c>
      <c r="AG12" s="26">
        <f t="shared" si="20"/>
        <v>10</v>
      </c>
      <c r="AH12" s="3">
        <f t="shared" ref="AH12:BM12" si="21">10*S</f>
        <v>10</v>
      </c>
      <c r="AI12" s="3">
        <f t="shared" si="21"/>
        <v>10</v>
      </c>
      <c r="AJ12" s="3">
        <f t="shared" si="21"/>
        <v>10</v>
      </c>
      <c r="AK12" s="3">
        <f t="shared" si="21"/>
        <v>10</v>
      </c>
      <c r="AL12" s="3">
        <f t="shared" si="21"/>
        <v>10</v>
      </c>
      <c r="AM12" s="3">
        <f t="shared" si="21"/>
        <v>10</v>
      </c>
      <c r="AN12" s="3">
        <f t="shared" si="21"/>
        <v>10</v>
      </c>
      <c r="AO12" s="3">
        <f t="shared" si="21"/>
        <v>10</v>
      </c>
      <c r="AP12" s="3">
        <f t="shared" si="21"/>
        <v>10</v>
      </c>
      <c r="AQ12" s="3">
        <f t="shared" si="21"/>
        <v>10</v>
      </c>
      <c r="AR12" s="3">
        <f t="shared" si="21"/>
        <v>10</v>
      </c>
      <c r="AS12" s="3">
        <f t="shared" si="21"/>
        <v>10</v>
      </c>
      <c r="AT12" s="3">
        <f t="shared" si="21"/>
        <v>10</v>
      </c>
      <c r="AU12" s="3">
        <f t="shared" si="21"/>
        <v>10</v>
      </c>
      <c r="AV12" s="3">
        <f t="shared" si="21"/>
        <v>10</v>
      </c>
      <c r="AW12" s="3">
        <f t="shared" si="21"/>
        <v>10</v>
      </c>
      <c r="AX12" s="3">
        <f t="shared" si="21"/>
        <v>10</v>
      </c>
      <c r="AY12" s="3">
        <f t="shared" si="21"/>
        <v>10</v>
      </c>
      <c r="AZ12" s="3">
        <f t="shared" si="21"/>
        <v>10</v>
      </c>
      <c r="BA12" s="3">
        <f t="shared" si="21"/>
        <v>10</v>
      </c>
      <c r="BB12" s="3">
        <f t="shared" si="21"/>
        <v>10</v>
      </c>
      <c r="BC12" s="3">
        <f t="shared" si="21"/>
        <v>10</v>
      </c>
      <c r="BD12" s="3">
        <f t="shared" si="21"/>
        <v>10</v>
      </c>
      <c r="BE12" s="3">
        <f t="shared" si="21"/>
        <v>10</v>
      </c>
      <c r="BF12" s="3">
        <f t="shared" si="21"/>
        <v>10</v>
      </c>
      <c r="BG12" s="3">
        <f t="shared" si="21"/>
        <v>10</v>
      </c>
      <c r="BH12" s="3">
        <f t="shared" si="21"/>
        <v>10</v>
      </c>
      <c r="BI12" s="3">
        <f t="shared" si="21"/>
        <v>10</v>
      </c>
      <c r="BJ12" s="3">
        <f t="shared" si="21"/>
        <v>10</v>
      </c>
      <c r="BK12" s="3">
        <f t="shared" si="21"/>
        <v>10</v>
      </c>
      <c r="BL12" s="3">
        <f t="shared" si="21"/>
        <v>10</v>
      </c>
      <c r="BM12" s="3">
        <f t="shared" si="21"/>
        <v>10</v>
      </c>
      <c r="BN12" s="3">
        <f t="shared" ref="BN12:CS12" si="22">10*S</f>
        <v>10</v>
      </c>
      <c r="BO12" s="3">
        <f t="shared" si="22"/>
        <v>10</v>
      </c>
      <c r="BP12" s="3">
        <f t="shared" si="22"/>
        <v>10</v>
      </c>
      <c r="BQ12" s="3">
        <f t="shared" si="22"/>
        <v>10</v>
      </c>
      <c r="BR12" s="3">
        <f t="shared" si="22"/>
        <v>10</v>
      </c>
      <c r="BS12" s="3">
        <f t="shared" si="22"/>
        <v>10</v>
      </c>
      <c r="BT12" s="3">
        <f t="shared" si="22"/>
        <v>10</v>
      </c>
      <c r="BU12" s="3">
        <f t="shared" si="22"/>
        <v>10</v>
      </c>
      <c r="BV12" s="3">
        <f t="shared" si="22"/>
        <v>10</v>
      </c>
      <c r="BW12" s="3">
        <f t="shared" si="22"/>
        <v>10</v>
      </c>
      <c r="BX12" s="3">
        <f t="shared" si="22"/>
        <v>10</v>
      </c>
      <c r="BY12" s="3">
        <f t="shared" si="22"/>
        <v>10</v>
      </c>
      <c r="BZ12" s="3">
        <f t="shared" si="22"/>
        <v>10</v>
      </c>
      <c r="CA12" s="3">
        <f t="shared" si="22"/>
        <v>10</v>
      </c>
      <c r="CB12" s="3">
        <f t="shared" si="22"/>
        <v>10</v>
      </c>
      <c r="CC12" s="3">
        <f t="shared" si="22"/>
        <v>10</v>
      </c>
      <c r="CD12" s="3">
        <f t="shared" si="22"/>
        <v>10</v>
      </c>
      <c r="CE12" s="3">
        <f t="shared" si="22"/>
        <v>10</v>
      </c>
      <c r="CF12" s="3">
        <f t="shared" si="22"/>
        <v>10</v>
      </c>
      <c r="CG12" s="3">
        <f t="shared" si="22"/>
        <v>10</v>
      </c>
      <c r="CH12" s="3">
        <f t="shared" si="22"/>
        <v>10</v>
      </c>
      <c r="CI12" s="3">
        <f t="shared" si="22"/>
        <v>10</v>
      </c>
      <c r="CJ12" s="3">
        <f t="shared" si="22"/>
        <v>10</v>
      </c>
      <c r="CK12" s="3">
        <f t="shared" si="22"/>
        <v>10</v>
      </c>
      <c r="CL12" s="3">
        <f t="shared" si="22"/>
        <v>10</v>
      </c>
      <c r="CM12" s="3">
        <f t="shared" si="22"/>
        <v>10</v>
      </c>
      <c r="CN12" s="3">
        <f t="shared" si="22"/>
        <v>10</v>
      </c>
      <c r="CO12" s="3">
        <f t="shared" si="22"/>
        <v>10</v>
      </c>
      <c r="CP12" s="3">
        <f t="shared" si="22"/>
        <v>10</v>
      </c>
      <c r="CQ12" s="3">
        <f t="shared" si="22"/>
        <v>10</v>
      </c>
      <c r="CR12" s="3">
        <f t="shared" si="22"/>
        <v>10</v>
      </c>
      <c r="CS12" s="3">
        <f t="shared" si="22"/>
        <v>10</v>
      </c>
      <c r="CT12" s="3">
        <f t="shared" ref="CT12:DI12" si="23">10*S</f>
        <v>10</v>
      </c>
      <c r="CU12" s="3">
        <f t="shared" si="23"/>
        <v>10</v>
      </c>
      <c r="CV12" s="3">
        <f t="shared" si="23"/>
        <v>10</v>
      </c>
      <c r="CW12" s="3">
        <f t="shared" si="23"/>
        <v>10</v>
      </c>
      <c r="CX12" s="3">
        <f t="shared" si="23"/>
        <v>10</v>
      </c>
      <c r="CY12" s="3">
        <f t="shared" si="23"/>
        <v>10</v>
      </c>
      <c r="CZ12" s="3">
        <f t="shared" si="23"/>
        <v>10</v>
      </c>
      <c r="DA12" s="3">
        <f t="shared" si="23"/>
        <v>10</v>
      </c>
      <c r="DB12" s="3">
        <f t="shared" si="23"/>
        <v>10</v>
      </c>
      <c r="DC12" s="3">
        <f t="shared" si="23"/>
        <v>10</v>
      </c>
      <c r="DD12" s="3">
        <f t="shared" si="23"/>
        <v>10</v>
      </c>
      <c r="DE12" s="3">
        <f t="shared" si="23"/>
        <v>10</v>
      </c>
      <c r="DF12" s="3">
        <f t="shared" si="23"/>
        <v>10</v>
      </c>
      <c r="DG12" s="3">
        <f t="shared" si="23"/>
        <v>10</v>
      </c>
      <c r="DH12" s="3">
        <f t="shared" si="23"/>
        <v>10</v>
      </c>
      <c r="DI12" s="3">
        <f t="shared" si="23"/>
        <v>10</v>
      </c>
    </row>
    <row r="13" spans="1:114" x14ac:dyDescent="0.25">
      <c r="A13" t="s">
        <v>32</v>
      </c>
      <c r="B13" t="s">
        <v>9</v>
      </c>
      <c r="C13" s="3"/>
      <c r="D13" s="3">
        <f t="shared" ref="D13:AI13" si="24">((D9+D10)*0.475+D11+D12)*44/12</f>
        <v>283.41371182682843</v>
      </c>
      <c r="E13" s="3">
        <f t="shared" si="24"/>
        <v>291.4802348366739</v>
      </c>
      <c r="F13" s="3">
        <f t="shared" si="24"/>
        <v>299.43463328642241</v>
      </c>
      <c r="G13" s="3">
        <f t="shared" si="24"/>
        <v>307.31991554847639</v>
      </c>
      <c r="H13" s="3">
        <f t="shared" si="24"/>
        <v>315.15557442711628</v>
      </c>
      <c r="I13" s="3">
        <f t="shared" si="24"/>
        <v>322.95272943175092</v>
      </c>
      <c r="J13" s="3">
        <f t="shared" si="24"/>
        <v>330.71854888015429</v>
      </c>
      <c r="K13" s="3">
        <f t="shared" si="24"/>
        <v>338.45802578866079</v>
      </c>
      <c r="L13" s="3">
        <f t="shared" si="24"/>
        <v>346.17483008779254</v>
      </c>
      <c r="M13" s="3">
        <f t="shared" si="24"/>
        <v>353.87176832418845</v>
      </c>
      <c r="N13" s="3">
        <f t="shared" si="24"/>
        <v>361.55105325368891</v>
      </c>
      <c r="O13" s="3">
        <f t="shared" si="24"/>
        <v>369.21447223718241</v>
      </c>
      <c r="P13" s="3">
        <f t="shared" si="24"/>
        <v>376.86349775493278</v>
      </c>
      <c r="Q13" s="3">
        <f t="shared" si="24"/>
        <v>384.49936288310874</v>
      </c>
      <c r="R13" s="3">
        <f t="shared" si="24"/>
        <v>392.12311456243918</v>
      </c>
      <c r="S13" s="3">
        <f t="shared" si="24"/>
        <v>399.73565224418621</v>
      </c>
      <c r="T13" s="3">
        <f t="shared" si="24"/>
        <v>407.3377565935607</v>
      </c>
      <c r="U13" s="3">
        <f t="shared" si="24"/>
        <v>414.93011124453147</v>
      </c>
      <c r="V13" s="3">
        <f t="shared" si="24"/>
        <v>422.51331958163428</v>
      </c>
      <c r="W13" s="3">
        <f t="shared" si="24"/>
        <v>430.59773833209221</v>
      </c>
      <c r="X13" s="3">
        <f t="shared" si="24"/>
        <v>439.15653240753886</v>
      </c>
      <c r="Y13" s="3">
        <f t="shared" si="24"/>
        <v>447.70538364014823</v>
      </c>
      <c r="Z13" s="3">
        <f t="shared" si="24"/>
        <v>456.24485822603452</v>
      </c>
      <c r="AA13" s="3">
        <f t="shared" si="24"/>
        <v>464.77546418371594</v>
      </c>
      <c r="AB13" s="3">
        <f t="shared" si="24"/>
        <v>473.29765975174746</v>
      </c>
      <c r="AC13" s="3">
        <f t="shared" si="24"/>
        <v>481.81186025564847</v>
      </c>
      <c r="AD13" s="3">
        <f t="shared" si="24"/>
        <v>490.31844377630517</v>
      </c>
      <c r="AE13" s="3">
        <f t="shared" si="24"/>
        <v>498.81775586934231</v>
      </c>
      <c r="AF13" s="3">
        <f t="shared" si="24"/>
        <v>507.31011352528077</v>
      </c>
      <c r="AG13" s="26">
        <f t="shared" si="24"/>
        <v>515.79580851661024</v>
      </c>
      <c r="AH13" s="3">
        <f t="shared" si="24"/>
        <v>524.36981482407407</v>
      </c>
      <c r="AI13" s="3">
        <f t="shared" si="24"/>
        <v>532.93655031497201</v>
      </c>
      <c r="AJ13" s="3">
        <f t="shared" ref="AJ13:BO13" si="25">((AJ9+AJ10)*0.475+AJ11+AJ12)*44/12</f>
        <v>541.49631188639626</v>
      </c>
      <c r="AK13" s="3">
        <f t="shared" si="25"/>
        <v>550.04937425908543</v>
      </c>
      <c r="AL13" s="3">
        <f t="shared" si="25"/>
        <v>558.59599233380811</v>
      </c>
      <c r="AM13" s="3">
        <f t="shared" si="25"/>
        <v>567.13640322787057</v>
      </c>
      <c r="AN13" s="3">
        <f t="shared" si="25"/>
        <v>575.6708280440065</v>
      </c>
      <c r="AO13" s="3">
        <f t="shared" si="25"/>
        <v>584.19947341401576</v>
      </c>
      <c r="AP13" s="3">
        <f t="shared" si="25"/>
        <v>592.72253285173599</v>
      </c>
      <c r="AQ13" s="3">
        <f t="shared" si="25"/>
        <v>601.24018794377196</v>
      </c>
      <c r="AR13" s="3">
        <f t="shared" si="25"/>
        <v>609.25202067881685</v>
      </c>
      <c r="AS13" s="3">
        <f t="shared" si="25"/>
        <v>617.25935173319021</v>
      </c>
      <c r="AT13" s="3">
        <f t="shared" si="25"/>
        <v>625.26230817938495</v>
      </c>
      <c r="AU13" s="3">
        <f t="shared" si="25"/>
        <v>633.26101045699659</v>
      </c>
      <c r="AV13" s="3">
        <f t="shared" si="25"/>
        <v>641.25557287030858</v>
      </c>
      <c r="AW13" s="3">
        <f t="shared" si="25"/>
        <v>526.89018392071887</v>
      </c>
      <c r="AX13" s="3">
        <f t="shared" si="25"/>
        <v>537.52498420409336</v>
      </c>
      <c r="AY13" s="3">
        <f t="shared" si="25"/>
        <v>548.14925932951076</v>
      </c>
      <c r="AZ13" s="3">
        <f t="shared" si="25"/>
        <v>558.76351028532429</v>
      </c>
      <c r="BA13" s="3">
        <f t="shared" si="25"/>
        <v>569.36819469025465</v>
      </c>
      <c r="BB13" s="3">
        <f t="shared" si="25"/>
        <v>579.96373210583045</v>
      </c>
      <c r="BC13" s="3">
        <f t="shared" si="25"/>
        <v>590.55050852160866</v>
      </c>
      <c r="BD13" s="3">
        <f t="shared" si="25"/>
        <v>601.12888016747308</v>
      </c>
      <c r="BE13" s="3">
        <f t="shared" si="25"/>
        <v>611.69917677410763</v>
      </c>
      <c r="BF13" s="3">
        <f t="shared" si="25"/>
        <v>622.26170437756775</v>
      </c>
      <c r="BG13" s="3">
        <f t="shared" si="25"/>
        <v>559.0985390374035</v>
      </c>
      <c r="BH13" s="3">
        <f t="shared" si="25"/>
        <v>571.37646037828006</v>
      </c>
      <c r="BI13" s="3">
        <f t="shared" si="25"/>
        <v>583.64221826169114</v>
      </c>
      <c r="BJ13" s="3">
        <f t="shared" si="25"/>
        <v>595.89639920037962</v>
      </c>
      <c r="BK13" s="3">
        <f t="shared" si="25"/>
        <v>608.13953829934621</v>
      </c>
      <c r="BL13" s="3">
        <f t="shared" si="25"/>
        <v>620.3721256284864</v>
      </c>
      <c r="BM13" s="3">
        <f t="shared" si="25"/>
        <v>632.59461159145928</v>
      </c>
      <c r="BN13" s="3">
        <f t="shared" si="25"/>
        <v>644.80741148009963</v>
      </c>
      <c r="BO13" s="3">
        <f t="shared" si="25"/>
        <v>657.01090936251421</v>
      </c>
      <c r="BP13" s="3">
        <f t="shared" ref="BP13:CU13" si="26">((BP9+BP10)*0.475+BP11+BP12)*44/12</f>
        <v>669.20546142188732</v>
      </c>
      <c r="BQ13" s="3">
        <f t="shared" si="26"/>
        <v>596.23044713653132</v>
      </c>
      <c r="BR13" s="3">
        <f t="shared" si="26"/>
        <v>609.25202067881685</v>
      </c>
      <c r="BS13" s="3">
        <f t="shared" si="26"/>
        <v>622.26170437756775</v>
      </c>
      <c r="BT13" s="3">
        <f t="shared" si="26"/>
        <v>635.2600348357962</v>
      </c>
      <c r="BU13" s="3">
        <f t="shared" si="26"/>
        <v>648.24750451981345</v>
      </c>
      <c r="BV13" s="3">
        <f t="shared" si="26"/>
        <v>661.22456690604611</v>
      </c>
      <c r="BW13" s="3">
        <f t="shared" si="26"/>
        <v>674.19164086353112</v>
      </c>
      <c r="BX13" s="3">
        <f t="shared" si="26"/>
        <v>687.14911440827916</v>
      </c>
      <c r="BY13" s="3">
        <f t="shared" si="26"/>
        <v>700.09734793766131</v>
      </c>
      <c r="BZ13" s="3">
        <f t="shared" si="26"/>
        <v>713.03667703143219</v>
      </c>
      <c r="CA13" s="3">
        <f t="shared" si="26"/>
        <v>635.2600348357962</v>
      </c>
      <c r="CB13" s="3">
        <f t="shared" si="26"/>
        <v>649.95935182441474</v>
      </c>
      <c r="CC13" s="3">
        <f t="shared" si="26"/>
        <v>664.64540792767286</v>
      </c>
      <c r="CD13" s="3">
        <f t="shared" si="26"/>
        <v>679.31880146269134</v>
      </c>
      <c r="CE13" s="3">
        <f t="shared" si="26"/>
        <v>693.98008154664046</v>
      </c>
      <c r="CF13" s="3">
        <f t="shared" si="26"/>
        <v>708.62975383254172</v>
      </c>
      <c r="CG13" s="3">
        <f t="shared" si="26"/>
        <v>723.2682853934881</v>
      </c>
      <c r="CH13" s="3">
        <f t="shared" si="26"/>
        <v>737.89610890698657</v>
      </c>
      <c r="CI13" s="3">
        <f t="shared" si="26"/>
        <v>752.51362625990362</v>
      </c>
      <c r="CJ13" s="3">
        <f t="shared" si="26"/>
        <v>767.12121167050088</v>
      </c>
      <c r="CK13" s="3">
        <f t="shared" si="26"/>
        <v>781.71921440544395</v>
      </c>
      <c r="CL13" s="3">
        <f t="shared" si="26"/>
        <v>796.30796115510805</v>
      </c>
      <c r="CM13" s="3">
        <f t="shared" si="26"/>
        <v>810.88775811901769</v>
      </c>
      <c r="CN13" s="3">
        <f t="shared" si="26"/>
        <v>825.45889284412658</v>
      </c>
      <c r="CO13" s="3">
        <f t="shared" si="26"/>
        <v>840.02163585133201</v>
      </c>
      <c r="CP13" s="3">
        <f t="shared" si="26"/>
        <v>703.08412554499182</v>
      </c>
      <c r="CQ13" s="3">
        <f t="shared" si="26"/>
        <v>716.16356547861449</v>
      </c>
      <c r="CR13" s="3">
        <f t="shared" si="26"/>
        <v>729.23429849194156</v>
      </c>
      <c r="CS13" s="3">
        <f t="shared" si="26"/>
        <v>742.29662243899872</v>
      </c>
      <c r="CT13" s="3">
        <f t="shared" si="26"/>
        <v>755.350816429362</v>
      </c>
      <c r="CU13" s="3">
        <f t="shared" si="26"/>
        <v>768.39714251521161</v>
      </c>
      <c r="CV13" s="3">
        <f t="shared" ref="CV13:DI13" si="27">((CV9+CV10)*0.475+CV11+CV12)*44/12</f>
        <v>781.43584718342788</v>
      </c>
      <c r="CW13" s="3">
        <f t="shared" si="27"/>
        <v>794.4671626799701</v>
      </c>
      <c r="CX13" s="3">
        <f t="shared" si="27"/>
        <v>807.49130818935453</v>
      </c>
      <c r="CY13" s="3">
        <f t="shared" si="27"/>
        <v>820.50849088842062</v>
      </c>
      <c r="CZ13" s="3">
        <f t="shared" si="27"/>
        <v>833.51890689062975</v>
      </c>
      <c r="DA13" s="3">
        <f t="shared" si="27"/>
        <v>846.52274209467475</v>
      </c>
      <c r="DB13" s="3">
        <f t="shared" si="27"/>
        <v>859.52017294917084</v>
      </c>
      <c r="DC13" s="3">
        <f t="shared" si="27"/>
        <v>872.51136714349843</v>
      </c>
      <c r="DD13" s="3">
        <f t="shared" si="27"/>
        <v>885.49648423346059</v>
      </c>
      <c r="DE13" s="3">
        <f t="shared" si="27"/>
        <v>764.71092031101989</v>
      </c>
      <c r="DF13" s="3">
        <f t="shared" si="27"/>
        <v>776.86606703082725</v>
      </c>
      <c r="DG13" s="3">
        <f t="shared" si="27"/>
        <v>789.0147251833672</v>
      </c>
      <c r="DH13" s="3">
        <f t="shared" si="27"/>
        <v>801.15707619424029</v>
      </c>
      <c r="DI13" s="3">
        <f t="shared" si="27"/>
        <v>813.29329210643539</v>
      </c>
    </row>
    <row r="14" spans="1:114" x14ac:dyDescent="0.25">
      <c r="B14" s="18" t="s">
        <v>46</v>
      </c>
      <c r="C14" s="11"/>
      <c r="D14" s="11">
        <f>AG13-AG42</f>
        <v>206.71476167783834</v>
      </c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27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</row>
    <row r="15" spans="1:114" ht="15.75" thickBot="1" x14ac:dyDescent="0.3">
      <c r="B15" s="18" t="s">
        <v>38</v>
      </c>
      <c r="C15" s="11"/>
      <c r="D15" s="11">
        <f>1/110*SUM(D13:CY13)-1/80*SUM(D42:CE42)</f>
        <v>214.48352223256995</v>
      </c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27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</row>
    <row r="16" spans="1:114" ht="15.75" thickBot="1" x14ac:dyDescent="0.3">
      <c r="B16" s="30" t="s">
        <v>39</v>
      </c>
      <c r="C16" s="31"/>
      <c r="D16" s="31">
        <f>MIN(D14:D15)</f>
        <v>206.71476167783834</v>
      </c>
      <c r="E16" s="32" t="s">
        <v>40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4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27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</row>
    <row r="17" spans="1:103" s="16" customFormat="1" hidden="1" x14ac:dyDescent="0.25">
      <c r="B17" s="16" t="s">
        <v>45</v>
      </c>
      <c r="C17" s="17"/>
      <c r="D17" s="17">
        <f t="shared" ref="D17:AI17" si="28">D13-D42</f>
        <v>7.2088226923682441</v>
      </c>
      <c r="E17" s="17">
        <f t="shared" si="28"/>
        <v>14.103106934693017</v>
      </c>
      <c r="F17" s="17">
        <f t="shared" si="28"/>
        <v>20.895811046496249</v>
      </c>
      <c r="G17" s="17">
        <f t="shared" si="28"/>
        <v>27.625898802337076</v>
      </c>
      <c r="H17" s="17">
        <f t="shared" si="28"/>
        <v>34.311029862162798</v>
      </c>
      <c r="I17" s="17">
        <f t="shared" si="28"/>
        <v>40.961278033318422</v>
      </c>
      <c r="J17" s="17">
        <f t="shared" si="28"/>
        <v>47.583137509890207</v>
      </c>
      <c r="K17" s="17">
        <f t="shared" si="28"/>
        <v>54.181131754449893</v>
      </c>
      <c r="L17" s="17">
        <f t="shared" si="28"/>
        <v>60.758585569530283</v>
      </c>
      <c r="M17" s="17">
        <f t="shared" si="28"/>
        <v>67.318041568218803</v>
      </c>
      <c r="N17" s="17">
        <f t="shared" si="28"/>
        <v>73.861504414140143</v>
      </c>
      <c r="O17" s="17">
        <f t="shared" si="28"/>
        <v>80.390593381003782</v>
      </c>
      <c r="P17" s="17">
        <f t="shared" si="28"/>
        <v>86.906642473931015</v>
      </c>
      <c r="Q17" s="17">
        <f t="shared" si="28"/>
        <v>93.410768808012847</v>
      </c>
      <c r="R17" s="17">
        <f t="shared" si="28"/>
        <v>99.903920867468969</v>
      </c>
      <c r="S17" s="17">
        <f t="shared" si="28"/>
        <v>106.38691351727203</v>
      </c>
      <c r="T17" s="17">
        <f t="shared" si="28"/>
        <v>112.86045400723378</v>
      </c>
      <c r="U17" s="17">
        <f t="shared" si="28"/>
        <v>119.325161680946</v>
      </c>
      <c r="V17" s="17">
        <f t="shared" si="28"/>
        <v>125.78158317939301</v>
      </c>
      <c r="W17" s="17">
        <f t="shared" si="28"/>
        <v>132.74002479660561</v>
      </c>
      <c r="X17" s="17">
        <f t="shared" si="28"/>
        <v>140.17360633923886</v>
      </c>
      <c r="Y17" s="17">
        <f t="shared" si="28"/>
        <v>147.59796907293253</v>
      </c>
      <c r="Z17" s="17">
        <f t="shared" si="28"/>
        <v>155.01364252359463</v>
      </c>
      <c r="AA17" s="17">
        <f t="shared" si="28"/>
        <v>162.42110140857244</v>
      </c>
      <c r="AB17" s="17">
        <f t="shared" si="28"/>
        <v>169.82077359735172</v>
      </c>
      <c r="AC17" s="17">
        <f t="shared" si="28"/>
        <v>177.21304661342685</v>
      </c>
      <c r="AD17" s="17">
        <f t="shared" si="28"/>
        <v>184.59827299538875</v>
      </c>
      <c r="AE17" s="17">
        <f t="shared" si="28"/>
        <v>191.97677475579064</v>
      </c>
      <c r="AF17" s="17">
        <f t="shared" si="28"/>
        <v>199.34884711905931</v>
      </c>
      <c r="AG17" s="28">
        <f t="shared" si="28"/>
        <v>206.71476167783834</v>
      </c>
      <c r="AH17" s="17">
        <f t="shared" si="28"/>
        <v>214.78058476579935</v>
      </c>
      <c r="AI17" s="17">
        <f t="shared" si="28"/>
        <v>222.83960565985961</v>
      </c>
      <c r="AJ17" s="17">
        <f t="shared" ref="AJ17:BO17" si="29">AJ13-AJ42</f>
        <v>230.89210493234572</v>
      </c>
      <c r="AK17" s="17">
        <f t="shared" si="29"/>
        <v>238.93834202483299</v>
      </c>
      <c r="AL17" s="17">
        <f t="shared" si="29"/>
        <v>246.97855750879808</v>
      </c>
      <c r="AM17" s="17">
        <f t="shared" si="29"/>
        <v>255.01297503764437</v>
      </c>
      <c r="AN17" s="17">
        <f t="shared" si="29"/>
        <v>263.04180304075959</v>
      </c>
      <c r="AO17" s="17">
        <f t="shared" si="29"/>
        <v>271.06523620064024</v>
      </c>
      <c r="AP17" s="17">
        <f t="shared" si="29"/>
        <v>279.08345674654737</v>
      </c>
      <c r="AQ17" s="17">
        <f t="shared" si="29"/>
        <v>287.09663559217444</v>
      </c>
      <c r="AR17" s="17">
        <f t="shared" si="29"/>
        <v>294.60434461736378</v>
      </c>
      <c r="AS17" s="17">
        <f t="shared" si="29"/>
        <v>302.10789491081329</v>
      </c>
      <c r="AT17" s="17">
        <f t="shared" si="29"/>
        <v>309.60740443998793</v>
      </c>
      <c r="AU17" s="17">
        <f t="shared" si="29"/>
        <v>317.10298498710716</v>
      </c>
      <c r="AV17" s="17">
        <f t="shared" si="29"/>
        <v>324.59474261505551</v>
      </c>
      <c r="AW17" s="17">
        <f t="shared" si="29"/>
        <v>209.72685797102935</v>
      </c>
      <c r="AX17" s="17">
        <f t="shared" si="29"/>
        <v>219.85946415768302</v>
      </c>
      <c r="AY17" s="17">
        <f t="shared" si="29"/>
        <v>229.98183962796026</v>
      </c>
      <c r="AZ17" s="17">
        <f t="shared" si="29"/>
        <v>240.09447852929139</v>
      </c>
      <c r="BA17" s="17">
        <f t="shared" si="29"/>
        <v>250.19783193465742</v>
      </c>
      <c r="BB17" s="17">
        <f t="shared" si="29"/>
        <v>260.29231313664792</v>
      </c>
      <c r="BC17" s="17">
        <f t="shared" si="29"/>
        <v>270.37830211578313</v>
      </c>
      <c r="BD17" s="17">
        <f t="shared" si="29"/>
        <v>280.45614933724937</v>
      </c>
      <c r="BE17" s="17">
        <f t="shared" si="29"/>
        <v>290.52617899701772</v>
      </c>
      <c r="BF17" s="17">
        <f t="shared" si="29"/>
        <v>300.58869181315418</v>
      </c>
      <c r="BG17" s="17">
        <f t="shared" si="29"/>
        <v>236.92575873167254</v>
      </c>
      <c r="BH17" s="17">
        <f t="shared" si="29"/>
        <v>248.70415445678736</v>
      </c>
      <c r="BI17" s="17">
        <f t="shared" si="29"/>
        <v>260.47062411207838</v>
      </c>
      <c r="BJ17" s="17">
        <f t="shared" si="29"/>
        <v>272.22574964511188</v>
      </c>
      <c r="BK17" s="17">
        <f t="shared" si="29"/>
        <v>283.97006175933211</v>
      </c>
      <c r="BL17" s="17">
        <f t="shared" si="29"/>
        <v>295.70404627820665</v>
      </c>
      <c r="BM17" s="17">
        <f t="shared" si="29"/>
        <v>307.42814950617611</v>
      </c>
      <c r="BN17" s="17">
        <f t="shared" si="29"/>
        <v>319.1427827756724</v>
      </c>
      <c r="BO17" s="17">
        <f t="shared" si="29"/>
        <v>330.84832632830415</v>
      </c>
      <c r="BP17" s="17">
        <f t="shared" ref="BP17:CE17" si="30">BP13-BP42</f>
        <v>342.54513264719543</v>
      </c>
      <c r="BQ17" s="17">
        <f t="shared" si="30"/>
        <v>269.07257763097851</v>
      </c>
      <c r="BR17" s="17">
        <f t="shared" si="30"/>
        <v>281.59681198704442</v>
      </c>
      <c r="BS17" s="17">
        <f t="shared" si="30"/>
        <v>294.10935468860652</v>
      </c>
      <c r="BT17" s="17">
        <f t="shared" si="30"/>
        <v>306.61073908742679</v>
      </c>
      <c r="BU17" s="17">
        <f t="shared" si="30"/>
        <v>319.10145449821636</v>
      </c>
      <c r="BV17" s="17">
        <f t="shared" si="30"/>
        <v>331.58195134101874</v>
      </c>
      <c r="BW17" s="17">
        <f t="shared" si="30"/>
        <v>344.05264551952814</v>
      </c>
      <c r="BX17" s="17">
        <f t="shared" si="30"/>
        <v>356.51392217151493</v>
      </c>
      <c r="BY17" s="17">
        <f t="shared" si="30"/>
        <v>368.96613889949657</v>
      </c>
      <c r="BZ17" s="17">
        <f t="shared" si="30"/>
        <v>381.40962856825109</v>
      </c>
      <c r="CA17" s="17">
        <f t="shared" si="30"/>
        <v>303.13732168556709</v>
      </c>
      <c r="CB17" s="17">
        <f t="shared" si="30"/>
        <v>317.34114616011271</v>
      </c>
      <c r="CC17" s="17">
        <f t="shared" si="30"/>
        <v>331.53187942773332</v>
      </c>
      <c r="CD17" s="17">
        <f t="shared" si="30"/>
        <v>345.71011737865012</v>
      </c>
      <c r="CE17" s="17">
        <f t="shared" si="30"/>
        <v>359.87640676810753</v>
      </c>
      <c r="CF17" s="17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</row>
    <row r="18" spans="1:103" s="16" customFormat="1" x14ac:dyDescent="0.25"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28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</row>
    <row r="19" spans="1:103" ht="15.75" thickBot="1" x14ac:dyDescent="0.3">
      <c r="A19" s="9" t="s">
        <v>30</v>
      </c>
      <c r="B19" s="9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27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</row>
    <row r="20" spans="1:103" ht="15.75" thickBot="1" x14ac:dyDescent="0.3">
      <c r="B20" s="35" t="s">
        <v>42</v>
      </c>
      <c r="C20" s="36"/>
      <c r="D20" s="33">
        <v>0</v>
      </c>
      <c r="E20" s="33" t="s">
        <v>44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4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7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</row>
    <row r="21" spans="1:103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27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</row>
    <row r="22" spans="1:103" ht="15.75" thickBot="1" x14ac:dyDescent="0.3">
      <c r="A22" s="9" t="s">
        <v>31</v>
      </c>
      <c r="B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27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</row>
    <row r="23" spans="1:103" ht="15.75" thickBot="1" x14ac:dyDescent="0.3">
      <c r="B23" s="30" t="s">
        <v>43</v>
      </c>
      <c r="C23" s="36"/>
      <c r="D23" s="33">
        <v>0</v>
      </c>
      <c r="E23" s="33" t="s">
        <v>44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27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</row>
    <row r="24" spans="1:103" x14ac:dyDescent="0.25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</row>
    <row r="25" spans="1:103" x14ac:dyDescent="0.25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</row>
    <row r="26" spans="1:103" x14ac:dyDescent="0.25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</row>
    <row r="27" spans="1:103" x14ac:dyDescent="0.25">
      <c r="A27" s="22" t="s">
        <v>50</v>
      </c>
      <c r="B27" s="10"/>
      <c r="C27" s="10"/>
      <c r="D27" s="10"/>
      <c r="E27" s="10"/>
      <c r="F27" s="10"/>
      <c r="G27" s="10"/>
      <c r="H27" s="1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103" s="15" customFormat="1" x14ac:dyDescent="0.25">
      <c r="H28" s="14"/>
      <c r="AG28" s="25"/>
    </row>
    <row r="29" spans="1:103" s="15" customFormat="1" x14ac:dyDescent="0.25">
      <c r="H29" s="14"/>
      <c r="AG29" s="25"/>
    </row>
    <row r="30" spans="1:103" s="15" customFormat="1" x14ac:dyDescent="0.25">
      <c r="A30" s="15" t="s">
        <v>33</v>
      </c>
      <c r="B30" s="15" t="s">
        <v>96</v>
      </c>
      <c r="C30" s="7">
        <v>0.5</v>
      </c>
      <c r="H30" s="14"/>
      <c r="AG30" s="25"/>
    </row>
    <row r="31" spans="1:103" x14ac:dyDescent="0.25">
      <c r="A31" t="s">
        <v>36</v>
      </c>
      <c r="B31" t="s">
        <v>12</v>
      </c>
      <c r="C31" s="7">
        <v>110</v>
      </c>
      <c r="D31">
        <v>1</v>
      </c>
      <c r="E31">
        <v>2</v>
      </c>
      <c r="F31">
        <v>3</v>
      </c>
      <c r="G31">
        <v>4</v>
      </c>
      <c r="H31">
        <v>5</v>
      </c>
      <c r="I31">
        <v>6</v>
      </c>
      <c r="J31">
        <v>7</v>
      </c>
      <c r="K31">
        <v>8</v>
      </c>
      <c r="L31">
        <v>9</v>
      </c>
      <c r="M31">
        <v>10</v>
      </c>
      <c r="N31">
        <v>11</v>
      </c>
      <c r="O31">
        <v>12</v>
      </c>
      <c r="P31">
        <v>13</v>
      </c>
      <c r="Q31">
        <v>14</v>
      </c>
      <c r="R31">
        <v>15</v>
      </c>
      <c r="S31">
        <v>16</v>
      </c>
      <c r="T31">
        <v>17</v>
      </c>
      <c r="U31">
        <v>18</v>
      </c>
      <c r="V31">
        <v>19</v>
      </c>
      <c r="W31">
        <v>20</v>
      </c>
      <c r="X31">
        <v>21</v>
      </c>
      <c r="Y31">
        <v>22</v>
      </c>
      <c r="Z31">
        <v>23</v>
      </c>
      <c r="AA31">
        <v>24</v>
      </c>
      <c r="AB31">
        <v>25</v>
      </c>
      <c r="AC31">
        <v>26</v>
      </c>
      <c r="AD31">
        <v>27</v>
      </c>
      <c r="AE31">
        <v>28</v>
      </c>
      <c r="AF31">
        <v>29</v>
      </c>
      <c r="AG31" s="29">
        <v>30</v>
      </c>
      <c r="AH31">
        <v>31</v>
      </c>
      <c r="AI31">
        <v>32</v>
      </c>
      <c r="AJ31">
        <v>33</v>
      </c>
      <c r="AK31">
        <v>34</v>
      </c>
      <c r="AL31">
        <v>35</v>
      </c>
      <c r="AM31">
        <v>36</v>
      </c>
      <c r="AN31">
        <v>37</v>
      </c>
      <c r="AO31">
        <v>38</v>
      </c>
      <c r="AP31">
        <v>39</v>
      </c>
      <c r="AQ31">
        <v>40</v>
      </c>
      <c r="AR31">
        <v>41</v>
      </c>
      <c r="AS31">
        <v>42</v>
      </c>
      <c r="AT31">
        <v>43</v>
      </c>
      <c r="AU31">
        <v>44</v>
      </c>
      <c r="AV31">
        <v>45</v>
      </c>
      <c r="AW31">
        <v>46</v>
      </c>
      <c r="AX31">
        <v>47</v>
      </c>
      <c r="AY31">
        <v>48</v>
      </c>
      <c r="AZ31">
        <v>49</v>
      </c>
      <c r="BA31">
        <v>50</v>
      </c>
      <c r="BB31">
        <v>51</v>
      </c>
      <c r="BC31">
        <v>52</v>
      </c>
      <c r="BD31">
        <v>53</v>
      </c>
      <c r="BE31">
        <v>54</v>
      </c>
      <c r="BF31">
        <v>55</v>
      </c>
      <c r="BG31">
        <v>56</v>
      </c>
      <c r="BH31">
        <v>57</v>
      </c>
      <c r="BI31">
        <v>58</v>
      </c>
      <c r="BJ31">
        <v>59</v>
      </c>
      <c r="BK31">
        <v>60</v>
      </c>
      <c r="BL31">
        <v>61</v>
      </c>
      <c r="BM31">
        <v>62</v>
      </c>
      <c r="BN31">
        <v>63</v>
      </c>
      <c r="BO31">
        <v>64</v>
      </c>
      <c r="BP31">
        <v>65</v>
      </c>
      <c r="BQ31">
        <v>66</v>
      </c>
      <c r="BR31">
        <v>67</v>
      </c>
      <c r="BS31">
        <v>68</v>
      </c>
      <c r="BT31">
        <v>69</v>
      </c>
      <c r="BU31">
        <v>70</v>
      </c>
      <c r="BV31">
        <v>71</v>
      </c>
      <c r="BW31">
        <v>72</v>
      </c>
      <c r="BX31">
        <v>73</v>
      </c>
      <c r="BY31">
        <v>74</v>
      </c>
      <c r="BZ31">
        <v>75</v>
      </c>
      <c r="CA31">
        <v>76</v>
      </c>
      <c r="CB31">
        <v>77</v>
      </c>
      <c r="CC31">
        <v>78</v>
      </c>
      <c r="CD31">
        <v>79</v>
      </c>
      <c r="CE31">
        <v>80</v>
      </c>
    </row>
    <row r="32" spans="1:103" x14ac:dyDescent="0.25">
      <c r="A32" t="s">
        <v>34</v>
      </c>
      <c r="B32" t="s">
        <v>6</v>
      </c>
      <c r="C32" s="24">
        <f>S</f>
        <v>1</v>
      </c>
    </row>
    <row r="33" spans="1:83" x14ac:dyDescent="0.25">
      <c r="A33" t="s">
        <v>35</v>
      </c>
      <c r="B33" t="s">
        <v>1</v>
      </c>
      <c r="D33">
        <v>0.44</v>
      </c>
      <c r="E33">
        <v>0.44</v>
      </c>
      <c r="F33">
        <v>0.44</v>
      </c>
      <c r="G33">
        <v>0.44</v>
      </c>
      <c r="H33">
        <v>0.44</v>
      </c>
      <c r="I33">
        <v>0.44</v>
      </c>
      <c r="J33">
        <v>0.44</v>
      </c>
      <c r="K33">
        <v>0.44</v>
      </c>
      <c r="L33">
        <v>0.44</v>
      </c>
      <c r="M33">
        <v>0.44</v>
      </c>
      <c r="N33">
        <v>0.44</v>
      </c>
      <c r="O33">
        <v>0.44</v>
      </c>
      <c r="P33">
        <v>0.44</v>
      </c>
      <c r="Q33">
        <v>0.44</v>
      </c>
      <c r="R33">
        <v>0.44</v>
      </c>
      <c r="S33">
        <v>0.44</v>
      </c>
      <c r="T33">
        <v>0.44</v>
      </c>
      <c r="U33">
        <v>0.44</v>
      </c>
      <c r="V33">
        <v>0.44</v>
      </c>
      <c r="W33">
        <v>0.44</v>
      </c>
      <c r="X33">
        <v>0.44</v>
      </c>
      <c r="Y33">
        <v>0.44</v>
      </c>
      <c r="Z33">
        <v>0.44</v>
      </c>
      <c r="AA33">
        <v>0.44</v>
      </c>
      <c r="AB33">
        <v>0.44</v>
      </c>
      <c r="AC33">
        <v>0.44</v>
      </c>
      <c r="AD33">
        <v>0.44</v>
      </c>
      <c r="AE33">
        <v>0.44</v>
      </c>
      <c r="AF33">
        <v>0.44</v>
      </c>
      <c r="AG33" s="25">
        <v>0.44</v>
      </c>
      <c r="AH33">
        <v>0.44</v>
      </c>
      <c r="AI33">
        <v>0.44</v>
      </c>
      <c r="AJ33">
        <v>0.44</v>
      </c>
      <c r="AK33">
        <v>0.44</v>
      </c>
      <c r="AL33">
        <v>0.44</v>
      </c>
      <c r="AM33">
        <v>0.44</v>
      </c>
      <c r="AN33">
        <v>0.44</v>
      </c>
      <c r="AO33">
        <v>0.44</v>
      </c>
      <c r="AP33">
        <v>0.44</v>
      </c>
      <c r="AQ33">
        <v>0.44</v>
      </c>
      <c r="AR33">
        <v>0.44</v>
      </c>
      <c r="AS33">
        <v>0.44</v>
      </c>
      <c r="AT33">
        <v>0.44</v>
      </c>
      <c r="AU33">
        <v>0.44</v>
      </c>
      <c r="AV33">
        <v>0.44</v>
      </c>
      <c r="AW33">
        <v>0.44</v>
      </c>
      <c r="AX33">
        <v>0.44</v>
      </c>
      <c r="AY33">
        <v>0.44</v>
      </c>
      <c r="AZ33">
        <v>0.44</v>
      </c>
      <c r="BA33">
        <v>0.44</v>
      </c>
      <c r="BB33">
        <v>0.44</v>
      </c>
      <c r="BC33">
        <v>0.44</v>
      </c>
      <c r="BD33">
        <v>0.44</v>
      </c>
      <c r="BE33">
        <v>0.44</v>
      </c>
      <c r="BF33">
        <v>0.44</v>
      </c>
      <c r="BG33">
        <v>0.44</v>
      </c>
      <c r="BH33">
        <v>0.44</v>
      </c>
      <c r="BI33">
        <v>0.44</v>
      </c>
      <c r="BJ33">
        <v>0.44</v>
      </c>
      <c r="BK33">
        <v>0.44</v>
      </c>
      <c r="BL33">
        <v>0.44</v>
      </c>
      <c r="BM33">
        <v>0.44</v>
      </c>
      <c r="BN33">
        <v>0.44</v>
      </c>
      <c r="BO33">
        <v>0.44</v>
      </c>
      <c r="BP33">
        <v>0.44</v>
      </c>
      <c r="BQ33">
        <v>0.44</v>
      </c>
      <c r="BR33">
        <v>0.44</v>
      </c>
      <c r="BS33">
        <v>0.44</v>
      </c>
      <c r="BT33">
        <v>0.44</v>
      </c>
      <c r="BU33">
        <v>0.44</v>
      </c>
      <c r="BV33">
        <v>0.44</v>
      </c>
      <c r="BW33">
        <v>0.44</v>
      </c>
      <c r="BX33">
        <v>0.44</v>
      </c>
      <c r="BY33">
        <v>0.44</v>
      </c>
      <c r="BZ33">
        <v>0.44</v>
      </c>
      <c r="CA33">
        <v>0.44</v>
      </c>
      <c r="CB33">
        <v>0.44</v>
      </c>
      <c r="CC33">
        <v>0.44</v>
      </c>
      <c r="CD33">
        <v>0.44</v>
      </c>
      <c r="CE33">
        <v>0.44</v>
      </c>
    </row>
    <row r="36" spans="1:83" x14ac:dyDescent="0.25">
      <c r="A36" s="9" t="s">
        <v>29</v>
      </c>
      <c r="B36" s="9"/>
    </row>
    <row r="37" spans="1:83" x14ac:dyDescent="0.25">
      <c r="A37" t="s">
        <v>10</v>
      </c>
      <c r="B37" t="s">
        <v>2</v>
      </c>
      <c r="D37">
        <f t="shared" ref="D37:AI37" si="31">D31*AccPS</f>
        <v>0.5</v>
      </c>
      <c r="E37">
        <f t="shared" si="31"/>
        <v>1</v>
      </c>
      <c r="F37">
        <f t="shared" si="31"/>
        <v>1.5</v>
      </c>
      <c r="G37">
        <f t="shared" si="31"/>
        <v>2</v>
      </c>
      <c r="H37">
        <f t="shared" si="31"/>
        <v>2.5</v>
      </c>
      <c r="I37">
        <f t="shared" si="31"/>
        <v>3</v>
      </c>
      <c r="J37">
        <f t="shared" si="31"/>
        <v>3.5</v>
      </c>
      <c r="K37">
        <f t="shared" si="31"/>
        <v>4</v>
      </c>
      <c r="L37">
        <f t="shared" si="31"/>
        <v>4.5</v>
      </c>
      <c r="M37">
        <f t="shared" si="31"/>
        <v>5</v>
      </c>
      <c r="N37">
        <f t="shared" si="31"/>
        <v>5.5</v>
      </c>
      <c r="O37">
        <f t="shared" si="31"/>
        <v>6</v>
      </c>
      <c r="P37">
        <f t="shared" si="31"/>
        <v>6.5</v>
      </c>
      <c r="Q37">
        <f t="shared" si="31"/>
        <v>7</v>
      </c>
      <c r="R37">
        <f t="shared" si="31"/>
        <v>7.5</v>
      </c>
      <c r="S37">
        <f t="shared" si="31"/>
        <v>8</v>
      </c>
      <c r="T37">
        <f t="shared" si="31"/>
        <v>8.5</v>
      </c>
      <c r="U37">
        <f t="shared" si="31"/>
        <v>9</v>
      </c>
      <c r="V37">
        <f t="shared" si="31"/>
        <v>9.5</v>
      </c>
      <c r="W37">
        <f t="shared" si="31"/>
        <v>10</v>
      </c>
      <c r="X37">
        <f t="shared" si="31"/>
        <v>10.5</v>
      </c>
      <c r="Y37">
        <f t="shared" si="31"/>
        <v>11</v>
      </c>
      <c r="Z37">
        <f t="shared" si="31"/>
        <v>11.5</v>
      </c>
      <c r="AA37">
        <f t="shared" si="31"/>
        <v>12</v>
      </c>
      <c r="AB37">
        <f t="shared" si="31"/>
        <v>12.5</v>
      </c>
      <c r="AC37">
        <f t="shared" si="31"/>
        <v>13</v>
      </c>
      <c r="AD37">
        <f t="shared" si="31"/>
        <v>13.5</v>
      </c>
      <c r="AE37">
        <f t="shared" si="31"/>
        <v>14</v>
      </c>
      <c r="AF37">
        <f t="shared" si="31"/>
        <v>14.5</v>
      </c>
      <c r="AG37" s="25">
        <f t="shared" si="31"/>
        <v>15</v>
      </c>
      <c r="AH37">
        <f t="shared" si="31"/>
        <v>15.5</v>
      </c>
      <c r="AI37">
        <f t="shared" si="31"/>
        <v>16</v>
      </c>
      <c r="AJ37">
        <f t="shared" ref="AJ37:BO37" si="32">AJ31*AccPS</f>
        <v>16.5</v>
      </c>
      <c r="AK37">
        <f t="shared" si="32"/>
        <v>17</v>
      </c>
      <c r="AL37">
        <f t="shared" si="32"/>
        <v>17.5</v>
      </c>
      <c r="AM37">
        <f t="shared" si="32"/>
        <v>18</v>
      </c>
      <c r="AN37">
        <f t="shared" si="32"/>
        <v>18.5</v>
      </c>
      <c r="AO37">
        <f t="shared" si="32"/>
        <v>19</v>
      </c>
      <c r="AP37">
        <f t="shared" si="32"/>
        <v>19.5</v>
      </c>
      <c r="AQ37">
        <f t="shared" si="32"/>
        <v>20</v>
      </c>
      <c r="AR37">
        <f t="shared" si="32"/>
        <v>20.5</v>
      </c>
      <c r="AS37">
        <f t="shared" si="32"/>
        <v>21</v>
      </c>
      <c r="AT37">
        <f t="shared" si="32"/>
        <v>21.5</v>
      </c>
      <c r="AU37">
        <f t="shared" si="32"/>
        <v>22</v>
      </c>
      <c r="AV37">
        <f t="shared" si="32"/>
        <v>22.5</v>
      </c>
      <c r="AW37">
        <f t="shared" si="32"/>
        <v>23</v>
      </c>
      <c r="AX37">
        <f t="shared" si="32"/>
        <v>23.5</v>
      </c>
      <c r="AY37">
        <f t="shared" si="32"/>
        <v>24</v>
      </c>
      <c r="AZ37">
        <f t="shared" si="32"/>
        <v>24.5</v>
      </c>
      <c r="BA37">
        <f t="shared" si="32"/>
        <v>25</v>
      </c>
      <c r="BB37">
        <f t="shared" si="32"/>
        <v>25.5</v>
      </c>
      <c r="BC37">
        <f t="shared" si="32"/>
        <v>26</v>
      </c>
      <c r="BD37">
        <f t="shared" si="32"/>
        <v>26.5</v>
      </c>
      <c r="BE37">
        <f t="shared" si="32"/>
        <v>27</v>
      </c>
      <c r="BF37">
        <f t="shared" si="32"/>
        <v>27.5</v>
      </c>
      <c r="BG37">
        <f t="shared" si="32"/>
        <v>28</v>
      </c>
      <c r="BH37">
        <f t="shared" si="32"/>
        <v>28.5</v>
      </c>
      <c r="BI37">
        <f t="shared" si="32"/>
        <v>29</v>
      </c>
      <c r="BJ37">
        <f t="shared" si="32"/>
        <v>29.5</v>
      </c>
      <c r="BK37">
        <f t="shared" si="32"/>
        <v>30</v>
      </c>
      <c r="BL37">
        <f t="shared" si="32"/>
        <v>30.5</v>
      </c>
      <c r="BM37">
        <f t="shared" si="32"/>
        <v>31</v>
      </c>
      <c r="BN37">
        <f t="shared" si="32"/>
        <v>31.5</v>
      </c>
      <c r="BO37">
        <f t="shared" si="32"/>
        <v>32</v>
      </c>
      <c r="BP37">
        <f t="shared" ref="BP37:CE37" si="33">BP31*AccPS</f>
        <v>32.5</v>
      </c>
      <c r="BQ37">
        <f t="shared" si="33"/>
        <v>33</v>
      </c>
      <c r="BR37">
        <f t="shared" si="33"/>
        <v>33.5</v>
      </c>
      <c r="BS37">
        <f t="shared" si="33"/>
        <v>34</v>
      </c>
      <c r="BT37">
        <f t="shared" si="33"/>
        <v>34.5</v>
      </c>
      <c r="BU37">
        <f t="shared" si="33"/>
        <v>35</v>
      </c>
      <c r="BV37">
        <f t="shared" si="33"/>
        <v>35.5</v>
      </c>
      <c r="BW37">
        <f t="shared" si="33"/>
        <v>36</v>
      </c>
      <c r="BX37">
        <f t="shared" si="33"/>
        <v>36.5</v>
      </c>
      <c r="BY37">
        <f t="shared" si="33"/>
        <v>37</v>
      </c>
      <c r="BZ37">
        <f t="shared" si="33"/>
        <v>37.5</v>
      </c>
      <c r="CA37">
        <f t="shared" si="33"/>
        <v>38</v>
      </c>
      <c r="CB37">
        <f t="shared" si="33"/>
        <v>38.5</v>
      </c>
      <c r="CC37">
        <f t="shared" si="33"/>
        <v>39</v>
      </c>
      <c r="CD37">
        <f t="shared" si="33"/>
        <v>39.5</v>
      </c>
      <c r="CE37">
        <f t="shared" si="33"/>
        <v>40</v>
      </c>
    </row>
    <row r="38" spans="1:83" x14ac:dyDescent="0.25">
      <c r="A38" t="s">
        <v>25</v>
      </c>
      <c r="B38" t="s">
        <v>0</v>
      </c>
      <c r="D38" s="3">
        <f t="shared" ref="D38:AI38" si="34">D37*D33*S</f>
        <v>0.22</v>
      </c>
      <c r="E38" s="3">
        <f t="shared" si="34"/>
        <v>0.44</v>
      </c>
      <c r="F38" s="3">
        <f t="shared" si="34"/>
        <v>0.66</v>
      </c>
      <c r="G38" s="3">
        <f t="shared" si="34"/>
        <v>0.88</v>
      </c>
      <c r="H38" s="3">
        <f t="shared" si="34"/>
        <v>1.1000000000000001</v>
      </c>
      <c r="I38" s="3">
        <f t="shared" si="34"/>
        <v>1.32</v>
      </c>
      <c r="J38" s="3">
        <f t="shared" si="34"/>
        <v>1.54</v>
      </c>
      <c r="K38" s="3">
        <f t="shared" si="34"/>
        <v>1.76</v>
      </c>
      <c r="L38" s="3">
        <f t="shared" si="34"/>
        <v>1.98</v>
      </c>
      <c r="M38" s="3">
        <f t="shared" si="34"/>
        <v>2.2000000000000002</v>
      </c>
      <c r="N38" s="3">
        <f t="shared" si="34"/>
        <v>2.42</v>
      </c>
      <c r="O38" s="3">
        <f t="shared" si="34"/>
        <v>2.64</v>
      </c>
      <c r="P38" s="3">
        <f t="shared" si="34"/>
        <v>2.86</v>
      </c>
      <c r="Q38" s="3">
        <f t="shared" si="34"/>
        <v>3.08</v>
      </c>
      <c r="R38" s="3">
        <f t="shared" si="34"/>
        <v>3.3</v>
      </c>
      <c r="S38" s="3">
        <f t="shared" si="34"/>
        <v>3.52</v>
      </c>
      <c r="T38" s="3">
        <f t="shared" si="34"/>
        <v>3.74</v>
      </c>
      <c r="U38" s="3">
        <f t="shared" si="34"/>
        <v>3.96</v>
      </c>
      <c r="V38" s="3">
        <f t="shared" si="34"/>
        <v>4.18</v>
      </c>
      <c r="W38" s="3">
        <f t="shared" si="34"/>
        <v>4.4000000000000004</v>
      </c>
      <c r="X38" s="3">
        <f t="shared" si="34"/>
        <v>4.62</v>
      </c>
      <c r="Y38" s="3">
        <f t="shared" si="34"/>
        <v>4.84</v>
      </c>
      <c r="Z38" s="3">
        <f t="shared" si="34"/>
        <v>5.0599999999999996</v>
      </c>
      <c r="AA38" s="3">
        <f t="shared" si="34"/>
        <v>5.28</v>
      </c>
      <c r="AB38" s="3">
        <f t="shared" si="34"/>
        <v>5.5</v>
      </c>
      <c r="AC38" s="3">
        <f t="shared" si="34"/>
        <v>5.72</v>
      </c>
      <c r="AD38" s="3">
        <f t="shared" si="34"/>
        <v>5.94</v>
      </c>
      <c r="AE38" s="3">
        <f t="shared" si="34"/>
        <v>6.16</v>
      </c>
      <c r="AF38" s="3">
        <f t="shared" si="34"/>
        <v>6.38</v>
      </c>
      <c r="AG38" s="26">
        <f t="shared" si="34"/>
        <v>6.6</v>
      </c>
      <c r="AH38" s="3">
        <f t="shared" si="34"/>
        <v>6.82</v>
      </c>
      <c r="AI38" s="3">
        <f t="shared" si="34"/>
        <v>7.04</v>
      </c>
      <c r="AJ38" s="3">
        <f t="shared" ref="AJ38:BO38" si="35">AJ37*AJ33*S</f>
        <v>7.26</v>
      </c>
      <c r="AK38" s="3">
        <f t="shared" si="35"/>
        <v>7.48</v>
      </c>
      <c r="AL38" s="3">
        <f t="shared" si="35"/>
        <v>7.7</v>
      </c>
      <c r="AM38" s="3">
        <f t="shared" si="35"/>
        <v>7.92</v>
      </c>
      <c r="AN38" s="3">
        <f t="shared" si="35"/>
        <v>8.14</v>
      </c>
      <c r="AO38" s="3">
        <f t="shared" si="35"/>
        <v>8.36</v>
      </c>
      <c r="AP38" s="3">
        <f t="shared" si="35"/>
        <v>8.58</v>
      </c>
      <c r="AQ38" s="3">
        <f t="shared" si="35"/>
        <v>8.8000000000000007</v>
      </c>
      <c r="AR38" s="3">
        <f t="shared" si="35"/>
        <v>9.02</v>
      </c>
      <c r="AS38" s="3">
        <f t="shared" si="35"/>
        <v>9.24</v>
      </c>
      <c r="AT38" s="3">
        <f t="shared" si="35"/>
        <v>9.4600000000000009</v>
      </c>
      <c r="AU38" s="3">
        <f t="shared" si="35"/>
        <v>9.68</v>
      </c>
      <c r="AV38" s="3">
        <f t="shared" si="35"/>
        <v>9.9</v>
      </c>
      <c r="AW38" s="3">
        <f t="shared" si="35"/>
        <v>10.119999999999999</v>
      </c>
      <c r="AX38" s="3">
        <f t="shared" si="35"/>
        <v>10.34</v>
      </c>
      <c r="AY38" s="3">
        <f t="shared" si="35"/>
        <v>10.56</v>
      </c>
      <c r="AZ38" s="3">
        <f t="shared" si="35"/>
        <v>10.78</v>
      </c>
      <c r="BA38" s="3">
        <f t="shared" si="35"/>
        <v>11</v>
      </c>
      <c r="BB38" s="3">
        <f t="shared" si="35"/>
        <v>11.22</v>
      </c>
      <c r="BC38" s="3">
        <f t="shared" si="35"/>
        <v>11.44</v>
      </c>
      <c r="BD38" s="3">
        <f t="shared" si="35"/>
        <v>11.66</v>
      </c>
      <c r="BE38" s="3">
        <f t="shared" si="35"/>
        <v>11.88</v>
      </c>
      <c r="BF38" s="3">
        <f t="shared" si="35"/>
        <v>12.1</v>
      </c>
      <c r="BG38" s="3">
        <f t="shared" si="35"/>
        <v>12.32</v>
      </c>
      <c r="BH38" s="3">
        <f t="shared" si="35"/>
        <v>12.540000000000001</v>
      </c>
      <c r="BI38" s="3">
        <f t="shared" si="35"/>
        <v>12.76</v>
      </c>
      <c r="BJ38" s="3">
        <f t="shared" si="35"/>
        <v>12.98</v>
      </c>
      <c r="BK38" s="3">
        <f t="shared" si="35"/>
        <v>13.2</v>
      </c>
      <c r="BL38" s="3">
        <f t="shared" si="35"/>
        <v>13.42</v>
      </c>
      <c r="BM38" s="3">
        <f t="shared" si="35"/>
        <v>13.64</v>
      </c>
      <c r="BN38" s="3">
        <f t="shared" si="35"/>
        <v>13.86</v>
      </c>
      <c r="BO38" s="3">
        <f t="shared" si="35"/>
        <v>14.08</v>
      </c>
      <c r="BP38" s="3">
        <f t="shared" ref="BP38:CE38" si="36">BP37*BP33*S</f>
        <v>14.3</v>
      </c>
      <c r="BQ38" s="3">
        <f t="shared" si="36"/>
        <v>14.52</v>
      </c>
      <c r="BR38" s="3">
        <f t="shared" si="36"/>
        <v>14.74</v>
      </c>
      <c r="BS38" s="3">
        <f t="shared" si="36"/>
        <v>14.96</v>
      </c>
      <c r="BT38" s="3">
        <f t="shared" si="36"/>
        <v>15.18</v>
      </c>
      <c r="BU38" s="3">
        <f t="shared" si="36"/>
        <v>15.4</v>
      </c>
      <c r="BV38" s="3">
        <f t="shared" si="36"/>
        <v>15.62</v>
      </c>
      <c r="BW38" s="3">
        <f t="shared" si="36"/>
        <v>15.84</v>
      </c>
      <c r="BX38" s="3">
        <f t="shared" si="36"/>
        <v>16.059999999999999</v>
      </c>
      <c r="BY38" s="3">
        <f t="shared" si="36"/>
        <v>16.28</v>
      </c>
      <c r="BZ38" s="3">
        <f t="shared" si="36"/>
        <v>16.5</v>
      </c>
      <c r="CA38" s="3">
        <f t="shared" si="36"/>
        <v>16.72</v>
      </c>
      <c r="CB38" s="3">
        <f t="shared" si="36"/>
        <v>16.940000000000001</v>
      </c>
      <c r="CC38" s="3">
        <f t="shared" si="36"/>
        <v>17.16</v>
      </c>
      <c r="CD38" s="3">
        <f t="shared" si="36"/>
        <v>17.38</v>
      </c>
      <c r="CE38" s="3">
        <f t="shared" si="36"/>
        <v>17.600000000000001</v>
      </c>
    </row>
    <row r="39" spans="1:83" x14ac:dyDescent="0.25">
      <c r="A39" t="s">
        <v>26</v>
      </c>
      <c r="B39" t="s">
        <v>4</v>
      </c>
      <c r="D39" s="3">
        <f t="shared" ref="D39:AI39" si="37">EXP(-1.0587+0.8836*LN(D38)+0.284)</f>
        <v>0.12092518087024802</v>
      </c>
      <c r="E39" s="3">
        <f t="shared" si="37"/>
        <v>0.22310373957436316</v>
      </c>
      <c r="F39" s="3">
        <f t="shared" si="37"/>
        <v>0.31922808034038341</v>
      </c>
      <c r="G39" s="3">
        <f t="shared" si="37"/>
        <v>0.41162046030324984</v>
      </c>
      <c r="H39" s="3">
        <f t="shared" si="37"/>
        <v>0.50133340252514047</v>
      </c>
      <c r="I39" s="3">
        <f t="shared" si="37"/>
        <v>0.58896731010478653</v>
      </c>
      <c r="J39" s="3">
        <f t="shared" si="37"/>
        <v>0.67490923970501626</v>
      </c>
      <c r="K39" s="3">
        <f t="shared" si="37"/>
        <v>0.75942879157247745</v>
      </c>
      <c r="L39" s="3">
        <f t="shared" si="37"/>
        <v>0.84272412531804608</v>
      </c>
      <c r="M39" s="3">
        <f t="shared" si="37"/>
        <v>0.9249467817369813</v>
      </c>
      <c r="N39" s="3">
        <f t="shared" si="37"/>
        <v>1.0062162396133292</v>
      </c>
      <c r="O39" s="3">
        <f t="shared" si="37"/>
        <v>1.0866290083322159</v>
      </c>
      <c r="P39" s="3">
        <f t="shared" si="37"/>
        <v>1.1662645951525237</v>
      </c>
      <c r="Q39" s="3">
        <f t="shared" si="37"/>
        <v>1.2451895805973212</v>
      </c>
      <c r="R39" s="3">
        <f t="shared" si="37"/>
        <v>1.3234604947197466</v>
      </c>
      <c r="S39" s="3">
        <f t="shared" si="37"/>
        <v>1.4011259038103745</v>
      </c>
      <c r="T39" s="3">
        <f t="shared" si="37"/>
        <v>1.4782279602515092</v>
      </c>
      <c r="U39" s="3">
        <f t="shared" si="37"/>
        <v>1.5548035771782649</v>
      </c>
      <c r="V39" s="3">
        <f t="shared" si="37"/>
        <v>1.6308853346201921</v>
      </c>
      <c r="W39" s="3">
        <f t="shared" si="37"/>
        <v>1.7065021894340997</v>
      </c>
      <c r="X39" s="3">
        <f t="shared" si="37"/>
        <v>1.7816800392152941</v>
      </c>
      <c r="Y39" s="3">
        <f t="shared" si="37"/>
        <v>1.8564421757538172</v>
      </c>
      <c r="Z39" s="3">
        <f t="shared" si="37"/>
        <v>1.9308096537135189</v>
      </c>
      <c r="AA39" s="3">
        <f t="shared" si="37"/>
        <v>2.0048015933838141</v>
      </c>
      <c r="AB39" s="3">
        <f t="shared" si="37"/>
        <v>2.0784354315509814</v>
      </c>
      <c r="AC39" s="3">
        <f t="shared" si="37"/>
        <v>2.1517271311001762</v>
      </c>
      <c r="AD39" s="3">
        <f t="shared" si="37"/>
        <v>2.2246913574639731</v>
      </c>
      <c r="AE39" s="3">
        <f t="shared" si="37"/>
        <v>2.2973416281955359</v>
      </c>
      <c r="AF39" s="3">
        <f t="shared" si="37"/>
        <v>2.3696904405737289</v>
      </c>
      <c r="AG39" s="26">
        <f t="shared" si="37"/>
        <v>2.4417493811130528</v>
      </c>
      <c r="AH39" s="3">
        <f t="shared" si="37"/>
        <v>2.5135292200620682</v>
      </c>
      <c r="AI39" s="3">
        <f t="shared" si="37"/>
        <v>2.5850399933659642</v>
      </c>
      <c r="AJ39" s="3">
        <f t="shared" ref="AJ39:BO39" si="38">EXP(-1.0587+0.8836*LN(AJ38)+0.284)</f>
        <v>2.6562910740959844</v>
      </c>
      <c r="AK39" s="3">
        <f t="shared" si="38"/>
        <v>2.7272912349774865</v>
      </c>
      <c r="AL39" s="3">
        <f t="shared" si="38"/>
        <v>2.7980487033550419</v>
      </c>
      <c r="AM39" s="3">
        <f t="shared" si="38"/>
        <v>2.8685712096992484</v>
      </c>
      <c r="AN39" s="3">
        <f t="shared" si="38"/>
        <v>2.9388660305723775</v>
      </c>
      <c r="AO39" s="3">
        <f t="shared" si="38"/>
        <v>3.0089400268184612</v>
      </c>
      <c r="AP39" s="3">
        <f t="shared" si="38"/>
        <v>3.0787996776202875</v>
      </c>
      <c r="AQ39" s="3">
        <f t="shared" si="38"/>
        <v>3.1484511109650817</v>
      </c>
      <c r="AR39" s="3">
        <f t="shared" si="38"/>
        <v>3.217900130977859</v>
      </c>
      <c r="AS39" s="3">
        <f t="shared" si="38"/>
        <v>3.2871522425130331</v>
      </c>
      <c r="AT39" s="3">
        <f t="shared" si="38"/>
        <v>3.3562126733379847</v>
      </c>
      <c r="AU39" s="3">
        <f t="shared" si="38"/>
        <v>3.4250863941948988</v>
      </c>
      <c r="AV39" s="3">
        <f t="shared" si="38"/>
        <v>3.4937781369873946</v>
      </c>
      <c r="AW39" s="3">
        <f t="shared" si="38"/>
        <v>3.5622924113049836</v>
      </c>
      <c r="AX39" s="3">
        <f t="shared" si="38"/>
        <v>3.630633519470075</v>
      </c>
      <c r="AY39" s="3">
        <f t="shared" si="38"/>
        <v>3.6988055702682634</v>
      </c>
      <c r="AZ39" s="3">
        <f t="shared" si="38"/>
        <v>3.7668124915021175</v>
      </c>
      <c r="BA39" s="3">
        <f t="shared" si="38"/>
        <v>3.8346580414912395</v>
      </c>
      <c r="BB39" s="3">
        <f t="shared" si="38"/>
        <v>3.9023458196263276</v>
      </c>
      <c r="BC39" s="3">
        <f t="shared" si="38"/>
        <v>3.9698792760720765</v>
      </c>
      <c r="BD39" s="3">
        <f t="shared" si="38"/>
        <v>4.0372617207026122</v>
      </c>
      <c r="BE39" s="3">
        <f t="shared" si="38"/>
        <v>4.1044963313434693</v>
      </c>
      <c r="BF39" s="3">
        <f t="shared" si="38"/>
        <v>4.1715861613858047</v>
      </c>
      <c r="BG39" s="3">
        <f t="shared" si="38"/>
        <v>4.2385341468311575</v>
      </c>
      <c r="BH39" s="3">
        <f t="shared" si="38"/>
        <v>4.3053431128187798</v>
      </c>
      <c r="BI39" s="3">
        <f t="shared" si="38"/>
        <v>4.3720157796819556</v>
      </c>
      <c r="BJ39" s="3">
        <f t="shared" si="38"/>
        <v>4.4385547685747806</v>
      </c>
      <c r="BK39" s="3">
        <f t="shared" si="38"/>
        <v>4.5049626067066759</v>
      </c>
      <c r="BL39" s="3">
        <f t="shared" si="38"/>
        <v>4.5712417322180583</v>
      </c>
      <c r="BM39" s="3">
        <f t="shared" si="38"/>
        <v>4.6373944987271978</v>
      </c>
      <c r="BN39" s="3">
        <f t="shared" si="38"/>
        <v>4.7034231795754415</v>
      </c>
      <c r="BO39" s="3">
        <f t="shared" si="38"/>
        <v>4.7693299717952318</v>
      </c>
      <c r="BP39" s="3">
        <f t="shared" ref="BP39:CE39" si="39">EXP(-1.0587+0.8836*LN(BP38)+0.284)</f>
        <v>4.8351169998231063</v>
      </c>
      <c r="BQ39" s="3">
        <f t="shared" si="39"/>
        <v>4.900786318977703</v>
      </c>
      <c r="BR39" s="3">
        <f t="shared" si="39"/>
        <v>4.9663399187210064</v>
      </c>
      <c r="BS39" s="3">
        <f t="shared" si="39"/>
        <v>5.0317797257193568</v>
      </c>
      <c r="BT39" s="3">
        <f t="shared" si="39"/>
        <v>5.0971076067192884</v>
      </c>
      <c r="BU39" s="3">
        <f t="shared" si="39"/>
        <v>5.1623253712519102</v>
      </c>
      <c r="BV39" s="3">
        <f t="shared" si="39"/>
        <v>5.2274347741783691</v>
      </c>
      <c r="BW39" s="3">
        <f t="shared" si="39"/>
        <v>5.2924375180878247</v>
      </c>
      <c r="BX39" s="3">
        <f t="shared" si="39"/>
        <v>5.3573352555584082</v>
      </c>
      <c r="BY39" s="3">
        <f t="shared" si="39"/>
        <v>5.4221295912907834</v>
      </c>
      <c r="BZ39" s="3">
        <f t="shared" si="39"/>
        <v>5.4868220841230917</v>
      </c>
      <c r="CA39" s="3">
        <f t="shared" si="39"/>
        <v>5.551414248935381</v>
      </c>
      <c r="CB39" s="3">
        <f t="shared" si="39"/>
        <v>5.615907558450937</v>
      </c>
      <c r="CC39" s="3">
        <f t="shared" si="39"/>
        <v>5.6803034449413845</v>
      </c>
      <c r="CD39" s="3">
        <f t="shared" si="39"/>
        <v>5.7446033018418632</v>
      </c>
      <c r="CE39" s="3">
        <f t="shared" si="39"/>
        <v>5.8088084852820883</v>
      </c>
    </row>
    <row r="40" spans="1:83" x14ac:dyDescent="0.25">
      <c r="A40" t="s">
        <v>5</v>
      </c>
      <c r="B40" t="s">
        <v>6</v>
      </c>
      <c r="D40" s="3">
        <f t="shared" ref="D40:AI40" si="40">S*70</f>
        <v>70</v>
      </c>
      <c r="E40" s="3">
        <f t="shared" si="40"/>
        <v>70</v>
      </c>
      <c r="F40" s="3">
        <f t="shared" si="40"/>
        <v>70</v>
      </c>
      <c r="G40" s="3">
        <f t="shared" si="40"/>
        <v>70</v>
      </c>
      <c r="H40" s="3">
        <f t="shared" si="40"/>
        <v>70</v>
      </c>
      <c r="I40" s="3">
        <f t="shared" si="40"/>
        <v>70</v>
      </c>
      <c r="J40" s="3">
        <f t="shared" si="40"/>
        <v>70</v>
      </c>
      <c r="K40" s="3">
        <f t="shared" si="40"/>
        <v>70</v>
      </c>
      <c r="L40" s="3">
        <f t="shared" si="40"/>
        <v>70</v>
      </c>
      <c r="M40" s="3">
        <f t="shared" si="40"/>
        <v>70</v>
      </c>
      <c r="N40" s="3">
        <f t="shared" si="40"/>
        <v>70</v>
      </c>
      <c r="O40" s="3">
        <f t="shared" si="40"/>
        <v>70</v>
      </c>
      <c r="P40" s="3">
        <f t="shared" si="40"/>
        <v>70</v>
      </c>
      <c r="Q40" s="3">
        <f t="shared" si="40"/>
        <v>70</v>
      </c>
      <c r="R40" s="3">
        <f t="shared" si="40"/>
        <v>70</v>
      </c>
      <c r="S40" s="3">
        <f t="shared" si="40"/>
        <v>70</v>
      </c>
      <c r="T40" s="3">
        <f t="shared" si="40"/>
        <v>70</v>
      </c>
      <c r="U40" s="3">
        <f t="shared" si="40"/>
        <v>70</v>
      </c>
      <c r="V40" s="3">
        <f t="shared" si="40"/>
        <v>70</v>
      </c>
      <c r="W40" s="3">
        <f t="shared" si="40"/>
        <v>70</v>
      </c>
      <c r="X40" s="3">
        <f t="shared" si="40"/>
        <v>70</v>
      </c>
      <c r="Y40" s="3">
        <f t="shared" si="40"/>
        <v>70</v>
      </c>
      <c r="Z40" s="3">
        <f t="shared" si="40"/>
        <v>70</v>
      </c>
      <c r="AA40" s="3">
        <f t="shared" si="40"/>
        <v>70</v>
      </c>
      <c r="AB40" s="3">
        <f t="shared" si="40"/>
        <v>70</v>
      </c>
      <c r="AC40" s="3">
        <f t="shared" si="40"/>
        <v>70</v>
      </c>
      <c r="AD40" s="3">
        <f t="shared" si="40"/>
        <v>70</v>
      </c>
      <c r="AE40" s="3">
        <f t="shared" si="40"/>
        <v>70</v>
      </c>
      <c r="AF40" s="3">
        <f t="shared" si="40"/>
        <v>70</v>
      </c>
      <c r="AG40" s="26">
        <f t="shared" si="40"/>
        <v>70</v>
      </c>
      <c r="AH40" s="3">
        <f t="shared" si="40"/>
        <v>70</v>
      </c>
      <c r="AI40" s="3">
        <f t="shared" si="40"/>
        <v>70</v>
      </c>
      <c r="AJ40" s="3">
        <f t="shared" ref="AJ40:BO40" si="41">S*70</f>
        <v>70</v>
      </c>
      <c r="AK40" s="3">
        <f t="shared" si="41"/>
        <v>70</v>
      </c>
      <c r="AL40" s="3">
        <f t="shared" si="41"/>
        <v>70</v>
      </c>
      <c r="AM40" s="3">
        <f t="shared" si="41"/>
        <v>70</v>
      </c>
      <c r="AN40" s="3">
        <f t="shared" si="41"/>
        <v>70</v>
      </c>
      <c r="AO40" s="3">
        <f t="shared" si="41"/>
        <v>70</v>
      </c>
      <c r="AP40" s="3">
        <f t="shared" si="41"/>
        <v>70</v>
      </c>
      <c r="AQ40" s="3">
        <f t="shared" si="41"/>
        <v>70</v>
      </c>
      <c r="AR40" s="3">
        <f t="shared" si="41"/>
        <v>70</v>
      </c>
      <c r="AS40" s="3">
        <f t="shared" si="41"/>
        <v>70</v>
      </c>
      <c r="AT40" s="3">
        <f t="shared" si="41"/>
        <v>70</v>
      </c>
      <c r="AU40" s="3">
        <f t="shared" si="41"/>
        <v>70</v>
      </c>
      <c r="AV40" s="3">
        <f t="shared" si="41"/>
        <v>70</v>
      </c>
      <c r="AW40" s="3">
        <f t="shared" si="41"/>
        <v>70</v>
      </c>
      <c r="AX40" s="3">
        <f t="shared" si="41"/>
        <v>70</v>
      </c>
      <c r="AY40" s="3">
        <f t="shared" si="41"/>
        <v>70</v>
      </c>
      <c r="AZ40" s="3">
        <f t="shared" si="41"/>
        <v>70</v>
      </c>
      <c r="BA40" s="3">
        <f t="shared" si="41"/>
        <v>70</v>
      </c>
      <c r="BB40" s="3">
        <f t="shared" si="41"/>
        <v>70</v>
      </c>
      <c r="BC40" s="3">
        <f t="shared" si="41"/>
        <v>70</v>
      </c>
      <c r="BD40" s="3">
        <f t="shared" si="41"/>
        <v>70</v>
      </c>
      <c r="BE40" s="3">
        <f t="shared" si="41"/>
        <v>70</v>
      </c>
      <c r="BF40" s="3">
        <f t="shared" si="41"/>
        <v>70</v>
      </c>
      <c r="BG40" s="3">
        <f t="shared" si="41"/>
        <v>70</v>
      </c>
      <c r="BH40" s="3">
        <f t="shared" si="41"/>
        <v>70</v>
      </c>
      <c r="BI40" s="3">
        <f t="shared" si="41"/>
        <v>70</v>
      </c>
      <c r="BJ40" s="3">
        <f t="shared" si="41"/>
        <v>70</v>
      </c>
      <c r="BK40" s="3">
        <f t="shared" si="41"/>
        <v>70</v>
      </c>
      <c r="BL40" s="3">
        <f t="shared" si="41"/>
        <v>70</v>
      </c>
      <c r="BM40" s="3">
        <f t="shared" si="41"/>
        <v>70</v>
      </c>
      <c r="BN40" s="3">
        <f t="shared" si="41"/>
        <v>70</v>
      </c>
      <c r="BO40" s="3">
        <f t="shared" si="41"/>
        <v>70</v>
      </c>
      <c r="BP40" s="3">
        <f t="shared" ref="BP40:CE40" si="42">S*70</f>
        <v>70</v>
      </c>
      <c r="BQ40" s="3">
        <f t="shared" si="42"/>
        <v>70</v>
      </c>
      <c r="BR40" s="3">
        <f t="shared" si="42"/>
        <v>70</v>
      </c>
      <c r="BS40" s="3">
        <f t="shared" si="42"/>
        <v>70</v>
      </c>
      <c r="BT40" s="3">
        <f t="shared" si="42"/>
        <v>70</v>
      </c>
      <c r="BU40" s="3">
        <f t="shared" si="42"/>
        <v>70</v>
      </c>
      <c r="BV40" s="3">
        <f t="shared" si="42"/>
        <v>70</v>
      </c>
      <c r="BW40" s="3">
        <f t="shared" si="42"/>
        <v>70</v>
      </c>
      <c r="BX40" s="3">
        <f t="shared" si="42"/>
        <v>70</v>
      </c>
      <c r="BY40" s="3">
        <f t="shared" si="42"/>
        <v>70</v>
      </c>
      <c r="BZ40" s="3">
        <f t="shared" si="42"/>
        <v>70</v>
      </c>
      <c r="CA40" s="3">
        <f t="shared" si="42"/>
        <v>70</v>
      </c>
      <c r="CB40" s="3">
        <f t="shared" si="42"/>
        <v>70</v>
      </c>
      <c r="CC40" s="3">
        <f t="shared" si="42"/>
        <v>70</v>
      </c>
      <c r="CD40" s="3">
        <f t="shared" si="42"/>
        <v>70</v>
      </c>
      <c r="CE40" s="3">
        <f t="shared" si="42"/>
        <v>70</v>
      </c>
    </row>
    <row r="41" spans="1:83" x14ac:dyDescent="0.25">
      <c r="A41" t="s">
        <v>7</v>
      </c>
      <c r="B41" t="s">
        <v>8</v>
      </c>
      <c r="D41" s="3">
        <f t="shared" ref="D41:AG41" si="43">S/2*10 + 10/30*D31*S/2</f>
        <v>5.166666666666667</v>
      </c>
      <c r="E41" s="3">
        <f t="shared" si="43"/>
        <v>5.333333333333333</v>
      </c>
      <c r="F41" s="3">
        <f t="shared" si="43"/>
        <v>5.5</v>
      </c>
      <c r="G41" s="3">
        <f t="shared" si="43"/>
        <v>5.666666666666667</v>
      </c>
      <c r="H41" s="3">
        <f t="shared" si="43"/>
        <v>5.833333333333333</v>
      </c>
      <c r="I41" s="3">
        <f t="shared" si="43"/>
        <v>6</v>
      </c>
      <c r="J41" s="3">
        <f t="shared" si="43"/>
        <v>6.1666666666666661</v>
      </c>
      <c r="K41" s="3">
        <f t="shared" si="43"/>
        <v>6.333333333333333</v>
      </c>
      <c r="L41" s="3">
        <f t="shared" si="43"/>
        <v>6.5</v>
      </c>
      <c r="M41" s="3">
        <f t="shared" si="43"/>
        <v>6.6666666666666661</v>
      </c>
      <c r="N41" s="3">
        <f t="shared" si="43"/>
        <v>6.833333333333333</v>
      </c>
      <c r="O41" s="3">
        <f t="shared" si="43"/>
        <v>7</v>
      </c>
      <c r="P41" s="3">
        <f t="shared" si="43"/>
        <v>7.1666666666666661</v>
      </c>
      <c r="Q41" s="3">
        <f t="shared" si="43"/>
        <v>7.333333333333333</v>
      </c>
      <c r="R41" s="3">
        <f t="shared" si="43"/>
        <v>7.5</v>
      </c>
      <c r="S41" s="3">
        <f t="shared" si="43"/>
        <v>7.6666666666666661</v>
      </c>
      <c r="T41" s="3">
        <f t="shared" si="43"/>
        <v>7.833333333333333</v>
      </c>
      <c r="U41" s="3">
        <f t="shared" si="43"/>
        <v>8</v>
      </c>
      <c r="V41" s="3">
        <f t="shared" si="43"/>
        <v>8.1666666666666661</v>
      </c>
      <c r="W41" s="3">
        <f t="shared" si="43"/>
        <v>8.3333333333333321</v>
      </c>
      <c r="X41" s="3">
        <f t="shared" si="43"/>
        <v>8.5</v>
      </c>
      <c r="Y41" s="3">
        <f t="shared" si="43"/>
        <v>8.6666666666666661</v>
      </c>
      <c r="Z41" s="3">
        <f t="shared" si="43"/>
        <v>8.8333333333333321</v>
      </c>
      <c r="AA41" s="3">
        <f t="shared" si="43"/>
        <v>9</v>
      </c>
      <c r="AB41" s="3">
        <f t="shared" si="43"/>
        <v>9.1666666666666661</v>
      </c>
      <c r="AC41" s="3">
        <f t="shared" si="43"/>
        <v>9.3333333333333321</v>
      </c>
      <c r="AD41" s="3">
        <f t="shared" si="43"/>
        <v>9.5</v>
      </c>
      <c r="AE41" s="3">
        <f t="shared" si="43"/>
        <v>9.6666666666666661</v>
      </c>
      <c r="AF41" s="3">
        <f t="shared" si="43"/>
        <v>9.8333333333333321</v>
      </c>
      <c r="AG41" s="26">
        <f t="shared" si="43"/>
        <v>10</v>
      </c>
      <c r="AH41" s="3">
        <f t="shared" ref="AH41:BM41" si="44">10*S</f>
        <v>10</v>
      </c>
      <c r="AI41" s="3">
        <f t="shared" si="44"/>
        <v>10</v>
      </c>
      <c r="AJ41" s="3">
        <f t="shared" si="44"/>
        <v>10</v>
      </c>
      <c r="AK41" s="3">
        <f t="shared" si="44"/>
        <v>10</v>
      </c>
      <c r="AL41" s="3">
        <f t="shared" si="44"/>
        <v>10</v>
      </c>
      <c r="AM41" s="3">
        <f t="shared" si="44"/>
        <v>10</v>
      </c>
      <c r="AN41" s="3">
        <f t="shared" si="44"/>
        <v>10</v>
      </c>
      <c r="AO41" s="3">
        <f t="shared" si="44"/>
        <v>10</v>
      </c>
      <c r="AP41" s="3">
        <f t="shared" si="44"/>
        <v>10</v>
      </c>
      <c r="AQ41" s="3">
        <f t="shared" si="44"/>
        <v>10</v>
      </c>
      <c r="AR41" s="3">
        <f t="shared" si="44"/>
        <v>10</v>
      </c>
      <c r="AS41" s="3">
        <f t="shared" si="44"/>
        <v>10</v>
      </c>
      <c r="AT41" s="3">
        <f t="shared" si="44"/>
        <v>10</v>
      </c>
      <c r="AU41" s="3">
        <f t="shared" si="44"/>
        <v>10</v>
      </c>
      <c r="AV41" s="3">
        <f t="shared" si="44"/>
        <v>10</v>
      </c>
      <c r="AW41" s="3">
        <f t="shared" si="44"/>
        <v>10</v>
      </c>
      <c r="AX41" s="3">
        <f t="shared" si="44"/>
        <v>10</v>
      </c>
      <c r="AY41" s="3">
        <f t="shared" si="44"/>
        <v>10</v>
      </c>
      <c r="AZ41" s="3">
        <f t="shared" si="44"/>
        <v>10</v>
      </c>
      <c r="BA41" s="3">
        <f t="shared" si="44"/>
        <v>10</v>
      </c>
      <c r="BB41" s="3">
        <f t="shared" si="44"/>
        <v>10</v>
      </c>
      <c r="BC41" s="3">
        <f t="shared" si="44"/>
        <v>10</v>
      </c>
      <c r="BD41" s="3">
        <f t="shared" si="44"/>
        <v>10</v>
      </c>
      <c r="BE41" s="3">
        <f t="shared" si="44"/>
        <v>10</v>
      </c>
      <c r="BF41" s="3">
        <f t="shared" si="44"/>
        <v>10</v>
      </c>
      <c r="BG41" s="3">
        <f t="shared" si="44"/>
        <v>10</v>
      </c>
      <c r="BH41" s="3">
        <f t="shared" si="44"/>
        <v>10</v>
      </c>
      <c r="BI41" s="3">
        <f t="shared" si="44"/>
        <v>10</v>
      </c>
      <c r="BJ41" s="3">
        <f t="shared" si="44"/>
        <v>10</v>
      </c>
      <c r="BK41" s="3">
        <f t="shared" si="44"/>
        <v>10</v>
      </c>
      <c r="BL41" s="3">
        <f t="shared" si="44"/>
        <v>10</v>
      </c>
      <c r="BM41" s="3">
        <f t="shared" si="44"/>
        <v>10</v>
      </c>
      <c r="BN41" s="3">
        <f t="shared" ref="BN41:CE41" si="45">10*S</f>
        <v>10</v>
      </c>
      <c r="BO41" s="3">
        <f t="shared" si="45"/>
        <v>10</v>
      </c>
      <c r="BP41" s="3">
        <f t="shared" si="45"/>
        <v>10</v>
      </c>
      <c r="BQ41" s="3">
        <f t="shared" si="45"/>
        <v>10</v>
      </c>
      <c r="BR41" s="3">
        <f t="shared" si="45"/>
        <v>10</v>
      </c>
      <c r="BS41" s="3">
        <f t="shared" si="45"/>
        <v>10</v>
      </c>
      <c r="BT41" s="3">
        <f t="shared" si="45"/>
        <v>10</v>
      </c>
      <c r="BU41" s="3">
        <f t="shared" si="45"/>
        <v>10</v>
      </c>
      <c r="BV41" s="3">
        <f t="shared" si="45"/>
        <v>10</v>
      </c>
      <c r="BW41" s="3">
        <f t="shared" si="45"/>
        <v>10</v>
      </c>
      <c r="BX41" s="3">
        <f t="shared" si="45"/>
        <v>10</v>
      </c>
      <c r="BY41" s="3">
        <f t="shared" si="45"/>
        <v>10</v>
      </c>
      <c r="BZ41" s="3">
        <f t="shared" si="45"/>
        <v>10</v>
      </c>
      <c r="CA41" s="3">
        <f t="shared" si="45"/>
        <v>10</v>
      </c>
      <c r="CB41" s="3">
        <f t="shared" si="45"/>
        <v>10</v>
      </c>
      <c r="CC41" s="3">
        <f t="shared" si="45"/>
        <v>10</v>
      </c>
      <c r="CD41" s="3">
        <f t="shared" si="45"/>
        <v>10</v>
      </c>
      <c r="CE41" s="3">
        <f t="shared" si="45"/>
        <v>10</v>
      </c>
    </row>
    <row r="42" spans="1:83" x14ac:dyDescent="0.25">
      <c r="A42" t="s">
        <v>13</v>
      </c>
      <c r="B42" t="s">
        <v>14</v>
      </c>
      <c r="C42" s="3"/>
      <c r="D42" s="3">
        <f t="shared" ref="D42:AI42" si="46">((D38+D39)*0.475+D40+D41)*44/12</f>
        <v>276.20488913446019</v>
      </c>
      <c r="E42" s="3">
        <f t="shared" si="46"/>
        <v>277.37712790198088</v>
      </c>
      <c r="F42" s="3">
        <f t="shared" si="46"/>
        <v>278.53882223992616</v>
      </c>
      <c r="G42" s="3">
        <f t="shared" si="46"/>
        <v>279.69401674613931</v>
      </c>
      <c r="H42" s="3">
        <f t="shared" si="46"/>
        <v>280.84454456495348</v>
      </c>
      <c r="I42" s="3">
        <f t="shared" si="46"/>
        <v>281.9914513984325</v>
      </c>
      <c r="J42" s="3">
        <f t="shared" si="46"/>
        <v>283.13541137026408</v>
      </c>
      <c r="K42" s="3">
        <f t="shared" si="46"/>
        <v>284.2768940342109</v>
      </c>
      <c r="L42" s="3">
        <f t="shared" si="46"/>
        <v>285.41624451826226</v>
      </c>
      <c r="M42" s="3">
        <f t="shared" si="46"/>
        <v>286.55372675596965</v>
      </c>
      <c r="N42" s="3">
        <f t="shared" si="46"/>
        <v>287.68954883954876</v>
      </c>
      <c r="O42" s="3">
        <f t="shared" si="46"/>
        <v>288.82387885617862</v>
      </c>
      <c r="P42" s="3">
        <f t="shared" si="46"/>
        <v>289.95685528100176</v>
      </c>
      <c r="Q42" s="3">
        <f t="shared" si="46"/>
        <v>291.0885940750959</v>
      </c>
      <c r="R42" s="3">
        <f t="shared" si="46"/>
        <v>292.21919369497022</v>
      </c>
      <c r="S42" s="3">
        <f t="shared" si="46"/>
        <v>293.34873872691418</v>
      </c>
      <c r="T42" s="3">
        <f t="shared" si="46"/>
        <v>294.47730258632691</v>
      </c>
      <c r="U42" s="3">
        <f t="shared" si="46"/>
        <v>295.60494956358548</v>
      </c>
      <c r="V42" s="3">
        <f t="shared" si="46"/>
        <v>296.73173640224127</v>
      </c>
      <c r="W42" s="3">
        <f t="shared" si="46"/>
        <v>297.8577135354866</v>
      </c>
      <c r="X42" s="3">
        <f t="shared" si="46"/>
        <v>298.9829260683</v>
      </c>
      <c r="Y42" s="3">
        <f t="shared" si="46"/>
        <v>300.1074145672157</v>
      </c>
      <c r="Z42" s="3">
        <f t="shared" si="46"/>
        <v>301.2312157024399</v>
      </c>
      <c r="AA42" s="3">
        <f t="shared" si="46"/>
        <v>302.3543627751435</v>
      </c>
      <c r="AB42" s="3">
        <f t="shared" si="46"/>
        <v>303.47688615439574</v>
      </c>
      <c r="AC42" s="3">
        <f t="shared" si="46"/>
        <v>304.59881364222161</v>
      </c>
      <c r="AD42" s="3">
        <f t="shared" si="46"/>
        <v>305.72017078091642</v>
      </c>
      <c r="AE42" s="3">
        <f t="shared" si="46"/>
        <v>306.84098111355166</v>
      </c>
      <c r="AF42" s="3">
        <f t="shared" si="46"/>
        <v>307.96126640622145</v>
      </c>
      <c r="AG42" s="26">
        <f t="shared" si="46"/>
        <v>309.0810468387719</v>
      </c>
      <c r="AH42" s="3">
        <f t="shared" si="46"/>
        <v>309.58923005827472</v>
      </c>
      <c r="AI42" s="3">
        <f t="shared" si="46"/>
        <v>310.0969446551124</v>
      </c>
      <c r="AJ42" s="3">
        <f t="shared" ref="AJ42:BO42" si="47">((AJ38+AJ39)*0.475+AJ40+AJ41)*44/12</f>
        <v>310.60420695405054</v>
      </c>
      <c r="AK42" s="3">
        <f t="shared" si="47"/>
        <v>311.11103223425243</v>
      </c>
      <c r="AL42" s="3">
        <f t="shared" si="47"/>
        <v>311.61743482501004</v>
      </c>
      <c r="AM42" s="3">
        <f t="shared" si="47"/>
        <v>312.12342819022621</v>
      </c>
      <c r="AN42" s="3">
        <f t="shared" si="47"/>
        <v>312.62902500324691</v>
      </c>
      <c r="AO42" s="3">
        <f t="shared" si="47"/>
        <v>313.13423721337551</v>
      </c>
      <c r="AP42" s="3">
        <f t="shared" si="47"/>
        <v>313.63907610518862</v>
      </c>
      <c r="AQ42" s="3">
        <f t="shared" si="47"/>
        <v>314.14355235159752</v>
      </c>
      <c r="AR42" s="3">
        <f t="shared" si="47"/>
        <v>314.64767606145307</v>
      </c>
      <c r="AS42" s="3">
        <f t="shared" si="47"/>
        <v>315.15145682237693</v>
      </c>
      <c r="AT42" s="3">
        <f t="shared" si="47"/>
        <v>315.65490373939701</v>
      </c>
      <c r="AU42" s="3">
        <f t="shared" si="47"/>
        <v>316.15802546988942</v>
      </c>
      <c r="AV42" s="3">
        <f t="shared" si="47"/>
        <v>316.66083025525307</v>
      </c>
      <c r="AW42" s="3">
        <f t="shared" si="47"/>
        <v>317.16332594968952</v>
      </c>
      <c r="AX42" s="3">
        <f t="shared" si="47"/>
        <v>317.66552004641034</v>
      </c>
      <c r="AY42" s="3">
        <f t="shared" si="47"/>
        <v>318.1674197015505</v>
      </c>
      <c r="AZ42" s="3">
        <f t="shared" si="47"/>
        <v>318.66903175603289</v>
      </c>
      <c r="BA42" s="3">
        <f t="shared" si="47"/>
        <v>319.17036275559724</v>
      </c>
      <c r="BB42" s="3">
        <f t="shared" si="47"/>
        <v>319.67141896918253</v>
      </c>
      <c r="BC42" s="3">
        <f t="shared" si="47"/>
        <v>320.17220640582553</v>
      </c>
      <c r="BD42" s="3">
        <f t="shared" si="47"/>
        <v>320.67273083022371</v>
      </c>
      <c r="BE42" s="3">
        <f t="shared" si="47"/>
        <v>321.1729977770899</v>
      </c>
      <c r="BF42" s="3">
        <f t="shared" si="47"/>
        <v>321.67301256441357</v>
      </c>
      <c r="BG42" s="3">
        <f t="shared" si="47"/>
        <v>322.17278030573095</v>
      </c>
      <c r="BH42" s="3">
        <f t="shared" si="47"/>
        <v>322.67230592149269</v>
      </c>
      <c r="BI42" s="3">
        <f t="shared" si="47"/>
        <v>323.17159414961276</v>
      </c>
      <c r="BJ42" s="3">
        <f t="shared" si="47"/>
        <v>323.67064955526774</v>
      </c>
      <c r="BK42" s="3">
        <f t="shared" si="47"/>
        <v>324.1694765400141</v>
      </c>
      <c r="BL42" s="3">
        <f t="shared" si="47"/>
        <v>324.66807935027975</v>
      </c>
      <c r="BM42" s="3">
        <f t="shared" si="47"/>
        <v>325.16646208528317</v>
      </c>
      <c r="BN42" s="3">
        <f t="shared" si="47"/>
        <v>325.66462870442723</v>
      </c>
      <c r="BO42" s="3">
        <f t="shared" si="47"/>
        <v>326.16258303421006</v>
      </c>
      <c r="BP42" s="3">
        <f t="shared" ref="BP42:CE42" si="48">((BP38+BP39)*0.475+BP40+BP41)*44/12</f>
        <v>326.66032877469189</v>
      </c>
      <c r="BQ42" s="3">
        <f t="shared" si="48"/>
        <v>327.15786950555281</v>
      </c>
      <c r="BR42" s="3">
        <f t="shared" si="48"/>
        <v>327.65520869177243</v>
      </c>
      <c r="BS42" s="3">
        <f t="shared" si="48"/>
        <v>328.15234968896124</v>
      </c>
      <c r="BT42" s="3">
        <f t="shared" si="48"/>
        <v>328.64929574836941</v>
      </c>
      <c r="BU42" s="3">
        <f t="shared" si="48"/>
        <v>329.14605002159709</v>
      </c>
      <c r="BV42" s="3">
        <f t="shared" si="48"/>
        <v>329.64261556502737</v>
      </c>
      <c r="BW42" s="3">
        <f t="shared" si="48"/>
        <v>330.13899534400298</v>
      </c>
      <c r="BX42" s="3">
        <f t="shared" si="48"/>
        <v>330.63519223676423</v>
      </c>
      <c r="BY42" s="3">
        <f t="shared" si="48"/>
        <v>331.13120903816474</v>
      </c>
      <c r="BZ42" s="3">
        <f t="shared" si="48"/>
        <v>331.6270484631811</v>
      </c>
      <c r="CA42" s="3">
        <f t="shared" si="48"/>
        <v>332.12271315022912</v>
      </c>
      <c r="CB42" s="3">
        <f t="shared" si="48"/>
        <v>332.61820566430202</v>
      </c>
      <c r="CC42" s="3">
        <f t="shared" si="48"/>
        <v>333.11352849993955</v>
      </c>
      <c r="CD42" s="3">
        <f t="shared" si="48"/>
        <v>333.60868408404122</v>
      </c>
      <c r="CE42" s="3">
        <f t="shared" si="48"/>
        <v>334.10367477853293</v>
      </c>
    </row>
    <row r="43" spans="1:83" x14ac:dyDescent="0.25">
      <c r="B43" s="19"/>
      <c r="C43" s="20"/>
      <c r="D43" s="20"/>
      <c r="E43" s="21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83" x14ac:dyDescent="0.25">
      <c r="C44" s="3"/>
      <c r="D44" s="3"/>
    </row>
    <row r="46" spans="1:83" x14ac:dyDescent="0.25">
      <c r="A46" s="9" t="s">
        <v>30</v>
      </c>
      <c r="B46" s="9"/>
    </row>
    <row r="47" spans="1:83" ht="30" x14ac:dyDescent="0.25">
      <c r="A47" s="37" t="s">
        <v>47</v>
      </c>
      <c r="B47" t="s">
        <v>41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 s="25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</row>
    <row r="50" spans="33:33" s="15" customFormat="1" x14ac:dyDescent="0.25">
      <c r="AG50" s="25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>
      <selection activeCell="G4" sqref="G4"/>
    </sheetView>
  </sheetViews>
  <sheetFormatPr baseColWidth="10" defaultRowHeight="15" x14ac:dyDescent="0.25"/>
  <cols>
    <col min="4" max="4" width="17.85546875" bestFit="1" customWidth="1"/>
    <col min="7" max="7" width="13.85546875" customWidth="1"/>
    <col min="8" max="8" width="17.85546875" bestFit="1" customWidth="1"/>
    <col min="12" max="12" width="17.85546875" bestFit="1" customWidth="1"/>
  </cols>
  <sheetData>
    <row r="1" spans="1:12" x14ac:dyDescent="0.25">
      <c r="A1" s="54" t="s">
        <v>71</v>
      </c>
      <c r="B1" s="54"/>
      <c r="C1" s="54"/>
      <c r="D1" s="54"/>
      <c r="E1" s="55" t="s">
        <v>70</v>
      </c>
      <c r="F1" s="55"/>
      <c r="G1" s="55"/>
      <c r="H1" s="55"/>
      <c r="I1" s="54" t="s">
        <v>69</v>
      </c>
      <c r="J1" s="54"/>
      <c r="K1" s="54"/>
      <c r="L1" s="54"/>
    </row>
    <row r="2" spans="1:12" s="51" customFormat="1" x14ac:dyDescent="0.25">
      <c r="A2" s="52" t="s">
        <v>65</v>
      </c>
      <c r="B2" s="52" t="s">
        <v>64</v>
      </c>
      <c r="C2" s="52" t="s">
        <v>62</v>
      </c>
      <c r="D2" s="52" t="s">
        <v>63</v>
      </c>
      <c r="E2" s="53" t="s">
        <v>65</v>
      </c>
      <c r="F2" s="53" t="s">
        <v>64</v>
      </c>
      <c r="G2" s="56" t="s">
        <v>62</v>
      </c>
      <c r="H2" s="53" t="s">
        <v>63</v>
      </c>
      <c r="I2" s="52" t="s">
        <v>65</v>
      </c>
      <c r="J2" s="52" t="s">
        <v>64</v>
      </c>
      <c r="K2" s="52" t="s">
        <v>62</v>
      </c>
      <c r="L2" s="52" t="s">
        <v>63</v>
      </c>
    </row>
    <row r="3" spans="1:12" x14ac:dyDescent="0.25">
      <c r="A3" s="47">
        <v>20</v>
      </c>
      <c r="B3" s="47">
        <v>8</v>
      </c>
      <c r="C3" s="47">
        <v>158</v>
      </c>
      <c r="D3" s="47">
        <v>7.9</v>
      </c>
      <c r="E3" s="50">
        <v>20</v>
      </c>
      <c r="F3" s="48">
        <f t="shared" ref="F3:F11" si="0">AVERAGE(B3,J3)</f>
        <v>6.375</v>
      </c>
      <c r="G3" s="75">
        <f t="shared" ref="G3:G11" si="1">AVERAGE(C3,K3)</f>
        <v>136.5</v>
      </c>
      <c r="H3" s="48">
        <f t="shared" ref="H3:H11" si="2">AVERAGE(D3,L3)</f>
        <v>6.85</v>
      </c>
      <c r="I3" s="47">
        <v>20</v>
      </c>
      <c r="J3" s="47">
        <v>4.75</v>
      </c>
      <c r="K3" s="47">
        <v>115</v>
      </c>
      <c r="L3" s="47">
        <v>5.8</v>
      </c>
    </row>
    <row r="4" spans="1:12" x14ac:dyDescent="0.25">
      <c r="A4" s="47">
        <v>30</v>
      </c>
      <c r="B4" s="47">
        <v>12.5</v>
      </c>
      <c r="C4" s="47">
        <v>250</v>
      </c>
      <c r="D4" s="47">
        <v>8.3000000000000007</v>
      </c>
      <c r="E4" s="50">
        <v>30</v>
      </c>
      <c r="F4" s="48">
        <f t="shared" si="0"/>
        <v>9.875</v>
      </c>
      <c r="G4" s="75">
        <f t="shared" si="1"/>
        <v>215</v>
      </c>
      <c r="H4" s="48">
        <f t="shared" si="2"/>
        <v>7.15</v>
      </c>
      <c r="I4" s="47">
        <v>30</v>
      </c>
      <c r="J4" s="47">
        <v>7.25</v>
      </c>
      <c r="K4" s="47">
        <v>180</v>
      </c>
      <c r="L4" s="47">
        <v>6</v>
      </c>
    </row>
    <row r="5" spans="1:12" x14ac:dyDescent="0.25">
      <c r="A5" s="47">
        <v>40</v>
      </c>
      <c r="B5" s="47">
        <v>17</v>
      </c>
      <c r="C5" s="47">
        <v>350</v>
      </c>
      <c r="D5" s="47">
        <v>8.8000000000000007</v>
      </c>
      <c r="E5" s="50">
        <v>40</v>
      </c>
      <c r="F5" s="48">
        <f t="shared" si="0"/>
        <v>13.375</v>
      </c>
      <c r="G5" s="75">
        <f t="shared" si="1"/>
        <v>300</v>
      </c>
      <c r="H5" s="48">
        <f t="shared" si="2"/>
        <v>7.5500000000000007</v>
      </c>
      <c r="I5" s="47">
        <v>40</v>
      </c>
      <c r="J5" s="47">
        <v>9.75</v>
      </c>
      <c r="K5" s="47">
        <v>250</v>
      </c>
      <c r="L5" s="47">
        <v>6.3</v>
      </c>
    </row>
    <row r="6" spans="1:12" x14ac:dyDescent="0.25">
      <c r="A6" s="47">
        <v>50</v>
      </c>
      <c r="B6" s="47">
        <v>21</v>
      </c>
      <c r="C6" s="47">
        <v>465</v>
      </c>
      <c r="D6" s="47">
        <v>9.3000000000000007</v>
      </c>
      <c r="E6" s="50">
        <v>50</v>
      </c>
      <c r="F6" s="48">
        <f t="shared" si="0"/>
        <v>16.625</v>
      </c>
      <c r="G6" s="75">
        <f t="shared" si="1"/>
        <v>392.5</v>
      </c>
      <c r="H6" s="48">
        <f t="shared" si="2"/>
        <v>7.9</v>
      </c>
      <c r="I6" s="47">
        <v>50</v>
      </c>
      <c r="J6" s="47">
        <v>12.25</v>
      </c>
      <c r="K6" s="47">
        <v>320</v>
      </c>
      <c r="L6" s="47">
        <v>6.5</v>
      </c>
    </row>
    <row r="7" spans="1:12" x14ac:dyDescent="0.25">
      <c r="A7" s="47">
        <v>60</v>
      </c>
      <c r="B7" s="47">
        <v>24.25</v>
      </c>
      <c r="C7" s="47">
        <v>600</v>
      </c>
      <c r="D7" s="47">
        <v>10</v>
      </c>
      <c r="E7" s="50">
        <v>60</v>
      </c>
      <c r="F7" s="48">
        <f t="shared" si="0"/>
        <v>19.375</v>
      </c>
      <c r="G7" s="75">
        <f t="shared" si="1"/>
        <v>500</v>
      </c>
      <c r="H7" s="48">
        <f t="shared" si="2"/>
        <v>8.35</v>
      </c>
      <c r="I7" s="47">
        <v>60</v>
      </c>
      <c r="J7" s="47">
        <v>14.5</v>
      </c>
      <c r="K7" s="47">
        <v>400</v>
      </c>
      <c r="L7" s="47">
        <v>6.7</v>
      </c>
    </row>
    <row r="8" spans="1:12" x14ac:dyDescent="0.25">
      <c r="A8" s="47">
        <v>70</v>
      </c>
      <c r="B8" s="47">
        <v>27</v>
      </c>
      <c r="C8" s="47">
        <v>755</v>
      </c>
      <c r="D8" s="47">
        <v>10.8</v>
      </c>
      <c r="E8" s="50">
        <v>70</v>
      </c>
      <c r="F8" s="48">
        <f t="shared" si="0"/>
        <v>21.75</v>
      </c>
      <c r="G8" s="75">
        <f t="shared" si="1"/>
        <v>615</v>
      </c>
      <c r="H8" s="48">
        <f t="shared" si="2"/>
        <v>8.8000000000000007</v>
      </c>
      <c r="I8" s="47">
        <v>70</v>
      </c>
      <c r="J8" s="47">
        <v>16.5</v>
      </c>
      <c r="K8" s="47">
        <v>475</v>
      </c>
      <c r="L8" s="47">
        <v>6.8</v>
      </c>
    </row>
    <row r="9" spans="1:12" x14ac:dyDescent="0.25">
      <c r="A9" s="47">
        <v>80</v>
      </c>
      <c r="B9" s="47">
        <v>29.25</v>
      </c>
      <c r="C9" s="47">
        <v>925</v>
      </c>
      <c r="D9" s="47">
        <v>11.6</v>
      </c>
      <c r="E9" s="50">
        <v>80</v>
      </c>
      <c r="F9" s="48">
        <f t="shared" si="0"/>
        <v>23.625</v>
      </c>
      <c r="G9" s="75">
        <f t="shared" si="1"/>
        <v>738.5</v>
      </c>
      <c r="H9" s="48">
        <f t="shared" si="2"/>
        <v>9.25</v>
      </c>
      <c r="I9" s="47">
        <v>80</v>
      </c>
      <c r="J9" s="47">
        <v>18</v>
      </c>
      <c r="K9" s="47">
        <v>552</v>
      </c>
      <c r="L9" s="47">
        <v>6.9</v>
      </c>
    </row>
    <row r="10" spans="1:12" x14ac:dyDescent="0.25">
      <c r="A10" s="47">
        <v>90</v>
      </c>
      <c r="B10" s="47">
        <v>30.75</v>
      </c>
      <c r="C10" s="47">
        <v>1100</v>
      </c>
      <c r="D10" s="47">
        <v>12.2</v>
      </c>
      <c r="E10" s="50">
        <v>90</v>
      </c>
      <c r="F10" s="48">
        <f t="shared" si="0"/>
        <v>24.875</v>
      </c>
      <c r="G10" s="75">
        <f t="shared" si="1"/>
        <v>867.5</v>
      </c>
      <c r="H10" s="48">
        <f t="shared" si="2"/>
        <v>9.6499999999999986</v>
      </c>
      <c r="I10" s="47">
        <v>90</v>
      </c>
      <c r="J10" s="47">
        <v>19</v>
      </c>
      <c r="K10" s="47">
        <v>635</v>
      </c>
      <c r="L10" s="47">
        <v>7.1</v>
      </c>
    </row>
    <row r="11" spans="1:12" x14ac:dyDescent="0.25">
      <c r="A11" s="47">
        <v>100</v>
      </c>
      <c r="B11" s="47">
        <v>31.75</v>
      </c>
      <c r="C11" s="47">
        <v>1285</v>
      </c>
      <c r="D11" s="47">
        <v>12.6</v>
      </c>
      <c r="E11" s="50">
        <v>100</v>
      </c>
      <c r="F11" s="48">
        <f t="shared" si="0"/>
        <v>25.625</v>
      </c>
      <c r="G11" s="75">
        <f t="shared" si="1"/>
        <v>1001.5</v>
      </c>
      <c r="H11" s="48">
        <f t="shared" si="2"/>
        <v>9.9</v>
      </c>
      <c r="I11" s="47">
        <v>100</v>
      </c>
      <c r="J11" s="47">
        <v>19.5</v>
      </c>
      <c r="K11" s="47">
        <v>718</v>
      </c>
      <c r="L11" s="47">
        <v>7.2</v>
      </c>
    </row>
    <row r="12" spans="1:12" x14ac:dyDescent="0.25">
      <c r="A12" s="47"/>
      <c r="B12" s="47"/>
      <c r="C12" s="47"/>
      <c r="D12" s="47"/>
      <c r="E12" s="50">
        <v>110</v>
      </c>
      <c r="F12" s="48">
        <f>F11</f>
        <v>25.625</v>
      </c>
      <c r="G12" s="75">
        <f>G11+10*H11</f>
        <v>1100.5</v>
      </c>
      <c r="H12" s="48">
        <f>H11</f>
        <v>9.9</v>
      </c>
      <c r="I12" s="47">
        <v>110</v>
      </c>
      <c r="J12" s="47">
        <v>19.5</v>
      </c>
      <c r="K12" s="47">
        <v>805</v>
      </c>
      <c r="L12" s="47">
        <v>7.3</v>
      </c>
    </row>
    <row r="16" spans="1:12" x14ac:dyDescent="0.25">
      <c r="A16" s="46" t="s">
        <v>68</v>
      </c>
      <c r="B16" s="6"/>
      <c r="C16" s="6"/>
      <c r="D16" s="6"/>
      <c r="E16" s="6"/>
      <c r="F16" s="6"/>
      <c r="G16" s="6"/>
      <c r="H16" s="6"/>
      <c r="I16" s="6"/>
      <c r="J16" s="6"/>
    </row>
    <row r="17" spans="1:9" x14ac:dyDescent="0.25">
      <c r="A17" t="s">
        <v>67</v>
      </c>
    </row>
    <row r="18" spans="1:9" x14ac:dyDescent="0.25">
      <c r="A18" t="s">
        <v>66</v>
      </c>
    </row>
    <row r="19" spans="1:9" x14ac:dyDescent="0.25">
      <c r="F19" s="45"/>
      <c r="G19" s="44"/>
      <c r="H19" s="44"/>
    </row>
    <row r="20" spans="1:9" s="43" customFormat="1" ht="45" x14ac:dyDescent="0.25">
      <c r="A20" s="79" t="s">
        <v>65</v>
      </c>
      <c r="B20" s="79" t="s">
        <v>62</v>
      </c>
      <c r="C20" s="79" t="s">
        <v>63</v>
      </c>
      <c r="D20" s="79" t="s">
        <v>62</v>
      </c>
      <c r="E20" s="79" t="s">
        <v>61</v>
      </c>
      <c r="F20" s="80" t="s">
        <v>60</v>
      </c>
      <c r="G20" s="80" t="s">
        <v>59</v>
      </c>
      <c r="H20" s="79" t="s">
        <v>58</v>
      </c>
    </row>
    <row r="21" spans="1:9" x14ac:dyDescent="0.25">
      <c r="A21" s="50">
        <v>20</v>
      </c>
      <c r="B21" s="50">
        <v>136.5</v>
      </c>
      <c r="C21" s="50">
        <v>6.85</v>
      </c>
      <c r="D21" s="50">
        <f>B21</f>
        <v>136.5</v>
      </c>
      <c r="E21" s="49"/>
      <c r="F21" s="81"/>
      <c r="G21" s="81"/>
      <c r="H21" s="49"/>
      <c r="I21" s="42"/>
    </row>
    <row r="22" spans="1:9" x14ac:dyDescent="0.25">
      <c r="A22" s="50">
        <v>30</v>
      </c>
      <c r="B22" s="50">
        <v>215</v>
      </c>
      <c r="C22" s="50">
        <v>7.15</v>
      </c>
      <c r="D22" s="50">
        <f>B22</f>
        <v>215</v>
      </c>
      <c r="E22" s="49"/>
      <c r="F22" s="81"/>
      <c r="G22" s="81"/>
      <c r="H22" s="49"/>
      <c r="I22" s="42"/>
    </row>
    <row r="23" spans="1:9" x14ac:dyDescent="0.25">
      <c r="A23" s="50">
        <v>40</v>
      </c>
      <c r="B23" s="50">
        <v>300</v>
      </c>
      <c r="C23" s="50">
        <v>7.5500000000000007</v>
      </c>
      <c r="D23" s="50">
        <f>B23</f>
        <v>300</v>
      </c>
      <c r="E23" s="49"/>
      <c r="F23" s="81"/>
      <c r="G23" s="81"/>
      <c r="H23" s="49"/>
      <c r="I23" s="42"/>
    </row>
    <row r="24" spans="1:9" x14ac:dyDescent="0.25">
      <c r="A24" s="82">
        <v>45</v>
      </c>
      <c r="B24" s="50"/>
      <c r="C24" s="50"/>
      <c r="D24" s="50">
        <f>D23+5*C25</f>
        <v>339.5</v>
      </c>
      <c r="E24" s="49"/>
      <c r="F24" s="81">
        <f>D24</f>
        <v>339.5</v>
      </c>
      <c r="G24" s="81">
        <f>F24-H24</f>
        <v>226.33333333333331</v>
      </c>
      <c r="H24" s="49">
        <f>F24/3</f>
        <v>113.16666666666667</v>
      </c>
      <c r="I24" s="42"/>
    </row>
    <row r="25" spans="1:9" x14ac:dyDescent="0.25">
      <c r="A25" s="50">
        <v>50</v>
      </c>
      <c r="B25" s="50">
        <v>392.5</v>
      </c>
      <c r="C25" s="50">
        <v>7.9</v>
      </c>
      <c r="D25" s="50">
        <f>B25</f>
        <v>392.5</v>
      </c>
      <c r="E25" s="49"/>
      <c r="F25" s="81"/>
      <c r="G25" s="81"/>
      <c r="H25" s="49"/>
      <c r="I25" s="42"/>
    </row>
    <row r="26" spans="1:9" x14ac:dyDescent="0.25">
      <c r="A26" s="82">
        <v>55</v>
      </c>
      <c r="B26" s="50"/>
      <c r="C26" s="50"/>
      <c r="D26" s="50">
        <f>D25+5*C27</f>
        <v>434.25</v>
      </c>
      <c r="E26" s="49">
        <f>D26-D24</f>
        <v>94.75</v>
      </c>
      <c r="F26" s="81">
        <f>SUM(G26:H26)</f>
        <v>321.08333333333331</v>
      </c>
      <c r="G26" s="81">
        <f>G24+E26*1/3</f>
        <v>257.91666666666663</v>
      </c>
      <c r="H26" s="49">
        <f>E26*2/3</f>
        <v>63.166666666666664</v>
      </c>
      <c r="I26" s="42"/>
    </row>
    <row r="27" spans="1:9" x14ac:dyDescent="0.25">
      <c r="A27" s="50">
        <v>60</v>
      </c>
      <c r="B27" s="50">
        <v>500</v>
      </c>
      <c r="C27" s="50">
        <v>8.35</v>
      </c>
      <c r="D27" s="50">
        <f>B27</f>
        <v>500</v>
      </c>
      <c r="E27" s="49"/>
      <c r="F27" s="81"/>
      <c r="G27" s="81"/>
      <c r="H27" s="49"/>
      <c r="I27" s="42"/>
    </row>
    <row r="28" spans="1:9" x14ac:dyDescent="0.25">
      <c r="A28" s="82">
        <v>65</v>
      </c>
      <c r="B28" s="50"/>
      <c r="C28" s="50"/>
      <c r="D28" s="50">
        <f>D27+5*C29</f>
        <v>544</v>
      </c>
      <c r="E28" s="49">
        <f>D28-D26</f>
        <v>109.75</v>
      </c>
      <c r="F28" s="81">
        <f>SUM(G28:H28)</f>
        <v>367.66666666666663</v>
      </c>
      <c r="G28" s="81">
        <f>G26+E28*1/3</f>
        <v>294.49999999999994</v>
      </c>
      <c r="H28" s="49">
        <f>E28*2/3</f>
        <v>73.166666666666671</v>
      </c>
      <c r="I28" s="42"/>
    </row>
    <row r="29" spans="1:9" x14ac:dyDescent="0.25">
      <c r="A29" s="50">
        <v>70</v>
      </c>
      <c r="B29" s="50">
        <v>615</v>
      </c>
      <c r="C29" s="50">
        <v>8.8000000000000007</v>
      </c>
      <c r="D29" s="50">
        <f>B29</f>
        <v>615</v>
      </c>
      <c r="E29" s="49"/>
      <c r="F29" s="81"/>
      <c r="G29" s="81"/>
      <c r="H29" s="49"/>
      <c r="I29" s="42"/>
    </row>
    <row r="30" spans="1:9" x14ac:dyDescent="0.25">
      <c r="A30" s="82">
        <v>75</v>
      </c>
      <c r="B30" s="50"/>
      <c r="C30" s="50"/>
      <c r="D30" s="50">
        <f>D29+5*C31</f>
        <v>661.25</v>
      </c>
      <c r="E30" s="49">
        <f>D30-D28</f>
        <v>117.25</v>
      </c>
      <c r="F30" s="81">
        <f>SUM(G30:H30)</f>
        <v>411.74999999999994</v>
      </c>
      <c r="G30" s="81">
        <f>G28+E30*1/3</f>
        <v>333.58333333333326</v>
      </c>
      <c r="H30" s="49">
        <f>E30*2/3</f>
        <v>78.166666666666671</v>
      </c>
      <c r="I30" s="42"/>
    </row>
    <row r="31" spans="1:9" x14ac:dyDescent="0.25">
      <c r="A31" s="50">
        <v>80</v>
      </c>
      <c r="B31" s="50">
        <v>738.5</v>
      </c>
      <c r="C31" s="50">
        <v>9.25</v>
      </c>
      <c r="D31" s="50">
        <f>B31</f>
        <v>738.5</v>
      </c>
      <c r="E31" s="49"/>
      <c r="F31" s="81"/>
      <c r="G31" s="81"/>
      <c r="H31" s="49"/>
      <c r="I31" s="42"/>
    </row>
    <row r="32" spans="1:9" x14ac:dyDescent="0.25">
      <c r="A32" s="82">
        <v>90</v>
      </c>
      <c r="B32" s="50">
        <v>867.5</v>
      </c>
      <c r="C32" s="50">
        <v>9.6499999999999986</v>
      </c>
      <c r="D32" s="50">
        <f>B32</f>
        <v>867.5</v>
      </c>
      <c r="E32" s="49">
        <f>D32-D30</f>
        <v>206.25</v>
      </c>
      <c r="F32" s="81">
        <f>SUM(G32:H32)</f>
        <v>539.83333333333326</v>
      </c>
      <c r="G32" s="81">
        <f>G30+E32*1/3</f>
        <v>402.33333333333326</v>
      </c>
      <c r="H32" s="49">
        <f>E32*2/3</f>
        <v>137.5</v>
      </c>
      <c r="I32" s="42"/>
    </row>
    <row r="33" spans="1:9" x14ac:dyDescent="0.25">
      <c r="A33" s="50">
        <v>100</v>
      </c>
      <c r="B33" s="50">
        <v>1001.5</v>
      </c>
      <c r="C33" s="50">
        <v>9.9</v>
      </c>
      <c r="D33" s="50">
        <f>B33</f>
        <v>1001.5</v>
      </c>
      <c r="E33" s="49"/>
      <c r="F33" s="81"/>
      <c r="G33" s="81"/>
      <c r="H33" s="49"/>
      <c r="I33" s="42"/>
    </row>
    <row r="34" spans="1:9" x14ac:dyDescent="0.25">
      <c r="A34" s="82">
        <v>105</v>
      </c>
      <c r="B34" s="50"/>
      <c r="C34" s="50"/>
      <c r="D34" s="50">
        <f>D33+5*C35</f>
        <v>1051</v>
      </c>
      <c r="E34" s="49">
        <f>D34-D32</f>
        <v>183.5</v>
      </c>
      <c r="F34" s="81">
        <f>SUM(G34:H34)</f>
        <v>585.83333333333326</v>
      </c>
      <c r="G34" s="81">
        <f>G32+E34*1/3</f>
        <v>463.49999999999994</v>
      </c>
      <c r="H34" s="49">
        <f>E34*2/3</f>
        <v>122.33333333333333</v>
      </c>
      <c r="I34" s="42"/>
    </row>
    <row r="35" spans="1:9" x14ac:dyDescent="0.25">
      <c r="A35" s="50">
        <v>110</v>
      </c>
      <c r="B35" s="50">
        <v>1100.5</v>
      </c>
      <c r="C35" s="50">
        <v>9.9</v>
      </c>
      <c r="D35" s="83">
        <f>B35</f>
        <v>1100.5</v>
      </c>
      <c r="E35" s="49"/>
      <c r="F35" s="81"/>
      <c r="G35" s="81">
        <f>G34+D35-D34</f>
        <v>513</v>
      </c>
      <c r="H35" s="49"/>
      <c r="I35" s="42"/>
    </row>
    <row r="36" spans="1:9" x14ac:dyDescent="0.25">
      <c r="E36" s="42"/>
      <c r="F36" s="76" t="s">
        <v>57</v>
      </c>
      <c r="G36" s="77">
        <f>G35</f>
        <v>513</v>
      </c>
      <c r="H36" s="78">
        <f>SUM(H21:H35)</f>
        <v>587.5</v>
      </c>
      <c r="I36" s="41">
        <f>SUM(G36:H36)</f>
        <v>1100.5</v>
      </c>
    </row>
    <row r="37" spans="1:9" x14ac:dyDescent="0.25">
      <c r="G37" s="40">
        <f>G36/I36</f>
        <v>0.46615174920490687</v>
      </c>
      <c r="H37" s="40">
        <f>H36/I36</f>
        <v>0.53384825079509313</v>
      </c>
    </row>
    <row r="38" spans="1:9" x14ac:dyDescent="0.25">
      <c r="G38" t="s">
        <v>56</v>
      </c>
    </row>
    <row r="39" spans="1:9" x14ac:dyDescent="0.25">
      <c r="G39" t="s">
        <v>55</v>
      </c>
    </row>
  </sheetData>
  <pageMargins left="0.25" right="0.25" top="0.75" bottom="0.75" header="0.3" footer="0.3"/>
  <pageSetup paperSize="9" scale="77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D4" sqref="D4"/>
    </sheetView>
  </sheetViews>
  <sheetFormatPr baseColWidth="10" defaultRowHeight="15" x14ac:dyDescent="0.25"/>
  <cols>
    <col min="1" max="1" width="21.140625" customWidth="1"/>
    <col min="3" max="3" width="17" customWidth="1"/>
    <col min="4" max="4" width="15" customWidth="1"/>
    <col min="5" max="5" width="17.85546875" customWidth="1"/>
    <col min="6" max="6" width="16.7109375" customWidth="1"/>
  </cols>
  <sheetData>
    <row r="1" spans="1:10" ht="15.75" thickBot="1" x14ac:dyDescent="0.3">
      <c r="A1" t="s">
        <v>78</v>
      </c>
    </row>
    <row r="2" spans="1:10" x14ac:dyDescent="0.25">
      <c r="A2" s="57" t="s">
        <v>72</v>
      </c>
      <c r="B2" s="58" t="s">
        <v>73</v>
      </c>
    </row>
    <row r="3" spans="1:10" x14ac:dyDescent="0.25">
      <c r="A3" s="59" t="s">
        <v>74</v>
      </c>
      <c r="B3" s="60">
        <v>0.59</v>
      </c>
    </row>
    <row r="4" spans="1:10" x14ac:dyDescent="0.25">
      <c r="A4" s="59" t="s">
        <v>75</v>
      </c>
      <c r="B4" s="60">
        <v>0.1</v>
      </c>
    </row>
    <row r="5" spans="1:10" x14ac:dyDescent="0.25">
      <c r="A5" s="59" t="s">
        <v>76</v>
      </c>
      <c r="B5" s="60">
        <v>0.17</v>
      </c>
    </row>
    <row r="6" spans="1:10" ht="15.75" thickBot="1" x14ac:dyDescent="0.3">
      <c r="A6" s="61" t="s">
        <v>94</v>
      </c>
      <c r="B6" s="62">
        <v>0.14000000000000001</v>
      </c>
    </row>
    <row r="8" spans="1:10" x14ac:dyDescent="0.25">
      <c r="A8" s="90" t="s">
        <v>80</v>
      </c>
      <c r="B8" s="90"/>
      <c r="C8" s="90"/>
      <c r="D8" s="90"/>
      <c r="E8" s="90"/>
      <c r="F8" s="90"/>
      <c r="G8" s="90"/>
      <c r="H8" s="64"/>
      <c r="I8" s="64"/>
      <c r="J8" s="64"/>
    </row>
    <row r="9" spans="1:10" x14ac:dyDescent="0.25">
      <c r="A9" s="65" t="s">
        <v>79</v>
      </c>
      <c r="B9" s="63"/>
      <c r="C9" s="63"/>
      <c r="D9" s="63"/>
      <c r="E9" s="63"/>
      <c r="F9" s="63"/>
      <c r="G9" s="63"/>
      <c r="H9" s="64"/>
      <c r="I9" s="64"/>
      <c r="J9" s="64"/>
    </row>
    <row r="10" spans="1:10" x14ac:dyDescent="0.25">
      <c r="A10" s="101" t="s">
        <v>100</v>
      </c>
      <c r="B10" s="63"/>
      <c r="C10" s="63"/>
      <c r="D10" s="63"/>
      <c r="E10" s="63"/>
      <c r="F10" s="63"/>
      <c r="G10" s="63"/>
      <c r="H10" s="64"/>
      <c r="I10" s="64"/>
      <c r="J10" s="64"/>
    </row>
    <row r="11" spans="1:10" ht="15.75" thickBot="1" x14ac:dyDescent="0.3">
      <c r="A11" s="101" t="s">
        <v>101</v>
      </c>
      <c r="B11" s="63"/>
      <c r="C11" s="63"/>
      <c r="D11" s="63"/>
      <c r="E11" s="63"/>
      <c r="F11" s="63"/>
      <c r="G11" s="63"/>
      <c r="H11" s="64"/>
      <c r="I11" s="64"/>
      <c r="J11" s="64"/>
    </row>
    <row r="12" spans="1:10" s="66" customFormat="1" ht="30" x14ac:dyDescent="0.25">
      <c r="A12" s="68"/>
      <c r="B12" s="69" t="s">
        <v>82</v>
      </c>
      <c r="C12" s="70" t="s">
        <v>83</v>
      </c>
      <c r="D12" s="70" t="s">
        <v>85</v>
      </c>
      <c r="E12" s="69" t="s">
        <v>84</v>
      </c>
      <c r="F12" s="71" t="s">
        <v>86</v>
      </c>
    </row>
    <row r="13" spans="1:10" s="66" customFormat="1" x14ac:dyDescent="0.25">
      <c r="A13" s="72" t="s">
        <v>77</v>
      </c>
      <c r="B13" s="67">
        <f>B16*0.59</f>
        <v>7.1094999999999997</v>
      </c>
      <c r="C13" s="67">
        <v>207</v>
      </c>
      <c r="D13" s="85">
        <f>C13*B13</f>
        <v>1471.6665</v>
      </c>
      <c r="E13" s="95">
        <f>(1-0.15)*(1-0.1)</f>
        <v>0.76500000000000001</v>
      </c>
      <c r="F13" s="86">
        <f>D13*E13</f>
        <v>1125.8248725000001</v>
      </c>
    </row>
    <row r="14" spans="1:10" s="66" customFormat="1" x14ac:dyDescent="0.25">
      <c r="A14" s="99" t="s">
        <v>98</v>
      </c>
      <c r="B14" s="98">
        <f>B16*0.17</f>
        <v>2.0485000000000002</v>
      </c>
      <c r="C14" s="98">
        <v>82</v>
      </c>
      <c r="D14" s="96">
        <f>C14*B14</f>
        <v>167.977</v>
      </c>
      <c r="E14" s="95">
        <f>(1-0.15)*(1-0.1)</f>
        <v>0.76500000000000001</v>
      </c>
      <c r="F14" s="92">
        <f>D14*(1-E14)</f>
        <v>39.474595000000001</v>
      </c>
    </row>
    <row r="15" spans="1:10" s="66" customFormat="1" x14ac:dyDescent="0.25">
      <c r="A15" s="100" t="s">
        <v>99</v>
      </c>
      <c r="B15" s="98">
        <f>B16-B14</f>
        <v>10.0015</v>
      </c>
      <c r="C15" s="98">
        <v>84</v>
      </c>
      <c r="D15" s="96">
        <f>C15*B15</f>
        <v>840.12599999999998</v>
      </c>
      <c r="E15" s="95">
        <f>(1-0.15)*(1-0.1)</f>
        <v>0.76500000000000001</v>
      </c>
      <c r="F15" s="92">
        <f>D15*(1-E15)</f>
        <v>197.42961</v>
      </c>
    </row>
    <row r="16" spans="1:10" s="66" customFormat="1" ht="15.75" thickBot="1" x14ac:dyDescent="0.3">
      <c r="A16" s="73" t="s">
        <v>81</v>
      </c>
      <c r="B16" s="74">
        <v>12.05</v>
      </c>
      <c r="C16" s="74"/>
      <c r="D16" s="97">
        <f>SUM(D13:D15)</f>
        <v>2479.7695000000003</v>
      </c>
      <c r="E16" s="74"/>
      <c r="F16" s="93">
        <f>SUM(F13:F15)</f>
        <v>1362.7290774999999</v>
      </c>
    </row>
    <row r="17" spans="5:7" x14ac:dyDescent="0.25">
      <c r="E17" s="84" t="s">
        <v>87</v>
      </c>
      <c r="F17" s="94">
        <f>F16/B16</f>
        <v>113.08954999999999</v>
      </c>
      <c r="G17" t="s">
        <v>88</v>
      </c>
    </row>
  </sheetData>
  <mergeCells count="1">
    <mergeCell ref="A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18</vt:i4>
      </vt:variant>
    </vt:vector>
  </HeadingPairs>
  <TitlesOfParts>
    <vt:vector size="23" baseType="lpstr">
      <vt:lpstr>REA-PIN-NOIR-Fert2</vt:lpstr>
      <vt:lpstr>REA-PIN-Alep-Fert2</vt:lpstr>
      <vt:lpstr>REA-CEDRE-Fert2</vt:lpstr>
      <vt:lpstr>Modelisation_CEDRE</vt:lpstr>
      <vt:lpstr>Synthese-REA</vt:lpstr>
      <vt:lpstr>Acc_106_110</vt:lpstr>
      <vt:lpstr>Acc_20_30</vt:lpstr>
      <vt:lpstr>Acc_20ans</vt:lpstr>
      <vt:lpstr>Acc_30_40</vt:lpstr>
      <vt:lpstr>Acc_40_45</vt:lpstr>
      <vt:lpstr>Acc_46_55</vt:lpstr>
      <vt:lpstr>Acc_56_65</vt:lpstr>
      <vt:lpstr>Acc_66_75</vt:lpstr>
      <vt:lpstr>Acc_76_90</vt:lpstr>
      <vt:lpstr>Acc_91_105</vt:lpstr>
      <vt:lpstr>Modelisation_CEDRE!AccPS</vt:lpstr>
      <vt:lpstr>'REA-CEDRE-Fert2'!AccPS</vt:lpstr>
      <vt:lpstr>'REA-PIN-Alep-Fert2'!AccPS</vt:lpstr>
      <vt:lpstr>AccPS</vt:lpstr>
      <vt:lpstr>'REA-CEDRE-Fert2'!S</vt:lpstr>
      <vt:lpstr>'REA-PIN-Alep-Fert2'!S</vt:lpstr>
      <vt:lpstr>'REA-PIN-NOIR-Fert2'!S</vt:lpstr>
      <vt:lpstr>Modelisation_CEDRE!Zone_d_impression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2021-04-30T09:33:40Z</dcterms:modified>
</cp:coreProperties>
</file>