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P:\8735\03-SERVICE_DEVELOPPEMENT\01-INGENIERIE_FINANCIERE\3-LABEL BAS CARBONE\FD MEOUGE\pièces supplémentaires\"/>
    </mc:Choice>
  </mc:AlternateContent>
  <xr:revisionPtr revIDLastSave="0" documentId="13_ncr:1_{8F90A513-1E9A-41C8-B945-1388F9CDA451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VAN Cèdre" sheetId="3" r:id="rId1"/>
    <sheet name="VAN Pin Alep" sheetId="6" r:id="rId2"/>
    <sheet name=" et Pin Salzmann" sheetId="1" r:id="rId3"/>
    <sheet name="divers" sheetId="2" state="hidden" r:id="rId4"/>
  </sheets>
  <definedNames>
    <definedName name="cout_plant_net">'VAN Cèdre'!$I$5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" i="6" l="1"/>
  <c r="D23" i="6"/>
  <c r="D22" i="6"/>
  <c r="D21" i="6"/>
  <c r="D20" i="6"/>
  <c r="D19" i="6"/>
  <c r="D17" i="6"/>
  <c r="D12" i="6"/>
  <c r="D11" i="6"/>
  <c r="D10" i="6"/>
  <c r="E6" i="6"/>
  <c r="E17" i="6" s="1"/>
  <c r="F17" i="6" s="1"/>
  <c r="G17" i="6" s="1"/>
  <c r="I5" i="6"/>
  <c r="E18" i="6" s="1"/>
  <c r="F18" i="6" s="1"/>
  <c r="G18" i="6" s="1"/>
  <c r="F22" i="6" l="1"/>
  <c r="G22" i="6" s="1"/>
  <c r="F23" i="6"/>
  <c r="G23" i="6" s="1"/>
  <c r="F12" i="6"/>
  <c r="G12" i="6" s="1"/>
  <c r="E10" i="6"/>
  <c r="F10" i="6" s="1"/>
  <c r="G10" i="6" s="1"/>
  <c r="E11" i="6"/>
  <c r="F11" i="6" s="1"/>
  <c r="G11" i="6" s="1"/>
  <c r="E12" i="6"/>
  <c r="E19" i="6"/>
  <c r="F19" i="6" s="1"/>
  <c r="G19" i="6" s="1"/>
  <c r="E20" i="6"/>
  <c r="F20" i="6" s="1"/>
  <c r="G20" i="6" s="1"/>
  <c r="E21" i="6"/>
  <c r="F21" i="6" s="1"/>
  <c r="G21" i="6" s="1"/>
  <c r="E22" i="6"/>
  <c r="E23" i="6"/>
  <c r="E24" i="6"/>
  <c r="F24" i="6" s="1"/>
  <c r="G24" i="6" s="1"/>
  <c r="I5" i="1"/>
  <c r="E18" i="1" s="1"/>
  <c r="I5" i="3"/>
  <c r="E18" i="3" s="1"/>
  <c r="G13" i="6" l="1"/>
  <c r="D30" i="6" s="1"/>
  <c r="G25" i="6"/>
  <c r="D29" i="6" s="1"/>
  <c r="K5" i="2"/>
  <c r="L5" i="2"/>
  <c r="M5" i="2"/>
  <c r="N5" i="2"/>
  <c r="C5" i="2"/>
  <c r="D5" i="2"/>
  <c r="E5" i="2"/>
  <c r="F5" i="2"/>
  <c r="C6" i="2"/>
  <c r="D6" i="2"/>
  <c r="E6" i="2"/>
  <c r="F6" i="2"/>
  <c r="K6" i="2"/>
  <c r="L6" i="2"/>
  <c r="M6" i="2"/>
  <c r="N6" i="2"/>
  <c r="K7" i="2"/>
  <c r="L7" i="2"/>
  <c r="M7" i="2"/>
  <c r="N7" i="2"/>
  <c r="C7" i="2"/>
  <c r="D7" i="2"/>
  <c r="E7" i="2"/>
  <c r="F7" i="2"/>
  <c r="D23" i="3"/>
  <c r="D31" i="6" l="1"/>
  <c r="D25" i="3"/>
  <c r="D24" i="3"/>
  <c r="D22" i="3"/>
  <c r="D21" i="3"/>
  <c r="D20" i="3"/>
  <c r="D19" i="3"/>
  <c r="F18" i="3"/>
  <c r="G18" i="3" s="1"/>
  <c r="D17" i="3"/>
  <c r="D12" i="3"/>
  <c r="D11" i="3"/>
  <c r="D10" i="3"/>
  <c r="E6" i="3"/>
  <c r="E25" i="3" l="1"/>
  <c r="E23" i="3"/>
  <c r="F23" i="3" s="1"/>
  <c r="G23" i="3" s="1"/>
  <c r="F25" i="3"/>
  <c r="G25" i="3" s="1"/>
  <c r="E10" i="3"/>
  <c r="F10" i="3" s="1"/>
  <c r="G10" i="3" s="1"/>
  <c r="E11" i="3"/>
  <c r="F11" i="3" s="1"/>
  <c r="G11" i="3" s="1"/>
  <c r="E17" i="3"/>
  <c r="F17" i="3" s="1"/>
  <c r="G17" i="3" s="1"/>
  <c r="E12" i="3"/>
  <c r="F12" i="3" s="1"/>
  <c r="G12" i="3" s="1"/>
  <c r="E19" i="3"/>
  <c r="F19" i="3" s="1"/>
  <c r="G19" i="3" s="1"/>
  <c r="E20" i="3"/>
  <c r="F20" i="3" s="1"/>
  <c r="G20" i="3" s="1"/>
  <c r="E21" i="3"/>
  <c r="F21" i="3" s="1"/>
  <c r="G21" i="3" s="1"/>
  <c r="E22" i="3"/>
  <c r="F22" i="3" s="1"/>
  <c r="G22" i="3" s="1"/>
  <c r="E24" i="3"/>
  <c r="F24" i="3" s="1"/>
  <c r="G24" i="3" s="1"/>
  <c r="F8" i="2"/>
  <c r="F9" i="2"/>
  <c r="F10" i="2"/>
  <c r="E8" i="2"/>
  <c r="E9" i="2"/>
  <c r="E10" i="2"/>
  <c r="D8" i="2"/>
  <c r="D9" i="2"/>
  <c r="D10" i="2"/>
  <c r="C8" i="2"/>
  <c r="C9" i="2"/>
  <c r="C10" i="2"/>
  <c r="N8" i="2"/>
  <c r="N9" i="2"/>
  <c r="N10" i="2"/>
  <c r="M8" i="2"/>
  <c r="M9" i="2"/>
  <c r="M10" i="2"/>
  <c r="L8" i="2"/>
  <c r="L9" i="2"/>
  <c r="L10" i="2"/>
  <c r="K8" i="2"/>
  <c r="K9" i="2"/>
  <c r="K10" i="2"/>
  <c r="K4" i="2"/>
  <c r="N4" i="2"/>
  <c r="M4" i="2"/>
  <c r="L4" i="2"/>
  <c r="F4" i="2"/>
  <c r="E4" i="2"/>
  <c r="D4" i="2"/>
  <c r="C4" i="2"/>
  <c r="G13" i="3" l="1"/>
  <c r="D31" i="3" s="1"/>
  <c r="G26" i="3"/>
  <c r="D30" i="3" s="1"/>
  <c r="D32" i="3" s="1"/>
  <c r="D11" i="1"/>
  <c r="D20" i="1" l="1"/>
  <c r="D21" i="1"/>
  <c r="D22" i="1"/>
  <c r="D23" i="1"/>
  <c r="D24" i="1"/>
  <c r="D19" i="1"/>
  <c r="F18" i="1" l="1"/>
  <c r="G18" i="1" s="1"/>
  <c r="E6" i="1"/>
  <c r="E11" i="1" s="1"/>
  <c r="F11" i="1" s="1"/>
  <c r="G11" i="1" s="1"/>
  <c r="E10" i="1" l="1"/>
  <c r="D10" i="1"/>
  <c r="F10" i="1" s="1"/>
  <c r="E20" i="1"/>
  <c r="F20" i="1" s="1"/>
  <c r="G20" i="1" s="1"/>
  <c r="E24" i="1"/>
  <c r="F24" i="1" s="1"/>
  <c r="G24" i="1" s="1"/>
  <c r="E21" i="1"/>
  <c r="F21" i="1" s="1"/>
  <c r="G21" i="1" s="1"/>
  <c r="E19" i="1"/>
  <c r="F19" i="1" s="1"/>
  <c r="G19" i="1" s="1"/>
  <c r="E22" i="1"/>
  <c r="F22" i="1" s="1"/>
  <c r="G22" i="1" s="1"/>
  <c r="E23" i="1"/>
  <c r="F23" i="1" s="1"/>
  <c r="G23" i="1" s="1"/>
  <c r="E17" i="1"/>
  <c r="D17" i="1"/>
  <c r="E12" i="1"/>
  <c r="D12" i="1"/>
  <c r="F12" i="1" s="1"/>
  <c r="G12" i="1" s="1"/>
  <c r="F17" i="1" l="1"/>
  <c r="G17" i="1" s="1"/>
  <c r="G25" i="1" s="1"/>
  <c r="G10" i="1"/>
  <c r="G13" i="1" s="1"/>
  <c r="D29" i="1" l="1"/>
  <c r="D30" i="1" l="1"/>
  <c r="D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LOUSSIER Benoit</author>
  </authors>
  <commentList>
    <comment ref="D8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LOUSSIER Benoit:</t>
        </r>
        <r>
          <rPr>
            <sz val="9"/>
            <color indexed="81"/>
            <rFont val="Tahoma"/>
            <charset val="1"/>
          </rPr>
          <t xml:space="preserve">
recettes année i</t>
        </r>
      </text>
    </comment>
    <comment ref="E8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LOUSSIER Benoit:</t>
        </r>
        <r>
          <rPr>
            <sz val="9"/>
            <color indexed="81"/>
            <rFont val="Tahoma"/>
            <charset val="1"/>
          </rPr>
          <t xml:space="preserve">
coûts année 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LOUSSIER Benoit</author>
  </authors>
  <commentList>
    <comment ref="D8" authorId="0" shapeId="0" xr:uid="{49D7BBDD-DED7-4200-9ED2-FBA58FDCEBDF}">
      <text>
        <r>
          <rPr>
            <b/>
            <sz val="9"/>
            <color indexed="81"/>
            <rFont val="Tahoma"/>
            <charset val="1"/>
          </rPr>
          <t>LOUSSIER Benoit:</t>
        </r>
        <r>
          <rPr>
            <sz val="9"/>
            <color indexed="81"/>
            <rFont val="Tahoma"/>
            <charset val="1"/>
          </rPr>
          <t xml:space="preserve">
recettes année i</t>
        </r>
      </text>
    </comment>
    <comment ref="E8" authorId="0" shapeId="0" xr:uid="{9F0D7DE3-0571-4092-8D42-F810B3680F9E}">
      <text>
        <r>
          <rPr>
            <b/>
            <sz val="9"/>
            <color indexed="81"/>
            <rFont val="Tahoma"/>
            <charset val="1"/>
          </rPr>
          <t>LOUSSIER Benoit:</t>
        </r>
        <r>
          <rPr>
            <sz val="9"/>
            <color indexed="81"/>
            <rFont val="Tahoma"/>
            <charset val="1"/>
          </rPr>
          <t xml:space="preserve">
coûts année i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LOUSSIER Benoit</author>
  </authors>
  <commentList>
    <comment ref="D8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LOUSSIER Benoit:</t>
        </r>
        <r>
          <rPr>
            <sz val="9"/>
            <color indexed="81"/>
            <rFont val="Tahoma"/>
            <charset val="1"/>
          </rPr>
          <t xml:space="preserve">
recettes année i</t>
        </r>
      </text>
    </comment>
    <comment ref="E8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>LOUSSIER Benoit:</t>
        </r>
        <r>
          <rPr>
            <sz val="9"/>
            <color indexed="81"/>
            <rFont val="Tahoma"/>
            <charset val="1"/>
          </rPr>
          <t xml:space="preserve">
coûts année i</t>
        </r>
      </text>
    </comment>
  </commentList>
</comments>
</file>

<file path=xl/sharedStrings.xml><?xml version="1.0" encoding="utf-8"?>
<sst xmlns="http://schemas.openxmlformats.org/spreadsheetml/2006/main" count="168" uniqueCount="53">
  <si>
    <t>coupe</t>
  </si>
  <si>
    <t>vol</t>
  </si>
  <si>
    <t>Prix BDR PS</t>
  </si>
  <si>
    <t>Abattage</t>
  </si>
  <si>
    <t>Débardage</t>
  </si>
  <si>
    <t>Grumier</t>
  </si>
  <si>
    <t>1.Paramètres</t>
  </si>
  <si>
    <t>VAN ref</t>
  </si>
  <si>
    <t>VAN reboi</t>
  </si>
  <si>
    <t>R_i</t>
  </si>
  <si>
    <t>C_i</t>
  </si>
  <si>
    <t>Résultat_i</t>
  </si>
  <si>
    <t>Total</t>
  </si>
  <si>
    <t>Plantation</t>
  </si>
  <si>
    <t>Opération</t>
  </si>
  <si>
    <t>Année</t>
  </si>
  <si>
    <t>Somme</t>
  </si>
  <si>
    <t>Actualisation</t>
  </si>
  <si>
    <t>C0+n= C0*(1+tx)^n</t>
  </si>
  <si>
    <t>C0 = Co+n/(1+tx)^n</t>
  </si>
  <si>
    <t>Placement</t>
  </si>
  <si>
    <t>VAN/ha</t>
  </si>
  <si>
    <t>Valeurs à l'hectare</t>
  </si>
  <si>
    <t>Prix BDR PO</t>
  </si>
  <si>
    <t>Taux d'actualisation</t>
  </si>
  <si>
    <t>Coût de plantation</t>
  </si>
  <si>
    <t>4.Comparaison</t>
  </si>
  <si>
    <t>Les calculs sont réalisés pour une surface de 1 ha.</t>
  </si>
  <si>
    <t>Coupe_rase</t>
  </si>
  <si>
    <t>Coupe_ensemencement</t>
  </si>
  <si>
    <t>Coupe_definitive</t>
  </si>
  <si>
    <t>GSM p.129</t>
  </si>
  <si>
    <t>Eclaircie_1</t>
  </si>
  <si>
    <t>Eclaircie_2</t>
  </si>
  <si>
    <t>Eclaircie_3</t>
  </si>
  <si>
    <t>Eclaircie_4</t>
  </si>
  <si>
    <t>VAN reboisement</t>
  </si>
  <si>
    <t>VAN référence</t>
  </si>
  <si>
    <t>Observations :</t>
  </si>
  <si>
    <t>- le coût d'éventuels regarnis n'est pas inclus dans le calcul de la VAN</t>
  </si>
  <si>
    <t>Prix BDR CEA</t>
  </si>
  <si>
    <t>3.Scénario de projet : reboisement en cèdre</t>
  </si>
  <si>
    <t>Cf. modélisation doc 10</t>
  </si>
  <si>
    <t>Eclaircie_5</t>
  </si>
  <si>
    <t>Taux d'aide publique</t>
  </si>
  <si>
    <t>Coût de plantation net</t>
  </si>
  <si>
    <t>Delta</t>
  </si>
  <si>
    <t>- la totalité de l'investissement est intégrée en année 0</t>
  </si>
  <si>
    <t>2.Scénario de référence : accrus de pin noir</t>
  </si>
  <si>
    <t>GSM p.132</t>
  </si>
  <si>
    <t>3.Scénario de projet : reboisement en pin noir Autriche et Salzmann</t>
  </si>
  <si>
    <t>Prix BDR PSZ</t>
  </si>
  <si>
    <t>3.Scénario de projet : reboisement en pin alep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</si>
</sst>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\ &quot;€&quot;_-;\-* #,##0.0\ &quot;€&quot;_-;_-* &quot;-&quot;??\ &quot;€&quot;_-;_-@_-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0" fillId="0" borderId="0" xfId="0" applyAlignment="1">
      <alignment horizontal="left"/>
    </xf>
    <xf numFmtId="4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0" fontId="2" fillId="2" borderId="0" xfId="0" applyFont="1" applyFill="1"/>
    <xf numFmtId="0" fontId="2" fillId="0" borderId="2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2" applyFont="1" applyAlignment="1">
      <alignment horizontal="center"/>
    </xf>
    <xf numFmtId="44" fontId="0" fillId="0" borderId="0" xfId="1" applyFont="1"/>
    <xf numFmtId="9" fontId="0" fillId="0" borderId="0" xfId="2" applyFont="1"/>
    <xf numFmtId="0" fontId="0" fillId="0" borderId="0" xfId="0" applyFill="1" applyBorder="1" applyAlignment="1">
      <alignment horizontal="left"/>
    </xf>
    <xf numFmtId="44" fontId="0" fillId="0" borderId="0" xfId="1" applyFont="1" applyAlignment="1">
      <alignment horizontal="left"/>
    </xf>
    <xf numFmtId="165" fontId="0" fillId="0" borderId="0" xfId="2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44" fontId="0" fillId="3" borderId="0" xfId="1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quotePrefix="1"/>
    <xf numFmtId="9" fontId="0" fillId="0" borderId="0" xfId="0" applyNumberFormat="1" applyAlignment="1">
      <alignment horizontal="center"/>
    </xf>
    <xf numFmtId="44" fontId="0" fillId="0" borderId="0" xfId="1" applyFont="1" applyAlignment="1">
      <alignment horizontal="right"/>
    </xf>
    <xf numFmtId="0" fontId="2" fillId="0" borderId="1" xfId="0" applyFont="1" applyBorder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divers!$C$3</c:f>
              <c:strCache>
                <c:ptCount val="1"/>
                <c:pt idx="0">
                  <c:v>5%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divers!$A$4:$A$9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50</c:v>
                </c:pt>
                <c:pt idx="5">
                  <c:v>100</c:v>
                </c:pt>
              </c:numCache>
            </c:numRef>
          </c:cat>
          <c:val>
            <c:numRef>
              <c:f>divers!$C$4:$C$10</c:f>
              <c:numCache>
                <c:formatCode>_("€"* #,##0.00_);_("€"* \(#,##0.00\);_("€"* "-"??_);_(@_)</c:formatCode>
                <c:ptCount val="7"/>
                <c:pt idx="0">
                  <c:v>100</c:v>
                </c:pt>
                <c:pt idx="1">
                  <c:v>79.136142813314351</c:v>
                </c:pt>
                <c:pt idx="2">
                  <c:v>62.619151861157448</c:v>
                </c:pt>
                <c:pt idx="3">
                  <c:v>38.442727253046058</c:v>
                </c:pt>
                <c:pt idx="4">
                  <c:v>8.7203726972380586</c:v>
                </c:pt>
                <c:pt idx="5">
                  <c:v>0.76044899978735003</c:v>
                </c:pt>
                <c:pt idx="6">
                  <c:v>6.6313986953875984E-2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1D-425E-8903-6D6EB6E81A7A}"/>
            </c:ext>
          </c:extLst>
        </c:ser>
        <c:ser>
          <c:idx val="1"/>
          <c:order val="1"/>
          <c:tx>
            <c:strRef>
              <c:f>divers!$D$3</c:f>
              <c:strCache>
                <c:ptCount val="1"/>
                <c:pt idx="0">
                  <c:v>10%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divers!$D$4:$D$10</c:f>
              <c:numCache>
                <c:formatCode>_("€"* #,##0.00_);_("€"* \(#,##0.00\);_("€"* "-"??_);_(@_)</c:formatCode>
                <c:ptCount val="7"/>
                <c:pt idx="0">
                  <c:v>100</c:v>
                </c:pt>
                <c:pt idx="1">
                  <c:v>62.713053628974649</c:v>
                </c:pt>
                <c:pt idx="2">
                  <c:v>39.325415521812211</c:v>
                </c:pt>
                <c:pt idx="3">
                  <c:v>15.161650058462635</c:v>
                </c:pt>
                <c:pt idx="4">
                  <c:v>0.85185512795006113</c:v>
                </c:pt>
                <c:pt idx="5">
                  <c:v>7.2565715901481507E-3</c:v>
                </c:pt>
                <c:pt idx="6">
                  <c:v>6.181547720404431E-5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1D-425E-8903-6D6EB6E81A7A}"/>
            </c:ext>
          </c:extLst>
        </c:ser>
        <c:ser>
          <c:idx val="2"/>
          <c:order val="2"/>
          <c:tx>
            <c:strRef>
              <c:f>divers!$E$3</c:f>
              <c:strCache>
                <c:ptCount val="1"/>
                <c:pt idx="0">
                  <c:v>15%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divers!$E$4:$E$10</c:f>
              <c:numCache>
                <c:formatCode>_("€"* #,##0.00_);_("€"* \(#,##0.00\);_("€"* "-"??_);_(@_)</c:formatCode>
                <c:ptCount val="7"/>
                <c:pt idx="0">
                  <c:v>100</c:v>
                </c:pt>
                <c:pt idx="1">
                  <c:v>50.214850265127275</c:v>
                </c:pt>
                <c:pt idx="2">
                  <c:v>25.212840024430317</c:v>
                </c:pt>
                <c:pt idx="3">
                  <c:v>6.2322284519364262</c:v>
                </c:pt>
                <c:pt idx="4">
                  <c:v>9.2280084243072907E-2</c:v>
                </c:pt>
                <c:pt idx="5">
                  <c:v>8.515613947908633E-5</c:v>
                </c:pt>
                <c:pt idx="6">
                  <c:v>7.8582157249449544E-8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1D-425E-8903-6D6EB6E81A7A}"/>
            </c:ext>
          </c:extLst>
        </c:ser>
        <c:ser>
          <c:idx val="3"/>
          <c:order val="3"/>
          <c:tx>
            <c:strRef>
              <c:f>divers!$F$3</c:f>
              <c:strCache>
                <c:ptCount val="1"/>
                <c:pt idx="0">
                  <c:v>20%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divers!$F$4:$F$10</c:f>
              <c:numCache>
                <c:formatCode>_("€"* #,##0.00_);_("€"* \(#,##0.00\);_("€"* "-"??_);_(@_)</c:formatCode>
                <c:ptCount val="7"/>
                <c:pt idx="0">
                  <c:v>100</c:v>
                </c:pt>
                <c:pt idx="1">
                  <c:v>40.589634773662553</c:v>
                </c:pt>
                <c:pt idx="2">
                  <c:v>16.473569454764267</c:v>
                </c:pt>
                <c:pt idx="3">
                  <c:v>2.6605734370680612</c:v>
                </c:pt>
                <c:pt idx="4">
                  <c:v>1.0988481911717239E-2</c:v>
                </c:pt>
                <c:pt idx="5">
                  <c:v>1.2074673472413696E-6</c:v>
                </c:pt>
                <c:pt idx="6">
                  <c:v>1.326823310415099E-10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1D-425E-8903-6D6EB6E81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2619624"/>
        <c:axId val="332621264"/>
      </c:lineChart>
      <c:catAx>
        <c:axId val="3326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2621264"/>
        <c:crosses val="autoZero"/>
        <c:auto val="1"/>
        <c:lblAlgn val="ctr"/>
        <c:lblOffset val="100"/>
        <c:noMultiLvlLbl val="0"/>
      </c:catAx>
      <c:valAx>
        <c:axId val="33262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2619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14</xdr:row>
      <xdr:rowOff>104775</xdr:rowOff>
    </xdr:from>
    <xdr:to>
      <xdr:col>11</xdr:col>
      <xdr:colOff>542925</xdr:colOff>
      <xdr:row>32</xdr:row>
      <xdr:rowOff>47625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opLeftCell="A7" zoomScale="85" zoomScaleNormal="85" workbookViewId="0">
      <selection activeCell="C17" sqref="C17"/>
    </sheetView>
  </sheetViews>
  <sheetFormatPr baseColWidth="10" defaultRowHeight="15" x14ac:dyDescent="0.25"/>
  <cols>
    <col min="1" max="1" width="44.140625" customWidth="1"/>
    <col min="2" max="2" width="22.28515625" customWidth="1"/>
    <col min="3" max="3" width="11.42578125" style="1"/>
    <col min="4" max="4" width="15.42578125" style="1" customWidth="1"/>
    <col min="5" max="5" width="13.42578125" style="1" customWidth="1"/>
    <col min="6" max="6" width="16.42578125" style="1" customWidth="1"/>
    <col min="7" max="7" width="11.42578125" style="1"/>
    <col min="8" max="8" width="14.5703125" style="1" customWidth="1"/>
    <col min="9" max="9" width="12.140625" style="1" bestFit="1" customWidth="1"/>
    <col min="10" max="10" width="12.85546875" style="1" bestFit="1" customWidth="1"/>
    <col min="11" max="11" width="13.7109375" style="1" customWidth="1"/>
    <col min="12" max="12" width="11.42578125" style="1"/>
  </cols>
  <sheetData>
    <row r="1" spans="1:15" x14ac:dyDescent="0.25">
      <c r="A1" t="s">
        <v>27</v>
      </c>
    </row>
    <row r="2" spans="1:15" x14ac:dyDescent="0.25">
      <c r="A2" s="17" t="s">
        <v>6</v>
      </c>
    </row>
    <row r="3" spans="1:15" x14ac:dyDescent="0.25">
      <c r="B3" t="s">
        <v>23</v>
      </c>
      <c r="C3" s="29">
        <v>32</v>
      </c>
      <c r="D3" s="3" t="s">
        <v>3</v>
      </c>
      <c r="E3" s="29">
        <v>11</v>
      </c>
      <c r="F3"/>
      <c r="H3" s="30" t="s">
        <v>25</v>
      </c>
      <c r="I3" s="26">
        <v>6754</v>
      </c>
      <c r="J3" s="3" t="s">
        <v>24</v>
      </c>
      <c r="L3" s="27">
        <v>4.4999999999999998E-2</v>
      </c>
    </row>
    <row r="4" spans="1:15" x14ac:dyDescent="0.25">
      <c r="B4" t="s">
        <v>40</v>
      </c>
      <c r="C4" s="29">
        <v>45</v>
      </c>
      <c r="D4" s="3" t="s">
        <v>4</v>
      </c>
      <c r="E4" s="29">
        <v>11</v>
      </c>
      <c r="F4"/>
      <c r="H4" s="34" t="s">
        <v>44</v>
      </c>
      <c r="I4" s="33">
        <v>0</v>
      </c>
    </row>
    <row r="5" spans="1:15" x14ac:dyDescent="0.25">
      <c r="D5" s="3" t="s">
        <v>5</v>
      </c>
      <c r="E5" s="2"/>
      <c r="H5" s="30" t="s">
        <v>45</v>
      </c>
      <c r="I5" s="26">
        <f>I3*(1-I4)</f>
        <v>6754</v>
      </c>
    </row>
    <row r="6" spans="1:15" x14ac:dyDescent="0.25">
      <c r="D6" s="1" t="s">
        <v>12</v>
      </c>
      <c r="E6" s="2">
        <f>SUM(E3:E5)</f>
        <v>22</v>
      </c>
    </row>
    <row r="7" spans="1:15" x14ac:dyDescent="0.25">
      <c r="O7" s="19"/>
    </row>
    <row r="8" spans="1:15" x14ac:dyDescent="0.25">
      <c r="A8" s="17" t="s">
        <v>48</v>
      </c>
      <c r="B8" s="11" t="s">
        <v>49</v>
      </c>
      <c r="C8" s="35" t="s">
        <v>0</v>
      </c>
      <c r="D8" s="28" t="s">
        <v>9</v>
      </c>
      <c r="E8" s="28" t="s">
        <v>10</v>
      </c>
      <c r="F8" s="28" t="s">
        <v>11</v>
      </c>
      <c r="G8" s="28" t="s">
        <v>21</v>
      </c>
      <c r="H8"/>
      <c r="I8" s="20"/>
      <c r="J8"/>
      <c r="K8"/>
      <c r="L8"/>
    </row>
    <row r="9" spans="1:15" x14ac:dyDescent="0.25">
      <c r="A9" s="28" t="s">
        <v>14</v>
      </c>
      <c r="B9" s="28" t="s">
        <v>15</v>
      </c>
      <c r="C9" s="28" t="s">
        <v>1</v>
      </c>
      <c r="D9" s="13"/>
      <c r="E9" s="28"/>
      <c r="F9" s="28"/>
      <c r="G9" s="14"/>
      <c r="H9"/>
      <c r="I9" s="19"/>
      <c r="J9"/>
      <c r="K9"/>
      <c r="L9"/>
    </row>
    <row r="10" spans="1:15" x14ac:dyDescent="0.25">
      <c r="A10" s="7" t="s">
        <v>28</v>
      </c>
      <c r="B10" s="7">
        <v>0</v>
      </c>
      <c r="C10" s="7">
        <v>0</v>
      </c>
      <c r="D10" s="8">
        <f>C10*$C$3</f>
        <v>0</v>
      </c>
      <c r="E10" s="8">
        <f>C10*$E$6</f>
        <v>0</v>
      </c>
      <c r="F10" s="9">
        <f>D10-E10</f>
        <v>0</v>
      </c>
      <c r="G10" s="10">
        <f>F10</f>
        <v>0</v>
      </c>
      <c r="H10"/>
      <c r="I10" s="19"/>
      <c r="J10"/>
      <c r="K10"/>
      <c r="L10"/>
    </row>
    <row r="11" spans="1:15" x14ac:dyDescent="0.25">
      <c r="A11" s="7" t="s">
        <v>29</v>
      </c>
      <c r="B11" s="7">
        <v>0</v>
      </c>
      <c r="C11" s="7">
        <v>0</v>
      </c>
      <c r="D11" s="8">
        <f>C11*$C$3</f>
        <v>0</v>
      </c>
      <c r="E11" s="8">
        <f>C11*$E$6</f>
        <v>0</v>
      </c>
      <c r="F11" s="9">
        <f>D11-E11</f>
        <v>0</v>
      </c>
      <c r="G11" s="10">
        <f>F11/((1+$L$3)^B11)</f>
        <v>0</v>
      </c>
      <c r="H11"/>
      <c r="I11" s="19"/>
      <c r="J11"/>
      <c r="K11"/>
      <c r="L11"/>
    </row>
    <row r="12" spans="1:15" x14ac:dyDescent="0.25">
      <c r="A12" s="7" t="s">
        <v>30</v>
      </c>
      <c r="B12" s="7">
        <v>110</v>
      </c>
      <c r="C12" s="7">
        <v>55</v>
      </c>
      <c r="D12" s="8">
        <f>C12*$C$3</f>
        <v>1760</v>
      </c>
      <c r="E12" s="8">
        <f>C12*$E$6</f>
        <v>1210</v>
      </c>
      <c r="F12" s="9">
        <f t="shared" ref="F12" si="0">D12-E12</f>
        <v>550</v>
      </c>
      <c r="G12" s="10">
        <f>F12/((1+$L$3)^B12)</f>
        <v>4.3408096342375533</v>
      </c>
      <c r="H12"/>
      <c r="I12" s="19"/>
      <c r="J12"/>
      <c r="K12"/>
      <c r="L12"/>
    </row>
    <row r="13" spans="1:15" x14ac:dyDescent="0.25">
      <c r="F13" t="s">
        <v>7</v>
      </c>
      <c r="G13" s="6">
        <f>SUM(G10:G12)</f>
        <v>4.3408096342375533</v>
      </c>
      <c r="H13"/>
      <c r="I13" s="19"/>
      <c r="J13"/>
      <c r="K13"/>
      <c r="L13"/>
    </row>
    <row r="14" spans="1:15" x14ac:dyDescent="0.25">
      <c r="I14" s="5"/>
      <c r="J14" s="6"/>
      <c r="K14"/>
      <c r="L14" s="19"/>
    </row>
    <row r="15" spans="1:15" x14ac:dyDescent="0.25">
      <c r="A15" s="17" t="s">
        <v>41</v>
      </c>
      <c r="B15" s="11" t="s">
        <v>42</v>
      </c>
      <c r="C15" s="35" t="s">
        <v>0</v>
      </c>
      <c r="D15" s="28" t="s">
        <v>9</v>
      </c>
      <c r="E15" s="28" t="s">
        <v>10</v>
      </c>
      <c r="F15" s="28" t="s">
        <v>11</v>
      </c>
      <c r="G15" s="28" t="s">
        <v>21</v>
      </c>
      <c r="H15"/>
      <c r="I15" s="19"/>
      <c r="J15"/>
      <c r="K15"/>
      <c r="L15"/>
    </row>
    <row r="16" spans="1:15" x14ac:dyDescent="0.25">
      <c r="A16" s="28" t="s">
        <v>14</v>
      </c>
      <c r="B16" s="28" t="s">
        <v>15</v>
      </c>
      <c r="C16" s="28" t="s">
        <v>1</v>
      </c>
      <c r="D16" s="28"/>
      <c r="E16" s="28"/>
      <c r="F16" s="15"/>
      <c r="G16" s="16"/>
      <c r="H16"/>
      <c r="I16" s="19"/>
      <c r="J16"/>
      <c r="K16"/>
      <c r="L16"/>
    </row>
    <row r="17" spans="1:15" x14ac:dyDescent="0.25">
      <c r="A17" s="7" t="s">
        <v>28</v>
      </c>
      <c r="B17" s="7">
        <v>0</v>
      </c>
      <c r="C17" s="7">
        <v>0</v>
      </c>
      <c r="D17" s="8">
        <f>C17*$C$3</f>
        <v>0</v>
      </c>
      <c r="E17" s="8">
        <f>C17*$E$6</f>
        <v>0</v>
      </c>
      <c r="F17" s="9">
        <f>D17-E17</f>
        <v>0</v>
      </c>
      <c r="G17" s="10">
        <f>F17</f>
        <v>0</v>
      </c>
      <c r="H17"/>
      <c r="I17" s="19"/>
      <c r="J17"/>
      <c r="K17"/>
      <c r="L17"/>
    </row>
    <row r="18" spans="1:15" x14ac:dyDescent="0.25">
      <c r="A18" s="7" t="s">
        <v>13</v>
      </c>
      <c r="B18" s="7">
        <v>0</v>
      </c>
      <c r="C18" s="7">
        <v>0</v>
      </c>
      <c r="D18" s="7">
        <v>0</v>
      </c>
      <c r="E18" s="8">
        <f>cout_plant_net</f>
        <v>6754</v>
      </c>
      <c r="F18" s="9">
        <f>D18-E18</f>
        <v>-6754</v>
      </c>
      <c r="G18" s="10">
        <f>F18</f>
        <v>-6754</v>
      </c>
      <c r="H18"/>
      <c r="I18" s="19"/>
      <c r="J18"/>
      <c r="K18"/>
      <c r="L18"/>
    </row>
    <row r="19" spans="1:15" x14ac:dyDescent="0.25">
      <c r="A19" s="7" t="s">
        <v>32</v>
      </c>
      <c r="B19" s="7">
        <v>45</v>
      </c>
      <c r="C19" s="7">
        <v>113</v>
      </c>
      <c r="D19" s="8">
        <f t="shared" ref="D19:D25" si="1">C19*$C$4</f>
        <v>5085</v>
      </c>
      <c r="E19" s="8">
        <f t="shared" ref="E19:E25" si="2">C19*$E$6</f>
        <v>2486</v>
      </c>
      <c r="F19" s="9">
        <f>D19-E19</f>
        <v>2599</v>
      </c>
      <c r="G19" s="10">
        <f t="shared" ref="G19:G25" si="3">F19/((1+$L$3)^B19)</f>
        <v>358.56938752273726</v>
      </c>
      <c r="H19"/>
      <c r="I19" s="19"/>
      <c r="J19"/>
      <c r="K19"/>
      <c r="L19"/>
    </row>
    <row r="20" spans="1:15" x14ac:dyDescent="0.25">
      <c r="A20" s="7" t="s">
        <v>33</v>
      </c>
      <c r="B20" s="7">
        <v>55</v>
      </c>
      <c r="C20" s="7">
        <v>63</v>
      </c>
      <c r="D20" s="8">
        <f t="shared" si="1"/>
        <v>2835</v>
      </c>
      <c r="E20" s="8">
        <f t="shared" si="2"/>
        <v>1386</v>
      </c>
      <c r="F20" s="9">
        <f t="shared" ref="F20:F25" si="4">D20-E20</f>
        <v>1449</v>
      </c>
      <c r="G20" s="10">
        <f t="shared" si="3"/>
        <v>128.72781891088724</v>
      </c>
      <c r="H20"/>
      <c r="I20" s="19"/>
      <c r="J20"/>
      <c r="K20"/>
      <c r="L20"/>
    </row>
    <row r="21" spans="1:15" x14ac:dyDescent="0.25">
      <c r="A21" s="7" t="s">
        <v>34</v>
      </c>
      <c r="B21" s="7">
        <v>65</v>
      </c>
      <c r="C21" s="7">
        <v>73</v>
      </c>
      <c r="D21" s="8">
        <f t="shared" si="1"/>
        <v>3285</v>
      </c>
      <c r="E21" s="8">
        <f t="shared" si="2"/>
        <v>1606</v>
      </c>
      <c r="F21" s="9">
        <f t="shared" si="4"/>
        <v>1679</v>
      </c>
      <c r="G21" s="10">
        <f t="shared" si="3"/>
        <v>96.048772082812206</v>
      </c>
      <c r="H21"/>
      <c r="I21" s="19"/>
      <c r="J21"/>
      <c r="K21"/>
      <c r="L21"/>
    </row>
    <row r="22" spans="1:15" x14ac:dyDescent="0.25">
      <c r="A22" s="7" t="s">
        <v>35</v>
      </c>
      <c r="B22" s="7">
        <v>75</v>
      </c>
      <c r="C22" s="7">
        <v>78</v>
      </c>
      <c r="D22" s="8">
        <f t="shared" si="1"/>
        <v>3510</v>
      </c>
      <c r="E22" s="8">
        <f t="shared" si="2"/>
        <v>1716</v>
      </c>
      <c r="F22" s="9">
        <f t="shared" si="4"/>
        <v>1794</v>
      </c>
      <c r="G22" s="10">
        <f t="shared" si="3"/>
        <v>66.084659276590969</v>
      </c>
      <c r="H22"/>
      <c r="I22" s="19"/>
      <c r="J22"/>
      <c r="K22"/>
      <c r="L22"/>
    </row>
    <row r="23" spans="1:15" x14ac:dyDescent="0.25">
      <c r="A23" s="7" t="s">
        <v>43</v>
      </c>
      <c r="B23" s="7">
        <v>90</v>
      </c>
      <c r="C23" s="7">
        <v>138</v>
      </c>
      <c r="D23" s="8">
        <f t="shared" si="1"/>
        <v>6210</v>
      </c>
      <c r="E23" s="8">
        <f t="shared" si="2"/>
        <v>3036</v>
      </c>
      <c r="F23" s="9">
        <f t="shared" si="4"/>
        <v>3174</v>
      </c>
      <c r="G23" s="10">
        <f t="shared" si="3"/>
        <v>60.414443888369163</v>
      </c>
      <c r="H23"/>
      <c r="I23" s="19"/>
      <c r="J23"/>
      <c r="K23"/>
      <c r="L23"/>
    </row>
    <row r="24" spans="1:15" x14ac:dyDescent="0.25">
      <c r="A24" s="7" t="s">
        <v>29</v>
      </c>
      <c r="B24" s="7">
        <v>105</v>
      </c>
      <c r="C24" s="7">
        <v>122</v>
      </c>
      <c r="D24" s="8">
        <f t="shared" si="1"/>
        <v>5490</v>
      </c>
      <c r="E24" s="8">
        <f t="shared" si="2"/>
        <v>2684</v>
      </c>
      <c r="F24" s="9">
        <f t="shared" si="4"/>
        <v>2806</v>
      </c>
      <c r="G24" s="10">
        <f t="shared" si="3"/>
        <v>27.597972003823411</v>
      </c>
      <c r="H24"/>
      <c r="I24" s="20"/>
      <c r="J24"/>
      <c r="K24"/>
      <c r="L24"/>
    </row>
    <row r="25" spans="1:15" x14ac:dyDescent="0.25">
      <c r="A25" s="7" t="s">
        <v>30</v>
      </c>
      <c r="B25" s="7">
        <v>110</v>
      </c>
      <c r="C25" s="7">
        <v>513</v>
      </c>
      <c r="D25" s="8">
        <f t="shared" si="1"/>
        <v>23085</v>
      </c>
      <c r="E25" s="8">
        <f t="shared" si="2"/>
        <v>11286</v>
      </c>
      <c r="F25" s="9">
        <f t="shared" si="4"/>
        <v>11799</v>
      </c>
      <c r="G25" s="10">
        <f t="shared" si="3"/>
        <v>93.12220522612526</v>
      </c>
      <c r="H25"/>
      <c r="I25" s="19"/>
      <c r="J25"/>
      <c r="K25"/>
      <c r="L25"/>
    </row>
    <row r="26" spans="1:15" x14ac:dyDescent="0.25">
      <c r="F26" t="s">
        <v>8</v>
      </c>
      <c r="G26" s="6">
        <f>SUM(G17:G25)</f>
        <v>-5923.4347410886539</v>
      </c>
      <c r="H26"/>
      <c r="I26" s="19"/>
      <c r="J26"/>
      <c r="K26"/>
      <c r="L26"/>
    </row>
    <row r="27" spans="1:15" x14ac:dyDescent="0.25">
      <c r="A27" s="31" t="s">
        <v>38</v>
      </c>
      <c r="B27" s="32" t="s">
        <v>39</v>
      </c>
      <c r="G27"/>
      <c r="H27" s="6"/>
      <c r="I27"/>
      <c r="J27" s="19"/>
      <c r="K27"/>
      <c r="L27"/>
    </row>
    <row r="28" spans="1:15" x14ac:dyDescent="0.25">
      <c r="B28" s="32" t="s">
        <v>47</v>
      </c>
      <c r="G28"/>
      <c r="H28" s="6"/>
      <c r="I28"/>
      <c r="J28" s="19"/>
      <c r="K28"/>
      <c r="L28"/>
    </row>
    <row r="29" spans="1:15" x14ac:dyDescent="0.25">
      <c r="A29" s="17" t="s">
        <v>26</v>
      </c>
      <c r="O29" s="19"/>
    </row>
    <row r="30" spans="1:15" x14ac:dyDescent="0.25">
      <c r="A30" s="25" t="s">
        <v>22</v>
      </c>
      <c r="C30" s="30" t="s">
        <v>36</v>
      </c>
      <c r="D30" s="5">
        <f>G26</f>
        <v>-5923.4347410886539</v>
      </c>
      <c r="F30"/>
    </row>
    <row r="31" spans="1:15" x14ac:dyDescent="0.25">
      <c r="C31" s="30" t="s">
        <v>37</v>
      </c>
      <c r="D31" s="5">
        <f>G13</f>
        <v>4.3408096342375533</v>
      </c>
      <c r="F31" s="3"/>
    </row>
    <row r="32" spans="1:15" x14ac:dyDescent="0.25">
      <c r="C32" s="3" t="s">
        <v>46</v>
      </c>
      <c r="D32" s="4">
        <f>D30-D31</f>
        <v>-5927.7755507228912</v>
      </c>
      <c r="F32" s="3"/>
    </row>
    <row r="33" spans="3:15" x14ac:dyDescent="0.25">
      <c r="C33" s="3"/>
    </row>
    <row r="34" spans="3:15" x14ac:dyDescent="0.25">
      <c r="F34" s="3"/>
    </row>
    <row r="42" spans="3:15" x14ac:dyDescent="0.25">
      <c r="O42" s="18"/>
    </row>
    <row r="58" spans="15:15" x14ac:dyDescent="0.25">
      <c r="O58" s="18"/>
    </row>
    <row r="74" spans="15:15" x14ac:dyDescent="0.25">
      <c r="O74" s="18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DD487-188C-4DCE-AA9B-49B1122B0347}">
  <dimension ref="A1:O73"/>
  <sheetViews>
    <sheetView showGridLines="0" topLeftCell="A7" zoomScale="85" zoomScaleNormal="85" workbookViewId="0">
      <selection activeCell="B15" sqref="B15"/>
    </sheetView>
  </sheetViews>
  <sheetFormatPr baseColWidth="10" defaultRowHeight="15" x14ac:dyDescent="0.25"/>
  <cols>
    <col min="1" max="1" width="44.140625" customWidth="1"/>
    <col min="2" max="2" width="13.7109375" customWidth="1"/>
    <col min="3" max="4" width="11.42578125" style="1"/>
    <col min="5" max="5" width="13.42578125" style="1" customWidth="1"/>
    <col min="6" max="6" width="16.42578125" style="1" customWidth="1"/>
    <col min="7" max="7" width="11.42578125" style="1"/>
    <col min="8" max="8" width="14.5703125" style="1" customWidth="1"/>
    <col min="9" max="9" width="12.140625" style="1" bestFit="1" customWidth="1"/>
    <col min="10" max="10" width="12.85546875" style="1" bestFit="1" customWidth="1"/>
    <col min="11" max="11" width="13.7109375" style="1" customWidth="1"/>
    <col min="12" max="12" width="11.42578125" style="1"/>
  </cols>
  <sheetData>
    <row r="1" spans="1:15" x14ac:dyDescent="0.25">
      <c r="A1" t="s">
        <v>27</v>
      </c>
    </row>
    <row r="2" spans="1:15" x14ac:dyDescent="0.25">
      <c r="A2" s="17" t="s">
        <v>6</v>
      </c>
    </row>
    <row r="3" spans="1:15" x14ac:dyDescent="0.25">
      <c r="B3" t="s">
        <v>2</v>
      </c>
      <c r="C3" s="29">
        <v>32</v>
      </c>
      <c r="D3" s="3" t="s">
        <v>3</v>
      </c>
      <c r="E3" s="29">
        <v>11</v>
      </c>
      <c r="F3"/>
      <c r="G3" s="3"/>
      <c r="H3" s="30" t="s">
        <v>25</v>
      </c>
      <c r="I3" s="26">
        <v>6754</v>
      </c>
      <c r="J3" s="3" t="s">
        <v>24</v>
      </c>
      <c r="L3" s="27">
        <v>4.4999999999999998E-2</v>
      </c>
    </row>
    <row r="4" spans="1:15" x14ac:dyDescent="0.25">
      <c r="B4" t="s">
        <v>23</v>
      </c>
      <c r="C4" s="29">
        <v>32</v>
      </c>
      <c r="D4" s="3" t="s">
        <v>4</v>
      </c>
      <c r="E4" s="29">
        <v>11</v>
      </c>
      <c r="F4"/>
      <c r="G4" s="2"/>
      <c r="H4" s="34" t="s">
        <v>44</v>
      </c>
      <c r="I4" s="33">
        <v>0</v>
      </c>
    </row>
    <row r="5" spans="1:15" x14ac:dyDescent="0.25">
      <c r="D5" s="3" t="s">
        <v>5</v>
      </c>
      <c r="E5" s="2"/>
      <c r="H5" s="30" t="s">
        <v>45</v>
      </c>
      <c r="I5" s="26">
        <f>I3*(1-I4)</f>
        <v>6754</v>
      </c>
    </row>
    <row r="6" spans="1:15" x14ac:dyDescent="0.25">
      <c r="D6" s="1" t="s">
        <v>12</v>
      </c>
      <c r="E6" s="2">
        <f>SUM(E3:E5)</f>
        <v>22</v>
      </c>
    </row>
    <row r="7" spans="1:15" x14ac:dyDescent="0.25">
      <c r="O7" s="19"/>
    </row>
    <row r="8" spans="1:15" x14ac:dyDescent="0.25">
      <c r="A8" s="17" t="s">
        <v>48</v>
      </c>
      <c r="B8" s="11" t="s">
        <v>49</v>
      </c>
      <c r="C8" s="35" t="s">
        <v>0</v>
      </c>
      <c r="D8" s="35" t="s">
        <v>9</v>
      </c>
      <c r="E8" s="35" t="s">
        <v>10</v>
      </c>
      <c r="F8" s="35" t="s">
        <v>11</v>
      </c>
      <c r="G8" s="35" t="s">
        <v>21</v>
      </c>
      <c r="H8"/>
      <c r="I8" s="20"/>
      <c r="J8"/>
      <c r="K8"/>
      <c r="L8"/>
    </row>
    <row r="9" spans="1:15" x14ac:dyDescent="0.25">
      <c r="A9" s="35" t="s">
        <v>14</v>
      </c>
      <c r="B9" s="35" t="s">
        <v>15</v>
      </c>
      <c r="C9" s="35" t="s">
        <v>1</v>
      </c>
      <c r="D9" s="13"/>
      <c r="E9" s="35"/>
      <c r="F9" s="35"/>
      <c r="G9" s="14"/>
      <c r="H9"/>
      <c r="I9" s="19"/>
      <c r="J9"/>
      <c r="K9"/>
      <c r="L9"/>
    </row>
    <row r="10" spans="1:15" x14ac:dyDescent="0.25">
      <c r="A10" s="7" t="s">
        <v>28</v>
      </c>
      <c r="B10" s="7">
        <v>0</v>
      </c>
      <c r="C10" s="7">
        <v>0</v>
      </c>
      <c r="D10" s="8">
        <f>C10*$C$3</f>
        <v>0</v>
      </c>
      <c r="E10" s="8">
        <f>C10*$E$6</f>
        <v>0</v>
      </c>
      <c r="F10" s="9">
        <f>D10-E10</f>
        <v>0</v>
      </c>
      <c r="G10" s="10">
        <f>F10</f>
        <v>0</v>
      </c>
      <c r="H10"/>
      <c r="I10" s="19"/>
      <c r="J10"/>
      <c r="K10"/>
      <c r="L10"/>
    </row>
    <row r="11" spans="1:15" x14ac:dyDescent="0.25">
      <c r="A11" s="7" t="s">
        <v>29</v>
      </c>
      <c r="B11" s="7">
        <v>0</v>
      </c>
      <c r="C11" s="7">
        <v>0</v>
      </c>
      <c r="D11" s="8">
        <f>C11*$C$3</f>
        <v>0</v>
      </c>
      <c r="E11" s="8">
        <f>C11*$E$6</f>
        <v>0</v>
      </c>
      <c r="F11" s="9">
        <f>D11-E11</f>
        <v>0</v>
      </c>
      <c r="G11" s="10">
        <f>F11/((1+$L$3)^B11)</f>
        <v>0</v>
      </c>
      <c r="H11"/>
      <c r="I11" s="19"/>
      <c r="J11"/>
      <c r="K11"/>
      <c r="L11"/>
    </row>
    <row r="12" spans="1:15" x14ac:dyDescent="0.25">
      <c r="A12" s="7" t="s">
        <v>30</v>
      </c>
      <c r="B12" s="7">
        <v>110</v>
      </c>
      <c r="C12" s="7">
        <v>55</v>
      </c>
      <c r="D12" s="8">
        <f>C12*$C$3</f>
        <v>1760</v>
      </c>
      <c r="E12" s="8">
        <f>C12*$E$6</f>
        <v>1210</v>
      </c>
      <c r="F12" s="9">
        <f t="shared" ref="F12" si="0">D12-E12</f>
        <v>550</v>
      </c>
      <c r="G12" s="10">
        <f>F12/((1+$L$3)^B12)</f>
        <v>4.3408096342375533</v>
      </c>
      <c r="H12"/>
      <c r="I12" s="19"/>
      <c r="J12"/>
      <c r="K12"/>
      <c r="L12"/>
    </row>
    <row r="13" spans="1:15" x14ac:dyDescent="0.25">
      <c r="F13" t="s">
        <v>7</v>
      </c>
      <c r="G13" s="6">
        <f>SUM(G10:G12)</f>
        <v>4.3408096342375533</v>
      </c>
      <c r="H13"/>
      <c r="I13" s="19"/>
      <c r="J13"/>
      <c r="K13"/>
      <c r="L13"/>
    </row>
    <row r="14" spans="1:15" x14ac:dyDescent="0.25">
      <c r="I14" s="5"/>
      <c r="J14" s="6"/>
      <c r="K14"/>
      <c r="L14" s="19"/>
    </row>
    <row r="15" spans="1:15" x14ac:dyDescent="0.25">
      <c r="A15" s="17" t="s">
        <v>52</v>
      </c>
      <c r="B15" s="11" t="s">
        <v>31</v>
      </c>
      <c r="C15" s="35" t="s">
        <v>0</v>
      </c>
      <c r="D15" s="35" t="s">
        <v>9</v>
      </c>
      <c r="E15" s="35" t="s">
        <v>10</v>
      </c>
      <c r="F15" s="35" t="s">
        <v>11</v>
      </c>
      <c r="G15" s="35" t="s">
        <v>21</v>
      </c>
      <c r="H15"/>
      <c r="I15" s="19"/>
      <c r="J15"/>
      <c r="K15"/>
      <c r="L15"/>
    </row>
    <row r="16" spans="1:15" x14ac:dyDescent="0.25">
      <c r="A16" s="35" t="s">
        <v>14</v>
      </c>
      <c r="B16" s="35" t="s">
        <v>15</v>
      </c>
      <c r="C16" s="35" t="s">
        <v>1</v>
      </c>
      <c r="D16" s="35"/>
      <c r="E16" s="35"/>
      <c r="F16" s="15"/>
      <c r="G16" s="16"/>
      <c r="H16"/>
      <c r="I16" s="19"/>
      <c r="J16"/>
      <c r="K16"/>
      <c r="L16"/>
    </row>
    <row r="17" spans="1:15" x14ac:dyDescent="0.25">
      <c r="A17" s="7" t="s">
        <v>28</v>
      </c>
      <c r="B17" s="7">
        <v>0</v>
      </c>
      <c r="C17" s="7">
        <v>0</v>
      </c>
      <c r="D17" s="8">
        <f>C17*$C$3</f>
        <v>0</v>
      </c>
      <c r="E17" s="8">
        <f>C17*$E$6</f>
        <v>0</v>
      </c>
      <c r="F17" s="9">
        <f>D17-E17</f>
        <v>0</v>
      </c>
      <c r="G17" s="10">
        <f>F17</f>
        <v>0</v>
      </c>
      <c r="H17"/>
      <c r="I17" s="19"/>
      <c r="J17"/>
      <c r="K17"/>
      <c r="L17"/>
    </row>
    <row r="18" spans="1:15" x14ac:dyDescent="0.25">
      <c r="A18" s="7" t="s">
        <v>13</v>
      </c>
      <c r="B18" s="7">
        <v>0</v>
      </c>
      <c r="C18" s="7">
        <v>0</v>
      </c>
      <c r="D18" s="7">
        <v>0</v>
      </c>
      <c r="E18" s="8">
        <f>I5</f>
        <v>6754</v>
      </c>
      <c r="F18" s="9">
        <f>D18-E18</f>
        <v>-6754</v>
      </c>
      <c r="G18" s="10">
        <f>F18</f>
        <v>-6754</v>
      </c>
      <c r="H18"/>
      <c r="I18" s="19"/>
      <c r="J18"/>
      <c r="K18"/>
      <c r="L18"/>
    </row>
    <row r="19" spans="1:15" x14ac:dyDescent="0.25">
      <c r="A19" s="7" t="s">
        <v>32</v>
      </c>
      <c r="B19" s="7">
        <v>45</v>
      </c>
      <c r="C19" s="7">
        <v>70</v>
      </c>
      <c r="D19" s="8">
        <f t="shared" ref="D19:D24" si="1">C19*$C$4</f>
        <v>2240</v>
      </c>
      <c r="E19" s="8">
        <f t="shared" ref="E19:E24" si="2">C19*$E$6</f>
        <v>1540</v>
      </c>
      <c r="F19" s="9">
        <f>D19-E19</f>
        <v>700</v>
      </c>
      <c r="G19" s="10">
        <f t="shared" ref="G19:G24" si="3">F19/((1+$L$3)^B19)</f>
        <v>96.575056277766862</v>
      </c>
      <c r="H19"/>
      <c r="I19" s="19"/>
      <c r="J19"/>
      <c r="K19"/>
      <c r="L19"/>
    </row>
    <row r="20" spans="1:15" x14ac:dyDescent="0.25">
      <c r="A20" s="7" t="s">
        <v>33</v>
      </c>
      <c r="B20" s="7">
        <v>60</v>
      </c>
      <c r="C20" s="7">
        <v>75</v>
      </c>
      <c r="D20" s="8">
        <f t="shared" si="1"/>
        <v>2400</v>
      </c>
      <c r="E20" s="8">
        <f t="shared" si="2"/>
        <v>1650</v>
      </c>
      <c r="F20" s="9">
        <f t="shared" ref="F20:F24" si="4">D20-E20</f>
        <v>750</v>
      </c>
      <c r="G20" s="10">
        <f t="shared" si="3"/>
        <v>53.466756210554891</v>
      </c>
      <c r="H20"/>
      <c r="I20" s="19"/>
      <c r="J20"/>
      <c r="K20"/>
      <c r="L20"/>
    </row>
    <row r="21" spans="1:15" x14ac:dyDescent="0.25">
      <c r="A21" s="7" t="s">
        <v>34</v>
      </c>
      <c r="B21" s="7">
        <v>75</v>
      </c>
      <c r="C21" s="7">
        <v>73</v>
      </c>
      <c r="D21" s="8">
        <f t="shared" si="1"/>
        <v>2336</v>
      </c>
      <c r="E21" s="8">
        <f t="shared" si="2"/>
        <v>1606</v>
      </c>
      <c r="F21" s="9">
        <f t="shared" si="4"/>
        <v>730</v>
      </c>
      <c r="G21" s="10">
        <f t="shared" si="3"/>
        <v>26.890636160485734</v>
      </c>
      <c r="H21"/>
      <c r="I21" s="19"/>
      <c r="J21"/>
      <c r="K21"/>
      <c r="L21"/>
    </row>
    <row r="22" spans="1:15" x14ac:dyDescent="0.25">
      <c r="A22" s="7" t="s">
        <v>35</v>
      </c>
      <c r="B22" s="7">
        <v>90</v>
      </c>
      <c r="C22" s="7">
        <v>69</v>
      </c>
      <c r="D22" s="8">
        <f t="shared" si="1"/>
        <v>2208</v>
      </c>
      <c r="E22" s="8">
        <f t="shared" si="2"/>
        <v>1518</v>
      </c>
      <c r="F22" s="9">
        <f t="shared" si="4"/>
        <v>690</v>
      </c>
      <c r="G22" s="10">
        <f t="shared" si="3"/>
        <v>13.133574758341123</v>
      </c>
      <c r="H22"/>
      <c r="I22" s="19"/>
      <c r="J22"/>
      <c r="K22"/>
      <c r="L22"/>
    </row>
    <row r="23" spans="1:15" x14ac:dyDescent="0.25">
      <c r="A23" s="7" t="s">
        <v>29</v>
      </c>
      <c r="B23" s="7">
        <v>100</v>
      </c>
      <c r="C23" s="7">
        <v>98</v>
      </c>
      <c r="D23" s="8">
        <f t="shared" si="1"/>
        <v>3136</v>
      </c>
      <c r="E23" s="8">
        <f t="shared" si="2"/>
        <v>2156</v>
      </c>
      <c r="F23" s="9">
        <f t="shared" si="4"/>
        <v>980</v>
      </c>
      <c r="G23" s="10">
        <f t="shared" si="3"/>
        <v>12.011494063606882</v>
      </c>
      <c r="H23"/>
      <c r="I23" s="20"/>
      <c r="J23"/>
      <c r="K23"/>
      <c r="L23"/>
    </row>
    <row r="24" spans="1:15" x14ac:dyDescent="0.25">
      <c r="A24" s="7" t="s">
        <v>30</v>
      </c>
      <c r="B24" s="7">
        <v>110</v>
      </c>
      <c r="C24" s="7">
        <v>236</v>
      </c>
      <c r="D24" s="8">
        <f t="shared" si="1"/>
        <v>7552</v>
      </c>
      <c r="E24" s="8">
        <f t="shared" si="2"/>
        <v>5192</v>
      </c>
      <c r="F24" s="9">
        <f t="shared" si="4"/>
        <v>2360</v>
      </c>
      <c r="G24" s="10">
        <f t="shared" si="3"/>
        <v>18.626019521455682</v>
      </c>
      <c r="H24"/>
      <c r="I24" s="19"/>
      <c r="J24"/>
      <c r="K24"/>
      <c r="L24"/>
    </row>
    <row r="25" spans="1:15" x14ac:dyDescent="0.25">
      <c r="F25" t="s">
        <v>8</v>
      </c>
      <c r="G25" s="6">
        <f>SUM(G17:G24)</f>
        <v>-6533.2964630077895</v>
      </c>
      <c r="H25"/>
      <c r="I25" s="19"/>
      <c r="J25"/>
      <c r="K25"/>
      <c r="L25"/>
    </row>
    <row r="26" spans="1:15" x14ac:dyDescent="0.25">
      <c r="A26" s="31" t="s">
        <v>38</v>
      </c>
      <c r="B26" s="32" t="s">
        <v>39</v>
      </c>
      <c r="G26"/>
      <c r="H26" s="6"/>
      <c r="I26"/>
      <c r="J26" s="19"/>
      <c r="K26"/>
      <c r="L26"/>
    </row>
    <row r="27" spans="1:15" x14ac:dyDescent="0.25">
      <c r="B27" s="32" t="s">
        <v>47</v>
      </c>
      <c r="G27"/>
      <c r="H27" s="6"/>
      <c r="I27"/>
      <c r="J27" s="19"/>
      <c r="K27"/>
      <c r="L27"/>
    </row>
    <row r="28" spans="1:15" x14ac:dyDescent="0.25">
      <c r="A28" s="17" t="s">
        <v>26</v>
      </c>
      <c r="O28" s="19"/>
    </row>
    <row r="29" spans="1:15" x14ac:dyDescent="0.25">
      <c r="A29" s="25" t="s">
        <v>22</v>
      </c>
      <c r="C29" s="30" t="s">
        <v>36</v>
      </c>
      <c r="D29" s="5">
        <f>G25</f>
        <v>-6533.2964630077895</v>
      </c>
      <c r="F29"/>
    </row>
    <row r="30" spans="1:15" x14ac:dyDescent="0.25">
      <c r="C30" s="30" t="s">
        <v>37</v>
      </c>
      <c r="D30" s="5">
        <f>G13</f>
        <v>4.3408096342375533</v>
      </c>
      <c r="F30" s="3"/>
    </row>
    <row r="31" spans="1:15" x14ac:dyDescent="0.25">
      <c r="C31" s="3" t="s">
        <v>46</v>
      </c>
      <c r="D31" s="5">
        <f>D29-D30</f>
        <v>-6537.6372726420268</v>
      </c>
      <c r="F31" s="3"/>
    </row>
    <row r="32" spans="1:15" x14ac:dyDescent="0.25">
      <c r="C32" s="3"/>
    </row>
    <row r="33" spans="6:15" x14ac:dyDescent="0.25">
      <c r="F33" s="3"/>
    </row>
    <row r="41" spans="6:15" x14ac:dyDescent="0.25">
      <c r="O41" s="18"/>
    </row>
    <row r="57" spans="15:15" x14ac:dyDescent="0.25">
      <c r="O57" s="18"/>
    </row>
    <row r="73" spans="15:15" x14ac:dyDescent="0.25">
      <c r="O73" s="18"/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3"/>
  <sheetViews>
    <sheetView showGridLines="0" tabSelected="1" topLeftCell="A13" zoomScale="85" zoomScaleNormal="85" workbookViewId="0">
      <selection activeCell="I13" sqref="I1:I1048576"/>
    </sheetView>
  </sheetViews>
  <sheetFormatPr baseColWidth="10" defaultRowHeight="15" x14ac:dyDescent="0.25"/>
  <cols>
    <col min="1" max="1" width="44.140625" customWidth="1"/>
    <col min="2" max="2" width="13.7109375" customWidth="1"/>
    <col min="3" max="4" width="11.42578125" style="1"/>
    <col min="5" max="5" width="13.42578125" style="1" customWidth="1"/>
    <col min="6" max="6" width="16.42578125" style="1" customWidth="1"/>
    <col min="7" max="7" width="11.42578125" style="1"/>
    <col min="8" max="8" width="14.5703125" style="1" customWidth="1"/>
    <col min="9" max="9" width="12.140625" style="1" bestFit="1" customWidth="1"/>
    <col min="10" max="10" width="12.85546875" style="1" bestFit="1" customWidth="1"/>
    <col min="11" max="11" width="13.7109375" style="1" customWidth="1"/>
    <col min="12" max="12" width="11.42578125" style="1"/>
  </cols>
  <sheetData>
    <row r="1" spans="1:15" x14ac:dyDescent="0.25">
      <c r="A1" t="s">
        <v>27</v>
      </c>
    </row>
    <row r="2" spans="1:15" x14ac:dyDescent="0.25">
      <c r="A2" s="17" t="s">
        <v>6</v>
      </c>
    </row>
    <row r="3" spans="1:15" x14ac:dyDescent="0.25">
      <c r="B3" t="s">
        <v>51</v>
      </c>
      <c r="C3" s="29">
        <v>32</v>
      </c>
      <c r="D3" s="3" t="s">
        <v>3</v>
      </c>
      <c r="E3" s="29">
        <v>11</v>
      </c>
      <c r="F3"/>
      <c r="G3" s="3"/>
      <c r="H3" s="30" t="s">
        <v>25</v>
      </c>
      <c r="I3" s="26">
        <v>6754</v>
      </c>
      <c r="J3" s="3" t="s">
        <v>24</v>
      </c>
      <c r="L3" s="27">
        <v>4.4999999999999998E-2</v>
      </c>
    </row>
    <row r="4" spans="1:15" x14ac:dyDescent="0.25">
      <c r="B4" t="s">
        <v>23</v>
      </c>
      <c r="C4" s="29">
        <v>32</v>
      </c>
      <c r="D4" s="3" t="s">
        <v>4</v>
      </c>
      <c r="E4" s="29">
        <v>11</v>
      </c>
      <c r="F4"/>
      <c r="G4" s="2"/>
      <c r="H4" s="34" t="s">
        <v>44</v>
      </c>
      <c r="I4" s="33">
        <v>0</v>
      </c>
    </row>
    <row r="5" spans="1:15" x14ac:dyDescent="0.25">
      <c r="D5" s="3" t="s">
        <v>5</v>
      </c>
      <c r="E5" s="2"/>
      <c r="H5" s="30" t="s">
        <v>45</v>
      </c>
      <c r="I5" s="26">
        <f>I3*(1-I4)</f>
        <v>6754</v>
      </c>
    </row>
    <row r="6" spans="1:15" x14ac:dyDescent="0.25">
      <c r="D6" s="1" t="s">
        <v>12</v>
      </c>
      <c r="E6" s="2">
        <f>SUM(E3:E5)</f>
        <v>22</v>
      </c>
    </row>
    <row r="7" spans="1:15" x14ac:dyDescent="0.25">
      <c r="O7" s="19"/>
    </row>
    <row r="8" spans="1:15" x14ac:dyDescent="0.25">
      <c r="A8" s="17" t="s">
        <v>48</v>
      </c>
      <c r="B8" s="11" t="s">
        <v>49</v>
      </c>
      <c r="C8" s="35" t="s">
        <v>0</v>
      </c>
      <c r="D8" s="35" t="s">
        <v>9</v>
      </c>
      <c r="E8" s="35" t="s">
        <v>10</v>
      </c>
      <c r="F8" s="12" t="s">
        <v>11</v>
      </c>
      <c r="G8" s="12" t="s">
        <v>21</v>
      </c>
      <c r="H8"/>
      <c r="I8" s="20"/>
      <c r="J8"/>
      <c r="K8"/>
      <c r="L8"/>
    </row>
    <row r="9" spans="1:15" x14ac:dyDescent="0.25">
      <c r="A9" s="12" t="s">
        <v>14</v>
      </c>
      <c r="B9" s="12" t="s">
        <v>15</v>
      </c>
      <c r="C9" s="12" t="s">
        <v>1</v>
      </c>
      <c r="D9" s="13"/>
      <c r="E9" s="12"/>
      <c r="F9" s="12"/>
      <c r="G9" s="14"/>
      <c r="H9"/>
      <c r="I9" s="19"/>
      <c r="J9"/>
      <c r="K9"/>
      <c r="L9"/>
    </row>
    <row r="10" spans="1:15" x14ac:dyDescent="0.25">
      <c r="A10" s="7" t="s">
        <v>28</v>
      </c>
      <c r="B10" s="7">
        <v>0</v>
      </c>
      <c r="C10" s="7">
        <v>0</v>
      </c>
      <c r="D10" s="8">
        <f>C10*$C$3</f>
        <v>0</v>
      </c>
      <c r="E10" s="8">
        <f>C10*$E$6</f>
        <v>0</v>
      </c>
      <c r="F10" s="9">
        <f>D10-E10</f>
        <v>0</v>
      </c>
      <c r="G10" s="10">
        <f>F10</f>
        <v>0</v>
      </c>
      <c r="H10"/>
      <c r="I10" s="19"/>
      <c r="J10"/>
      <c r="K10"/>
      <c r="L10"/>
    </row>
    <row r="11" spans="1:15" x14ac:dyDescent="0.25">
      <c r="A11" s="7" t="s">
        <v>29</v>
      </c>
      <c r="B11" s="7">
        <v>0</v>
      </c>
      <c r="C11" s="7">
        <v>0</v>
      </c>
      <c r="D11" s="8">
        <f>C11*$C$3</f>
        <v>0</v>
      </c>
      <c r="E11" s="8">
        <f>C11*$E$6</f>
        <v>0</v>
      </c>
      <c r="F11" s="9">
        <f>D11-E11</f>
        <v>0</v>
      </c>
      <c r="G11" s="10">
        <f>F11/((1+$L$3)^B11)</f>
        <v>0</v>
      </c>
      <c r="H11"/>
      <c r="I11" s="19"/>
      <c r="J11"/>
      <c r="K11"/>
      <c r="L11"/>
    </row>
    <row r="12" spans="1:15" x14ac:dyDescent="0.25">
      <c r="A12" s="7" t="s">
        <v>30</v>
      </c>
      <c r="B12" s="7">
        <v>110</v>
      </c>
      <c r="C12" s="7">
        <v>55</v>
      </c>
      <c r="D12" s="8">
        <f>C12*$C$3</f>
        <v>1760</v>
      </c>
      <c r="E12" s="8">
        <f>C12*$E$6</f>
        <v>1210</v>
      </c>
      <c r="F12" s="9">
        <f t="shared" ref="F12" si="0">D12-E12</f>
        <v>550</v>
      </c>
      <c r="G12" s="10">
        <f>F12/((1+$L$3)^B12)</f>
        <v>4.3408096342375533</v>
      </c>
      <c r="H12"/>
      <c r="I12" s="19"/>
      <c r="J12"/>
      <c r="K12"/>
      <c r="L12"/>
    </row>
    <row r="13" spans="1:15" x14ac:dyDescent="0.25">
      <c r="F13" t="s">
        <v>7</v>
      </c>
      <c r="G13" s="6">
        <f>SUM(G10:G12)</f>
        <v>4.3408096342375533</v>
      </c>
      <c r="H13"/>
      <c r="I13" s="19"/>
      <c r="J13"/>
      <c r="K13"/>
      <c r="L13"/>
    </row>
    <row r="14" spans="1:15" x14ac:dyDescent="0.25">
      <c r="I14" s="5"/>
      <c r="J14" s="6"/>
      <c r="K14"/>
      <c r="L14" s="19"/>
    </row>
    <row r="15" spans="1:15" x14ac:dyDescent="0.25">
      <c r="A15" s="17" t="s">
        <v>50</v>
      </c>
      <c r="B15" s="11" t="s">
        <v>31</v>
      </c>
      <c r="C15" s="35" t="s">
        <v>0</v>
      </c>
      <c r="D15" s="12" t="s">
        <v>9</v>
      </c>
      <c r="E15" s="12" t="s">
        <v>10</v>
      </c>
      <c r="F15" s="12" t="s">
        <v>11</v>
      </c>
      <c r="G15" s="12" t="s">
        <v>21</v>
      </c>
      <c r="H15"/>
      <c r="I15" s="19"/>
      <c r="J15"/>
      <c r="K15"/>
      <c r="L15"/>
    </row>
    <row r="16" spans="1:15" x14ac:dyDescent="0.25">
      <c r="A16" s="12" t="s">
        <v>14</v>
      </c>
      <c r="B16" s="12" t="s">
        <v>15</v>
      </c>
      <c r="C16" s="12" t="s">
        <v>1</v>
      </c>
      <c r="D16" s="12"/>
      <c r="E16" s="12"/>
      <c r="F16" s="15"/>
      <c r="G16" s="16"/>
      <c r="H16"/>
      <c r="I16" s="19"/>
      <c r="J16"/>
      <c r="K16"/>
      <c r="L16"/>
    </row>
    <row r="17" spans="1:15" x14ac:dyDescent="0.25">
      <c r="A17" s="7" t="s">
        <v>28</v>
      </c>
      <c r="B17" s="7">
        <v>0</v>
      </c>
      <c r="C17" s="7">
        <v>0</v>
      </c>
      <c r="D17" s="8">
        <f>C17*$C$3</f>
        <v>0</v>
      </c>
      <c r="E17" s="8">
        <f>C17*$E$6</f>
        <v>0</v>
      </c>
      <c r="F17" s="9">
        <f>D17-E17</f>
        <v>0</v>
      </c>
      <c r="G17" s="10">
        <f>F17</f>
        <v>0</v>
      </c>
      <c r="H17"/>
      <c r="I17" s="19"/>
      <c r="J17"/>
      <c r="K17"/>
      <c r="L17"/>
    </row>
    <row r="18" spans="1:15" x14ac:dyDescent="0.25">
      <c r="A18" s="7" t="s">
        <v>13</v>
      </c>
      <c r="B18" s="7">
        <v>0</v>
      </c>
      <c r="C18" s="7">
        <v>0</v>
      </c>
      <c r="D18" s="7">
        <v>0</v>
      </c>
      <c r="E18" s="8">
        <f>I5</f>
        <v>6754</v>
      </c>
      <c r="F18" s="9">
        <f>D18-E18</f>
        <v>-6754</v>
      </c>
      <c r="G18" s="10">
        <f>F18</f>
        <v>-6754</v>
      </c>
      <c r="H18"/>
      <c r="I18" s="19"/>
      <c r="J18"/>
      <c r="K18"/>
      <c r="L18"/>
    </row>
    <row r="19" spans="1:15" x14ac:dyDescent="0.25">
      <c r="A19" s="7" t="s">
        <v>32</v>
      </c>
      <c r="B19" s="7">
        <v>45</v>
      </c>
      <c r="C19" s="7">
        <v>70</v>
      </c>
      <c r="D19" s="8">
        <f t="shared" ref="D19:D24" si="1">C19*$C$4</f>
        <v>2240</v>
      </c>
      <c r="E19" s="8">
        <f t="shared" ref="E19:E24" si="2">C19*$E$6</f>
        <v>1540</v>
      </c>
      <c r="F19" s="9">
        <f>D19-E19</f>
        <v>700</v>
      </c>
      <c r="G19" s="10">
        <f t="shared" ref="G19:G24" si="3">F19/((1+$L$3)^B19)</f>
        <v>96.575056277766862</v>
      </c>
      <c r="H19"/>
      <c r="I19" s="19"/>
      <c r="J19"/>
      <c r="K19"/>
      <c r="L19"/>
    </row>
    <row r="20" spans="1:15" x14ac:dyDescent="0.25">
      <c r="A20" s="7" t="s">
        <v>33</v>
      </c>
      <c r="B20" s="7">
        <v>60</v>
      </c>
      <c r="C20" s="7">
        <v>75</v>
      </c>
      <c r="D20" s="8">
        <f t="shared" si="1"/>
        <v>2400</v>
      </c>
      <c r="E20" s="8">
        <f t="shared" si="2"/>
        <v>1650</v>
      </c>
      <c r="F20" s="9">
        <f t="shared" ref="F20:F24" si="4">D20-E20</f>
        <v>750</v>
      </c>
      <c r="G20" s="10">
        <f t="shared" si="3"/>
        <v>53.466756210554891</v>
      </c>
      <c r="H20"/>
      <c r="I20" s="19"/>
      <c r="J20"/>
      <c r="K20"/>
      <c r="L20"/>
    </row>
    <row r="21" spans="1:15" x14ac:dyDescent="0.25">
      <c r="A21" s="7" t="s">
        <v>34</v>
      </c>
      <c r="B21" s="7">
        <v>75</v>
      </c>
      <c r="C21" s="7">
        <v>73</v>
      </c>
      <c r="D21" s="8">
        <f t="shared" si="1"/>
        <v>2336</v>
      </c>
      <c r="E21" s="8">
        <f t="shared" si="2"/>
        <v>1606</v>
      </c>
      <c r="F21" s="9">
        <f t="shared" si="4"/>
        <v>730</v>
      </c>
      <c r="G21" s="10">
        <f t="shared" si="3"/>
        <v>26.890636160485734</v>
      </c>
      <c r="H21"/>
      <c r="I21" s="19"/>
      <c r="J21"/>
      <c r="K21"/>
      <c r="L21"/>
    </row>
    <row r="22" spans="1:15" x14ac:dyDescent="0.25">
      <c r="A22" s="7" t="s">
        <v>35</v>
      </c>
      <c r="B22" s="7">
        <v>90</v>
      </c>
      <c r="C22" s="7">
        <v>69</v>
      </c>
      <c r="D22" s="8">
        <f t="shared" si="1"/>
        <v>2208</v>
      </c>
      <c r="E22" s="8">
        <f t="shared" si="2"/>
        <v>1518</v>
      </c>
      <c r="F22" s="9">
        <f t="shared" si="4"/>
        <v>690</v>
      </c>
      <c r="G22" s="10">
        <f t="shared" si="3"/>
        <v>13.133574758341123</v>
      </c>
      <c r="H22"/>
      <c r="I22" s="19"/>
      <c r="J22"/>
      <c r="K22"/>
      <c r="L22"/>
    </row>
    <row r="23" spans="1:15" x14ac:dyDescent="0.25">
      <c r="A23" s="7" t="s">
        <v>29</v>
      </c>
      <c r="B23" s="7">
        <v>100</v>
      </c>
      <c r="C23" s="7">
        <v>98</v>
      </c>
      <c r="D23" s="8">
        <f t="shared" si="1"/>
        <v>3136</v>
      </c>
      <c r="E23" s="8">
        <f t="shared" si="2"/>
        <v>2156</v>
      </c>
      <c r="F23" s="9">
        <f t="shared" si="4"/>
        <v>980</v>
      </c>
      <c r="G23" s="10">
        <f t="shared" si="3"/>
        <v>12.011494063606882</v>
      </c>
      <c r="H23"/>
      <c r="I23" s="20"/>
      <c r="J23"/>
      <c r="K23"/>
      <c r="L23"/>
    </row>
    <row r="24" spans="1:15" x14ac:dyDescent="0.25">
      <c r="A24" s="7" t="s">
        <v>30</v>
      </c>
      <c r="B24" s="7">
        <v>110</v>
      </c>
      <c r="C24" s="7">
        <v>236</v>
      </c>
      <c r="D24" s="8">
        <f t="shared" si="1"/>
        <v>7552</v>
      </c>
      <c r="E24" s="8">
        <f t="shared" si="2"/>
        <v>5192</v>
      </c>
      <c r="F24" s="9">
        <f t="shared" si="4"/>
        <v>2360</v>
      </c>
      <c r="G24" s="10">
        <f t="shared" si="3"/>
        <v>18.626019521455682</v>
      </c>
      <c r="H24"/>
      <c r="I24" s="19"/>
      <c r="J24"/>
      <c r="K24"/>
      <c r="L24"/>
    </row>
    <row r="25" spans="1:15" x14ac:dyDescent="0.25">
      <c r="F25" t="s">
        <v>8</v>
      </c>
      <c r="G25" s="6">
        <f>SUM(G17:G24)</f>
        <v>-6533.2964630077895</v>
      </c>
      <c r="H25"/>
      <c r="I25" s="19"/>
      <c r="J25"/>
      <c r="K25"/>
      <c r="L25"/>
    </row>
    <row r="26" spans="1:15" x14ac:dyDescent="0.25">
      <c r="A26" s="31" t="s">
        <v>38</v>
      </c>
      <c r="B26" s="32" t="s">
        <v>39</v>
      </c>
      <c r="G26"/>
      <c r="H26" s="6"/>
      <c r="I26"/>
      <c r="J26" s="19"/>
      <c r="K26"/>
      <c r="L26"/>
    </row>
    <row r="27" spans="1:15" x14ac:dyDescent="0.25">
      <c r="B27" s="32" t="s">
        <v>47</v>
      </c>
      <c r="G27"/>
      <c r="H27" s="6"/>
      <c r="I27"/>
      <c r="J27" s="19"/>
      <c r="K27"/>
      <c r="L27"/>
    </row>
    <row r="28" spans="1:15" x14ac:dyDescent="0.25">
      <c r="A28" s="17" t="s">
        <v>26</v>
      </c>
      <c r="O28" s="19"/>
    </row>
    <row r="29" spans="1:15" x14ac:dyDescent="0.25">
      <c r="A29" s="25" t="s">
        <v>22</v>
      </c>
      <c r="C29" s="30" t="s">
        <v>36</v>
      </c>
      <c r="D29" s="5">
        <f>G25</f>
        <v>-6533.2964630077895</v>
      </c>
      <c r="F29"/>
    </row>
    <row r="30" spans="1:15" x14ac:dyDescent="0.25">
      <c r="C30" s="30" t="s">
        <v>37</v>
      </c>
      <c r="D30" s="5">
        <f>G13</f>
        <v>4.3408096342375533</v>
      </c>
      <c r="F30" s="3"/>
    </row>
    <row r="31" spans="1:15" x14ac:dyDescent="0.25">
      <c r="C31" s="3" t="s">
        <v>46</v>
      </c>
      <c r="D31" s="5">
        <f>D29-D30</f>
        <v>-6537.6372726420268</v>
      </c>
      <c r="F31" s="3"/>
    </row>
    <row r="32" spans="1:15" x14ac:dyDescent="0.25">
      <c r="C32" s="3"/>
    </row>
    <row r="33" spans="6:15" x14ac:dyDescent="0.25">
      <c r="F33" s="3"/>
    </row>
    <row r="41" spans="6:15" x14ac:dyDescent="0.25">
      <c r="O41" s="18"/>
    </row>
    <row r="57" spans="15:15" x14ac:dyDescent="0.25">
      <c r="O57" s="18"/>
    </row>
    <row r="73" spans="15:15" x14ac:dyDescent="0.25">
      <c r="O73" s="18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"/>
  <sheetViews>
    <sheetView showGridLines="0" workbookViewId="0">
      <selection activeCell="G8" sqref="G8"/>
    </sheetView>
  </sheetViews>
  <sheetFormatPr baseColWidth="10" defaultRowHeight="15" x14ac:dyDescent="0.25"/>
  <cols>
    <col min="3" max="3" width="12" bestFit="1" customWidth="1"/>
    <col min="11" max="11" width="12.85546875" bestFit="1" customWidth="1"/>
    <col min="12" max="12" width="16.42578125" bestFit="1" customWidth="1"/>
    <col min="13" max="13" width="19.85546875" bestFit="1" customWidth="1"/>
    <col min="14" max="14" width="22.42578125" bestFit="1" customWidth="1"/>
  </cols>
  <sheetData>
    <row r="1" spans="1:14" x14ac:dyDescent="0.25">
      <c r="A1" s="11" t="s">
        <v>17</v>
      </c>
      <c r="I1" s="11" t="s">
        <v>20</v>
      </c>
    </row>
    <row r="2" spans="1:14" x14ac:dyDescent="0.25">
      <c r="A2" t="s">
        <v>19</v>
      </c>
      <c r="I2" t="s">
        <v>18</v>
      </c>
      <c r="L2" s="24"/>
    </row>
    <row r="3" spans="1:14" x14ac:dyDescent="0.25">
      <c r="A3" s="21" t="s">
        <v>15</v>
      </c>
      <c r="B3" s="21" t="s">
        <v>16</v>
      </c>
      <c r="C3" s="22">
        <v>0.05</v>
      </c>
      <c r="D3" s="22">
        <v>0.1</v>
      </c>
      <c r="E3" s="22">
        <v>0.15</v>
      </c>
      <c r="F3" s="22">
        <v>0.2</v>
      </c>
      <c r="I3" s="21" t="s">
        <v>15</v>
      </c>
      <c r="J3" s="21" t="s">
        <v>16</v>
      </c>
      <c r="K3" s="22">
        <v>0.05</v>
      </c>
      <c r="L3" s="22">
        <v>0.1</v>
      </c>
      <c r="M3" s="22">
        <v>0.15</v>
      </c>
      <c r="N3" s="22">
        <v>0.2</v>
      </c>
    </row>
    <row r="4" spans="1:14" x14ac:dyDescent="0.25">
      <c r="A4" s="1">
        <v>0</v>
      </c>
      <c r="B4" s="2">
        <v>100</v>
      </c>
      <c r="C4" s="2">
        <f>B4/(1+$C$3)^A4</f>
        <v>100</v>
      </c>
      <c r="D4" s="2">
        <f>B4/(1+$D$3)^A4</f>
        <v>100</v>
      </c>
      <c r="E4" s="2">
        <f>B4/(1+$E$3)^A4</f>
        <v>100</v>
      </c>
      <c r="F4" s="23">
        <f>B4/(1+$F$3)^A4</f>
        <v>100</v>
      </c>
      <c r="I4" s="1">
        <v>0</v>
      </c>
      <c r="J4" s="2">
        <v>100</v>
      </c>
      <c r="K4" s="2">
        <f>J4*(1+$K$3)^I4</f>
        <v>100</v>
      </c>
      <c r="L4" s="2">
        <f>J4*(1+$L$3)^I4</f>
        <v>100</v>
      </c>
      <c r="M4" s="2">
        <f>J4*(1+$M$3)^I4</f>
        <v>100</v>
      </c>
      <c r="N4" s="23">
        <f>J4*(1+$N$3)^I4</f>
        <v>100</v>
      </c>
    </row>
    <row r="5" spans="1:14" x14ac:dyDescent="0.25">
      <c r="A5" s="1">
        <v>5</v>
      </c>
      <c r="B5" s="2">
        <v>101</v>
      </c>
      <c r="C5" s="2">
        <f t="shared" ref="C5:C6" si="0">B5/(1+$C$3)^A5</f>
        <v>79.136142813314351</v>
      </c>
      <c r="D5" s="2">
        <f t="shared" ref="D5:D6" si="1">B5/(1+$D$3)^A5</f>
        <v>62.713053628974649</v>
      </c>
      <c r="E5" s="2">
        <f t="shared" ref="E5:E6" si="2">B5/(1+$E$3)^A5</f>
        <v>50.214850265127275</v>
      </c>
      <c r="F5" s="23">
        <f t="shared" ref="F5:F6" si="3">B5/(1+$F$3)^A5</f>
        <v>40.589634773662553</v>
      </c>
      <c r="I5" s="1">
        <v>5</v>
      </c>
      <c r="J5" s="2">
        <v>101</v>
      </c>
      <c r="K5" s="2">
        <f>J5*(1+$K$3)^I5</f>
        <v>128.90443781250002</v>
      </c>
      <c r="L5" s="2">
        <f>J5*(1+$L$3)^I5</f>
        <v>162.66151000000005</v>
      </c>
      <c r="M5" s="2">
        <f>J5*(1+$M$3)^I5</f>
        <v>203.14707593749995</v>
      </c>
      <c r="N5" s="23">
        <f>J5*(1+$N$3)^I5</f>
        <v>251.32031999999998</v>
      </c>
    </row>
    <row r="6" spans="1:14" x14ac:dyDescent="0.25">
      <c r="A6" s="1">
        <v>10</v>
      </c>
      <c r="B6" s="2">
        <v>102</v>
      </c>
      <c r="C6" s="2">
        <f t="shared" si="0"/>
        <v>62.619151861157448</v>
      </c>
      <c r="D6" s="2">
        <f t="shared" si="1"/>
        <v>39.325415521812211</v>
      </c>
      <c r="E6" s="2">
        <f t="shared" si="2"/>
        <v>25.212840024430317</v>
      </c>
      <c r="F6" s="23">
        <f t="shared" si="3"/>
        <v>16.473569454764267</v>
      </c>
      <c r="I6" s="1">
        <v>10</v>
      </c>
      <c r="J6" s="2">
        <v>101</v>
      </c>
      <c r="K6" s="2">
        <f t="shared" ref="K6:K7" si="4">J6*(1+$K$3)^I6</f>
        <v>164.5183573045216</v>
      </c>
      <c r="L6" s="2">
        <f t="shared" ref="L6:L7" si="5">J6*(1+$L$3)^I6</f>
        <v>261.96798847010018</v>
      </c>
      <c r="M6" s="2">
        <f t="shared" ref="M6:M7" si="6">J6*(1+$M$3)^I6</f>
        <v>408.60133130649859</v>
      </c>
      <c r="N6" s="23">
        <f t="shared" ref="N6:N7" si="7">J6*(1+$N$3)^I6</f>
        <v>625.36537866239996</v>
      </c>
    </row>
    <row r="7" spans="1:14" x14ac:dyDescent="0.25">
      <c r="A7" s="1">
        <v>20</v>
      </c>
      <c r="B7" s="2">
        <v>102</v>
      </c>
      <c r="C7" s="2">
        <f>B7/(1+$C$3)^A7</f>
        <v>38.442727253046058</v>
      </c>
      <c r="D7" s="2">
        <f>B7/(1+$D$3)^A7</f>
        <v>15.161650058462635</v>
      </c>
      <c r="E7" s="2">
        <f>B7/(1+$E$3)^A7</f>
        <v>6.2322284519364262</v>
      </c>
      <c r="F7" s="23">
        <f>B7/(1+$F$3)^A7</f>
        <v>2.6605734370680612</v>
      </c>
      <c r="I7" s="1">
        <v>20</v>
      </c>
      <c r="J7" s="2">
        <v>102</v>
      </c>
      <c r="K7" s="2">
        <f t="shared" si="4"/>
        <v>270.63636592473091</v>
      </c>
      <c r="L7" s="2">
        <f t="shared" si="5"/>
        <v>686.20499483121216</v>
      </c>
      <c r="M7" s="2">
        <f t="shared" si="6"/>
        <v>1669.3868140805005</v>
      </c>
      <c r="N7" s="23">
        <f t="shared" si="7"/>
        <v>3910.4351922964233</v>
      </c>
    </row>
    <row r="8" spans="1:14" x14ac:dyDescent="0.25">
      <c r="A8" s="1">
        <v>50</v>
      </c>
      <c r="B8" s="2">
        <v>100</v>
      </c>
      <c r="C8" s="2">
        <f t="shared" ref="C8:C10" si="8">B8/(1+$C$3)^A8</f>
        <v>8.7203726972380586</v>
      </c>
      <c r="D8" s="2">
        <f t="shared" ref="D8:D10" si="9">B8/(1+$D$3)^A8</f>
        <v>0.85185512795006113</v>
      </c>
      <c r="E8" s="2">
        <f t="shared" ref="E8:E10" si="10">B8/(1+$E$3)^A8</f>
        <v>9.2280084243072907E-2</v>
      </c>
      <c r="F8" s="23">
        <f t="shared" ref="F8:F10" si="11">B8/(1+$F$3)^A8</f>
        <v>1.0988481911717239E-2</v>
      </c>
      <c r="I8" s="1">
        <v>50</v>
      </c>
      <c r="J8" s="2">
        <v>100</v>
      </c>
      <c r="K8" s="2">
        <f t="shared" ref="K8:K10" si="12">J8*(1+$K$3)^I8</f>
        <v>1146.7399785753685</v>
      </c>
      <c r="L8" s="2">
        <f t="shared" ref="L8:L10" si="13">J8*(1+$L$3)^I8</f>
        <v>11739.085287969572</v>
      </c>
      <c r="M8" s="2">
        <f t="shared" ref="M8:M10" si="14">J8*(1+$M$3)^I8</f>
        <v>108365.74415839525</v>
      </c>
      <c r="N8" s="23">
        <f t="shared" ref="N8:N10" si="15">J8*(1+$N$3)^I8</f>
        <v>910043.81500021392</v>
      </c>
    </row>
    <row r="9" spans="1:14" x14ac:dyDescent="0.25">
      <c r="A9" s="1">
        <v>100</v>
      </c>
      <c r="B9" s="2">
        <v>100</v>
      </c>
      <c r="C9" s="2">
        <f t="shared" si="8"/>
        <v>0.76044899978735003</v>
      </c>
      <c r="D9" s="2">
        <f t="shared" si="9"/>
        <v>7.2565715901481507E-3</v>
      </c>
      <c r="E9" s="2">
        <f t="shared" si="10"/>
        <v>8.515613947908633E-5</v>
      </c>
      <c r="F9" s="23">
        <f t="shared" si="11"/>
        <v>1.2074673472413696E-6</v>
      </c>
      <c r="I9" s="1">
        <v>100</v>
      </c>
      <c r="J9" s="2">
        <v>100</v>
      </c>
      <c r="K9" s="2">
        <f t="shared" si="12"/>
        <v>13150.125784630362</v>
      </c>
      <c r="L9" s="2">
        <f t="shared" si="13"/>
        <v>1378061.2339822364</v>
      </c>
      <c r="M9" s="2">
        <f t="shared" si="14"/>
        <v>117431345.07002774</v>
      </c>
      <c r="N9" s="23">
        <f t="shared" si="15"/>
        <v>8281797452.2014351</v>
      </c>
    </row>
    <row r="10" spans="1:14" x14ac:dyDescent="0.25">
      <c r="A10" s="1">
        <v>150</v>
      </c>
      <c r="B10" s="2">
        <v>100</v>
      </c>
      <c r="C10" s="2">
        <f t="shared" si="8"/>
        <v>6.6313986953875984E-2</v>
      </c>
      <c r="D10" s="2">
        <f t="shared" si="9"/>
        <v>6.181547720404431E-5</v>
      </c>
      <c r="E10" s="2">
        <f t="shared" si="10"/>
        <v>7.8582157249449544E-8</v>
      </c>
      <c r="F10" s="23">
        <f t="shared" si="11"/>
        <v>1.326823310415099E-10</v>
      </c>
      <c r="I10" s="1">
        <v>150</v>
      </c>
      <c r="J10" s="2">
        <v>100</v>
      </c>
      <c r="K10" s="2">
        <f t="shared" si="12"/>
        <v>150797.74960530421</v>
      </c>
      <c r="L10" s="2">
        <f t="shared" si="13"/>
        <v>161771783.57762066</v>
      </c>
      <c r="M10" s="2">
        <f t="shared" si="14"/>
        <v>127255350960.34856</v>
      </c>
      <c r="N10" s="23">
        <f t="shared" si="15"/>
        <v>75367985484604.438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VAN Cèdre</vt:lpstr>
      <vt:lpstr>VAN Pin Alep</vt:lpstr>
      <vt:lpstr> et Pin Salzmann</vt:lpstr>
      <vt:lpstr>divers</vt:lpstr>
      <vt:lpstr>cout_plant_net</vt:lpstr>
    </vt:vector>
  </TitlesOfParts>
  <Company>Office national des forêts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DUCHATEL Etienne</dc:creator>
  <cp:lastModifiedBy>THOMASSIN Pascale</cp:lastModifiedBy>
  <dcterms:created xsi:type="dcterms:W3CDTF">2020-01-13T16:22:04Z</dcterms:created>
  <dcterms:modified xsi:type="dcterms:W3CDTF">2021-12-17T09:38:09Z</dcterms:modified>
</cp:coreProperties>
</file>