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Quercy\Projet Gramat_022021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6" l="1"/>
  <c r="B45" i="6"/>
  <c r="B17" i="6" l="1"/>
  <c r="B30" i="6" l="1"/>
  <c r="B48" i="6" s="1"/>
  <c r="B38" i="6"/>
  <c r="I29" i="6"/>
  <c r="I28" i="6"/>
  <c r="H28" i="6"/>
  <c r="H29" i="6" s="1"/>
  <c r="G28" i="6"/>
  <c r="G29" i="6" s="1"/>
  <c r="F28" i="6"/>
  <c r="F29" i="6" s="1"/>
  <c r="E28" i="6"/>
  <c r="E29" i="6" s="1"/>
  <c r="D28" i="6"/>
  <c r="D29" i="6" s="1"/>
  <c r="C28" i="6"/>
  <c r="C29" i="6" s="1"/>
  <c r="B28" i="6"/>
  <c r="B29" i="6" s="1"/>
  <c r="B25" i="6"/>
  <c r="B50" i="6" l="1"/>
</calcChain>
</file>

<file path=xl/sharedStrings.xml><?xml version="1.0" encoding="utf-8"?>
<sst xmlns="http://schemas.openxmlformats.org/spreadsheetml/2006/main" count="42" uniqueCount="40">
  <si>
    <t>Scénario de référence</t>
  </si>
  <si>
    <t>DeltaVAN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</si>
  <si>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</si>
  <si>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</si>
  <si>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</si>
  <si>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</si>
  <si>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</si>
  <si>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</si>
  <si>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</si>
  <si>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</si>
  <si>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</si>
  <si>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Itinéraire Technique Sylvicole</t>
  </si>
  <si>
    <t>Dépenses Totales (€/ha)</t>
  </si>
  <si>
    <t>4ème éclaircie</t>
  </si>
  <si>
    <t>Scénario Boisement</t>
  </si>
  <si>
    <t>Recette Totale (€/ha)</t>
  </si>
  <si>
    <t>1er entretien</t>
  </si>
  <si>
    <t>2ème entretien</t>
  </si>
  <si>
    <t>Coûts HT (€/ha)</t>
  </si>
  <si>
    <t>Revenu €/année</t>
  </si>
  <si>
    <t>Revenu actualisé €/année</t>
  </si>
  <si>
    <t>Marge nette moyenne sur les 5 dernières années</t>
  </si>
  <si>
    <t>Boisement de terres agricole et en friches dans le Lot</t>
  </si>
  <si>
    <t>Cèdre de l'Atlas</t>
  </si>
  <si>
    <t>Recettes nettes (€/ha)</t>
  </si>
  <si>
    <t>Jalonnage, piquetage, création de potets</t>
  </si>
  <si>
    <t>Plants, plantation, protections, piquets, tuteurs</t>
  </si>
  <si>
    <t>Coupe</t>
  </si>
  <si>
    <t>VAN Boisement (€/ha)</t>
  </si>
  <si>
    <t>Utilité en culture à gibier sur place, pas de ventes de récoltes agricoles</t>
  </si>
  <si>
    <t>VAN référence (€/ha)</t>
  </si>
  <si>
    <t>Volume commercialisable à l'âge de la coupe ( en m3/ha)</t>
  </si>
  <si>
    <t>Prix moyen du m3 de bois à l'âge de la coupe (en €/m3)</t>
  </si>
  <si>
    <t>Accroissement moyen (m3/ha/an)</t>
  </si>
  <si>
    <t>Coefficient moyen d'ajustement pour les revenus des éclaircies</t>
  </si>
  <si>
    <t>VAN Friches (€/ha)</t>
  </si>
  <si>
    <t>VAN scénario référence (€/ha)</t>
  </si>
  <si>
    <t>On estime qu'environ 37% de la surface des îlots sont des terres agricoles et 63% des friches</t>
  </si>
  <si>
    <t>37% de la surface --&gt; terres agricoles</t>
  </si>
  <si>
    <t>63% de la surface --&gt; Friches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</si>
</sst>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20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7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164" fontId="0" fillId="8" borderId="17" xfId="0" applyNumberForma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" fontId="0" fillId="0" borderId="12" xfId="0" applyNumberForma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5" fontId="0" fillId="0" borderId="0" xfId="0" applyNumberFormat="1"/>
  </cellXfs>
  <cellStyles count="1">
    <cellStyle name="Normal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0"/>
  <sheetViews>
    <sheetView tabSelected="1" topLeftCell="A21" zoomScale="84" workbookViewId="0">
      <selection activeCell="B46" sqref="B46"/>
    </sheetView>
  </sheetViews>
  <sheetFormatPr baseColWidth="10" defaultRowHeight="14.5" x14ac:dyDescent="0.35"/>
  <cols>
    <col min="1" max="1" width="27" customWidth="1"/>
    <col min="2" max="2" width="20.08984375" customWidth="1"/>
    <col min="3" max="3" width="15.7265625" customWidth="1"/>
    <col min="4" max="4" width="12.6328125" customWidth="1"/>
    <col min="5" max="5" width="8.7265625" customWidth="1"/>
    <col min="6" max="6" width="6.81640625" customWidth="1"/>
    <col min="7" max="7" width="7.7265625" customWidth="1"/>
    <col min="8" max="8" width="7.6328125" customWidth="1"/>
    <col min="9" max="9" width="7" customWidth="1"/>
    <col min="10" max="10" width="7.36328125" customWidth="1"/>
    <col min="11" max="11" width="7" customWidth="1"/>
    <col min="12" max="12" width="6.81640625" customWidth="1"/>
    <col min="13" max="13" width="7.453125" customWidth="1"/>
    <col min="14" max="14" width="8.81640625" customWidth="1"/>
    <col min="15" max="15" width="3.36328125" bestFit="1" customWidth="1"/>
    <col min="16" max="16" width="6.36328125" bestFit="1" customWidth="1"/>
    <col min="17" max="21" width="3.36328125" bestFit="1" customWidth="1"/>
    <col min="22" max="22" width="6.36328125" bestFit="1" customWidth="1"/>
    <col min="23" max="29" width="3.36328125" bestFit="1" customWidth="1"/>
    <col min="30" max="30" width="6.36328125" bestFit="1" customWidth="1"/>
    <col min="31" max="37" width="3.36328125" bestFit="1" customWidth="1"/>
    <col min="38" max="38" width="7.36328125" bestFit="1" customWidth="1"/>
  </cols>
  <sheetData>
    <row r="1" spans="1:60" ht="43.5" x14ac:dyDescent="0.35">
      <c r="A1" s="11" t="s">
        <v>3</v>
      </c>
      <c r="B1" s="39" t="s">
        <v>22</v>
      </c>
      <c r="C1" s="21"/>
      <c r="D1" s="22"/>
      <c r="E1" s="22"/>
      <c r="F1" s="22"/>
      <c r="G1" s="23"/>
    </row>
    <row r="2" spans="1:60" x14ac:dyDescent="0.35">
      <c r="A2" s="1" t="s">
        <v>4</v>
      </c>
      <c r="B2" s="6">
        <v>4.4999999999999998E-2</v>
      </c>
    </row>
    <row r="3" spans="1:60" x14ac:dyDescent="0.35">
      <c r="A3" s="1" t="s">
        <v>5</v>
      </c>
      <c r="B3" s="10">
        <v>1</v>
      </c>
      <c r="C3" s="3"/>
      <c r="D3" s="3"/>
      <c r="E3" s="2"/>
    </row>
    <row r="4" spans="1:60" x14ac:dyDescent="0.35">
      <c r="A4" s="4"/>
      <c r="B4" s="12"/>
      <c r="C4" s="3"/>
      <c r="D4" s="3"/>
      <c r="E4" s="2"/>
    </row>
    <row r="5" spans="1:60" x14ac:dyDescent="0.35">
      <c r="A5" s="4"/>
      <c r="B5" s="12"/>
      <c r="C5" s="3"/>
      <c r="D5" s="3"/>
      <c r="E5" s="2"/>
    </row>
    <row r="6" spans="1:60" x14ac:dyDescent="0.35">
      <c r="A6" s="25"/>
      <c r="B6" s="18"/>
      <c r="C6" s="2"/>
    </row>
    <row r="7" spans="1:60" ht="15" thickBot="1" x14ac:dyDescent="0.4">
      <c r="A7" s="25"/>
      <c r="B7" s="18"/>
      <c r="C7" s="2"/>
    </row>
    <row r="8" spans="1:60" ht="19" thickBot="1" x14ac:dyDescent="0.4">
      <c r="A8" s="34" t="s">
        <v>14</v>
      </c>
    </row>
    <row r="9" spans="1:60" ht="19" thickBot="1" x14ac:dyDescent="0.4">
      <c r="A9" s="47" t="s">
        <v>23</v>
      </c>
      <c r="D9" s="2"/>
      <c r="E9" s="2"/>
    </row>
    <row r="10" spans="1:60" ht="31" x14ac:dyDescent="0.35">
      <c r="A10" s="36" t="s">
        <v>11</v>
      </c>
      <c r="B10" s="48" t="s">
        <v>7</v>
      </c>
      <c r="C10" s="59" t="s">
        <v>24</v>
      </c>
      <c r="D10" s="64"/>
      <c r="E10" s="63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</row>
    <row r="11" spans="1:60" x14ac:dyDescent="0.35">
      <c r="A11" s="17" t="s">
        <v>8</v>
      </c>
      <c r="B11" s="5">
        <v>20</v>
      </c>
      <c r="C11" s="60">
        <v>300</v>
      </c>
      <c r="D11" s="6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</row>
    <row r="12" spans="1:60" ht="15.5" x14ac:dyDescent="0.35">
      <c r="A12" s="17" t="s">
        <v>9</v>
      </c>
      <c r="B12" s="5">
        <v>35</v>
      </c>
      <c r="C12" s="60">
        <v>550</v>
      </c>
      <c r="D12" s="6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35"/>
      <c r="Q12" s="35"/>
      <c r="R12" s="35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</row>
    <row r="13" spans="1:60" x14ac:dyDescent="0.35">
      <c r="A13" s="17" t="s">
        <v>10</v>
      </c>
      <c r="B13" s="5">
        <v>50</v>
      </c>
      <c r="C13" s="60">
        <v>900</v>
      </c>
      <c r="D13" s="65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</row>
    <row r="14" spans="1:60" x14ac:dyDescent="0.35">
      <c r="A14" s="17" t="s">
        <v>13</v>
      </c>
      <c r="B14" s="24">
        <v>65</v>
      </c>
      <c r="C14" s="61">
        <v>1400</v>
      </c>
      <c r="D14" s="6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</row>
    <row r="15" spans="1:60" ht="15" thickBot="1" x14ac:dyDescent="0.4">
      <c r="A15" s="26" t="s">
        <v>27</v>
      </c>
      <c r="B15" s="27">
        <v>80</v>
      </c>
      <c r="C15" s="62">
        <v>5500</v>
      </c>
      <c r="D15" s="6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</row>
    <row r="16" spans="1:60" ht="15" thickBot="1" x14ac:dyDescent="0.4">
      <c r="A16" s="2"/>
      <c r="B16" s="46"/>
      <c r="C16" s="46"/>
      <c r="D16" s="46"/>
      <c r="E16" s="46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</row>
    <row r="17" spans="1:62" ht="16" thickBot="1" x14ac:dyDescent="0.4">
      <c r="A17" s="30" t="s">
        <v>15</v>
      </c>
      <c r="B17" s="66">
        <f>SUM(C11:C15)</f>
        <v>8650</v>
      </c>
      <c r="C17" s="67"/>
      <c r="D17" s="68"/>
      <c r="E17" s="46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</row>
    <row r="18" spans="1:62" x14ac:dyDescent="0.35">
      <c r="A18" s="2"/>
      <c r="B18" s="46"/>
      <c r="C18" s="46"/>
      <c r="D18" s="46"/>
      <c r="E18" s="46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</row>
    <row r="19" spans="1:62" ht="16" thickBot="1" x14ac:dyDescent="0.4">
      <c r="A19" s="2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</row>
    <row r="20" spans="1:62" ht="15.5" x14ac:dyDescent="0.35">
      <c r="A20" s="31" t="s">
        <v>6</v>
      </c>
      <c r="B20" s="32" t="s">
        <v>7</v>
      </c>
      <c r="C20" s="33" t="s">
        <v>18</v>
      </c>
      <c r="D20" s="35"/>
      <c r="E20" s="35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</row>
    <row r="21" spans="1:62" ht="29" x14ac:dyDescent="0.35">
      <c r="A21" s="51" t="s">
        <v>25</v>
      </c>
      <c r="B21" s="5">
        <v>0</v>
      </c>
      <c r="C21" s="15">
        <v>2460</v>
      </c>
      <c r="D21" s="18"/>
      <c r="E21" s="18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</row>
    <row r="22" spans="1:62" ht="29" x14ac:dyDescent="0.35">
      <c r="A22" s="51" t="s">
        <v>26</v>
      </c>
      <c r="B22" s="5">
        <v>0</v>
      </c>
      <c r="C22" s="15">
        <v>5220</v>
      </c>
      <c r="D22" s="18"/>
      <c r="E22" s="18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</row>
    <row r="23" spans="1:62" x14ac:dyDescent="0.35">
      <c r="A23" s="17" t="s">
        <v>16</v>
      </c>
      <c r="B23" s="5">
        <v>2</v>
      </c>
      <c r="C23" s="15">
        <v>600</v>
      </c>
      <c r="D23" s="18"/>
      <c r="E23" s="18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</row>
    <row r="24" spans="1:62" ht="15" thickBot="1" x14ac:dyDescent="0.4">
      <c r="A24" s="26" t="s">
        <v>17</v>
      </c>
      <c r="B24" s="27">
        <v>3</v>
      </c>
      <c r="C24" s="28">
        <v>600</v>
      </c>
      <c r="D24" s="18"/>
      <c r="E24" s="18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</row>
    <row r="25" spans="1:62" ht="16" thickBot="1" x14ac:dyDescent="0.4">
      <c r="A25" s="49" t="s">
        <v>12</v>
      </c>
      <c r="B25" s="50">
        <f>SUM(C21:C24)</f>
        <v>8880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"/>
      <c r="BJ25" s="2"/>
    </row>
    <row r="26" spans="1:62" ht="16" thickBot="1" x14ac:dyDescent="0.4">
      <c r="A26" s="2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"/>
      <c r="BJ26" s="2"/>
    </row>
    <row r="27" spans="1:62" s="2" customFormat="1" ht="15.5" x14ac:dyDescent="0.35">
      <c r="A27" s="36" t="s">
        <v>7</v>
      </c>
      <c r="B27" s="37">
        <v>0</v>
      </c>
      <c r="C27" s="37">
        <v>2</v>
      </c>
      <c r="D27" s="37">
        <v>3</v>
      </c>
      <c r="E27" s="37">
        <v>20</v>
      </c>
      <c r="F27" s="37">
        <v>35</v>
      </c>
      <c r="G27" s="37">
        <v>50</v>
      </c>
      <c r="H27" s="37">
        <v>65</v>
      </c>
      <c r="I27" s="52">
        <v>80</v>
      </c>
      <c r="J27" s="69"/>
      <c r="K27" s="55"/>
      <c r="L27" s="55"/>
      <c r="M27" s="55"/>
      <c r="N27" s="55"/>
      <c r="O27" s="55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</row>
    <row r="28" spans="1:62" x14ac:dyDescent="0.35">
      <c r="A28" s="42" t="s">
        <v>19</v>
      </c>
      <c r="B28" s="40">
        <f>0-(C21+C22)</f>
        <v>-7680</v>
      </c>
      <c r="C28" s="40">
        <f>0-C23</f>
        <v>-600</v>
      </c>
      <c r="D28" s="40">
        <f>0-C24</f>
        <v>-600</v>
      </c>
      <c r="E28" s="40">
        <f>C11</f>
        <v>300</v>
      </c>
      <c r="F28" s="40">
        <f>C12</f>
        <v>550</v>
      </c>
      <c r="G28" s="40">
        <f>C13</f>
        <v>900</v>
      </c>
      <c r="H28" s="40">
        <f>C14</f>
        <v>1400</v>
      </c>
      <c r="I28" s="53">
        <f>C15</f>
        <v>5500</v>
      </c>
      <c r="J28" s="69"/>
      <c r="K28" s="55"/>
      <c r="L28" s="55"/>
      <c r="M28" s="55"/>
      <c r="N28" s="55"/>
      <c r="O28" s="55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"/>
      <c r="BJ28" s="2"/>
    </row>
    <row r="29" spans="1:62" ht="15" thickBot="1" x14ac:dyDescent="0.4">
      <c r="A29" s="43" t="s">
        <v>20</v>
      </c>
      <c r="B29" s="41">
        <f t="shared" ref="B29:I29" si="0">B28/((1+$B$2)^B27)</f>
        <v>-7680</v>
      </c>
      <c r="C29" s="41">
        <f t="shared" si="0"/>
        <v>-549.43797074242821</v>
      </c>
      <c r="D29" s="41">
        <f t="shared" si="0"/>
        <v>-525.77796243294563</v>
      </c>
      <c r="E29" s="41">
        <f t="shared" si="0"/>
        <v>124.39285790537537</v>
      </c>
      <c r="F29" s="41">
        <f t="shared" si="0"/>
        <v>117.83994302261142</v>
      </c>
      <c r="G29" s="41">
        <f t="shared" si="0"/>
        <v>99.638684969086938</v>
      </c>
      <c r="H29" s="41">
        <f t="shared" si="0"/>
        <v>80.088315018425902</v>
      </c>
      <c r="I29" s="54">
        <f t="shared" si="0"/>
        <v>162.57713041682203</v>
      </c>
      <c r="J29" s="69"/>
      <c r="K29" s="55"/>
      <c r="L29" s="55"/>
      <c r="M29" s="55"/>
      <c r="N29" s="55"/>
      <c r="O29" s="55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"/>
      <c r="BJ29" s="2"/>
    </row>
    <row r="30" spans="1:62" ht="15" thickBot="1" x14ac:dyDescent="0.4">
      <c r="A30" s="56" t="s">
        <v>28</v>
      </c>
      <c r="B30" s="57">
        <f>SUM(B29:I29)</f>
        <v>-8170.6790018430538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</row>
    <row r="31" spans="1:62" x14ac:dyDescent="0.35">
      <c r="A31" s="58"/>
      <c r="J31" s="2"/>
      <c r="K31" s="2"/>
      <c r="L31" s="2"/>
      <c r="M31" s="2"/>
      <c r="N31" s="2"/>
    </row>
    <row r="33" spans="1:3" ht="15" thickBot="1" x14ac:dyDescent="0.4"/>
    <row r="34" spans="1:3" ht="16" thickBot="1" x14ac:dyDescent="0.4">
      <c r="A34" s="13" t="s">
        <v>0</v>
      </c>
      <c r="B34" s="8" t="s">
        <v>37</v>
      </c>
    </row>
    <row r="35" spans="1:3" s="23" customFormat="1" ht="16" thickBot="1" x14ac:dyDescent="0.4">
      <c r="A35" s="70"/>
      <c r="B35" s="71"/>
    </row>
    <row r="36" spans="1:3" ht="31.5" thickBot="1" x14ac:dyDescent="0.4">
      <c r="A36" s="72" t="s">
        <v>38</v>
      </c>
      <c r="B36" s="8"/>
    </row>
    <row r="37" spans="1:3" ht="26.5" x14ac:dyDescent="0.35">
      <c r="A37" s="44" t="s">
        <v>21</v>
      </c>
      <c r="B37" s="14">
        <v>0</v>
      </c>
      <c r="C37" s="8" t="s">
        <v>29</v>
      </c>
    </row>
    <row r="38" spans="1:3" ht="16" thickBot="1" x14ac:dyDescent="0.4">
      <c r="A38" s="16" t="s">
        <v>30</v>
      </c>
      <c r="B38" s="38">
        <f>B37*(1/B2)</f>
        <v>0</v>
      </c>
    </row>
    <row r="39" spans="1:3" s="23" customFormat="1" ht="16" thickBot="1" x14ac:dyDescent="0.4">
      <c r="A39" s="63"/>
      <c r="B39" s="73"/>
    </row>
    <row r="40" spans="1:3" s="23" customFormat="1" ht="16" thickBot="1" x14ac:dyDescent="0.4">
      <c r="A40" s="74" t="s">
        <v>39</v>
      </c>
      <c r="B40" s="73"/>
    </row>
    <row r="41" spans="1:3" s="23" customFormat="1" ht="46.5" x14ac:dyDescent="0.35">
      <c r="A41" s="75" t="s">
        <v>31</v>
      </c>
      <c r="B41" s="77">
        <v>140</v>
      </c>
    </row>
    <row r="42" spans="1:3" s="23" customFormat="1" ht="31" x14ac:dyDescent="0.35">
      <c r="A42" s="76" t="s">
        <v>32</v>
      </c>
      <c r="B42" s="78">
        <v>8</v>
      </c>
    </row>
    <row r="43" spans="1:3" s="23" customFormat="1" ht="31" x14ac:dyDescent="0.35">
      <c r="A43" s="76" t="s">
        <v>33</v>
      </c>
      <c r="B43" s="78">
        <v>1</v>
      </c>
    </row>
    <row r="44" spans="1:3" s="23" customFormat="1" ht="46.5" x14ac:dyDescent="0.35">
      <c r="A44" s="76" t="s">
        <v>34</v>
      </c>
      <c r="B44" s="78">
        <v>1.3</v>
      </c>
    </row>
    <row r="45" spans="1:3" s="23" customFormat="1" ht="16" thickBot="1" x14ac:dyDescent="0.4">
      <c r="A45" s="16" t="s">
        <v>35</v>
      </c>
      <c r="B45" s="38">
        <f>((B41*B42)/((1+B2)^(B41/B43)))*B44</f>
        <v>3.0681791362486726</v>
      </c>
    </row>
    <row r="46" spans="1:3" s="23" customFormat="1" ht="31.5" thickBot="1" x14ac:dyDescent="0.4">
      <c r="A46" s="16" t="s">
        <v>36</v>
      </c>
      <c r="B46" s="38">
        <f>(0.37*B38)+(0.63*B45)</f>
        <v>1.9329528558366638</v>
      </c>
    </row>
    <row r="48" spans="1:3" ht="21" x14ac:dyDescent="0.35">
      <c r="A48" s="7" t="s">
        <v>1</v>
      </c>
      <c r="B48" s="79">
        <f>B30-((0.3*B38)+(0.7*B45))</f>
        <v>-8172.8267272384282</v>
      </c>
      <c r="C48" s="80"/>
    </row>
    <row r="49" spans="1:2" x14ac:dyDescent="0.35">
      <c r="A49" s="8"/>
    </row>
    <row r="50" spans="1:2" ht="15.5" x14ac:dyDescent="0.35">
      <c r="A50" s="45" t="s">
        <v>2</v>
      </c>
      <c r="B50" s="9" t="str">
        <f>IF(B48&lt;0,"OUI","NON")</f>
        <v>OUI</v>
      </c>
    </row>
  </sheetData>
  <conditionalFormatting sqref="B48">
    <cfRule type="cellIs" dxfId="8" priority="17" operator="equal">
      <formula>0</formula>
    </cfRule>
    <cfRule type="cellIs" dxfId="7" priority="18" operator="greaterThan">
      <formula>0</formula>
    </cfRule>
    <cfRule type="cellIs" dxfId="6" priority="19" operator="lessThan">
      <formula>0</formula>
    </cfRule>
  </conditionalFormatting>
  <conditionalFormatting sqref="B50">
    <cfRule type="containsText" dxfId="5" priority="16" operator="containsText" text="NON">
      <formula>NOT(ISERROR(SEARCH("NON",B50)))</formula>
    </cfRule>
  </conditionalFormatting>
  <conditionalFormatting sqref="P27:AL29 F20:AL24 B25:AL26 B19:AL19">
    <cfRule type="cellIs" dxfId="4" priority="15" operator="greaterThan">
      <formula>0</formula>
    </cfRule>
  </conditionalFormatting>
  <conditionalFormatting sqref="P27:AL29 B25:AL26">
    <cfRule type="cellIs" dxfId="3" priority="12" operator="lessThan">
      <formula>0</formula>
    </cfRule>
  </conditionalFormatting>
  <conditionalFormatting sqref="B30">
    <cfRule type="cellIs" dxfId="2" priority="8" operator="lessThan">
      <formula>0</formula>
    </cfRule>
    <cfRule type="cellIs" dxfId="1" priority="9" operator="greaterThan">
      <formula>0</formula>
    </cfRule>
  </conditionalFormatting>
  <conditionalFormatting sqref="B17">
    <cfRule type="cellIs" dxfId="0" priority="5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2021-03-08T16:34:21Z</dcterms:modified>
</cp:coreProperties>
</file>