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omments2.xml" ContentType="application/vnd.openxmlformats-officedocument.spreadsheetml.comments+xml"/>
  <Override PartName="/xl/comments3.xml" ContentType="application/vnd.openxmlformats-officedocument.spreadsheetml.comments+xml"/>
  <Override PartName="/xl/comments4.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Q:\GCF\ENVIRONNEMENT\7_CARBONE\Coopératives\AFB\Projets_LBC\Projets_Tests\Agence de Quercy\Projet Gramat_022021\"/>
    </mc:Choice>
  </mc:AlternateContent>
  <bookViews>
    <workbookView xWindow="0" yWindow="0" windowWidth="19200" windowHeight="7310" activeTab="3"/>
  </bookViews>
  <sheets>
    <sheet name="REAforêtMBoisement" sheetId="6" r:id="rId1"/>
    <sheet name="REAproduitsMBoisement" sheetId="3" r:id="rId2"/>
    <sheet name="REEsubsMBoisement" sheetId="5" r:id="rId3"/>
    <sheet name="REG&amp;Rabais" sheetId="4" r:id="rId4"/>
    <sheet name="Listes choix" sheetId="2" state="hidden" r:id="rId5"/>
  </sheets>
  <calcPr calcId="152511"/>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CD28" i="6" l="1"/>
  <c r="C28" i="6"/>
  <c r="D28" i="6"/>
  <c r="E28" i="6"/>
  <c r="F28" i="6"/>
  <c r="G28" i="6"/>
  <c r="H28" i="6"/>
  <c r="I28" i="6"/>
  <c r="J28" i="6"/>
  <c r="K28" i="6"/>
  <c r="L28" i="6"/>
  <c r="M28" i="6"/>
  <c r="N28" i="6"/>
  <c r="O28" i="6"/>
  <c r="P28" i="6"/>
  <c r="Q28" i="6"/>
  <c r="R28" i="6"/>
  <c r="S28" i="6"/>
  <c r="T28" i="6"/>
  <c r="U28" i="6"/>
  <c r="V28" i="6"/>
  <c r="W28" i="6"/>
  <c r="X28" i="6"/>
  <c r="Y28" i="6"/>
  <c r="Z28" i="6"/>
  <c r="AA28" i="6"/>
  <c r="AB28" i="6"/>
  <c r="AC28" i="6"/>
  <c r="AD28" i="6"/>
  <c r="AE28" i="6"/>
  <c r="AF28" i="6"/>
  <c r="AG28" i="6"/>
  <c r="AH28" i="6"/>
  <c r="AI28" i="6"/>
  <c r="AJ28" i="6"/>
  <c r="AK28" i="6"/>
  <c r="AL28" i="6"/>
  <c r="AM28" i="6"/>
  <c r="AN28" i="6"/>
  <c r="AO28" i="6"/>
  <c r="AP28" i="6"/>
  <c r="AQ28" i="6"/>
  <c r="AR28" i="6"/>
  <c r="AS28" i="6"/>
  <c r="AT28" i="6"/>
  <c r="AU28" i="6"/>
  <c r="AV28" i="6"/>
  <c r="AW28" i="6"/>
  <c r="AX28" i="6"/>
  <c r="AY28" i="6"/>
  <c r="AZ28" i="6"/>
  <c r="BA28" i="6"/>
  <c r="BB28" i="6"/>
  <c r="BC28" i="6"/>
  <c r="BD28" i="6"/>
  <c r="BE28" i="6"/>
  <c r="BF28" i="6"/>
  <c r="BG28" i="6"/>
  <c r="BH28" i="6"/>
  <c r="BI28" i="6"/>
  <c r="BJ28" i="6"/>
  <c r="BK28" i="6"/>
  <c r="BL28" i="6"/>
  <c r="BM28" i="6"/>
  <c r="BN28" i="6"/>
  <c r="BO28" i="6"/>
  <c r="BP28" i="6"/>
  <c r="BQ28" i="6"/>
  <c r="BR28" i="6"/>
  <c r="BS28" i="6"/>
  <c r="BT28" i="6"/>
  <c r="BU28" i="6"/>
  <c r="BV28" i="6"/>
  <c r="BW28" i="6"/>
  <c r="BX28" i="6"/>
  <c r="BY28" i="6"/>
  <c r="BZ28" i="6"/>
  <c r="CA28" i="6"/>
  <c r="CB28" i="6"/>
  <c r="CC28" i="6"/>
  <c r="B28" i="6"/>
  <c r="B8" i="4" l="1"/>
  <c r="B6" i="4"/>
  <c r="B16" i="3"/>
  <c r="V28" i="3"/>
  <c r="V26" i="3"/>
  <c r="B29" i="6"/>
  <c r="BO23" i="6"/>
  <c r="AZ23" i="6"/>
  <c r="AK23" i="6"/>
  <c r="V23" i="6"/>
  <c r="X23" i="6"/>
  <c r="Y23" i="6"/>
  <c r="Z23" i="6"/>
  <c r="AA23" i="6"/>
  <c r="AB23" i="6" s="1"/>
  <c r="AC23" i="6" s="1"/>
  <c r="AD23" i="6" s="1"/>
  <c r="AE23" i="6" s="1"/>
  <c r="AF23" i="6" s="1"/>
  <c r="AG23" i="6" s="1"/>
  <c r="AH23" i="6" s="1"/>
  <c r="AI23" i="6" s="1"/>
  <c r="AJ23" i="6" s="1"/>
  <c r="W23" i="6"/>
  <c r="D23" i="6"/>
  <c r="E23" i="6" s="1"/>
  <c r="F23" i="6" s="1"/>
  <c r="G23" i="6" s="1"/>
  <c r="H23" i="6" s="1"/>
  <c r="I23" i="6" s="1"/>
  <c r="J23" i="6" s="1"/>
  <c r="K23" i="6" s="1"/>
  <c r="L23" i="6" s="1"/>
  <c r="M23" i="6" s="1"/>
  <c r="N23" i="6" s="1"/>
  <c r="O23" i="6" s="1"/>
  <c r="P23" i="6" s="1"/>
  <c r="Q23" i="6" s="1"/>
  <c r="R23" i="6" s="1"/>
  <c r="S23" i="6" s="1"/>
  <c r="T23" i="6" s="1"/>
  <c r="U23" i="6" s="1"/>
  <c r="C23" i="6"/>
  <c r="AH26" i="6"/>
  <c r="AI26" i="6"/>
  <c r="AJ26" i="6"/>
  <c r="AK26" i="6"/>
  <c r="AL26" i="6"/>
  <c r="AM26" i="6"/>
  <c r="AN26" i="6"/>
  <c r="AO26" i="6"/>
  <c r="AP26" i="6"/>
  <c r="AQ26" i="6"/>
  <c r="AR26" i="6"/>
  <c r="AS26" i="6"/>
  <c r="AT26" i="6"/>
  <c r="AU26" i="6"/>
  <c r="AV26" i="6"/>
  <c r="AW26" i="6"/>
  <c r="AX26" i="6"/>
  <c r="AY26" i="6"/>
  <c r="AZ26" i="6"/>
  <c r="BA26" i="6"/>
  <c r="BB26" i="6"/>
  <c r="BC26" i="6"/>
  <c r="BD26" i="6"/>
  <c r="BE26" i="6"/>
  <c r="BF26" i="6"/>
  <c r="BG26" i="6"/>
  <c r="BH26" i="6"/>
  <c r="BI26" i="6"/>
  <c r="BJ26" i="6"/>
  <c r="BK26" i="6"/>
  <c r="BL26" i="6"/>
  <c r="BM26" i="6"/>
  <c r="BN26" i="6"/>
  <c r="BO26" i="6"/>
  <c r="BP26" i="6"/>
  <c r="BQ26" i="6"/>
  <c r="BR26" i="6"/>
  <c r="BS26" i="6"/>
  <c r="BT26" i="6"/>
  <c r="BU26" i="6"/>
  <c r="BV26" i="6"/>
  <c r="BW26" i="6"/>
  <c r="BX26" i="6"/>
  <c r="BY26" i="6"/>
  <c r="BZ26" i="6"/>
  <c r="CA26" i="6"/>
  <c r="CB26" i="6"/>
  <c r="CC26" i="6"/>
  <c r="CD26" i="6"/>
  <c r="AG26" i="6"/>
  <c r="AG25" i="6"/>
  <c r="AH25" i="6"/>
  <c r="AI25" i="6"/>
  <c r="AJ25" i="6"/>
  <c r="AK25" i="6"/>
  <c r="AL25" i="6"/>
  <c r="AM25" i="6"/>
  <c r="AN25" i="6"/>
  <c r="AO25" i="6"/>
  <c r="AP25" i="6"/>
  <c r="AQ25" i="6"/>
  <c r="AR25" i="6"/>
  <c r="AS25" i="6"/>
  <c r="AT25" i="6"/>
  <c r="AU25" i="6"/>
  <c r="AV25" i="6"/>
  <c r="AW25" i="6"/>
  <c r="AX25" i="6"/>
  <c r="AY25" i="6"/>
  <c r="AZ25" i="6"/>
  <c r="BA25" i="6"/>
  <c r="BB25" i="6"/>
  <c r="BC25" i="6"/>
  <c r="BD25" i="6"/>
  <c r="BE25" i="6"/>
  <c r="BF25" i="6"/>
  <c r="BG25" i="6"/>
  <c r="BH25" i="6"/>
  <c r="BI25" i="6"/>
  <c r="BJ25" i="6"/>
  <c r="BK25" i="6"/>
  <c r="BL25" i="6"/>
  <c r="BM25" i="6"/>
  <c r="BN25" i="6"/>
  <c r="BO25" i="6"/>
  <c r="BP25" i="6"/>
  <c r="BQ25" i="6"/>
  <c r="BR25" i="6"/>
  <c r="BS25" i="6"/>
  <c r="BT25" i="6"/>
  <c r="BU25" i="6"/>
  <c r="BV25" i="6"/>
  <c r="BW25" i="6"/>
  <c r="BX25" i="6"/>
  <c r="BY25" i="6"/>
  <c r="BZ25" i="6"/>
  <c r="CA25" i="6"/>
  <c r="CB25" i="6"/>
  <c r="CC25" i="6"/>
  <c r="CD25" i="6"/>
  <c r="AG32" i="6"/>
  <c r="AH32" i="6"/>
  <c r="AI32" i="6"/>
  <c r="AJ32" i="6"/>
  <c r="AK32" i="6"/>
  <c r="AL32" i="6"/>
  <c r="AM32" i="6"/>
  <c r="AN32" i="6"/>
  <c r="AO32" i="6"/>
  <c r="AP32" i="6"/>
  <c r="AQ32" i="6"/>
  <c r="AR32" i="6"/>
  <c r="AS32" i="6"/>
  <c r="AT32" i="6"/>
  <c r="AU32" i="6"/>
  <c r="AV32" i="6"/>
  <c r="AW32" i="6"/>
  <c r="AX32" i="6"/>
  <c r="AY32" i="6"/>
  <c r="AZ32" i="6"/>
  <c r="BA32" i="6"/>
  <c r="BB32" i="6"/>
  <c r="BC32" i="6"/>
  <c r="BD32" i="6"/>
  <c r="BE32" i="6"/>
  <c r="BF32" i="6"/>
  <c r="BG32" i="6"/>
  <c r="BH32" i="6"/>
  <c r="BI32" i="6"/>
  <c r="BJ32" i="6"/>
  <c r="BK32" i="6"/>
  <c r="BL32" i="6"/>
  <c r="BM32" i="6"/>
  <c r="BN32" i="6"/>
  <c r="BO32" i="6"/>
  <c r="BP32" i="6"/>
  <c r="BQ32" i="6"/>
  <c r="BR32" i="6"/>
  <c r="BS32" i="6"/>
  <c r="BT32" i="6"/>
  <c r="BU32" i="6"/>
  <c r="BV32" i="6"/>
  <c r="BW32" i="6"/>
  <c r="BX32" i="6"/>
  <c r="BY32" i="6"/>
  <c r="BZ32" i="6"/>
  <c r="CA32" i="6"/>
  <c r="CB32" i="6"/>
  <c r="CC32" i="6"/>
  <c r="CD32" i="6"/>
  <c r="AG33" i="6"/>
  <c r="AH33" i="6"/>
  <c r="AI33" i="6"/>
  <c r="AJ33" i="6"/>
  <c r="AK33" i="6"/>
  <c r="AL33" i="6"/>
  <c r="AM33" i="6"/>
  <c r="AN33" i="6"/>
  <c r="AO33" i="6"/>
  <c r="AP33" i="6"/>
  <c r="AQ33" i="6"/>
  <c r="AR33" i="6"/>
  <c r="AS33" i="6"/>
  <c r="AT33" i="6"/>
  <c r="AU33" i="6"/>
  <c r="AV33" i="6"/>
  <c r="AW33" i="6"/>
  <c r="AX33" i="6"/>
  <c r="AY33" i="6"/>
  <c r="AZ33" i="6"/>
  <c r="BA33" i="6"/>
  <c r="BB33" i="6"/>
  <c r="BC33" i="6"/>
  <c r="BD33" i="6"/>
  <c r="BE33" i="6"/>
  <c r="BF33" i="6"/>
  <c r="BG33" i="6"/>
  <c r="BH33" i="6"/>
  <c r="BI33" i="6"/>
  <c r="BJ33" i="6"/>
  <c r="BK33" i="6"/>
  <c r="BL33" i="6"/>
  <c r="BM33" i="6"/>
  <c r="BN33" i="6"/>
  <c r="BO33" i="6"/>
  <c r="BP33" i="6"/>
  <c r="BQ33" i="6"/>
  <c r="BR33" i="6"/>
  <c r="BS33" i="6"/>
  <c r="BT33" i="6"/>
  <c r="BU33" i="6"/>
  <c r="BV33" i="6"/>
  <c r="BW33" i="6"/>
  <c r="BX33" i="6"/>
  <c r="BY33" i="6"/>
  <c r="BZ33" i="6"/>
  <c r="CA33" i="6"/>
  <c r="CB33" i="6"/>
  <c r="CC33" i="6"/>
  <c r="CD33" i="6"/>
  <c r="AL23" i="6" l="1"/>
  <c r="AM23" i="6" s="1"/>
  <c r="AN23" i="6" s="1"/>
  <c r="AO23" i="6" s="1"/>
  <c r="AP23" i="6" s="1"/>
  <c r="AQ23" i="6" s="1"/>
  <c r="AR23" i="6" s="1"/>
  <c r="AS23" i="6" s="1"/>
  <c r="AT23" i="6" s="1"/>
  <c r="AU23" i="6" s="1"/>
  <c r="AV23" i="6" s="1"/>
  <c r="AW23" i="6" s="1"/>
  <c r="AX23" i="6" s="1"/>
  <c r="AY23" i="6" s="1"/>
  <c r="BA23" i="6" s="1"/>
  <c r="BB23" i="6" s="1"/>
  <c r="BC23" i="6" s="1"/>
  <c r="BD23" i="6" s="1"/>
  <c r="BE23" i="6" s="1"/>
  <c r="BF23" i="6" s="1"/>
  <c r="BG23" i="6" s="1"/>
  <c r="BH23" i="6" s="1"/>
  <c r="BI23" i="6" s="1"/>
  <c r="BJ23" i="6" s="1"/>
  <c r="BK23" i="6" s="1"/>
  <c r="BL23" i="6" s="1"/>
  <c r="BM23" i="6" s="1"/>
  <c r="BN23" i="6" s="1"/>
  <c r="BP23" i="6" s="1"/>
  <c r="BQ23" i="6" s="1"/>
  <c r="BR23" i="6" s="1"/>
  <c r="BS23" i="6" s="1"/>
  <c r="BT23" i="6" s="1"/>
  <c r="BU23" i="6" s="1"/>
  <c r="BV23" i="6" s="1"/>
  <c r="BW23" i="6" s="1"/>
  <c r="BX23" i="6" s="1"/>
  <c r="BY23" i="6" s="1"/>
  <c r="BZ23" i="6" s="1"/>
  <c r="CA23" i="6" s="1"/>
  <c r="CB23" i="6" s="1"/>
  <c r="CC23" i="6" s="1"/>
  <c r="CD23" i="6" s="1"/>
  <c r="AF33" i="6"/>
  <c r="C33" i="6"/>
  <c r="D33" i="6"/>
  <c r="E33" i="6"/>
  <c r="F33" i="6"/>
  <c r="G33" i="6"/>
  <c r="H33" i="6"/>
  <c r="I33" i="6"/>
  <c r="J33" i="6"/>
  <c r="K33" i="6"/>
  <c r="L33" i="6"/>
  <c r="M33" i="6"/>
  <c r="N33" i="6"/>
  <c r="O33" i="6"/>
  <c r="P33" i="6"/>
  <c r="Q33" i="6"/>
  <c r="R33" i="6"/>
  <c r="S33" i="6"/>
  <c r="T33" i="6"/>
  <c r="U33" i="6"/>
  <c r="V33" i="6"/>
  <c r="W33" i="6"/>
  <c r="X33" i="6"/>
  <c r="Y33" i="6"/>
  <c r="Z33" i="6"/>
  <c r="AA33" i="6"/>
  <c r="AB33" i="6"/>
  <c r="AC33" i="6"/>
  <c r="AD33" i="6"/>
  <c r="AE33" i="6"/>
  <c r="B33" i="6"/>
  <c r="B26" i="6"/>
  <c r="H32" i="6"/>
  <c r="B32" i="6"/>
  <c r="B25" i="6"/>
  <c r="B15" i="5"/>
  <c r="B14" i="5"/>
  <c r="B20" i="5" s="1"/>
  <c r="C51" i="3"/>
  <c r="C18" i="3" s="1"/>
  <c r="B30" i="3"/>
  <c r="E20" i="5" l="1"/>
  <c r="B43" i="3"/>
  <c r="C30" i="6" l="1"/>
  <c r="D30" i="6" l="1"/>
  <c r="B23" i="5"/>
  <c r="C20" i="5"/>
  <c r="E30" i="6" l="1"/>
  <c r="C15" i="4"/>
  <c r="F30" i="6" l="1"/>
  <c r="F26" i="6"/>
  <c r="G30" i="6" l="1"/>
  <c r="E38" i="6"/>
  <c r="H30" i="6" l="1"/>
  <c r="I30" i="6" l="1"/>
  <c r="J30" i="6" l="1"/>
  <c r="K30" i="6" l="1"/>
  <c r="L30" i="6" l="1"/>
  <c r="M30" i="6" l="1"/>
  <c r="C32" i="6"/>
  <c r="D32" i="6"/>
  <c r="E32" i="6"/>
  <c r="F32" i="6"/>
  <c r="G32" i="6"/>
  <c r="I32" i="6"/>
  <c r="J32" i="6"/>
  <c r="K32" i="6"/>
  <c r="L32" i="6"/>
  <c r="M32" i="6"/>
  <c r="N32" i="6"/>
  <c r="O32" i="6"/>
  <c r="P32" i="6"/>
  <c r="Q32" i="6"/>
  <c r="R32" i="6"/>
  <c r="S32" i="6"/>
  <c r="T32" i="6"/>
  <c r="U32" i="6"/>
  <c r="V32" i="6"/>
  <c r="W32" i="6"/>
  <c r="X32" i="6"/>
  <c r="Y32" i="6"/>
  <c r="Z32" i="6"/>
  <c r="AA32" i="6"/>
  <c r="AB32" i="6"/>
  <c r="AC32" i="6"/>
  <c r="AD32" i="6"/>
  <c r="AE32" i="6"/>
  <c r="AF32" i="6"/>
  <c r="N30" i="6" l="1"/>
  <c r="B25" i="5"/>
  <c r="O30" i="6" l="1"/>
  <c r="AF26" i="6"/>
  <c r="C26" i="6"/>
  <c r="D26" i="6"/>
  <c r="E26" i="6"/>
  <c r="G26" i="6"/>
  <c r="H26" i="6"/>
  <c r="I26" i="6"/>
  <c r="J26" i="6"/>
  <c r="K26" i="6"/>
  <c r="L26" i="6"/>
  <c r="M26" i="6"/>
  <c r="N26" i="6"/>
  <c r="O26" i="6"/>
  <c r="P26" i="6"/>
  <c r="Q26" i="6"/>
  <c r="R26" i="6"/>
  <c r="S26" i="6"/>
  <c r="T26" i="6"/>
  <c r="U26" i="6"/>
  <c r="V26" i="6"/>
  <c r="W26" i="6"/>
  <c r="X26" i="6"/>
  <c r="Y26" i="6"/>
  <c r="Z26" i="6"/>
  <c r="AA26" i="6"/>
  <c r="AB26" i="6"/>
  <c r="AC26" i="6"/>
  <c r="AD26" i="6"/>
  <c r="AE26" i="6"/>
  <c r="AF25" i="6"/>
  <c r="C25" i="6"/>
  <c r="D25" i="6"/>
  <c r="E25" i="6"/>
  <c r="F25" i="6"/>
  <c r="G25" i="6"/>
  <c r="H25" i="6"/>
  <c r="I25" i="6"/>
  <c r="J25" i="6"/>
  <c r="K25" i="6"/>
  <c r="L25" i="6"/>
  <c r="M25" i="6"/>
  <c r="N25" i="6"/>
  <c r="O25" i="6"/>
  <c r="P25" i="6"/>
  <c r="Q25" i="6"/>
  <c r="R25" i="6"/>
  <c r="S25" i="6"/>
  <c r="T25" i="6"/>
  <c r="U25" i="6"/>
  <c r="V25" i="6"/>
  <c r="W25" i="6"/>
  <c r="X25" i="6"/>
  <c r="Y25" i="6"/>
  <c r="Z25" i="6"/>
  <c r="AA25" i="6"/>
  <c r="AB25" i="6"/>
  <c r="AC25" i="6"/>
  <c r="AD25" i="6"/>
  <c r="AE25" i="6"/>
  <c r="P30" i="6" l="1"/>
  <c r="Q30" i="6" l="1"/>
  <c r="R30" i="6" l="1"/>
  <c r="S30" i="6" l="1"/>
  <c r="T30" i="6" l="1"/>
  <c r="C52" i="3"/>
  <c r="C32" i="3" l="1"/>
  <c r="U30" i="6"/>
  <c r="C21" i="3"/>
  <c r="C17" i="4"/>
  <c r="C54" i="3"/>
  <c r="V30" i="6" l="1"/>
  <c r="C38" i="3"/>
  <c r="W30" i="6" l="1"/>
  <c r="C38" i="6"/>
  <c r="B37" i="6"/>
  <c r="C23" i="5"/>
  <c r="C25" i="5" s="1"/>
  <c r="C53" i="3"/>
  <c r="K22" i="6" l="1"/>
  <c r="AB22" i="6"/>
  <c r="BP22" i="6"/>
  <c r="E22" i="6"/>
  <c r="M22" i="6"/>
  <c r="U22" i="6"/>
  <c r="AC22" i="6"/>
  <c r="AK22" i="6"/>
  <c r="AS22" i="6"/>
  <c r="BA22" i="6"/>
  <c r="BI22" i="6"/>
  <c r="BQ22" i="6"/>
  <c r="BY22" i="6"/>
  <c r="F22" i="6"/>
  <c r="N22" i="6"/>
  <c r="V22" i="6"/>
  <c r="AD22" i="6"/>
  <c r="AL22" i="6"/>
  <c r="AT22" i="6"/>
  <c r="BB22" i="6"/>
  <c r="BJ22" i="6"/>
  <c r="BR22" i="6"/>
  <c r="BZ22" i="6"/>
  <c r="H22" i="6"/>
  <c r="AF22" i="6"/>
  <c r="AV22" i="6"/>
  <c r="AV24" i="6" s="1"/>
  <c r="AV21" i="6" s="1"/>
  <c r="BL22" i="6"/>
  <c r="CB22" i="6"/>
  <c r="CB24" i="6" s="1"/>
  <c r="CB21" i="6" s="1"/>
  <c r="AY22" i="6"/>
  <c r="BW22" i="6"/>
  <c r="T22" i="6"/>
  <c r="AZ22" i="6"/>
  <c r="L22" i="6"/>
  <c r="G22" i="6"/>
  <c r="O22" i="6"/>
  <c r="W22" i="6"/>
  <c r="AE22" i="6"/>
  <c r="AM22" i="6"/>
  <c r="AU22" i="6"/>
  <c r="BC22" i="6"/>
  <c r="BK22" i="6"/>
  <c r="BS22" i="6"/>
  <c r="CA22" i="6"/>
  <c r="P22" i="6"/>
  <c r="X22" i="6"/>
  <c r="AN22" i="6"/>
  <c r="AN24" i="6" s="1"/>
  <c r="AN21" i="6" s="1"/>
  <c r="BD22" i="6"/>
  <c r="BD24" i="6" s="1"/>
  <c r="BD21" i="6" s="1"/>
  <c r="BT22" i="6"/>
  <c r="BT24" i="6" s="1"/>
  <c r="BT21" i="6" s="1"/>
  <c r="BG22" i="6"/>
  <c r="AJ22" i="6"/>
  <c r="BH22" i="6"/>
  <c r="I22" i="6"/>
  <c r="Q22" i="6"/>
  <c r="Y22" i="6"/>
  <c r="AG22" i="6"/>
  <c r="AO22" i="6"/>
  <c r="AW22" i="6"/>
  <c r="BE22" i="6"/>
  <c r="BE24" i="6" s="1"/>
  <c r="BE21" i="6" s="1"/>
  <c r="BM22" i="6"/>
  <c r="BU22" i="6"/>
  <c r="CC22" i="6"/>
  <c r="CD22" i="6"/>
  <c r="CD24" i="6" s="1"/>
  <c r="CD21" i="6" s="1"/>
  <c r="J22" i="6"/>
  <c r="R22" i="6"/>
  <c r="Z22" i="6"/>
  <c r="AH22" i="6"/>
  <c r="AH24" i="6" s="1"/>
  <c r="AH21" i="6" s="1"/>
  <c r="AP22" i="6"/>
  <c r="AX22" i="6"/>
  <c r="BF22" i="6"/>
  <c r="BF24" i="6" s="1"/>
  <c r="BF21" i="6" s="1"/>
  <c r="BN22" i="6"/>
  <c r="BN24" i="6" s="1"/>
  <c r="BN21" i="6" s="1"/>
  <c r="BV22" i="6"/>
  <c r="B22" i="6"/>
  <c r="C22" i="6"/>
  <c r="S22" i="6"/>
  <c r="AA22" i="6"/>
  <c r="AI22" i="6"/>
  <c r="AQ22" i="6"/>
  <c r="BO22" i="6"/>
  <c r="D22" i="6"/>
  <c r="AR22" i="6"/>
  <c r="BX22" i="6"/>
  <c r="AW24" i="6"/>
  <c r="AW21" i="6" s="1"/>
  <c r="BM24" i="6"/>
  <c r="BM21" i="6" s="1"/>
  <c r="BU24" i="6"/>
  <c r="BU21" i="6" s="1"/>
  <c r="CC24" i="6"/>
  <c r="CC21" i="6" s="1"/>
  <c r="AP24" i="6"/>
  <c r="AP21" i="6" s="1"/>
  <c r="BV24" i="6"/>
  <c r="BV21" i="6" s="1"/>
  <c r="BL24" i="6"/>
  <c r="BL21" i="6" s="1"/>
  <c r="AX24" i="6"/>
  <c r="AX21" i="6" s="1"/>
  <c r="C29" i="6"/>
  <c r="D29" i="6"/>
  <c r="E29" i="6"/>
  <c r="F29" i="6"/>
  <c r="G29" i="6"/>
  <c r="H29" i="6"/>
  <c r="I29" i="6"/>
  <c r="J29" i="6"/>
  <c r="K29" i="6"/>
  <c r="L29" i="6"/>
  <c r="M29" i="6"/>
  <c r="N29" i="6"/>
  <c r="N31" i="6" s="1"/>
  <c r="O29" i="6"/>
  <c r="O31" i="6" s="1"/>
  <c r="P29" i="6"/>
  <c r="P31" i="6" s="1"/>
  <c r="Q29" i="6"/>
  <c r="Q31" i="6" s="1"/>
  <c r="R29" i="6"/>
  <c r="R31" i="6" s="1"/>
  <c r="S29" i="6"/>
  <c r="S31" i="6" s="1"/>
  <c r="T29" i="6"/>
  <c r="T31" i="6" s="1"/>
  <c r="U29" i="6"/>
  <c r="U31" i="6" s="1"/>
  <c r="V29" i="6"/>
  <c r="V31" i="6" s="1"/>
  <c r="X30" i="6"/>
  <c r="W29" i="6"/>
  <c r="D20" i="5"/>
  <c r="C24" i="3"/>
  <c r="C35" i="3"/>
  <c r="J23" i="5"/>
  <c r="R23" i="5"/>
  <c r="Z23" i="5"/>
  <c r="AE23" i="5"/>
  <c r="K23" i="5"/>
  <c r="S23" i="5"/>
  <c r="AA23" i="5"/>
  <c r="Q23" i="5"/>
  <c r="D23" i="5"/>
  <c r="L23" i="5"/>
  <c r="T23" i="5"/>
  <c r="AB23" i="5"/>
  <c r="V23" i="5"/>
  <c r="Y23" i="5"/>
  <c r="E23" i="5"/>
  <c r="M23" i="5"/>
  <c r="U23" i="5"/>
  <c r="AC23" i="5"/>
  <c r="F23" i="5"/>
  <c r="N23" i="5"/>
  <c r="AD23" i="5"/>
  <c r="I23" i="5"/>
  <c r="G23" i="5"/>
  <c r="O23" i="5"/>
  <c r="W23" i="5"/>
  <c r="H23" i="5"/>
  <c r="P23" i="5"/>
  <c r="X23" i="5"/>
  <c r="M20" i="5"/>
  <c r="U20" i="5"/>
  <c r="AC20" i="5"/>
  <c r="O20" i="5"/>
  <c r="L20" i="5"/>
  <c r="F20" i="5"/>
  <c r="N20" i="5"/>
  <c r="V20" i="5"/>
  <c r="AD20" i="5"/>
  <c r="G20" i="5"/>
  <c r="W20" i="5"/>
  <c r="H20" i="5"/>
  <c r="P20" i="5"/>
  <c r="X20" i="5"/>
  <c r="R20" i="5"/>
  <c r="AE20" i="5"/>
  <c r="AA20" i="5"/>
  <c r="T20" i="5"/>
  <c r="I20" i="5"/>
  <c r="Q20" i="5"/>
  <c r="Y20" i="5"/>
  <c r="J20" i="5"/>
  <c r="Z20" i="5"/>
  <c r="K20" i="5"/>
  <c r="S20" i="5"/>
  <c r="AB20" i="5"/>
  <c r="AB25" i="5" s="1"/>
  <c r="Q24" i="6"/>
  <c r="C18" i="4"/>
  <c r="F25" i="5" l="1"/>
  <c r="B21" i="6"/>
  <c r="BW24" i="6"/>
  <c r="BW21" i="6" s="1"/>
  <c r="BB24" i="6"/>
  <c r="BB21" i="6" s="1"/>
  <c r="BY24" i="6"/>
  <c r="BY21" i="6" s="1"/>
  <c r="BH24" i="6"/>
  <c r="BH21" i="6" s="1"/>
  <c r="AT24" i="6"/>
  <c r="AT21" i="6" s="1"/>
  <c r="BQ24" i="6"/>
  <c r="BQ21" i="6" s="1"/>
  <c r="AZ24" i="6"/>
  <c r="AZ21" i="6" s="1"/>
  <c r="CA24" i="6"/>
  <c r="CA21" i="6" s="1"/>
  <c r="AL24" i="6"/>
  <c r="AL21" i="6" s="1"/>
  <c r="BI24" i="6"/>
  <c r="BI21" i="6" s="1"/>
  <c r="AR24" i="6"/>
  <c r="AR21" i="6" s="1"/>
  <c r="BP24" i="6"/>
  <c r="BP21" i="6" s="1"/>
  <c r="BS24" i="6"/>
  <c r="BS21" i="6"/>
  <c r="BG24" i="6"/>
  <c r="BG21" i="6" s="1"/>
  <c r="BA24" i="6"/>
  <c r="BA21" i="6" s="1"/>
  <c r="AJ24" i="6"/>
  <c r="AJ21" i="6" s="1"/>
  <c r="BK24" i="6"/>
  <c r="BK21" i="6" s="1"/>
  <c r="AS24" i="6"/>
  <c r="AS21" i="6" s="1"/>
  <c r="AI24" i="6"/>
  <c r="AI21" i="6" s="1"/>
  <c r="AM24" i="6"/>
  <c r="AM21" i="6" s="1"/>
  <c r="AQ24" i="6"/>
  <c r="AQ21" i="6" s="1"/>
  <c r="BC24" i="6"/>
  <c r="BC21" i="6" s="1"/>
  <c r="BZ24" i="6"/>
  <c r="BZ21" i="6" s="1"/>
  <c r="AK24" i="6"/>
  <c r="AK21" i="6" s="1"/>
  <c r="BO24" i="6"/>
  <c r="BO21" i="6" s="1"/>
  <c r="AO24" i="6"/>
  <c r="AO21" i="6" s="1"/>
  <c r="BJ24" i="6"/>
  <c r="BJ21" i="6" s="1"/>
  <c r="AU24" i="6"/>
  <c r="AU21" i="6" s="1"/>
  <c r="BR24" i="6"/>
  <c r="BR21" i="6" s="1"/>
  <c r="AY24" i="6"/>
  <c r="AY21" i="6" s="1"/>
  <c r="BX24" i="6"/>
  <c r="BX21" i="6" s="1"/>
  <c r="AG24" i="6"/>
  <c r="AG21" i="6" s="1"/>
  <c r="I31" i="6"/>
  <c r="H31" i="6"/>
  <c r="G31" i="6"/>
  <c r="F31" i="6"/>
  <c r="M31" i="6"/>
  <c r="E31" i="6"/>
  <c r="L31" i="6"/>
  <c r="D31" i="6"/>
  <c r="K31" i="6"/>
  <c r="C31" i="6"/>
  <c r="J31" i="6"/>
  <c r="L25" i="5"/>
  <c r="AD25" i="5"/>
  <c r="V25" i="5"/>
  <c r="K25" i="5"/>
  <c r="X29" i="6"/>
  <c r="Y30" i="6"/>
  <c r="W31" i="6"/>
  <c r="AE24" i="6"/>
  <c r="AE21" i="6" s="1"/>
  <c r="Q21" i="6"/>
  <c r="AC24" i="6"/>
  <c r="AC21" i="6" s="1"/>
  <c r="AC25" i="5"/>
  <c r="T25" i="5"/>
  <c r="U25" i="5"/>
  <c r="G25" i="5"/>
  <c r="R25" i="5"/>
  <c r="H25" i="5"/>
  <c r="I25" i="5"/>
  <c r="AA25" i="5"/>
  <c r="E25" i="5"/>
  <c r="S25" i="5"/>
  <c r="Y25" i="5"/>
  <c r="P25" i="5"/>
  <c r="M25" i="5"/>
  <c r="AE25" i="5"/>
  <c r="Z25" i="5"/>
  <c r="N25" i="5"/>
  <c r="D25" i="5"/>
  <c r="J25" i="5"/>
  <c r="X25" i="5"/>
  <c r="Q25" i="5"/>
  <c r="O25" i="5"/>
  <c r="W25" i="5"/>
  <c r="I24" i="6"/>
  <c r="I21" i="6" s="1"/>
  <c r="E24" i="6"/>
  <c r="E21" i="6" s="1"/>
  <c r="M24" i="6"/>
  <c r="M21" i="6" s="1"/>
  <c r="Y24" i="6"/>
  <c r="Y21" i="6" s="1"/>
  <c r="U24" i="6"/>
  <c r="U21" i="6" s="1"/>
  <c r="C24" i="6"/>
  <c r="C21" i="6" s="1"/>
  <c r="F24" i="6"/>
  <c r="F21" i="6" s="1"/>
  <c r="J24" i="6"/>
  <c r="J21" i="6" s="1"/>
  <c r="AF24" i="6"/>
  <c r="AF21" i="6" s="1"/>
  <c r="AB24" i="6"/>
  <c r="AB21" i="6" s="1"/>
  <c r="X24" i="6"/>
  <c r="X21" i="6" s="1"/>
  <c r="Z24" i="6"/>
  <c r="Z21" i="6" s="1"/>
  <c r="W24" i="6"/>
  <c r="W21" i="6" s="1"/>
  <c r="O24" i="6"/>
  <c r="O21" i="6" s="1"/>
  <c r="G24" i="6"/>
  <c r="G21" i="6" s="1"/>
  <c r="T24" i="6"/>
  <c r="T21" i="6" s="1"/>
  <c r="P24" i="6"/>
  <c r="P21" i="6" s="1"/>
  <c r="L24" i="6"/>
  <c r="L21" i="6" s="1"/>
  <c r="AA24" i="6"/>
  <c r="AA21" i="6" s="1"/>
  <c r="H24" i="6"/>
  <c r="H21" i="6" s="1"/>
  <c r="AD24" i="6"/>
  <c r="AD21" i="6" s="1"/>
  <c r="V24" i="6"/>
  <c r="V21" i="6" s="1"/>
  <c r="D24" i="6"/>
  <c r="D21" i="6" s="1"/>
  <c r="S24" i="6"/>
  <c r="S21" i="6" s="1"/>
  <c r="N24" i="6"/>
  <c r="N21" i="6" s="1"/>
  <c r="R24" i="6"/>
  <c r="R21" i="6" s="1"/>
  <c r="K24" i="6"/>
  <c r="K21" i="6" s="1"/>
  <c r="E46" i="3"/>
  <c r="C46" i="3"/>
  <c r="I33" i="3" l="1"/>
  <c r="R33" i="3"/>
  <c r="T33" i="3"/>
  <c r="N33" i="3"/>
  <c r="H33" i="3"/>
  <c r="Q33" i="3"/>
  <c r="Z33" i="3"/>
  <c r="AB33" i="3"/>
  <c r="V33" i="3"/>
  <c r="D33" i="3"/>
  <c r="Y33" i="3"/>
  <c r="AF33" i="3"/>
  <c r="E33" i="3"/>
  <c r="AD33" i="3"/>
  <c r="K33" i="3"/>
  <c r="M33" i="3"/>
  <c r="G33" i="3"/>
  <c r="S33" i="3"/>
  <c r="O33" i="3"/>
  <c r="W33" i="3"/>
  <c r="P33" i="3"/>
  <c r="L33" i="3"/>
  <c r="AA33" i="3"/>
  <c r="U33" i="3"/>
  <c r="J33" i="3"/>
  <c r="C33" i="3"/>
  <c r="X33" i="3"/>
  <c r="AC33" i="3"/>
  <c r="F33" i="3"/>
  <c r="B33" i="3"/>
  <c r="C31" i="3" s="1"/>
  <c r="D32" i="3" s="1"/>
  <c r="D31" i="3" s="1"/>
  <c r="AE33" i="3"/>
  <c r="X39" i="3"/>
  <c r="R39" i="3"/>
  <c r="T39" i="3"/>
  <c r="Z39" i="3"/>
  <c r="U39" i="3"/>
  <c r="AA39" i="3"/>
  <c r="F39" i="3"/>
  <c r="G39" i="3"/>
  <c r="B39" i="3"/>
  <c r="C37" i="3" s="1"/>
  <c r="D38" i="3" s="1"/>
  <c r="AB39" i="3"/>
  <c r="E39" i="3"/>
  <c r="W39" i="3"/>
  <c r="Q39" i="3"/>
  <c r="K39" i="3"/>
  <c r="Y39" i="3"/>
  <c r="N39" i="3"/>
  <c r="AF39" i="3"/>
  <c r="J39" i="3"/>
  <c r="O39" i="3"/>
  <c r="I39" i="3"/>
  <c r="AE39" i="3"/>
  <c r="AD39" i="3"/>
  <c r="D39" i="3"/>
  <c r="V39" i="3"/>
  <c r="M39" i="3"/>
  <c r="AC39" i="3"/>
  <c r="P39" i="3"/>
  <c r="C39" i="3"/>
  <c r="S39" i="3"/>
  <c r="H39" i="3"/>
  <c r="L39" i="3"/>
  <c r="H36" i="3"/>
  <c r="C36" i="3"/>
  <c r="AA36" i="3"/>
  <c r="U36" i="3"/>
  <c r="Q36" i="3"/>
  <c r="P36" i="3"/>
  <c r="J36" i="3"/>
  <c r="D36" i="3"/>
  <c r="AC36" i="3"/>
  <c r="M36" i="3"/>
  <c r="X36" i="3"/>
  <c r="R36" i="3"/>
  <c r="L36" i="3"/>
  <c r="F36" i="3"/>
  <c r="K36" i="3"/>
  <c r="B36" i="3"/>
  <c r="C34" i="3" s="1"/>
  <c r="Z36" i="3"/>
  <c r="T36" i="3"/>
  <c r="N36" i="3"/>
  <c r="O36" i="3"/>
  <c r="AE36" i="3"/>
  <c r="W36" i="3"/>
  <c r="AB36" i="3"/>
  <c r="V36" i="3"/>
  <c r="Y36" i="3"/>
  <c r="I36" i="3"/>
  <c r="AF36" i="3"/>
  <c r="G36" i="3"/>
  <c r="AD36" i="3"/>
  <c r="E36" i="3"/>
  <c r="S36" i="3"/>
  <c r="B48" i="6"/>
  <c r="B34" i="6"/>
  <c r="C19" i="3"/>
  <c r="C22" i="3"/>
  <c r="AE19" i="3"/>
  <c r="B5" i="5"/>
  <c r="B6" i="5" s="1"/>
  <c r="X31" i="6"/>
  <c r="X34" i="6" s="1"/>
  <c r="Y29" i="6"/>
  <c r="Y31" i="6" s="1"/>
  <c r="Y34" i="6" s="1"/>
  <c r="Z30" i="6"/>
  <c r="I34" i="6"/>
  <c r="C25" i="3"/>
  <c r="E19" i="3"/>
  <c r="B19" i="3"/>
  <c r="C17" i="3" s="1"/>
  <c r="AD22" i="3"/>
  <c r="L22" i="3"/>
  <c r="Y22" i="3"/>
  <c r="M22" i="3"/>
  <c r="AE22" i="3"/>
  <c r="J22" i="3"/>
  <c r="U22" i="3"/>
  <c r="I22" i="3"/>
  <c r="Z22" i="3"/>
  <c r="X22" i="3"/>
  <c r="O22" i="3"/>
  <c r="S22" i="3"/>
  <c r="F22" i="3"/>
  <c r="T22" i="3"/>
  <c r="AF22" i="3"/>
  <c r="N22" i="3"/>
  <c r="R22" i="3"/>
  <c r="AC22" i="3"/>
  <c r="Q22" i="3"/>
  <c r="G22" i="3"/>
  <c r="H22" i="3"/>
  <c r="P22" i="3"/>
  <c r="E22" i="3"/>
  <c r="K22" i="3"/>
  <c r="W22" i="3"/>
  <c r="D22" i="3"/>
  <c r="AA22" i="3"/>
  <c r="B22" i="3"/>
  <c r="V22" i="3"/>
  <c r="AB22" i="3"/>
  <c r="J25" i="3"/>
  <c r="S25" i="3"/>
  <c r="I19" i="3"/>
  <c r="R19" i="3"/>
  <c r="AA19" i="3"/>
  <c r="K25" i="3"/>
  <c r="R25" i="3"/>
  <c r="AA25" i="3"/>
  <c r="F25" i="3"/>
  <c r="H19" i="3"/>
  <c r="Q19" i="3"/>
  <c r="O19" i="3"/>
  <c r="Z19" i="3"/>
  <c r="M19" i="3"/>
  <c r="S19" i="3"/>
  <c r="H25" i="3"/>
  <c r="I25" i="3"/>
  <c r="G25" i="3"/>
  <c r="Z25" i="3"/>
  <c r="E25" i="3"/>
  <c r="N25" i="3"/>
  <c r="G19" i="3"/>
  <c r="P19" i="3"/>
  <c r="Y19" i="3"/>
  <c r="V19" i="3"/>
  <c r="L19" i="3"/>
  <c r="U19" i="3"/>
  <c r="W19" i="3"/>
  <c r="V25" i="3"/>
  <c r="P25" i="3"/>
  <c r="Q25" i="3"/>
  <c r="AE25" i="3"/>
  <c r="AD25" i="3"/>
  <c r="L25" i="3"/>
  <c r="M25" i="3"/>
  <c r="X19" i="3"/>
  <c r="D19" i="3"/>
  <c r="T19" i="3"/>
  <c r="AC19" i="3"/>
  <c r="AD19" i="3"/>
  <c r="B25" i="3"/>
  <c r="X25" i="3"/>
  <c r="Y25" i="3"/>
  <c r="T25" i="3"/>
  <c r="U25" i="3"/>
  <c r="O25" i="3"/>
  <c r="K19" i="3"/>
  <c r="F19" i="3"/>
  <c r="AB19" i="3"/>
  <c r="J19" i="3"/>
  <c r="AF25" i="3"/>
  <c r="D25" i="3"/>
  <c r="W25" i="3"/>
  <c r="AB25" i="3"/>
  <c r="AC25" i="3"/>
  <c r="AF19" i="3"/>
  <c r="N19" i="3"/>
  <c r="E34" i="6"/>
  <c r="Q34" i="6"/>
  <c r="T34" i="6"/>
  <c r="M34" i="6"/>
  <c r="G34" i="6"/>
  <c r="P34" i="6"/>
  <c r="W34" i="6"/>
  <c r="H34" i="6"/>
  <c r="R34" i="6"/>
  <c r="J34" i="6"/>
  <c r="N34" i="6"/>
  <c r="K34" i="6"/>
  <c r="S34" i="6"/>
  <c r="D34" i="6"/>
  <c r="F34" i="6"/>
  <c r="V34" i="6"/>
  <c r="O34" i="6"/>
  <c r="U34" i="6"/>
  <c r="L34" i="6"/>
  <c r="B9" i="4" l="1"/>
  <c r="B49" i="6"/>
  <c r="D35" i="3"/>
  <c r="D34" i="3" s="1"/>
  <c r="E35" i="3" s="1"/>
  <c r="E34" i="3" s="1"/>
  <c r="F35" i="3" s="1"/>
  <c r="C30" i="3"/>
  <c r="E32" i="3"/>
  <c r="E31" i="3" s="1"/>
  <c r="AA30" i="6"/>
  <c r="Z29" i="6"/>
  <c r="Z31" i="6" s="1"/>
  <c r="Z34" i="6" s="1"/>
  <c r="C34" i="6"/>
  <c r="C20" i="3"/>
  <c r="C16" i="3" s="1"/>
  <c r="C23" i="3"/>
  <c r="D24" i="3" s="1"/>
  <c r="D23" i="3" s="1"/>
  <c r="E24" i="3" s="1"/>
  <c r="E23" i="3" s="1"/>
  <c r="F24" i="3" s="1"/>
  <c r="F23" i="3" s="1"/>
  <c r="D37" i="3"/>
  <c r="E38" i="3" s="1"/>
  <c r="E37" i="3" s="1"/>
  <c r="F38" i="3" s="1"/>
  <c r="F37" i="3" s="1"/>
  <c r="G38" i="3" s="1"/>
  <c r="D18" i="3"/>
  <c r="D17" i="3" s="1"/>
  <c r="D30" i="3" l="1"/>
  <c r="E30" i="3"/>
  <c r="F32" i="3"/>
  <c r="F31" i="3" s="1"/>
  <c r="AB30" i="6"/>
  <c r="AA29" i="6"/>
  <c r="C43" i="3"/>
  <c r="E18" i="3"/>
  <c r="E17" i="3" s="1"/>
  <c r="D21" i="3"/>
  <c r="G37" i="3"/>
  <c r="H38" i="3" s="1"/>
  <c r="F34" i="3"/>
  <c r="G35" i="3" s="1"/>
  <c r="G34" i="3" s="1"/>
  <c r="H35" i="3" s="1"/>
  <c r="G24" i="3"/>
  <c r="F18" i="3" l="1"/>
  <c r="F17" i="3" s="1"/>
  <c r="G32" i="3"/>
  <c r="G31" i="3" s="1"/>
  <c r="F30" i="3"/>
  <c r="AA31" i="6"/>
  <c r="AC30" i="6"/>
  <c r="AB29" i="6"/>
  <c r="AB31" i="6" s="1"/>
  <c r="AB34" i="6" s="1"/>
  <c r="D20" i="3"/>
  <c r="D16" i="3" s="1"/>
  <c r="H37" i="3"/>
  <c r="I38" i="3" s="1"/>
  <c r="H34" i="3"/>
  <c r="I35" i="3" s="1"/>
  <c r="G23" i="3"/>
  <c r="H24" i="3" s="1"/>
  <c r="G18" i="3" l="1"/>
  <c r="G17" i="3" s="1"/>
  <c r="AA34" i="6"/>
  <c r="H32" i="3"/>
  <c r="H31" i="3" s="1"/>
  <c r="G30" i="3"/>
  <c r="AC29" i="6"/>
  <c r="AC31" i="6" s="1"/>
  <c r="AC34" i="6" s="1"/>
  <c r="AD30" i="6"/>
  <c r="E21" i="3"/>
  <c r="E20" i="3" s="1"/>
  <c r="E16" i="3" s="1"/>
  <c r="D43" i="3"/>
  <c r="I37" i="3"/>
  <c r="J38" i="3" s="1"/>
  <c r="I34" i="3"/>
  <c r="J35" i="3" s="1"/>
  <c r="H23" i="3"/>
  <c r="I24" i="3" s="1"/>
  <c r="H18" i="3" l="1"/>
  <c r="H17" i="3" s="1"/>
  <c r="I32" i="3"/>
  <c r="I31" i="3" s="1"/>
  <c r="H30" i="3"/>
  <c r="AE30" i="6"/>
  <c r="AD29" i="6"/>
  <c r="AD31" i="6" s="1"/>
  <c r="AD34" i="6" s="1"/>
  <c r="E43" i="3"/>
  <c r="F21" i="3"/>
  <c r="F20" i="3" s="1"/>
  <c r="F16" i="3" s="1"/>
  <c r="J37" i="3"/>
  <c r="K38" i="3" s="1"/>
  <c r="J34" i="3"/>
  <c r="K35" i="3" s="1"/>
  <c r="I23" i="3"/>
  <c r="J24" i="3" s="1"/>
  <c r="I18" i="3" l="1"/>
  <c r="I17" i="3" s="1"/>
  <c r="J32" i="3"/>
  <c r="J31" i="3" s="1"/>
  <c r="J30" i="3" s="1"/>
  <c r="I30" i="3"/>
  <c r="AF30" i="6"/>
  <c r="AE29" i="6"/>
  <c r="G21" i="3"/>
  <c r="G20" i="3" s="1"/>
  <c r="G16" i="3" s="1"/>
  <c r="F43" i="3"/>
  <c r="K37" i="3"/>
  <c r="L38" i="3" s="1"/>
  <c r="K34" i="3"/>
  <c r="L35" i="3" s="1"/>
  <c r="J23" i="3"/>
  <c r="K24" i="3" s="1"/>
  <c r="J18" i="3" l="1"/>
  <c r="J17" i="3" s="1"/>
  <c r="AF29" i="6"/>
  <c r="AF31" i="6" s="1"/>
  <c r="B46" i="6" s="1"/>
  <c r="B47" i="6" s="1"/>
  <c r="AG30" i="6"/>
  <c r="AE31" i="6"/>
  <c r="AE34" i="6" s="1"/>
  <c r="H21" i="3"/>
  <c r="H20" i="3" s="1"/>
  <c r="H16" i="3" s="1"/>
  <c r="G43" i="3"/>
  <c r="L37" i="3"/>
  <c r="M38" i="3" s="1"/>
  <c r="L34" i="3"/>
  <c r="M35" i="3" s="1"/>
  <c r="K32" i="3"/>
  <c r="K23" i="3"/>
  <c r="L24" i="3" s="1"/>
  <c r="K18" i="3" l="1"/>
  <c r="K17" i="3" s="1"/>
  <c r="AG29" i="6"/>
  <c r="AG31" i="6" s="1"/>
  <c r="AG34" i="6" s="1"/>
  <c r="AH30" i="6"/>
  <c r="AF34" i="6"/>
  <c r="I21" i="3"/>
  <c r="I20" i="3" s="1"/>
  <c r="I16" i="3" s="1"/>
  <c r="H43" i="3"/>
  <c r="M37" i="3"/>
  <c r="N38" i="3" s="1"/>
  <c r="N37" i="3" s="1"/>
  <c r="M34" i="3"/>
  <c r="N35" i="3" s="1"/>
  <c r="N34" i="3" s="1"/>
  <c r="K31" i="3"/>
  <c r="K30" i="3" s="1"/>
  <c r="L23" i="3"/>
  <c r="M24" i="3" s="1"/>
  <c r="M23" i="3" s="1"/>
  <c r="L18" i="3" l="1"/>
  <c r="L17" i="3" s="1"/>
  <c r="AI30" i="6"/>
  <c r="AH29" i="6"/>
  <c r="AH31" i="6" s="1"/>
  <c r="AH34" i="6" s="1"/>
  <c r="J21" i="3"/>
  <c r="J20" i="3" s="1"/>
  <c r="J16" i="3" s="1"/>
  <c r="I43" i="3"/>
  <c r="O38" i="3"/>
  <c r="O35" i="3"/>
  <c r="L32" i="3"/>
  <c r="N24" i="3"/>
  <c r="M18" i="3" l="1"/>
  <c r="M17" i="3" s="1"/>
  <c r="AJ30" i="6"/>
  <c r="AI29" i="6"/>
  <c r="AI31" i="6" s="1"/>
  <c r="AI34" i="6" s="1"/>
  <c r="J43" i="3"/>
  <c r="K21" i="3"/>
  <c r="K20" i="3" s="1"/>
  <c r="O37" i="3"/>
  <c r="P38" i="3" s="1"/>
  <c r="O34" i="3"/>
  <c r="P35" i="3" s="1"/>
  <c r="L31" i="3"/>
  <c r="L30" i="3" s="1"/>
  <c r="N23" i="3"/>
  <c r="O24" i="3" s="1"/>
  <c r="K16" i="3" l="1"/>
  <c r="K43" i="3" s="1"/>
  <c r="N18" i="3"/>
  <c r="N17" i="3" s="1"/>
  <c r="AK30" i="6"/>
  <c r="AJ29" i="6"/>
  <c r="AJ31" i="6" s="1"/>
  <c r="AJ34" i="6" s="1"/>
  <c r="L21" i="3"/>
  <c r="L20" i="3" s="1"/>
  <c r="L16" i="3" s="1"/>
  <c r="P37" i="3"/>
  <c r="Q38" i="3" s="1"/>
  <c r="P34" i="3"/>
  <c r="Q35" i="3" s="1"/>
  <c r="M32" i="3"/>
  <c r="O23" i="3"/>
  <c r="P24" i="3" s="1"/>
  <c r="O18" i="3" l="1"/>
  <c r="O17" i="3" s="1"/>
  <c r="AL30" i="6"/>
  <c r="AK29" i="6"/>
  <c r="AK31" i="6" s="1"/>
  <c r="AK34" i="6" s="1"/>
  <c r="Q37" i="3"/>
  <c r="R38" i="3" s="1"/>
  <c r="Q34" i="3"/>
  <c r="R35" i="3" s="1"/>
  <c r="M31" i="3"/>
  <c r="M30" i="3" s="1"/>
  <c r="P23" i="3"/>
  <c r="Q24" i="3" s="1"/>
  <c r="L43" i="3"/>
  <c r="M21" i="3"/>
  <c r="P18" i="3" l="1"/>
  <c r="P17" i="3" s="1"/>
  <c r="AM30" i="6"/>
  <c r="AL29" i="6"/>
  <c r="AL31" i="6" s="1"/>
  <c r="AL34" i="6" s="1"/>
  <c r="R37" i="3"/>
  <c r="S38" i="3" s="1"/>
  <c r="R34" i="3"/>
  <c r="S35" i="3" s="1"/>
  <c r="N32" i="3"/>
  <c r="Q23" i="3"/>
  <c r="R24" i="3" s="1"/>
  <c r="M20" i="3"/>
  <c r="M16" i="3" s="1"/>
  <c r="Q18" i="3" l="1"/>
  <c r="Q17" i="3" s="1"/>
  <c r="AN30" i="6"/>
  <c r="AM29" i="6"/>
  <c r="AM31" i="6" s="1"/>
  <c r="AM34" i="6" s="1"/>
  <c r="S37" i="3"/>
  <c r="T38" i="3" s="1"/>
  <c r="S34" i="3"/>
  <c r="T35" i="3" s="1"/>
  <c r="N31" i="3"/>
  <c r="N30" i="3" s="1"/>
  <c r="R23" i="3"/>
  <c r="S24" i="3" s="1"/>
  <c r="M43" i="3"/>
  <c r="N21" i="3"/>
  <c r="N20" i="3" s="1"/>
  <c r="N16" i="3" s="1"/>
  <c r="R18" i="3" l="1"/>
  <c r="R17" i="3" s="1"/>
  <c r="AN29" i="6"/>
  <c r="AN31" i="6" s="1"/>
  <c r="AN34" i="6" s="1"/>
  <c r="AO30" i="6"/>
  <c r="T37" i="3"/>
  <c r="U38" i="3" s="1"/>
  <c r="T34" i="3"/>
  <c r="U35" i="3" s="1"/>
  <c r="O32" i="3"/>
  <c r="S23" i="3"/>
  <c r="T24" i="3" s="1"/>
  <c r="O21" i="3"/>
  <c r="S18" i="3" l="1"/>
  <c r="S17" i="3" s="1"/>
  <c r="AO29" i="6"/>
  <c r="AO31" i="6" s="1"/>
  <c r="AO34" i="6" s="1"/>
  <c r="AP30" i="6"/>
  <c r="U37" i="3"/>
  <c r="V38" i="3" s="1"/>
  <c r="U34" i="3"/>
  <c r="V35" i="3" s="1"/>
  <c r="O31" i="3"/>
  <c r="O30" i="3" s="1"/>
  <c r="N43" i="3"/>
  <c r="T23" i="3"/>
  <c r="U24" i="3" s="1"/>
  <c r="O20" i="3"/>
  <c r="O16" i="3" s="1"/>
  <c r="T18" i="3" l="1"/>
  <c r="T17" i="3" s="1"/>
  <c r="AP29" i="6"/>
  <c r="AP31" i="6" s="1"/>
  <c r="AP34" i="6" s="1"/>
  <c r="AQ30" i="6"/>
  <c r="V37" i="3"/>
  <c r="W38" i="3" s="1"/>
  <c r="V34" i="3"/>
  <c r="W35" i="3" s="1"/>
  <c r="P32" i="3"/>
  <c r="U23" i="3"/>
  <c r="V24" i="3" s="1"/>
  <c r="P21" i="3"/>
  <c r="U18" i="3" l="1"/>
  <c r="U17" i="3" s="1"/>
  <c r="AR30" i="6"/>
  <c r="AQ29" i="6"/>
  <c r="AQ31" i="6" s="1"/>
  <c r="AQ34" i="6" s="1"/>
  <c r="W37" i="3"/>
  <c r="X38" i="3" s="1"/>
  <c r="W34" i="3"/>
  <c r="X35" i="3" s="1"/>
  <c r="P31" i="3"/>
  <c r="P30" i="3" s="1"/>
  <c r="V23" i="3"/>
  <c r="W24" i="3" s="1"/>
  <c r="O43" i="3"/>
  <c r="P20" i="3"/>
  <c r="P16" i="3" s="1"/>
  <c r="V18" i="3" l="1"/>
  <c r="V17" i="3" s="1"/>
  <c r="AS30" i="6"/>
  <c r="AR29" i="6"/>
  <c r="AR31" i="6" s="1"/>
  <c r="AR34" i="6" s="1"/>
  <c r="X37" i="3"/>
  <c r="Y38" i="3" s="1"/>
  <c r="X34" i="3"/>
  <c r="Y35" i="3" s="1"/>
  <c r="Q32" i="3"/>
  <c r="W23" i="3"/>
  <c r="X24" i="3" s="1"/>
  <c r="Q21" i="3"/>
  <c r="W18" i="3" l="1"/>
  <c r="W17" i="3" s="1"/>
  <c r="AS29" i="6"/>
  <c r="AS31" i="6" s="1"/>
  <c r="AS34" i="6" s="1"/>
  <c r="AT30" i="6"/>
  <c r="Y37" i="3"/>
  <c r="Z38" i="3" s="1"/>
  <c r="Y34" i="3"/>
  <c r="Z35" i="3" s="1"/>
  <c r="Q31" i="3"/>
  <c r="Q30" i="3" s="1"/>
  <c r="X23" i="3"/>
  <c r="Y24" i="3" s="1"/>
  <c r="Q20" i="3"/>
  <c r="Q16" i="3" s="1"/>
  <c r="P43" i="3"/>
  <c r="X18" i="3" l="1"/>
  <c r="X17" i="3" s="1"/>
  <c r="AT29" i="6"/>
  <c r="AT31" i="6" s="1"/>
  <c r="AT34" i="6" s="1"/>
  <c r="AU30" i="6"/>
  <c r="Z37" i="3"/>
  <c r="AA38" i="3" s="1"/>
  <c r="Z34" i="3"/>
  <c r="AA35" i="3" s="1"/>
  <c r="R32" i="3"/>
  <c r="Y23" i="3"/>
  <c r="Z24" i="3" s="1"/>
  <c r="R21" i="3"/>
  <c r="Y18" i="3" l="1"/>
  <c r="Y17" i="3" s="1"/>
  <c r="AU29" i="6"/>
  <c r="AU31" i="6" s="1"/>
  <c r="AU34" i="6" s="1"/>
  <c r="AV30" i="6"/>
  <c r="AA37" i="3"/>
  <c r="AB38" i="3" s="1"/>
  <c r="AA34" i="3"/>
  <c r="AB35" i="3" s="1"/>
  <c r="R31" i="3"/>
  <c r="R30" i="3" s="1"/>
  <c r="Z23" i="3"/>
  <c r="AA24" i="3" s="1"/>
  <c r="R20" i="3"/>
  <c r="R16" i="3" s="1"/>
  <c r="Q43" i="3"/>
  <c r="Z18" i="3" l="1"/>
  <c r="Z17" i="3" s="1"/>
  <c r="AV29" i="6"/>
  <c r="AV31" i="6" s="1"/>
  <c r="AV34" i="6" s="1"/>
  <c r="AW30" i="6"/>
  <c r="AB37" i="3"/>
  <c r="AC38" i="3" s="1"/>
  <c r="AB34" i="3"/>
  <c r="AC35" i="3" s="1"/>
  <c r="S32" i="3"/>
  <c r="AA23" i="3"/>
  <c r="AB24" i="3" s="1"/>
  <c r="S21" i="3"/>
  <c r="AA18" i="3" l="1"/>
  <c r="AA17" i="3" s="1"/>
  <c r="AW29" i="6"/>
  <c r="AW31" i="6" s="1"/>
  <c r="AW34" i="6" s="1"/>
  <c r="AX30" i="6"/>
  <c r="AC37" i="3"/>
  <c r="AD38" i="3" s="1"/>
  <c r="AC34" i="3"/>
  <c r="AD35" i="3" s="1"/>
  <c r="S31" i="3"/>
  <c r="S30" i="3" s="1"/>
  <c r="AB23" i="3"/>
  <c r="AC24" i="3" s="1"/>
  <c r="S20" i="3"/>
  <c r="S16" i="3" s="1"/>
  <c r="R43" i="3"/>
  <c r="AB18" i="3" l="1"/>
  <c r="AB17" i="3" s="1"/>
  <c r="AY30" i="6"/>
  <c r="AX29" i="6"/>
  <c r="AX31" i="6" s="1"/>
  <c r="AX34" i="6" s="1"/>
  <c r="AD37" i="3"/>
  <c r="AE38" i="3" s="1"/>
  <c r="AE37" i="3" s="1"/>
  <c r="AF38" i="3" s="1"/>
  <c r="AF37" i="3" s="1"/>
  <c r="AD34" i="3"/>
  <c r="AE35" i="3" s="1"/>
  <c r="AE34" i="3" s="1"/>
  <c r="AF35" i="3" s="1"/>
  <c r="AF34" i="3" s="1"/>
  <c r="T32" i="3"/>
  <c r="AC23" i="3"/>
  <c r="AD24" i="3" s="1"/>
  <c r="T21" i="3"/>
  <c r="AC18" i="3" l="1"/>
  <c r="AC17" i="3" s="1"/>
  <c r="AY29" i="6"/>
  <c r="AZ30" i="6"/>
  <c r="T31" i="3"/>
  <c r="T30" i="3" s="1"/>
  <c r="AD23" i="3"/>
  <c r="AE24" i="3" s="1"/>
  <c r="AE23" i="3" s="1"/>
  <c r="AF24" i="3" s="1"/>
  <c r="AF23" i="3" s="1"/>
  <c r="T20" i="3"/>
  <c r="T16" i="3" s="1"/>
  <c r="S43" i="3"/>
  <c r="AD18" i="3" l="1"/>
  <c r="AD17" i="3" s="1"/>
  <c r="BA30" i="6"/>
  <c r="AZ29" i="6"/>
  <c r="AY31" i="6"/>
  <c r="AY34" i="6"/>
  <c r="U32" i="3"/>
  <c r="U21" i="3"/>
  <c r="AE18" i="3" l="1"/>
  <c r="AE17" i="3" s="1"/>
  <c r="AZ31" i="6"/>
  <c r="AZ34" i="6" s="1"/>
  <c r="BA29" i="6"/>
  <c r="BB30" i="6"/>
  <c r="T43" i="3"/>
  <c r="U31" i="3"/>
  <c r="U30" i="3" s="1"/>
  <c r="U20" i="3"/>
  <c r="U16" i="3" s="1"/>
  <c r="AF18" i="3" l="1"/>
  <c r="AF17" i="3" s="1"/>
  <c r="BB29" i="6"/>
  <c r="BB31" i="6" s="1"/>
  <c r="BB34" i="6" s="1"/>
  <c r="BC30" i="6"/>
  <c r="BA31" i="6"/>
  <c r="BA34" i="6" s="1"/>
  <c r="V32" i="3"/>
  <c r="V21" i="3"/>
  <c r="BC29" i="6" l="1"/>
  <c r="BC31" i="6" s="1"/>
  <c r="BC34" i="6" s="1"/>
  <c r="BD30" i="6"/>
  <c r="U43" i="3"/>
  <c r="V31" i="3"/>
  <c r="V30" i="3" s="1"/>
  <c r="V20" i="3"/>
  <c r="V16" i="3" s="1"/>
  <c r="BD29" i="6" l="1"/>
  <c r="BD31" i="6" s="1"/>
  <c r="BD34" i="6" s="1"/>
  <c r="BE30" i="6"/>
  <c r="W32" i="3"/>
  <c r="W21" i="3"/>
  <c r="BF30" i="6" l="1"/>
  <c r="BE29" i="6"/>
  <c r="V43" i="3"/>
  <c r="W31" i="3"/>
  <c r="W30" i="3" s="1"/>
  <c r="W20" i="3"/>
  <c r="W16" i="3" s="1"/>
  <c r="BE31" i="6" l="1"/>
  <c r="BE34" i="6" s="1"/>
  <c r="BG30" i="6"/>
  <c r="BF29" i="6"/>
  <c r="BF31" i="6" s="1"/>
  <c r="BF34" i="6" s="1"/>
  <c r="X32" i="3"/>
  <c r="X21" i="3"/>
  <c r="BH30" i="6" l="1"/>
  <c r="BG29" i="6"/>
  <c r="BG31" i="6" s="1"/>
  <c r="BG34" i="6" s="1"/>
  <c r="W43" i="3"/>
  <c r="X31" i="3"/>
  <c r="X30" i="3" s="1"/>
  <c r="X20" i="3"/>
  <c r="X16" i="3" s="1"/>
  <c r="BI30" i="6" l="1"/>
  <c r="BH29" i="6"/>
  <c r="BH31" i="6" s="1"/>
  <c r="BH34" i="6" s="1"/>
  <c r="Y32" i="3"/>
  <c r="Y21" i="3"/>
  <c r="BI29" i="6" l="1"/>
  <c r="BJ30" i="6"/>
  <c r="X43" i="3"/>
  <c r="Y31" i="3"/>
  <c r="Y30" i="3" s="1"/>
  <c r="Y20" i="3"/>
  <c r="Y16" i="3" s="1"/>
  <c r="BJ29" i="6" l="1"/>
  <c r="BJ31" i="6" s="1"/>
  <c r="BJ34" i="6" s="1"/>
  <c r="BK30" i="6"/>
  <c r="BI31" i="6"/>
  <c r="BI34" i="6" s="1"/>
  <c r="Z32" i="3"/>
  <c r="Z21" i="3"/>
  <c r="BK29" i="6" l="1"/>
  <c r="BK31" i="6" s="1"/>
  <c r="BK34" i="6" s="1"/>
  <c r="BL30" i="6"/>
  <c r="Y43" i="3"/>
  <c r="Z31" i="3"/>
  <c r="Z30" i="3" s="1"/>
  <c r="Z20" i="3"/>
  <c r="Z16" i="3" s="1"/>
  <c r="BL29" i="6" l="1"/>
  <c r="BL31" i="6" s="1"/>
  <c r="BL34" i="6" s="1"/>
  <c r="BM30" i="6"/>
  <c r="AA32" i="3"/>
  <c r="AA21" i="3"/>
  <c r="BN30" i="6" l="1"/>
  <c r="BM29" i="6"/>
  <c r="BM31" i="6" s="1"/>
  <c r="BM34" i="6" s="1"/>
  <c r="Z43" i="3"/>
  <c r="AA31" i="3"/>
  <c r="AA30" i="3" s="1"/>
  <c r="AA20" i="3"/>
  <c r="AA16" i="3" s="1"/>
  <c r="BN29" i="6" l="1"/>
  <c r="BO30" i="6"/>
  <c r="AB32" i="3"/>
  <c r="AB21" i="3"/>
  <c r="BP30" i="6" l="1"/>
  <c r="BO29" i="6"/>
  <c r="BN31" i="6"/>
  <c r="BN34" i="6" s="1"/>
  <c r="AA43" i="3"/>
  <c r="AB31" i="3"/>
  <c r="AB30" i="3" s="1"/>
  <c r="AB20" i="3"/>
  <c r="AB16" i="3" s="1"/>
  <c r="BO31" i="6" l="1"/>
  <c r="BO34" i="6" s="1"/>
  <c r="BP29" i="6"/>
  <c r="BP31" i="6" s="1"/>
  <c r="BP34" i="6" s="1"/>
  <c r="BQ30" i="6"/>
  <c r="AC32" i="3"/>
  <c r="AC21" i="3"/>
  <c r="BR30" i="6" l="1"/>
  <c r="BQ29" i="6"/>
  <c r="AB43" i="3"/>
  <c r="AC31" i="3"/>
  <c r="AC30" i="3" s="1"/>
  <c r="AC20" i="3"/>
  <c r="AC16" i="3" s="1"/>
  <c r="BQ31" i="6" l="1"/>
  <c r="BQ34" i="6" s="1"/>
  <c r="BS30" i="6"/>
  <c r="BR29" i="6"/>
  <c r="AD32" i="3"/>
  <c r="AD31" i="3" s="1"/>
  <c r="AD30" i="3" s="1"/>
  <c r="AD21" i="3"/>
  <c r="BR31" i="6" l="1"/>
  <c r="BR34" i="6"/>
  <c r="BS29" i="6"/>
  <c r="BT30" i="6"/>
  <c r="AC43" i="3"/>
  <c r="AD20" i="3"/>
  <c r="AD16" i="3" s="1"/>
  <c r="BS31" i="6" l="1"/>
  <c r="BS34" i="6" s="1"/>
  <c r="BT29" i="6"/>
  <c r="BU30" i="6"/>
  <c r="AE32" i="3"/>
  <c r="AE31" i="3" s="1"/>
  <c r="AE30" i="3" s="1"/>
  <c r="AE21" i="3"/>
  <c r="AE20" i="3" s="1"/>
  <c r="AE16" i="3" s="1"/>
  <c r="BU29" i="6" l="1"/>
  <c r="BU31" i="6" s="1"/>
  <c r="BU34" i="6" s="1"/>
  <c r="BV30" i="6"/>
  <c r="BT31" i="6"/>
  <c r="BT34" i="6" s="1"/>
  <c r="AD43" i="3"/>
  <c r="AF32" i="3"/>
  <c r="AF21" i="3"/>
  <c r="AF20" i="3" s="1"/>
  <c r="AF16" i="3" s="1"/>
  <c r="AF31" i="3" l="1"/>
  <c r="AF30" i="3" s="1"/>
  <c r="AF43" i="3" s="1"/>
  <c r="BV29" i="6"/>
  <c r="BW30" i="6"/>
  <c r="AE43" i="3"/>
  <c r="B5" i="3" l="1"/>
  <c r="BV31" i="6"/>
  <c r="BV34" i="6"/>
  <c r="BX30" i="6"/>
  <c r="BW29" i="6"/>
  <c r="BW31" i="6" s="1"/>
  <c r="BW34" i="6" s="1"/>
  <c r="B6" i="3"/>
  <c r="BX29" i="6" l="1"/>
  <c r="BX31" i="6" s="1"/>
  <c r="BX34" i="6" s="1"/>
  <c r="BY30" i="6"/>
  <c r="B7" i="4"/>
  <c r="BY29" i="6" l="1"/>
  <c r="BY31" i="6" s="1"/>
  <c r="BY34" i="6" s="1"/>
  <c r="BZ30" i="6"/>
  <c r="CA30" i="6" l="1"/>
  <c r="BZ29" i="6"/>
  <c r="BZ31" i="6" s="1"/>
  <c r="BZ34" i="6" s="1"/>
  <c r="CA29" i="6" l="1"/>
  <c r="CB30" i="6"/>
  <c r="CB29" i="6" l="1"/>
  <c r="CB31" i="6" s="1"/>
  <c r="CB34" i="6" s="1"/>
  <c r="CC30" i="6"/>
  <c r="CA31" i="6"/>
  <c r="CA34" i="6" s="1"/>
  <c r="CC29" i="6" l="1"/>
  <c r="CC31" i="6" s="1"/>
  <c r="CC34" i="6" s="1"/>
  <c r="CD30" i="6"/>
  <c r="CD29" i="6" s="1"/>
  <c r="CD31" i="6" l="1"/>
  <c r="CD34" i="6" l="1"/>
  <c r="B50" i="6"/>
  <c r="B51" i="6" l="1"/>
  <c r="B53" i="6" s="1"/>
  <c r="B52" i="6"/>
  <c r="B5" i="6" s="1"/>
  <c r="B6" i="6" s="1"/>
  <c r="B4" i="4" s="1"/>
  <c r="B3" i="4" l="1"/>
  <c r="B10" i="4" s="1"/>
  <c r="B5" i="4"/>
  <c r="B11" i="4" s="1"/>
</calcChain>
</file>

<file path=xl/comments1.xml><?xml version="1.0" encoding="utf-8"?>
<comments xmlns="http://schemas.openxmlformats.org/spreadsheetml/2006/main">
  <authors>
    <author>Florence HEUSCHMIDT</author>
  </authors>
  <commentList>
    <comment ref="A24" authorId="0" shapeId="0">
      <text>
        <r>
          <rPr>
            <sz val="9"/>
            <color indexed="81"/>
            <rFont val="Tahoma"/>
            <family val="2"/>
          </rPr>
          <t>Pour forêt métropolitaine</t>
        </r>
      </text>
    </comment>
    <comment ref="A30" authorId="0" shapeId="0">
      <text>
        <r>
          <rPr>
            <sz val="9"/>
            <color indexed="81"/>
            <rFont val="Tahoma"/>
            <family val="2"/>
          </rPr>
          <t xml:space="preserve">Si le Porteur de projet a accès à des données historiques décrivant l’évolution des volumes sur des parcelles en cours d’embroussaillement voisines de la sienne, il pourra privilégier l’utilisation de ces données-là </t>
        </r>
      </text>
    </comment>
    <comment ref="A31" authorId="0" shapeId="0">
      <text>
        <r>
          <rPr>
            <sz val="9"/>
            <color indexed="81"/>
            <rFont val="Tahoma"/>
            <family val="2"/>
          </rPr>
          <t>Pour forêt métropolitaine</t>
        </r>
      </text>
    </comment>
    <comment ref="A33" authorId="0" shapeId="0">
      <text>
        <r>
          <rPr>
            <sz val="9"/>
            <color indexed="81"/>
            <rFont val="Tahoma"/>
            <family val="2"/>
          </rPr>
          <t>Après 30, ==10 tC/ha</t>
        </r>
      </text>
    </comment>
    <comment ref="A43" authorId="0" shapeId="0">
      <text>
        <r>
          <rPr>
            <b/>
            <sz val="9"/>
            <color indexed="81"/>
            <rFont val="Tahoma"/>
            <family val="2"/>
          </rPr>
          <t>stocks limités à une profondeur de 30 cm</t>
        </r>
      </text>
    </comment>
    <comment ref="A44" authorId="0" shapeId="0">
      <text>
        <r>
          <rPr>
            <b/>
            <sz val="9"/>
            <color indexed="81"/>
            <rFont val="Tahoma"/>
            <family val="2"/>
          </rPr>
          <t>stocks limités à une profondeur de 30 cm</t>
        </r>
      </text>
    </comment>
  </commentList>
</comments>
</file>

<file path=xl/comments2.xml><?xml version="1.0" encoding="utf-8"?>
<comments xmlns="http://schemas.openxmlformats.org/spreadsheetml/2006/main">
  <authors>
    <author>Florence HEUSCHMIDT</author>
  </authors>
  <commentList>
    <comment ref="A16" authorId="0" shapeId="0">
      <text>
        <r>
          <rPr>
            <b/>
            <sz val="9"/>
            <color indexed="81"/>
            <rFont val="Tahoma"/>
            <family val="2"/>
          </rPr>
          <t>Stock de carbone au début de l'année n dans les produits bois déjà récoltés</t>
        </r>
      </text>
    </comment>
    <comment ref="A19" authorId="0" shapeId="0">
      <text>
        <r>
          <rPr>
            <b/>
            <sz val="9"/>
            <color indexed="81"/>
            <rFont val="Tahoma"/>
            <family val="2"/>
          </rPr>
          <t>Flux(n) = flux entrant de carbone au cours de l’année n (sur la période entre l’année n et l’année n+1),
c’est-à-dire le stock de carbone des produits bois récoltés (volume bois fort éclairci) au cours de l’année
n (= 0 en l’absence d’éclaircie). Flux(n) est exprimé en tCO2/ha.</t>
        </r>
      </text>
    </comment>
    <comment ref="A26" authorId="0" shapeId="0">
      <text>
        <r>
          <rPr>
            <sz val="9"/>
            <color indexed="81"/>
            <rFont val="Tahoma"/>
            <family val="2"/>
          </rPr>
          <t xml:space="preserve"> Porteur de projet devra intégrer un rendement
sciage pour les produits bois valorisés dans la catégorie « sciages » ; celui-ci est fixé par défaut à 50 %
(le reste étant valorisé en bois énergie, c’est-à-dire négligé car aucun temps de demi-vie est fixé pour
cette catégorie). Par exemple, une éclaircie qui viserait à produire 60 % de bois d’œuvre (= sciages)
constituerait un stock de carbone que pour 30 % du volume entrant.</t>
        </r>
      </text>
    </comment>
    <comment ref="A30" authorId="0" shapeId="0">
      <text>
        <r>
          <rPr>
            <b/>
            <sz val="9"/>
            <color indexed="81"/>
            <rFont val="Tahoma"/>
            <family val="2"/>
          </rPr>
          <t>Stock de carbone au début de l'année n dans les produits bois déjà récoltés</t>
        </r>
      </text>
    </comment>
  </commentList>
</comments>
</file>

<file path=xl/comments3.xml><?xml version="1.0" encoding="utf-8"?>
<comments xmlns="http://schemas.openxmlformats.org/spreadsheetml/2006/main">
  <authors>
    <author>Florence HEUSCHMIDT</author>
  </authors>
  <commentList>
    <comment ref="A21" authorId="0" shapeId="0">
      <text>
        <r>
          <rPr>
            <b/>
            <sz val="9"/>
            <color indexed="81"/>
            <rFont val="Tahoma"/>
            <family val="2"/>
          </rPr>
          <t>Flux entrant issu des produits bois récoltés au cours de l’année n (sur la période entre l’année n et l’année n+1) dans le scénario de projet</t>
        </r>
      </text>
    </comment>
    <comment ref="A24" authorId="0" shapeId="0">
      <text>
        <r>
          <rPr>
            <b/>
            <sz val="9"/>
            <color indexed="81"/>
            <rFont val="Tahoma"/>
            <family val="2"/>
          </rPr>
          <t>Flux entrant issu des produits bois récoltés au cours de l’année n (sur la période entre l’année n et l’année n+1) dans le scénario de référence
Si essence feuillus : pas d'éclaircie sur les 30ères années, 
si Résineux 1 éclaircie avec pour destination du bois industrie sur les 30ères années.</t>
        </r>
      </text>
    </comment>
  </commentList>
</comments>
</file>

<file path=xl/comments4.xml><?xml version="1.0" encoding="utf-8"?>
<comments xmlns="http://schemas.openxmlformats.org/spreadsheetml/2006/main">
  <authors>
    <author>Florence HEUSCHMIDT</author>
  </authors>
  <commentList>
    <comment ref="A1" authorId="0" shapeId="0">
      <text>
        <r>
          <rPr>
            <b/>
            <sz val="9"/>
            <color indexed="81"/>
            <rFont val="Tahoma"/>
            <family val="2"/>
          </rPr>
          <t xml:space="preserve">Pour les projets issus du reboisement d’un peuplement incendié ou du reboisement avec perturbation du sol (au moment du nettoyage et de la préparation du sol), on fera l’hypothèse que le carbone de la litière a été entièrement minéralisé ; on repartira alors d’une valeur nulle (hypothèse conservatrice).
Dans le cas du nettoyage partiel de la parcelle (pratique la plus vertueuse pour le sol), on fera l’hypothèse que la litière n’a pas été perturbée sur 50 % de la surface tandis qu’elle l’aura été sur les 50 % restants. Par conséquent, on appliquera l’équation 14 sur 50 % de la surface et on affectera sur les 50 % non impactés la constante de 10 tC/ha telle que préconisée par Arrouays et al. (2002) pour le compartiment de la litière. 
 </t>
        </r>
      </text>
    </comment>
  </commentList>
</comments>
</file>

<file path=xl/sharedStrings.xml><?xml version="1.0" encoding="utf-8"?>
<sst xmlns="http://schemas.openxmlformats.org/spreadsheetml/2006/main" count="319" uniqueCount="234">
  <si>
    <t>REA forêt</t>
  </si>
  <si>
    <t>REA produits</t>
  </si>
  <si>
    <t>Variables scénario de référence</t>
  </si>
  <si>
    <t>Variables scénario de projet</t>
  </si>
  <si>
    <t>Taux de carbone dans la matière sèche (en tC/tMS)</t>
  </si>
  <si>
    <t>FEB (facteur d'expansion "branches")</t>
  </si>
  <si>
    <t>di (infrandensité de l'essence) (en tMS/m3)</t>
  </si>
  <si>
    <t>Surface (ha)</t>
  </si>
  <si>
    <t>Litière à l'équilibre (en tC/ha)</t>
  </si>
  <si>
    <t>Peuplement incendié ou nettoyage et préparation du sol total</t>
  </si>
  <si>
    <t xml:space="preserve">Constantes </t>
  </si>
  <si>
    <t>Carbone organique du sol (n) (en tC/ha)</t>
  </si>
  <si>
    <t>Volume bois fort tige (n) (en m3/ha)</t>
  </si>
  <si>
    <t>Informations générales :</t>
  </si>
  <si>
    <t>R essence plantée  (ans)</t>
  </si>
  <si>
    <t>R' essence scénario référence (ans)</t>
  </si>
  <si>
    <t>Durée du projet (ans)</t>
  </si>
  <si>
    <t>n (années à partir du début du projet)</t>
  </si>
  <si>
    <t>Essence plantée</t>
  </si>
  <si>
    <t>Feuillus</t>
  </si>
  <si>
    <t>Conifères</t>
  </si>
  <si>
    <t xml:space="preserve">Infradensité (tMS/m3) </t>
  </si>
  <si>
    <t>Alisier torminal</t>
  </si>
  <si>
    <t>Aulne vert</t>
  </si>
  <si>
    <t>Cèdre de l’Atlas</t>
  </si>
  <si>
    <t>Charme</t>
  </si>
  <si>
    <t>Charme-houblon</t>
  </si>
  <si>
    <t>Châtaignier</t>
  </si>
  <si>
    <t>Chêne chevelu</t>
  </si>
  <si>
    <t>Chêne-liège</t>
  </si>
  <si>
    <t>Chêne pédonculé</t>
  </si>
  <si>
    <t>Chêne pubescent</t>
  </si>
  <si>
    <t>Chêne rouvre (sessile)</t>
  </si>
  <si>
    <t>Chêne tauzin</t>
  </si>
  <si>
    <t>Chêne vert</t>
  </si>
  <si>
    <t>Chênes indifférenciés</t>
  </si>
  <si>
    <t>Cornouiller mâle</t>
  </si>
  <si>
    <t>Cyprès</t>
  </si>
  <si>
    <t>Cytise aubour</t>
  </si>
  <si>
    <t>Douglas</t>
  </si>
  <si>
    <t>Epicéa commun</t>
  </si>
  <si>
    <t>Epicéa de Sitka</t>
  </si>
  <si>
    <t>Grands érables</t>
  </si>
  <si>
    <t>Petits érables</t>
  </si>
  <si>
    <t>Eucalyptus</t>
  </si>
  <si>
    <t>Hêtre</t>
  </si>
  <si>
    <t>Fruitiers</t>
  </si>
  <si>
    <t>If</t>
  </si>
  <si>
    <t>Mélèze d’Europe</t>
  </si>
  <si>
    <t>Mélèze du Japon</t>
  </si>
  <si>
    <t>Micocoulier</t>
  </si>
  <si>
    <t>Noyer</t>
  </si>
  <si>
    <t>Olivier</t>
  </si>
  <si>
    <t>Ormes</t>
  </si>
  <si>
    <t>Peupliers cultivés</t>
  </si>
  <si>
    <t>Peupliers non cultivés</t>
  </si>
  <si>
    <t>Essence</t>
  </si>
  <si>
    <t>Pin d'Alep</t>
  </si>
  <si>
    <t>Pin cembro</t>
  </si>
  <si>
    <t>Pin à crochets</t>
  </si>
  <si>
    <t>Pin laricio</t>
  </si>
  <si>
    <t>Pin maritime</t>
  </si>
  <si>
    <t>Pin mugho</t>
  </si>
  <si>
    <t>Pin noir d'Autriche</t>
  </si>
  <si>
    <t>Pin sylvestre</t>
  </si>
  <si>
    <t>Pin Weymouth</t>
  </si>
  <si>
    <t>Platanes</t>
  </si>
  <si>
    <t>Sapin méditerranéen</t>
  </si>
  <si>
    <t>Sapin de Nordmann</t>
  </si>
  <si>
    <t>Sapin pectiné</t>
  </si>
  <si>
    <t>Sapin de Vancouver</t>
  </si>
  <si>
    <t>Saules</t>
  </si>
  <si>
    <t>Tamaris</t>
  </si>
  <si>
    <t>Tilleuls</t>
  </si>
  <si>
    <t>Tremble</t>
  </si>
  <si>
    <t>Conifères (moyenne)</t>
  </si>
  <si>
    <t>Feuillus (moyenne)</t>
  </si>
  <si>
    <t>Pin pignon</t>
  </si>
  <si>
    <t>Arbousier</t>
  </si>
  <si>
    <t>Grands aulnes</t>
  </si>
  <si>
    <t>Bouleaux</t>
  </si>
  <si>
    <t>Chêne rouge d’Amérique</t>
  </si>
  <si>
    <t>Genévrier thurifère</t>
  </si>
  <si>
    <t>Frênes</t>
  </si>
  <si>
    <t>Merisier</t>
  </si>
  <si>
    <t>Mûrier</t>
  </si>
  <si>
    <t>Noisetier</t>
  </si>
  <si>
    <t>Robinier faux acacia</t>
  </si>
  <si>
    <t xml:space="preserve">REA produits (produits bois) (en tCO2) = </t>
  </si>
  <si>
    <t>t1/2 (temps de demi-vie des produits bois) (en années)</t>
  </si>
  <si>
    <t>Produits</t>
  </si>
  <si>
    <t>t1/2</t>
  </si>
  <si>
    <t>Bois de sciage</t>
  </si>
  <si>
    <t>Panneaux de bois</t>
  </si>
  <si>
    <t>Papier</t>
  </si>
  <si>
    <t>k (constante de décomposition pour une décomposition du premier ordre (en an-1)</t>
  </si>
  <si>
    <t xml:space="preserve">REE substitution (en tCO2) = </t>
  </si>
  <si>
    <t>REE substitution</t>
  </si>
  <si>
    <t>n (années à partir du début du projet) (égal au max entre R et R')</t>
  </si>
  <si>
    <r>
      <t xml:space="preserve">CS (en tCO2/m3) </t>
    </r>
    <r>
      <rPr>
        <sz val="9"/>
        <color theme="1"/>
        <rFont val="Calibri"/>
        <family val="2"/>
        <scheme val="minor"/>
      </rPr>
      <t>(Valade et al., 2017)</t>
    </r>
  </si>
  <si>
    <t>BO</t>
  </si>
  <si>
    <t>BE</t>
  </si>
  <si>
    <t>BI (papier)</t>
  </si>
  <si>
    <t>BI (panneaux)</t>
  </si>
  <si>
    <t>CS  (pour quatre situations de reboisements durant les 30 premières années) (en tCO2/m3)</t>
  </si>
  <si>
    <t>Tous les feuillus</t>
  </si>
  <si>
    <t>Peuplier</t>
  </si>
  <si>
    <t>Pin maritime en gestion dynamique</t>
  </si>
  <si>
    <t>Résineux</t>
  </si>
  <si>
    <t>Type de reboisement</t>
  </si>
  <si>
    <t>Pin maritime en gestion dynamique (3 éclaircies durant les 30 1ères années)</t>
  </si>
  <si>
    <t>CS (coefficient de substitution) (en tCO2/m3) scénario référence après récolte</t>
  </si>
  <si>
    <t>Type de friches</t>
  </si>
  <si>
    <t>Résineux pionniers (PM, PA, PS…)</t>
  </si>
  <si>
    <t>Boisement</t>
  </si>
  <si>
    <t>RE (Réductions d'émissions) (en tCO2)</t>
  </si>
  <si>
    <t>REA (Réductions d'émissions anticipées)</t>
  </si>
  <si>
    <t>REA forêt (compartiments forestiers)</t>
  </si>
  <si>
    <t>REA produits (produits bois)</t>
  </si>
  <si>
    <t>REE substitution (Réductions d'émissions de l'empreinte)</t>
  </si>
  <si>
    <t>RE totales</t>
  </si>
  <si>
    <t>REA forêt générables (avec rabais)</t>
  </si>
  <si>
    <t>REA produits générables (avec rabais)</t>
  </si>
  <si>
    <t>REE substitution générables (avec rabais)</t>
  </si>
  <si>
    <t>RE totales générables (avec rabais)</t>
  </si>
  <si>
    <t xml:space="preserve">Rabais </t>
  </si>
  <si>
    <t>Applicabilité</t>
  </si>
  <si>
    <t xml:space="preserve">Analyse économique de l’additionnalité </t>
  </si>
  <si>
    <t>Estimation des coûts et recettes dans le calcul de VAN</t>
  </si>
  <si>
    <t xml:space="preserve">Risques généraux difficilement maîtrisables </t>
  </si>
  <si>
    <t>Obligatoire</t>
  </si>
  <si>
    <t xml:space="preserve">Risque incendie </t>
  </si>
  <si>
    <t>Non justification de la classe de production</t>
  </si>
  <si>
    <t xml:space="preserve">Valeur </t>
  </si>
  <si>
    <t>Réalisée</t>
  </si>
  <si>
    <t>Départements avec risque très faible ou faible</t>
  </si>
  <si>
    <t>Départements avec risque moyen</t>
  </si>
  <si>
    <t>Départements avec risque fort ou très fort</t>
  </si>
  <si>
    <t>Non démontrée</t>
  </si>
  <si>
    <t>Démontrée</t>
  </si>
  <si>
    <t>Effectuée par un professionnel forestier</t>
  </si>
  <si>
    <t>Départements sans risque ou risque négligeable</t>
  </si>
  <si>
    <t>Effectuée par le propriétaire</t>
  </si>
  <si>
    <t>deltaS(30) (différence de stock de C à l’année 30 entre le projet et le scénario de référence) (en tCO2 à 30 ans)</t>
  </si>
  <si>
    <t>Situation de référence</t>
  </si>
  <si>
    <t>Embroussaillement</t>
  </si>
  <si>
    <t>Culture agricole</t>
  </si>
  <si>
    <t>Nature de prairie ou pâture</t>
  </si>
  <si>
    <r>
      <t xml:space="preserve">Quantification carbone pour le scénario de référence de la poursuite de la culture agricole </t>
    </r>
    <r>
      <rPr>
        <sz val="10"/>
        <color theme="1"/>
        <rFont val="Calibri"/>
        <family val="2"/>
        <scheme val="minor"/>
      </rPr>
      <t>(Giec; 2006) (en tC/ha)</t>
    </r>
  </si>
  <si>
    <t>Biomasse aérienne pour le scénario de référence de la poursuite d’une nature de prairie ou de pâture (en tC/ha)</t>
  </si>
  <si>
    <t>Carbone organique du sol sur une friche en phase d’embroussaillement, sur une prairie ou sur une pâture (n) (en tC/ha)</t>
  </si>
  <si>
    <t>di (infradensité de l'essence) (en tMS/m3)</t>
  </si>
  <si>
    <t>Piquet</t>
  </si>
  <si>
    <t>Essence Balivable</t>
  </si>
  <si>
    <t>Charme, chênes, hêtre, autres feuillus</t>
  </si>
  <si>
    <t>Robinier</t>
  </si>
  <si>
    <t>Risque incendie</t>
  </si>
  <si>
    <t>Départements avec risque négligeable, très faible, faible ou moyen</t>
  </si>
  <si>
    <t>REA forêt (compartiments forestiers) (en tCO2) =</t>
  </si>
  <si>
    <t>Incendié</t>
  </si>
  <si>
    <t>Nettoyage et préparation du sol total</t>
  </si>
  <si>
    <t>Incendié et nettoyage et préparation du sol total</t>
  </si>
  <si>
    <t>Nettoyage partiel</t>
  </si>
  <si>
    <t>n (années civiles à partir du début du projet) (égal au max entre R et R')</t>
  </si>
  <si>
    <t>CS (coefficient de substitution) (en tCO2/m3) scénario projet (après récolte à l'année 0)</t>
  </si>
  <si>
    <t>Essences</t>
  </si>
  <si>
    <t>Vérification terrain à n+5</t>
  </si>
  <si>
    <t>Régions</t>
  </si>
  <si>
    <t>Type de projets</t>
  </si>
  <si>
    <t>Essence objectif (hors feuillus précieux, peupliers et noyers)</t>
  </si>
  <si>
    <t>Feuillus précieux</t>
  </si>
  <si>
    <t>Autres</t>
  </si>
  <si>
    <t>Prévention des risques naturels</t>
  </si>
  <si>
    <t>Difficulté technique (ex: plantation sur pente &gt; 30%)</t>
  </si>
  <si>
    <t>Restauration écologique</t>
  </si>
  <si>
    <t>Conservation des ressources génétiques forestières</t>
  </si>
  <si>
    <t>Expérimentation sylvicole avec un suivi par un organisme de R&amp;D</t>
  </si>
  <si>
    <t>Peupliers ou noyers</t>
  </si>
  <si>
    <t>Méditerranée ou Corse</t>
  </si>
  <si>
    <t>Autre</t>
  </si>
  <si>
    <t>Pas réalisée</t>
  </si>
  <si>
    <t>L0 (carbone de la litière avant le projet de boisement) (en tC/ha)</t>
  </si>
  <si>
    <t>REA forêt (compartiments forestiers) (en tCO2/ha) =</t>
  </si>
  <si>
    <t xml:space="preserve">moyenne du carbone stocké dans le projet pendant sa durée de vie (en tCO2/an) </t>
  </si>
  <si>
    <t xml:space="preserve">moyenne du carbone stocké dans le scénario de référence pendant sa durée de vie (en tCO2/an) </t>
  </si>
  <si>
    <t xml:space="preserve">différence de la moyenne du carbone stocké dans le projet par rapport au scénario de référence pendant sa durée de vie (en tCO2/an) </t>
  </si>
  <si>
    <t xml:space="preserve">REA produits (produits bois) (en tCO2/ha) = </t>
  </si>
  <si>
    <t>deltaS(30) (différence de stock de C à l’année 30 entre le projet et le scénario de référence) (en tCO2/ha à 30 ans)</t>
  </si>
  <si>
    <t xml:space="preserve">REE substitution (en tCO2/ha) = </t>
  </si>
  <si>
    <t>Biomasse Aérienne (n) (en tMS/ha)</t>
  </si>
  <si>
    <t>Biomasse Racinaire (n) (en tMS/ha)</t>
  </si>
  <si>
    <t>Litière (n) (en tC/ha)</t>
  </si>
  <si>
    <t>S projet (n) (en tCO2/ha)</t>
  </si>
  <si>
    <t xml:space="preserve">moyenne du carbone stocké dans le projet pendant sa durée de vie (en tCO2/ha/an) </t>
  </si>
  <si>
    <t xml:space="preserve">moyenne du carbone stocké dans le scénario de référence pendant sa durée de vie (en tCO2/ha/an) </t>
  </si>
  <si>
    <t xml:space="preserve">différence de la moyenne du carbone stocké dans le projet par rapport au scénario de référence pendant sa durée de vie (en tCO2/ha/an) </t>
  </si>
  <si>
    <t>Sprojet (n) - Sréf (n) (en tCO2/ha)</t>
  </si>
  <si>
    <t>Flux entrant de carbone en bois de sciage au cours de l'année n et dégradation (en tC/ha)</t>
  </si>
  <si>
    <t>Dégradation du bois de sciage déjà récoltés (en tC/ha)</t>
  </si>
  <si>
    <t>C projet Bois de sciage (n) (en tC/ha)</t>
  </si>
  <si>
    <t>C projet Panneaux de bois (n) (en tC/ha)</t>
  </si>
  <si>
    <t>Dégradation des panneaux de bois déjà récoltés (en tC/ha)</t>
  </si>
  <si>
    <t>Flux entrant de carbone en panneaux de bois  au cours de l'année n et dégradation (en tC/ha)</t>
  </si>
  <si>
    <t>C projet Papier (n) (en tC/ha)</t>
  </si>
  <si>
    <t>Dégradation des papiers déjà récoltés (en tC/ha)</t>
  </si>
  <si>
    <t>Flux entrant de carbone en papiers au cours de l'année n et dégradation (en tC/ha)</t>
  </si>
  <si>
    <t>C projet Piquet (n) (en tC/ha)</t>
  </si>
  <si>
    <t>Dégradation des piquets déjà récoltés (en tC/ha)</t>
  </si>
  <si>
    <t>Flux entrant de carbone en piquets au cours de l'année n et dégradation (en tC/ha)</t>
  </si>
  <si>
    <t>C projet (n) (en tC/ha)</t>
  </si>
  <si>
    <t>C réf (n) (en tC/ha)</t>
  </si>
  <si>
    <t>C projet (n) - C réf (n) (en tC/ha)</t>
  </si>
  <si>
    <t>CS*Flux projet (n) (en TCO2/ha)</t>
  </si>
  <si>
    <t>Flux projet (n) (en m3/ha)</t>
  </si>
  <si>
    <t>Flux réf (n) (en m3/ha)</t>
  </si>
  <si>
    <t>CS*Flux réf (n) (en TCO2/ha)</t>
  </si>
  <si>
    <t>CSp*Flux projet (n) - CSr*Flux réf (n) (en tCO2/ha)</t>
  </si>
  <si>
    <t>Carbone organique du sol sur une culture (n) (en tC/ha)</t>
  </si>
  <si>
    <t>Moyenne</t>
  </si>
  <si>
    <t>Volume bois fort Bois de sciage (n) (en m3/ha)</t>
  </si>
  <si>
    <t>Volume  bois fort Panneaux de bois (n) (en m3/ha)</t>
  </si>
  <si>
    <t>Volume  bois fort Papier (n) (en m3/ha)</t>
  </si>
  <si>
    <t>Volume Piquet (n) (en m3/ha)</t>
  </si>
  <si>
    <t>Projet situé dans les GRECO de l'IGN "Méditerranée" et "Corse"</t>
  </si>
  <si>
    <t>GRECO IGN</t>
  </si>
  <si>
    <t>OUI</t>
  </si>
  <si>
    <t>NON</t>
  </si>
  <si>
    <t>Volume bois fort (n) (en m3/ha)</t>
  </si>
  <si>
    <t>Si embroussaillement de la parcelle, enfrichement par des :</t>
  </si>
  <si>
    <t xml:space="preserve">Type de boisement </t>
  </si>
  <si>
    <t>Analyse économique de l’additionnalité</t>
  </si>
  <si>
    <t>Risques généraux difficilement maîtrisables</t>
  </si>
  <si>
    <t>On estime qu'environ 37% de la surface des îlots sont des terres agricoles et 63% des friches</t>
  </si>
  <si>
    <r>
      <t xml:space="preserve">S réf (n) (en tCO2/ha) </t>
    </r>
    <r>
      <rPr>
        <b/>
        <sz val="11"/>
        <color theme="1"/>
        <rFont val="Calibri"/>
        <family val="2"/>
        <scheme val="minor"/>
      </rPr>
      <t>(en estimant que 37% de la surface des ilots sont des terres agricoles et 63% des friches)</t>
    </r>
  </si>
</sst>
</file>

<file path=xl/styles.xml><?xml version="1.0" encoding="utf-8"?>
<styleSheet xmlns="http://schemas.openxmlformats.org/spreadsheetml/2006/main" xmlns:mc="http://schemas.openxmlformats.org/markup-compatibility/2006" xmlns:x14ac="http://schemas.microsoft.com/office/spreadsheetml/2009/9/ac" mc:Ignorable="x14ac">
  <numFmts count="2">
    <numFmt numFmtId="164" formatCode="0.000"/>
    <numFmt numFmtId="165" formatCode="0.0"/>
  </numFmts>
  <fonts count="9" x14ac:knownFonts="1">
    <font>
      <sz val="11"/>
      <color theme="1"/>
      <name val="Calibri"/>
      <family val="2"/>
      <scheme val="minor"/>
    </font>
    <font>
      <b/>
      <sz val="11"/>
      <color theme="1"/>
      <name val="Calibri"/>
      <family val="2"/>
      <scheme val="minor"/>
    </font>
    <font>
      <sz val="9"/>
      <color indexed="81"/>
      <name val="Tahoma"/>
      <family val="2"/>
    </font>
    <font>
      <b/>
      <sz val="9"/>
      <color indexed="81"/>
      <name val="Tahoma"/>
      <family val="2"/>
    </font>
    <font>
      <b/>
      <sz val="12"/>
      <color theme="1"/>
      <name val="Calibri"/>
      <family val="2"/>
      <scheme val="minor"/>
    </font>
    <font>
      <b/>
      <sz val="14"/>
      <color theme="1"/>
      <name val="Calibri"/>
      <family val="2"/>
      <scheme val="minor"/>
    </font>
    <font>
      <sz val="14"/>
      <color theme="1"/>
      <name val="Calibri"/>
      <family val="2"/>
      <scheme val="minor"/>
    </font>
    <font>
      <sz val="9"/>
      <color theme="1"/>
      <name val="Calibri"/>
      <family val="2"/>
      <scheme val="minor"/>
    </font>
    <font>
      <sz val="10"/>
      <color theme="1"/>
      <name val="Calibri"/>
      <family val="2"/>
      <scheme val="minor"/>
    </font>
  </fonts>
  <fills count="19">
    <fill>
      <patternFill patternType="none"/>
    </fill>
    <fill>
      <patternFill patternType="gray125"/>
    </fill>
    <fill>
      <patternFill patternType="solid">
        <fgColor theme="7" tint="0.59999389629810485"/>
        <bgColor indexed="64"/>
      </patternFill>
    </fill>
    <fill>
      <patternFill patternType="solid">
        <fgColor theme="2" tint="-9.9978637043366805E-2"/>
        <bgColor indexed="64"/>
      </patternFill>
    </fill>
    <fill>
      <patternFill patternType="solid">
        <fgColor theme="7" tint="0.79998168889431442"/>
        <bgColor indexed="64"/>
      </patternFill>
    </fill>
    <fill>
      <patternFill patternType="solid">
        <fgColor theme="5" tint="0.39997558519241921"/>
        <bgColor indexed="64"/>
      </patternFill>
    </fill>
    <fill>
      <patternFill patternType="solid">
        <fgColor rgb="FFFFFAEB"/>
        <bgColor indexed="64"/>
      </patternFill>
    </fill>
    <fill>
      <patternFill patternType="solid">
        <fgColor theme="0" tint="-4.9989318521683403E-2"/>
        <bgColor indexed="64"/>
      </patternFill>
    </fill>
    <fill>
      <patternFill patternType="solid">
        <fgColor rgb="FFFFC000"/>
        <bgColor indexed="64"/>
      </patternFill>
    </fill>
    <fill>
      <patternFill patternType="solid">
        <fgColor theme="9" tint="0.79998168889431442"/>
        <bgColor indexed="64"/>
      </patternFill>
    </fill>
    <fill>
      <patternFill patternType="solid">
        <fgColor theme="7" tint="0.39997558519241921"/>
        <bgColor indexed="64"/>
      </patternFill>
    </fill>
    <fill>
      <patternFill patternType="solid">
        <fgColor theme="9" tint="0.59999389629810485"/>
        <bgColor indexed="64"/>
      </patternFill>
    </fill>
    <fill>
      <patternFill patternType="solid">
        <fgColor theme="5" tint="0.59999389629810485"/>
        <bgColor indexed="64"/>
      </patternFill>
    </fill>
    <fill>
      <patternFill patternType="solid">
        <fgColor rgb="FF99FF99"/>
        <bgColor indexed="64"/>
      </patternFill>
    </fill>
    <fill>
      <patternFill patternType="solid">
        <fgColor rgb="FFD5FFD5"/>
        <bgColor indexed="64"/>
      </patternFill>
    </fill>
    <fill>
      <patternFill patternType="solid">
        <fgColor theme="0" tint="-0.249977111117893"/>
        <bgColor indexed="64"/>
      </patternFill>
    </fill>
    <fill>
      <patternFill patternType="solid">
        <fgColor theme="5" tint="0.79998168889431442"/>
        <bgColor indexed="64"/>
      </patternFill>
    </fill>
    <fill>
      <patternFill patternType="solid">
        <fgColor theme="0"/>
        <bgColor indexed="64"/>
      </patternFill>
    </fill>
    <fill>
      <patternFill patternType="solid">
        <fgColor rgb="FFFFFF00"/>
        <bgColor indexed="64"/>
      </patternFill>
    </fill>
  </fills>
  <borders count="59">
    <border>
      <left/>
      <right/>
      <top/>
      <bottom/>
      <diagonal/>
    </border>
    <border>
      <left style="medium">
        <color indexed="64"/>
      </left>
      <right/>
      <top style="medium">
        <color indexed="64"/>
      </top>
      <bottom/>
      <diagonal/>
    </border>
    <border>
      <left/>
      <right style="medium">
        <color indexed="64"/>
      </right>
      <top style="medium">
        <color indexed="64"/>
      </top>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style="medium">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style="medium">
        <color indexed="64"/>
      </left>
      <right/>
      <top style="thin">
        <color indexed="64"/>
      </top>
      <bottom style="thin">
        <color indexed="64"/>
      </bottom>
      <diagonal/>
    </border>
    <border>
      <left/>
      <right/>
      <top style="thin">
        <color indexed="64"/>
      </top>
      <bottom style="thin">
        <color indexed="64"/>
      </bottom>
      <diagonal/>
    </border>
    <border>
      <left style="medium">
        <color indexed="64"/>
      </left>
      <right/>
      <top style="thin">
        <color indexed="64"/>
      </top>
      <bottom/>
      <diagonal/>
    </border>
    <border>
      <left/>
      <right/>
      <top style="thin">
        <color indexed="64"/>
      </top>
      <bottom/>
      <diagonal/>
    </border>
    <border>
      <left/>
      <right style="medium">
        <color indexed="64"/>
      </right>
      <top/>
      <bottom style="thin">
        <color indexed="64"/>
      </bottom>
      <diagonal/>
    </border>
    <border>
      <left style="medium">
        <color indexed="64"/>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style="medium">
        <color indexed="64"/>
      </left>
      <right style="thin">
        <color indexed="64"/>
      </right>
      <top style="medium">
        <color indexed="64"/>
      </top>
      <bottom style="medium">
        <color indexed="64"/>
      </bottom>
      <diagonal/>
    </border>
    <border>
      <left style="thin">
        <color indexed="64"/>
      </left>
      <right style="medium">
        <color indexed="64"/>
      </right>
      <top/>
      <bottom style="thin">
        <color indexed="64"/>
      </bottom>
      <diagonal/>
    </border>
    <border>
      <left style="medium">
        <color indexed="64"/>
      </left>
      <right style="thin">
        <color indexed="64"/>
      </right>
      <top/>
      <bottom/>
      <diagonal/>
    </border>
    <border>
      <left style="thin">
        <color indexed="64"/>
      </left>
      <right style="medium">
        <color indexed="64"/>
      </right>
      <top style="medium">
        <color indexed="64"/>
      </top>
      <bottom style="medium">
        <color indexed="64"/>
      </bottom>
      <diagonal/>
    </border>
    <border>
      <left style="thin">
        <color indexed="64"/>
      </left>
      <right style="thin">
        <color indexed="64"/>
      </right>
      <top style="medium">
        <color indexed="64"/>
      </top>
      <bottom/>
      <diagonal/>
    </border>
    <border>
      <left style="thin">
        <color indexed="64"/>
      </left>
      <right/>
      <top style="medium">
        <color indexed="64"/>
      </top>
      <bottom style="medium">
        <color indexed="64"/>
      </bottom>
      <diagonal/>
    </border>
    <border>
      <left style="thin">
        <color indexed="64"/>
      </left>
      <right style="thin">
        <color indexed="64"/>
      </right>
      <top/>
      <bottom style="thin">
        <color indexed="64"/>
      </bottom>
      <diagonal/>
    </border>
    <border>
      <left style="thin">
        <color indexed="64"/>
      </left>
      <right style="medium">
        <color indexed="64"/>
      </right>
      <top style="thin">
        <color indexed="64"/>
      </top>
      <bottom/>
      <diagonal/>
    </border>
    <border>
      <left style="medium">
        <color indexed="64"/>
      </left>
      <right/>
      <top/>
      <bottom/>
      <diagonal/>
    </border>
    <border>
      <left style="medium">
        <color indexed="64"/>
      </left>
      <right style="thin">
        <color indexed="64"/>
      </right>
      <top/>
      <bottom style="thin">
        <color indexed="64"/>
      </bottom>
      <diagonal/>
    </border>
    <border>
      <left/>
      <right style="medium">
        <color indexed="64"/>
      </right>
      <top style="thin">
        <color indexed="64"/>
      </top>
      <bottom style="thin">
        <color indexed="64"/>
      </bottom>
      <diagonal/>
    </border>
    <border>
      <left style="medium">
        <color indexed="64"/>
      </left>
      <right style="medium">
        <color indexed="64"/>
      </right>
      <top style="medium">
        <color indexed="64"/>
      </top>
      <bottom style="medium">
        <color indexed="64"/>
      </bottom>
      <diagonal/>
    </border>
    <border>
      <left style="thin">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medium">
        <color indexed="64"/>
      </bottom>
      <diagonal/>
    </border>
    <border>
      <left/>
      <right style="thin">
        <color indexed="64"/>
      </right>
      <top style="medium">
        <color indexed="64"/>
      </top>
      <bottom style="medium">
        <color indexed="64"/>
      </bottom>
      <diagonal/>
    </border>
    <border>
      <left style="thin">
        <color indexed="64"/>
      </left>
      <right/>
      <top style="thin">
        <color indexed="64"/>
      </top>
      <bottom style="medium">
        <color indexed="64"/>
      </bottom>
      <diagonal/>
    </border>
    <border>
      <left style="medium">
        <color indexed="64"/>
      </left>
      <right/>
      <top/>
      <bottom style="thin">
        <color indexed="64"/>
      </bottom>
      <diagonal/>
    </border>
    <border>
      <left/>
      <right/>
      <top/>
      <bottom style="thin">
        <color indexed="64"/>
      </bottom>
      <diagonal/>
    </border>
    <border>
      <left/>
      <right style="medium">
        <color indexed="64"/>
      </right>
      <top style="medium">
        <color indexed="64"/>
      </top>
      <bottom style="thin">
        <color indexed="64"/>
      </bottom>
      <diagonal/>
    </border>
    <border>
      <left style="medium">
        <color indexed="64"/>
      </left>
      <right style="thin">
        <color indexed="64"/>
      </right>
      <top style="medium">
        <color indexed="64"/>
      </top>
      <bottom/>
      <diagonal/>
    </border>
    <border>
      <left style="medium">
        <color indexed="64"/>
      </left>
      <right style="thin">
        <color indexed="64"/>
      </right>
      <top/>
      <bottom style="medium">
        <color indexed="64"/>
      </bottom>
      <diagonal/>
    </border>
    <border>
      <left style="medium">
        <color indexed="64"/>
      </left>
      <right style="medium">
        <color indexed="64"/>
      </right>
      <top style="thin">
        <color indexed="64"/>
      </top>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top style="thin">
        <color indexed="64"/>
      </top>
      <bottom style="medium">
        <color indexed="64"/>
      </bottom>
      <diagonal/>
    </border>
    <border>
      <left style="medium">
        <color indexed="64"/>
      </left>
      <right style="medium">
        <color indexed="64"/>
      </right>
      <top style="medium">
        <color indexed="64"/>
      </top>
      <bottom/>
      <diagonal/>
    </border>
    <border>
      <left style="thin">
        <color indexed="64"/>
      </left>
      <right/>
      <top style="medium">
        <color indexed="64"/>
      </top>
      <bottom style="thin">
        <color indexed="64"/>
      </bottom>
      <diagonal/>
    </border>
    <border>
      <left style="medium">
        <color indexed="64"/>
      </left>
      <right/>
      <top style="medium">
        <color indexed="64"/>
      </top>
      <bottom style="medium">
        <color indexed="64"/>
      </bottom>
      <diagonal/>
    </border>
    <border>
      <left style="thin">
        <color indexed="64"/>
      </left>
      <right style="medium">
        <color indexed="64"/>
      </right>
      <top/>
      <bottom style="medium">
        <color indexed="64"/>
      </bottom>
      <diagonal/>
    </border>
    <border>
      <left/>
      <right style="medium">
        <color indexed="64"/>
      </right>
      <top style="thin">
        <color indexed="64"/>
      </top>
      <bottom/>
      <diagonal/>
    </border>
    <border>
      <left/>
      <right/>
      <top style="medium">
        <color indexed="64"/>
      </top>
      <bottom/>
      <diagonal/>
    </border>
    <border>
      <left style="medium">
        <color indexed="64"/>
      </left>
      <right style="thin">
        <color indexed="64"/>
      </right>
      <top style="thin">
        <color indexed="64"/>
      </top>
      <bottom style="hair">
        <color indexed="64"/>
      </bottom>
      <diagonal/>
    </border>
    <border>
      <left style="thin">
        <color indexed="64"/>
      </left>
      <right style="medium">
        <color indexed="64"/>
      </right>
      <top style="thin">
        <color indexed="64"/>
      </top>
      <bottom style="hair">
        <color indexed="64"/>
      </bottom>
      <diagonal/>
    </border>
  </borders>
  <cellStyleXfs count="1">
    <xf numFmtId="0" fontId="0" fillId="0" borderId="0"/>
  </cellStyleXfs>
  <cellXfs count="186">
    <xf numFmtId="0" fontId="0" fillId="0" borderId="0" xfId="0"/>
    <xf numFmtId="0" fontId="0" fillId="0" borderId="0" xfId="0" applyAlignment="1">
      <alignment vertical="center" wrapText="1"/>
    </xf>
    <xf numFmtId="0" fontId="0" fillId="0" borderId="3" xfId="0" applyBorder="1"/>
    <xf numFmtId="0" fontId="0" fillId="4" borderId="4" xfId="0" applyFill="1" applyBorder="1" applyAlignment="1">
      <alignment vertical="center" wrapText="1"/>
    </xf>
    <xf numFmtId="0" fontId="0" fillId="4" borderId="6" xfId="0" applyFill="1" applyBorder="1" applyAlignment="1">
      <alignment vertical="center" wrapText="1"/>
    </xf>
    <xf numFmtId="0" fontId="0" fillId="4" borderId="8" xfId="0" applyFill="1" applyBorder="1" applyAlignment="1">
      <alignment vertical="center" wrapText="1"/>
    </xf>
    <xf numFmtId="0" fontId="0" fillId="6" borderId="0" xfId="0" applyFill="1"/>
    <xf numFmtId="0" fontId="1" fillId="0" borderId="0" xfId="0" applyFont="1" applyFill="1" applyBorder="1" applyAlignment="1">
      <alignment vertical="center" wrapText="1"/>
    </xf>
    <xf numFmtId="0" fontId="0" fillId="0" borderId="0" xfId="0" applyFill="1" applyBorder="1"/>
    <xf numFmtId="0" fontId="0" fillId="0" borderId="0" xfId="0" applyFill="1" applyBorder="1" applyAlignment="1">
      <alignment vertical="center" wrapText="1"/>
    </xf>
    <xf numFmtId="0" fontId="0" fillId="0" borderId="0" xfId="0" applyAlignment="1">
      <alignment vertical="center"/>
    </xf>
    <xf numFmtId="0" fontId="0" fillId="0" borderId="0" xfId="0" applyAlignment="1">
      <alignment horizontal="center" vertical="center" wrapText="1"/>
    </xf>
    <xf numFmtId="0" fontId="0" fillId="4" borderId="14" xfId="0" applyFill="1" applyBorder="1" applyAlignment="1">
      <alignment vertical="center" wrapText="1"/>
    </xf>
    <xf numFmtId="0" fontId="0" fillId="7" borderId="3" xfId="0" applyFill="1" applyBorder="1" applyAlignment="1">
      <alignment horizontal="center" vertical="center"/>
    </xf>
    <xf numFmtId="0" fontId="0" fillId="7" borderId="10" xfId="0" applyFill="1" applyBorder="1" applyAlignment="1">
      <alignment horizontal="center" vertical="center"/>
    </xf>
    <xf numFmtId="0" fontId="0" fillId="7" borderId="21" xfId="0" applyFill="1" applyBorder="1" applyAlignment="1">
      <alignment horizontal="center" vertical="center"/>
    </xf>
    <xf numFmtId="0" fontId="0" fillId="0" borderId="0" xfId="0" applyFill="1" applyBorder="1" applyAlignment="1">
      <alignment horizontal="center" vertical="center"/>
    </xf>
    <xf numFmtId="0" fontId="0" fillId="0" borderId="0" xfId="0" applyFill="1"/>
    <xf numFmtId="0" fontId="0" fillId="0" borderId="3" xfId="0" applyFill="1" applyBorder="1" applyAlignment="1">
      <alignment horizontal="center" vertical="center"/>
    </xf>
    <xf numFmtId="0" fontId="0" fillId="2" borderId="6" xfId="0" applyFill="1" applyBorder="1" applyAlignment="1">
      <alignment vertical="center" wrapText="1"/>
    </xf>
    <xf numFmtId="0" fontId="4" fillId="0" borderId="0" xfId="0" applyFont="1" applyFill="1" applyBorder="1" applyAlignment="1">
      <alignment vertical="center" wrapText="1"/>
    </xf>
    <xf numFmtId="0" fontId="4" fillId="5" borderId="22" xfId="0" applyFont="1" applyFill="1" applyBorder="1" applyAlignment="1">
      <alignment vertical="center" wrapText="1"/>
    </xf>
    <xf numFmtId="0" fontId="0" fillId="7" borderId="9" xfId="0" applyFill="1" applyBorder="1" applyAlignment="1">
      <alignment horizontal="center"/>
    </xf>
    <xf numFmtId="0" fontId="0" fillId="4" borderId="6" xfId="0" applyFill="1" applyBorder="1" applyAlignment="1">
      <alignment horizontal="center" vertical="center" wrapText="1"/>
    </xf>
    <xf numFmtId="0" fontId="0" fillId="0" borderId="20" xfId="0" applyFill="1" applyBorder="1" applyAlignment="1">
      <alignment horizontal="center" vertical="center"/>
    </xf>
    <xf numFmtId="0" fontId="0" fillId="7" borderId="11" xfId="0" applyFill="1" applyBorder="1" applyAlignment="1">
      <alignment horizontal="center" vertical="center"/>
    </xf>
    <xf numFmtId="0" fontId="0" fillId="7" borderId="26" xfId="0" applyFill="1" applyBorder="1" applyAlignment="1">
      <alignment horizontal="center" vertical="center"/>
    </xf>
    <xf numFmtId="0" fontId="0" fillId="0" borderId="27" xfId="0" applyFill="1" applyBorder="1" applyAlignment="1">
      <alignment horizontal="center" vertical="center"/>
    </xf>
    <xf numFmtId="0" fontId="0" fillId="3" borderId="25" xfId="0" applyFill="1" applyBorder="1" applyAlignment="1">
      <alignment horizontal="center" vertical="center"/>
    </xf>
    <xf numFmtId="0" fontId="0" fillId="7" borderId="7" xfId="0" applyFill="1" applyBorder="1" applyAlignment="1">
      <alignment horizontal="center" vertical="center"/>
    </xf>
    <xf numFmtId="0" fontId="0" fillId="7" borderId="28" xfId="0" applyFill="1" applyBorder="1" applyAlignment="1">
      <alignment horizontal="center" vertical="center"/>
    </xf>
    <xf numFmtId="164" fontId="0" fillId="7" borderId="23" xfId="0" applyNumberFormat="1" applyFill="1" applyBorder="1" applyAlignment="1">
      <alignment horizontal="center" vertical="center"/>
    </xf>
    <xf numFmtId="164" fontId="0" fillId="7" borderId="9" xfId="0" applyNumberFormat="1" applyFill="1" applyBorder="1" applyAlignment="1">
      <alignment horizontal="center" vertical="center"/>
    </xf>
    <xf numFmtId="164" fontId="0" fillId="7" borderId="3" xfId="0" applyNumberFormat="1" applyFill="1" applyBorder="1" applyAlignment="1">
      <alignment horizontal="center" vertical="center"/>
    </xf>
    <xf numFmtId="0" fontId="0" fillId="8" borderId="14" xfId="0" applyFill="1" applyBorder="1" applyAlignment="1">
      <alignment vertical="center" wrapText="1"/>
    </xf>
    <xf numFmtId="164" fontId="0" fillId="7" borderId="11" xfId="0" applyNumberFormat="1" applyFill="1" applyBorder="1" applyAlignment="1">
      <alignment horizontal="center" vertical="center"/>
    </xf>
    <xf numFmtId="0" fontId="0" fillId="9" borderId="25" xfId="0" applyFill="1" applyBorder="1" applyAlignment="1">
      <alignment horizontal="center" vertical="center"/>
    </xf>
    <xf numFmtId="0" fontId="4" fillId="5" borderId="4" xfId="0" applyFont="1" applyFill="1" applyBorder="1" applyAlignment="1">
      <alignment horizontal="center" vertical="center" wrapText="1"/>
    </xf>
    <xf numFmtId="0" fontId="5" fillId="5" borderId="22" xfId="0" applyFont="1" applyFill="1" applyBorder="1" applyAlignment="1">
      <alignment vertical="center" wrapText="1"/>
    </xf>
    <xf numFmtId="0" fontId="0" fillId="7" borderId="5" xfId="0" applyFill="1" applyBorder="1" applyAlignment="1">
      <alignment horizontal="center" vertical="center"/>
    </xf>
    <xf numFmtId="0" fontId="0" fillId="7" borderId="3" xfId="0" applyFill="1" applyBorder="1" applyAlignment="1">
      <alignment horizontal="center" vertical="center" wrapText="1"/>
    </xf>
    <xf numFmtId="164" fontId="0" fillId="0" borderId="3" xfId="0" applyNumberFormat="1" applyFill="1" applyBorder="1" applyAlignment="1">
      <alignment horizontal="center" vertical="center"/>
    </xf>
    <xf numFmtId="0" fontId="0" fillId="0" borderId="7" xfId="0" applyBorder="1" applyAlignment="1">
      <alignment horizontal="center" vertical="center" wrapText="1"/>
    </xf>
    <xf numFmtId="2" fontId="0" fillId="7" borderId="23" xfId="0" applyNumberFormat="1" applyFill="1" applyBorder="1" applyAlignment="1">
      <alignment horizontal="center" vertical="center"/>
    </xf>
    <xf numFmtId="2" fontId="0" fillId="7" borderId="9" xfId="0" applyNumberFormat="1" applyFill="1" applyBorder="1" applyAlignment="1">
      <alignment horizontal="center" vertical="center"/>
    </xf>
    <xf numFmtId="164" fontId="0" fillId="0" borderId="0" xfId="0" applyNumberFormat="1" applyFill="1" applyBorder="1" applyAlignment="1">
      <alignment horizontal="center" vertical="center"/>
    </xf>
    <xf numFmtId="0" fontId="0" fillId="7" borderId="9" xfId="0" applyFill="1" applyBorder="1" applyAlignment="1">
      <alignment horizontal="center" vertical="center"/>
    </xf>
    <xf numFmtId="0" fontId="0" fillId="10" borderId="6" xfId="0" applyFill="1" applyBorder="1" applyAlignment="1">
      <alignment vertical="center" wrapText="1"/>
    </xf>
    <xf numFmtId="0" fontId="4" fillId="0" borderId="33" xfId="0" applyFont="1" applyBorder="1" applyAlignment="1">
      <alignment horizontal="center" vertical="center" wrapText="1"/>
    </xf>
    <xf numFmtId="0" fontId="4" fillId="5" borderId="6" xfId="0" applyFont="1" applyFill="1" applyBorder="1" applyAlignment="1">
      <alignment horizontal="center" vertical="center" wrapText="1"/>
    </xf>
    <xf numFmtId="0" fontId="4" fillId="8" borderId="4" xfId="0" applyFont="1" applyFill="1" applyBorder="1" applyAlignment="1">
      <alignment horizontal="center" vertical="center" wrapText="1"/>
    </xf>
    <xf numFmtId="0" fontId="4" fillId="8" borderId="8" xfId="0" applyFont="1" applyFill="1" applyBorder="1" applyAlignment="1">
      <alignment horizontal="center" vertical="center" wrapText="1"/>
    </xf>
    <xf numFmtId="0" fontId="0" fillId="0" borderId="0" xfId="0" applyAlignment="1">
      <alignment wrapText="1"/>
    </xf>
    <xf numFmtId="0" fontId="4" fillId="2" borderId="22" xfId="0" applyFont="1" applyFill="1" applyBorder="1" applyAlignment="1">
      <alignment horizontal="center" vertical="center" wrapText="1"/>
    </xf>
    <xf numFmtId="0" fontId="0" fillId="4" borderId="3" xfId="0" applyFill="1" applyBorder="1" applyAlignment="1">
      <alignment horizontal="center" vertical="center" wrapText="1"/>
    </xf>
    <xf numFmtId="0" fontId="1" fillId="4" borderId="3" xfId="0" applyFont="1" applyFill="1" applyBorder="1" applyAlignment="1">
      <alignment horizontal="center" vertical="center" wrapText="1"/>
    </xf>
    <xf numFmtId="0" fontId="0" fillId="0" borderId="34" xfId="0" applyFill="1" applyBorder="1" applyAlignment="1">
      <alignment horizontal="center" vertical="center" wrapText="1"/>
    </xf>
    <xf numFmtId="0" fontId="0" fillId="0" borderId="3" xfId="0" applyFill="1" applyBorder="1" applyAlignment="1">
      <alignment horizontal="center" vertical="center" wrapText="1"/>
    </xf>
    <xf numFmtId="0" fontId="0" fillId="7" borderId="5" xfId="0" applyFill="1" applyBorder="1" applyAlignment="1">
      <alignment horizontal="center" vertical="center" wrapText="1"/>
    </xf>
    <xf numFmtId="0" fontId="0" fillId="7" borderId="7" xfId="0" applyFill="1" applyBorder="1" applyAlignment="1">
      <alignment horizontal="center" vertical="center" wrapText="1"/>
    </xf>
    <xf numFmtId="0" fontId="0" fillId="0" borderId="0" xfId="0" applyFill="1" applyBorder="1" applyAlignment="1"/>
    <xf numFmtId="0" fontId="0" fillId="0" borderId="0" xfId="0" applyFill="1" applyBorder="1" applyAlignment="1">
      <alignment vertical="center"/>
    </xf>
    <xf numFmtId="0" fontId="0" fillId="0" borderId="30" xfId="0" applyFill="1" applyBorder="1"/>
    <xf numFmtId="0" fontId="1" fillId="0" borderId="1" xfId="0" applyFont="1" applyFill="1" applyBorder="1" applyAlignment="1">
      <alignment vertical="center" wrapText="1"/>
    </xf>
    <xf numFmtId="0" fontId="0" fillId="0" borderId="30" xfId="0" applyFill="1" applyBorder="1" applyAlignment="1">
      <alignment horizontal="center" vertical="center"/>
    </xf>
    <xf numFmtId="0" fontId="0" fillId="7" borderId="27" xfId="0" applyFill="1" applyBorder="1" applyAlignment="1">
      <alignment horizontal="center" vertical="center"/>
    </xf>
    <xf numFmtId="164" fontId="0" fillId="0" borderId="7" xfId="0" applyNumberFormat="1" applyFill="1" applyBorder="1" applyAlignment="1">
      <alignment horizontal="center" vertical="center"/>
    </xf>
    <xf numFmtId="0" fontId="0" fillId="7" borderId="23" xfId="0" applyFill="1" applyBorder="1" applyAlignment="1">
      <alignment horizontal="center" vertical="center"/>
    </xf>
    <xf numFmtId="0" fontId="0" fillId="7" borderId="20" xfId="0" applyFill="1" applyBorder="1" applyAlignment="1">
      <alignment horizontal="center" vertical="center"/>
    </xf>
    <xf numFmtId="164" fontId="0" fillId="7" borderId="29" xfId="0" applyNumberFormat="1" applyFill="1" applyBorder="1" applyAlignment="1">
      <alignment horizontal="center" vertical="center"/>
    </xf>
    <xf numFmtId="0" fontId="0" fillId="4" borderId="6" xfId="0" applyFill="1" applyBorder="1" applyAlignment="1">
      <alignment horizontal="center" vertical="center" wrapText="1"/>
    </xf>
    <xf numFmtId="0" fontId="0" fillId="4" borderId="8" xfId="0" applyFill="1" applyBorder="1" applyAlignment="1">
      <alignment horizontal="center" vertical="center" wrapText="1"/>
    </xf>
    <xf numFmtId="0" fontId="0" fillId="9" borderId="6" xfId="0" applyFill="1" applyBorder="1" applyAlignment="1">
      <alignment vertical="center" wrapText="1"/>
    </xf>
    <xf numFmtId="0" fontId="0" fillId="11" borderId="6" xfId="0" applyFill="1" applyBorder="1" applyAlignment="1">
      <alignment vertical="center" wrapText="1"/>
    </xf>
    <xf numFmtId="0" fontId="0" fillId="13" borderId="6" xfId="0" applyFill="1" applyBorder="1" applyAlignment="1">
      <alignment vertical="center" wrapText="1"/>
    </xf>
    <xf numFmtId="0" fontId="0" fillId="7" borderId="3" xfId="0" applyFont="1" applyFill="1" applyBorder="1" applyAlignment="1">
      <alignment horizontal="center" vertical="center" wrapText="1"/>
    </xf>
    <xf numFmtId="0" fontId="0" fillId="4" borderId="14" xfId="0" applyFont="1" applyFill="1" applyBorder="1" applyAlignment="1">
      <alignment horizontal="left" vertical="center" wrapText="1"/>
    </xf>
    <xf numFmtId="0" fontId="0" fillId="7" borderId="7" xfId="0" applyFont="1" applyFill="1" applyBorder="1" applyAlignment="1">
      <alignment horizontal="center" vertical="center" wrapText="1"/>
    </xf>
    <xf numFmtId="0" fontId="4" fillId="2" borderId="35" xfId="0" applyFont="1" applyFill="1" applyBorder="1" applyAlignment="1">
      <alignment horizontal="center" vertical="center"/>
    </xf>
    <xf numFmtId="0" fontId="0" fillId="4" borderId="46" xfId="0" applyFill="1" applyBorder="1" applyAlignment="1">
      <alignment horizontal="center" vertical="center" wrapText="1"/>
    </xf>
    <xf numFmtId="0" fontId="0" fillId="4" borderId="47" xfId="0" applyFill="1" applyBorder="1" applyAlignment="1">
      <alignment horizontal="center" vertical="center" wrapText="1"/>
    </xf>
    <xf numFmtId="0" fontId="0" fillId="4" borderId="48" xfId="0" applyFill="1" applyBorder="1" applyAlignment="1">
      <alignment horizontal="center" vertical="center" wrapText="1"/>
    </xf>
    <xf numFmtId="0" fontId="1" fillId="10" borderId="33" xfId="0" applyFont="1" applyFill="1" applyBorder="1" applyAlignment="1">
      <alignment horizontal="center" vertical="center" wrapText="1"/>
    </xf>
    <xf numFmtId="0" fontId="0" fillId="4" borderId="49" xfId="0" applyFill="1" applyBorder="1" applyAlignment="1">
      <alignment horizontal="center" vertical="center" wrapText="1"/>
    </xf>
    <xf numFmtId="0" fontId="0" fillId="4" borderId="12" xfId="0" applyFill="1" applyBorder="1" applyAlignment="1">
      <alignment horizontal="center" vertical="center" wrapText="1"/>
    </xf>
    <xf numFmtId="0" fontId="0" fillId="4" borderId="50" xfId="0" applyFill="1" applyBorder="1" applyAlignment="1">
      <alignment horizontal="center" vertical="center" wrapText="1"/>
    </xf>
    <xf numFmtId="0" fontId="1" fillId="10" borderId="51" xfId="0" applyFont="1" applyFill="1" applyBorder="1" applyAlignment="1">
      <alignment horizontal="center" vertical="center" wrapText="1"/>
    </xf>
    <xf numFmtId="0" fontId="1" fillId="10" borderId="2" xfId="0" applyFont="1" applyFill="1" applyBorder="1" applyAlignment="1">
      <alignment horizontal="center" vertical="center" wrapText="1"/>
    </xf>
    <xf numFmtId="0" fontId="0" fillId="4" borderId="4" xfId="0" applyFill="1" applyBorder="1" applyAlignment="1">
      <alignment horizontal="center" vertical="center" wrapText="1"/>
    </xf>
    <xf numFmtId="0" fontId="0" fillId="4" borderId="7" xfId="0" applyFill="1" applyBorder="1" applyAlignment="1">
      <alignment horizontal="center" vertical="center" wrapText="1"/>
    </xf>
    <xf numFmtId="0" fontId="0" fillId="4" borderId="9" xfId="0" applyFill="1" applyBorder="1" applyAlignment="1">
      <alignment horizontal="center" vertical="center" wrapText="1"/>
    </xf>
    <xf numFmtId="0" fontId="0" fillId="4" borderId="52" xfId="0" applyFill="1" applyBorder="1" applyAlignment="1">
      <alignment horizontal="center" vertical="center" wrapText="1"/>
    </xf>
    <xf numFmtId="0" fontId="0" fillId="4" borderId="10" xfId="0" applyFill="1" applyBorder="1" applyAlignment="1">
      <alignment horizontal="center" vertical="center" wrapText="1"/>
    </xf>
    <xf numFmtId="0" fontId="0" fillId="4" borderId="37" xfId="0" applyFill="1" applyBorder="1" applyAlignment="1">
      <alignment horizontal="center" vertical="center" wrapText="1"/>
    </xf>
    <xf numFmtId="0" fontId="0" fillId="4" borderId="14" xfId="0" applyFill="1" applyBorder="1" applyAlignment="1">
      <alignment horizontal="center" vertical="center" wrapText="1"/>
    </xf>
    <xf numFmtId="0" fontId="4" fillId="2" borderId="33" xfId="0" applyFont="1" applyFill="1" applyBorder="1" applyAlignment="1">
      <alignment horizontal="center" vertical="center" wrapText="1"/>
    </xf>
    <xf numFmtId="0" fontId="0" fillId="4" borderId="34" xfId="0" applyFill="1" applyBorder="1" applyAlignment="1">
      <alignment horizontal="center" vertical="center" wrapText="1"/>
    </xf>
    <xf numFmtId="0" fontId="0" fillId="4" borderId="11" xfId="0" applyFill="1" applyBorder="1" applyAlignment="1">
      <alignment horizontal="center" vertical="center" wrapText="1"/>
    </xf>
    <xf numFmtId="0" fontId="0" fillId="4" borderId="27" xfId="0" applyFill="1" applyBorder="1" applyAlignment="1">
      <alignment horizontal="center" vertical="center" wrapText="1"/>
    </xf>
    <xf numFmtId="0" fontId="0" fillId="4" borderId="36" xfId="0" applyFill="1" applyBorder="1" applyAlignment="1">
      <alignment horizontal="center" vertical="center" wrapText="1"/>
    </xf>
    <xf numFmtId="0" fontId="0" fillId="0" borderId="0" xfId="0" applyFill="1" applyBorder="1" applyAlignment="1">
      <alignment horizontal="center" vertical="center" wrapText="1"/>
    </xf>
    <xf numFmtId="0" fontId="0" fillId="4" borderId="43" xfId="0" applyFill="1" applyBorder="1" applyAlignment="1">
      <alignment horizontal="center" vertical="center" wrapText="1"/>
    </xf>
    <xf numFmtId="0" fontId="4" fillId="2" borderId="25" xfId="0" applyFont="1" applyFill="1" applyBorder="1" applyAlignment="1">
      <alignment horizontal="center" vertical="center"/>
    </xf>
    <xf numFmtId="0" fontId="0" fillId="14" borderId="6" xfId="0" applyFill="1" applyBorder="1" applyAlignment="1">
      <alignment vertical="center" wrapText="1"/>
    </xf>
    <xf numFmtId="0" fontId="0" fillId="0" borderId="5" xfId="0" applyBorder="1" applyAlignment="1">
      <alignment horizontal="center" vertical="center"/>
    </xf>
    <xf numFmtId="0" fontId="0" fillId="0" borderId="7" xfId="0" applyBorder="1" applyAlignment="1">
      <alignment horizontal="center" vertical="center"/>
    </xf>
    <xf numFmtId="165" fontId="0" fillId="7" borderId="3" xfId="0" applyNumberFormat="1" applyFill="1" applyBorder="1" applyAlignment="1">
      <alignment horizontal="center" vertical="center"/>
    </xf>
    <xf numFmtId="1" fontId="0" fillId="7" borderId="5" xfId="0" applyNumberFormat="1" applyFill="1" applyBorder="1" applyAlignment="1">
      <alignment horizontal="center" vertical="center"/>
    </xf>
    <xf numFmtId="0" fontId="0" fillId="4" borderId="31" xfId="0" applyFill="1" applyBorder="1" applyAlignment="1">
      <alignment vertical="center" wrapText="1"/>
    </xf>
    <xf numFmtId="1" fontId="0" fillId="7" borderId="9" xfId="0" applyNumberFormat="1" applyFill="1" applyBorder="1" applyAlignment="1">
      <alignment horizontal="center" vertical="center"/>
    </xf>
    <xf numFmtId="0" fontId="0" fillId="0" borderId="0" xfId="0" applyBorder="1"/>
    <xf numFmtId="0" fontId="0" fillId="12" borderId="6" xfId="0" applyFill="1" applyBorder="1" applyAlignment="1">
      <alignment vertical="center" wrapText="1"/>
    </xf>
    <xf numFmtId="0" fontId="0" fillId="7" borderId="23" xfId="0" applyFill="1" applyBorder="1" applyAlignment="1">
      <alignment horizontal="center"/>
    </xf>
    <xf numFmtId="1" fontId="0" fillId="15" borderId="5" xfId="0" applyNumberFormat="1" applyFill="1" applyBorder="1" applyAlignment="1">
      <alignment horizontal="center" vertical="center"/>
    </xf>
    <xf numFmtId="1" fontId="0" fillId="15" borderId="9" xfId="0" applyNumberFormat="1" applyFill="1" applyBorder="1" applyAlignment="1">
      <alignment horizontal="center" vertical="center"/>
    </xf>
    <xf numFmtId="165" fontId="0" fillId="9" borderId="25" xfId="0" applyNumberFormat="1" applyFill="1" applyBorder="1" applyAlignment="1">
      <alignment horizontal="center" vertical="center"/>
    </xf>
    <xf numFmtId="0" fontId="4" fillId="16" borderId="6" xfId="0" applyFont="1" applyFill="1" applyBorder="1" applyAlignment="1">
      <alignment horizontal="center" vertical="center" wrapText="1"/>
    </xf>
    <xf numFmtId="0" fontId="4" fillId="16" borderId="8" xfId="0" applyFont="1" applyFill="1" applyBorder="1" applyAlignment="1">
      <alignment horizontal="center" vertical="center" wrapText="1"/>
    </xf>
    <xf numFmtId="164" fontId="0" fillId="7" borderId="7" xfId="0" applyNumberFormat="1" applyFill="1" applyBorder="1" applyAlignment="1">
      <alignment horizontal="center" vertical="center"/>
    </xf>
    <xf numFmtId="0" fontId="0" fillId="0" borderId="7" xfId="0" applyFill="1" applyBorder="1" applyAlignment="1">
      <alignment horizontal="center" vertical="center"/>
    </xf>
    <xf numFmtId="0" fontId="0" fillId="0" borderId="29" xfId="0" applyFill="1" applyBorder="1" applyAlignment="1">
      <alignment horizontal="center" vertical="center"/>
    </xf>
    <xf numFmtId="165" fontId="0" fillId="0" borderId="0" xfId="0" applyNumberFormat="1" applyFill="1" applyBorder="1" applyAlignment="1">
      <alignment horizontal="center" vertical="center"/>
    </xf>
    <xf numFmtId="0" fontId="0" fillId="0" borderId="0" xfId="0" applyFill="1" applyAlignment="1">
      <alignment wrapText="1"/>
    </xf>
    <xf numFmtId="0" fontId="0" fillId="4" borderId="8" xfId="0" applyFill="1" applyBorder="1" applyAlignment="1">
      <alignment horizontal="center" vertical="center" wrapText="1"/>
    </xf>
    <xf numFmtId="165" fontId="0" fillId="7" borderId="11" xfId="0" applyNumberFormat="1" applyFill="1" applyBorder="1" applyAlignment="1">
      <alignment horizontal="center" vertical="center"/>
    </xf>
    <xf numFmtId="0" fontId="1" fillId="10" borderId="56" xfId="0" applyFont="1" applyFill="1" applyBorder="1" applyAlignment="1">
      <alignment horizontal="center" vertical="center" wrapText="1"/>
    </xf>
    <xf numFmtId="0" fontId="0" fillId="4" borderId="41" xfId="0" applyFill="1" applyBorder="1" applyAlignment="1">
      <alignment horizontal="center" vertical="center" wrapText="1"/>
    </xf>
    <xf numFmtId="0" fontId="0" fillId="4" borderId="42" xfId="0" applyFill="1" applyBorder="1" applyAlignment="1">
      <alignment vertical="center" wrapText="1"/>
    </xf>
    <xf numFmtId="0" fontId="0" fillId="17" borderId="54" xfId="0" applyFill="1" applyBorder="1" applyAlignment="1">
      <alignment horizontal="center" vertical="center" wrapText="1"/>
    </xf>
    <xf numFmtId="0" fontId="0" fillId="4" borderId="57" xfId="0" applyFill="1" applyBorder="1" applyAlignment="1">
      <alignment vertical="center" wrapText="1"/>
    </xf>
    <xf numFmtId="0" fontId="0" fillId="0" borderId="58" xfId="0" applyBorder="1" applyAlignment="1">
      <alignment horizontal="center" vertical="center"/>
    </xf>
    <xf numFmtId="0" fontId="0" fillId="4" borderId="19" xfId="0" applyFill="1" applyBorder="1" applyAlignment="1">
      <alignment horizontal="center" vertical="center" wrapText="1"/>
    </xf>
    <xf numFmtId="0" fontId="0" fillId="4" borderId="8" xfId="0" applyFill="1" applyBorder="1" applyAlignment="1">
      <alignment horizontal="center" vertical="center" wrapText="1"/>
    </xf>
    <xf numFmtId="0" fontId="4" fillId="6" borderId="12" xfId="0" applyFont="1" applyFill="1" applyBorder="1" applyAlignment="1">
      <alignment vertical="center" wrapText="1"/>
    </xf>
    <xf numFmtId="0" fontId="4" fillId="6" borderId="13" xfId="0" applyFont="1" applyFill="1" applyBorder="1" applyAlignment="1">
      <alignment vertical="center" wrapText="1"/>
    </xf>
    <xf numFmtId="0" fontId="1" fillId="6" borderId="16" xfId="0" applyFont="1" applyFill="1" applyBorder="1" applyAlignment="1">
      <alignment vertical="center" wrapText="1"/>
    </xf>
    <xf numFmtId="0" fontId="1" fillId="6" borderId="17" xfId="0" applyFont="1" applyFill="1" applyBorder="1" applyAlignment="1">
      <alignment vertical="center" wrapText="1"/>
    </xf>
    <xf numFmtId="0" fontId="1" fillId="6" borderId="14" xfId="0" applyFont="1" applyFill="1" applyBorder="1" applyAlignment="1">
      <alignment vertical="center" wrapText="1"/>
    </xf>
    <xf numFmtId="0" fontId="1" fillId="6" borderId="15" xfId="0" applyFont="1" applyFill="1" applyBorder="1" applyAlignment="1">
      <alignment vertical="center" wrapText="1"/>
    </xf>
    <xf numFmtId="165" fontId="0" fillId="7" borderId="10" xfId="0" applyNumberFormat="1" applyFill="1" applyBorder="1" applyAlignment="1">
      <alignment horizontal="center" vertical="center"/>
    </xf>
    <xf numFmtId="0" fontId="0" fillId="0" borderId="30" xfId="0" applyBorder="1"/>
    <xf numFmtId="0" fontId="0" fillId="18" borderId="3" xfId="0" applyFill="1" applyBorder="1" applyAlignment="1">
      <alignment horizontal="center" vertical="center"/>
    </xf>
    <xf numFmtId="0" fontId="0" fillId="18" borderId="10" xfId="0" applyFill="1" applyBorder="1" applyAlignment="1">
      <alignment horizontal="center" vertical="center"/>
    </xf>
    <xf numFmtId="165" fontId="6" fillId="9" borderId="25" xfId="0" applyNumberFormat="1" applyFont="1" applyFill="1" applyBorder="1" applyAlignment="1">
      <alignment horizontal="center" vertical="center"/>
    </xf>
    <xf numFmtId="165" fontId="0" fillId="7" borderId="37" xfId="0" applyNumberFormat="1" applyFill="1" applyBorder="1" applyAlignment="1">
      <alignment horizontal="center" vertical="center"/>
    </xf>
    <xf numFmtId="0" fontId="1" fillId="0" borderId="0" xfId="0" applyFont="1"/>
    <xf numFmtId="165" fontId="0" fillId="15" borderId="5" xfId="0" applyNumberFormat="1" applyFill="1" applyBorder="1" applyAlignment="1">
      <alignment horizontal="center" vertical="center"/>
    </xf>
    <xf numFmtId="165" fontId="0" fillId="7" borderId="7" xfId="0" applyNumberFormat="1" applyFill="1" applyBorder="1" applyAlignment="1">
      <alignment horizontal="center" vertical="center"/>
    </xf>
    <xf numFmtId="0" fontId="4" fillId="0" borderId="44" xfId="0" applyFont="1" applyBorder="1" applyAlignment="1">
      <alignment horizontal="center" vertical="center" wrapText="1"/>
    </xf>
    <xf numFmtId="0" fontId="4" fillId="0" borderId="0" xfId="0" applyFont="1" applyFill="1" applyBorder="1" applyAlignment="1">
      <alignment horizontal="center" vertical="center" wrapText="1"/>
    </xf>
    <xf numFmtId="0" fontId="4" fillId="0" borderId="30" xfId="0" applyFont="1" applyFill="1" applyBorder="1" applyAlignment="1">
      <alignment horizontal="center" vertical="center" wrapText="1"/>
    </xf>
    <xf numFmtId="165" fontId="4" fillId="9" borderId="10" xfId="0" applyNumberFormat="1" applyFont="1" applyFill="1" applyBorder="1" applyAlignment="1">
      <alignment horizontal="center" vertical="center" wrapText="1"/>
    </xf>
    <xf numFmtId="165" fontId="4" fillId="9" borderId="52" xfId="0" applyNumberFormat="1" applyFont="1" applyFill="1" applyBorder="1" applyAlignment="1">
      <alignment horizontal="center" vertical="center" wrapText="1"/>
    </xf>
    <xf numFmtId="165" fontId="4" fillId="9" borderId="37" xfId="0" applyNumberFormat="1" applyFont="1" applyFill="1" applyBorder="1" applyAlignment="1">
      <alignment horizontal="center" vertical="center" wrapText="1"/>
    </xf>
    <xf numFmtId="165" fontId="0" fillId="11" borderId="52" xfId="0" applyNumberFormat="1" applyFill="1" applyBorder="1" applyAlignment="1">
      <alignment horizontal="center" vertical="center"/>
    </xf>
    <xf numFmtId="165" fontId="0" fillId="11" borderId="37" xfId="0" applyNumberFormat="1" applyFill="1" applyBorder="1" applyAlignment="1">
      <alignment horizontal="center" vertical="center"/>
    </xf>
    <xf numFmtId="0" fontId="0" fillId="0" borderId="11" xfId="0" applyFill="1" applyBorder="1" applyAlignment="1">
      <alignment horizontal="center" vertical="center" wrapText="1"/>
    </xf>
    <xf numFmtId="0" fontId="0" fillId="7" borderId="9" xfId="0" applyFill="1" applyBorder="1" applyAlignment="1">
      <alignment horizontal="center" vertical="center" wrapText="1"/>
    </xf>
    <xf numFmtId="0" fontId="0" fillId="6" borderId="16" xfId="0" applyFill="1" applyBorder="1" applyAlignment="1">
      <alignment horizontal="center" vertical="center" wrapText="1"/>
    </xf>
    <xf numFmtId="0" fontId="0" fillId="6" borderId="55" xfId="0" applyFill="1" applyBorder="1" applyAlignment="1">
      <alignment horizontal="center" vertical="center" wrapText="1"/>
    </xf>
    <xf numFmtId="0" fontId="1" fillId="0" borderId="1" xfId="0" applyFont="1" applyBorder="1" applyAlignment="1">
      <alignment horizontal="center" vertical="center" wrapText="1"/>
    </xf>
    <xf numFmtId="0" fontId="1" fillId="0" borderId="2" xfId="0" applyFont="1" applyBorder="1" applyAlignment="1">
      <alignment horizontal="center" vertical="center" wrapText="1"/>
    </xf>
    <xf numFmtId="0" fontId="1" fillId="6" borderId="38" xfId="0" applyFont="1" applyFill="1" applyBorder="1" applyAlignment="1">
      <alignment horizontal="center" vertical="center" wrapText="1"/>
    </xf>
    <xf numFmtId="0" fontId="1" fillId="6" borderId="39" xfId="0" applyFont="1" applyFill="1" applyBorder="1" applyAlignment="1">
      <alignment horizontal="center" vertical="center" wrapText="1"/>
    </xf>
    <xf numFmtId="0" fontId="0" fillId="4" borderId="19" xfId="0" applyFill="1" applyBorder="1" applyAlignment="1">
      <alignment horizontal="center" vertical="center" wrapText="1"/>
    </xf>
    <xf numFmtId="0" fontId="0" fillId="4" borderId="24" xfId="0" applyFill="1" applyBorder="1" applyAlignment="1">
      <alignment horizontal="center" vertical="center" wrapText="1"/>
    </xf>
    <xf numFmtId="0" fontId="0" fillId="4" borderId="42" xfId="0" applyFill="1" applyBorder="1" applyAlignment="1">
      <alignment horizontal="center" vertical="center" wrapText="1"/>
    </xf>
    <xf numFmtId="0" fontId="0" fillId="4" borderId="31" xfId="0" applyFill="1" applyBorder="1" applyAlignment="1">
      <alignment horizontal="center" vertical="center" wrapText="1"/>
    </xf>
    <xf numFmtId="0" fontId="4" fillId="6" borderId="12" xfId="0" applyFont="1" applyFill="1" applyBorder="1" applyAlignment="1">
      <alignment horizontal="left" vertical="center" wrapText="1"/>
    </xf>
    <xf numFmtId="0" fontId="4" fillId="6" borderId="13" xfId="0" applyFont="1" applyFill="1" applyBorder="1" applyAlignment="1">
      <alignment horizontal="left" vertical="center" wrapText="1"/>
    </xf>
    <xf numFmtId="0" fontId="4" fillId="6" borderId="40" xfId="0" applyFont="1" applyFill="1" applyBorder="1" applyAlignment="1">
      <alignment horizontal="left" vertical="center" wrapText="1"/>
    </xf>
    <xf numFmtId="0" fontId="1" fillId="6" borderId="16" xfId="0" applyFont="1" applyFill="1" applyBorder="1" applyAlignment="1">
      <alignment horizontal="left" vertical="center" wrapText="1"/>
    </xf>
    <xf numFmtId="0" fontId="1" fillId="6" borderId="17" xfId="0" applyFont="1" applyFill="1" applyBorder="1" applyAlignment="1">
      <alignment horizontal="left" vertical="center" wrapText="1"/>
    </xf>
    <xf numFmtId="0" fontId="1" fillId="6" borderId="55" xfId="0" applyFont="1" applyFill="1" applyBorder="1" applyAlignment="1">
      <alignment horizontal="left" vertical="center" wrapText="1"/>
    </xf>
    <xf numFmtId="0" fontId="1" fillId="6" borderId="14" xfId="0" applyFont="1" applyFill="1" applyBorder="1" applyAlignment="1">
      <alignment horizontal="left" vertical="center" wrapText="1"/>
    </xf>
    <xf numFmtId="0" fontId="1" fillId="6" borderId="15" xfId="0" applyFont="1" applyFill="1" applyBorder="1" applyAlignment="1">
      <alignment horizontal="left" vertical="center" wrapText="1"/>
    </xf>
    <xf numFmtId="0" fontId="1" fillId="6" borderId="32" xfId="0" applyFont="1" applyFill="1" applyBorder="1" applyAlignment="1">
      <alignment horizontal="left" vertical="center" wrapText="1"/>
    </xf>
    <xf numFmtId="0" fontId="1" fillId="6" borderId="14" xfId="0" applyFont="1" applyFill="1" applyBorder="1" applyAlignment="1">
      <alignment horizontal="center" vertical="center" wrapText="1"/>
    </xf>
    <xf numFmtId="0" fontId="1" fillId="6" borderId="18" xfId="0" applyFont="1" applyFill="1" applyBorder="1" applyAlignment="1">
      <alignment horizontal="center" vertical="center" wrapText="1"/>
    </xf>
    <xf numFmtId="0" fontId="0" fillId="4" borderId="6" xfId="0" applyFill="1" applyBorder="1" applyAlignment="1">
      <alignment horizontal="center" vertical="center" wrapText="1"/>
    </xf>
    <xf numFmtId="0" fontId="0" fillId="4" borderId="8" xfId="0" applyFill="1" applyBorder="1" applyAlignment="1">
      <alignment horizontal="center" vertical="center" wrapText="1"/>
    </xf>
    <xf numFmtId="0" fontId="1" fillId="2" borderId="53" xfId="0" applyFont="1" applyFill="1" applyBorder="1" applyAlignment="1">
      <alignment horizontal="center" vertical="center" wrapText="1"/>
    </xf>
    <xf numFmtId="0" fontId="1" fillId="2" borderId="45" xfId="0" applyFont="1" applyFill="1" applyBorder="1" applyAlignment="1">
      <alignment horizontal="center" vertical="center" wrapText="1"/>
    </xf>
    <xf numFmtId="0" fontId="1" fillId="10" borderId="53" xfId="0" applyFont="1" applyFill="1" applyBorder="1" applyAlignment="1">
      <alignment horizontal="center" vertical="center" wrapText="1"/>
    </xf>
    <xf numFmtId="0" fontId="1" fillId="10" borderId="44" xfId="0" applyFont="1" applyFill="1" applyBorder="1" applyAlignment="1">
      <alignment horizontal="center" vertical="center" wrapText="1"/>
    </xf>
    <xf numFmtId="0" fontId="1" fillId="10" borderId="45" xfId="0" applyFont="1" applyFill="1" applyBorder="1" applyAlignment="1">
      <alignment horizontal="center" vertical="center" wrapText="1"/>
    </xf>
  </cellXfs>
  <cellStyles count="1">
    <cellStyle name="Normal" xfId="0" builtinId="0"/>
  </cellStyles>
  <dxfs count="2">
    <dxf>
      <font>
        <color rgb="FF006100"/>
      </font>
      <fill>
        <patternFill>
          <bgColor rgb="FFC6EFCE"/>
        </patternFill>
      </fill>
    </dxf>
    <dxf>
      <font>
        <color rgb="FF006100"/>
      </font>
      <fill>
        <patternFill>
          <bgColor rgb="FFC6EFCE"/>
        </patternFill>
      </fill>
    </dxf>
  </dxfs>
  <tableStyles count="0" defaultTableStyle="TableStyleMedium2" defaultPivotStyle="PivotStyleLight16"/>
  <colors>
    <mruColors>
      <color rgb="FFD5FFD5"/>
      <color rgb="FF99FF99"/>
      <color rgb="FF66FF33"/>
      <color rgb="FFFFFAEB"/>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calcChain" Target="calcChain.xml"/></Relationships>
</file>

<file path=xl/theme/theme1.xml><?xml version="1.0" encoding="utf-8"?>
<a:theme xmlns:a="http://schemas.openxmlformats.org/drawingml/2006/main" name="Thèm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comments" Target="../comments3.xml"/><Relationship Id="rId2" Type="http://schemas.openxmlformats.org/officeDocument/2006/relationships/vmlDrawing" Target="../drawings/vmlDrawing3.v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3" Type="http://schemas.openxmlformats.org/officeDocument/2006/relationships/comments" Target="../comments4.xml"/><Relationship Id="rId2" Type="http://schemas.openxmlformats.org/officeDocument/2006/relationships/vmlDrawing" Target="../drawings/vmlDrawing4.vml"/><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FU53"/>
  <sheetViews>
    <sheetView zoomScale="85" workbookViewId="0">
      <selection activeCell="A29" sqref="A29"/>
    </sheetView>
  </sheetViews>
  <sheetFormatPr baseColWidth="10" defaultRowHeight="14.5" x14ac:dyDescent="0.35"/>
  <cols>
    <col min="1" max="1" width="33.6328125" style="1" customWidth="1"/>
    <col min="2" max="2" width="19.90625" customWidth="1"/>
    <col min="4" max="4" width="15.7265625" customWidth="1"/>
  </cols>
  <sheetData>
    <row r="1" spans="1:4" x14ac:dyDescent="0.35">
      <c r="D1" s="122"/>
    </row>
    <row r="4" spans="1:4" ht="15" thickBot="1" x14ac:dyDescent="0.4">
      <c r="B4" s="10"/>
    </row>
    <row r="5" spans="1:4" ht="37.5" thickBot="1" x14ac:dyDescent="0.4">
      <c r="A5" s="38" t="s">
        <v>182</v>
      </c>
      <c r="B5" s="143">
        <f>MIN(B46,B52)</f>
        <v>146.06671037457289</v>
      </c>
    </row>
    <row r="6" spans="1:4" ht="37.5" thickBot="1" x14ac:dyDescent="0.4">
      <c r="A6" s="38" t="s">
        <v>158</v>
      </c>
      <c r="B6" s="143">
        <f>B5*B10</f>
        <v>146.06671037457289</v>
      </c>
    </row>
    <row r="8" spans="1:4" ht="15" thickBot="1" x14ac:dyDescent="0.4"/>
    <row r="9" spans="1:4" ht="15" thickBot="1" x14ac:dyDescent="0.4">
      <c r="A9" s="160" t="s">
        <v>13</v>
      </c>
      <c r="B9" s="161"/>
    </row>
    <row r="10" spans="1:4" x14ac:dyDescent="0.35">
      <c r="A10" s="3" t="s">
        <v>7</v>
      </c>
      <c r="B10" s="104">
        <v>1</v>
      </c>
    </row>
    <row r="11" spans="1:4" x14ac:dyDescent="0.35">
      <c r="A11" s="4" t="s">
        <v>14</v>
      </c>
      <c r="B11" s="105">
        <v>80</v>
      </c>
    </row>
    <row r="12" spans="1:4" x14ac:dyDescent="0.35">
      <c r="A12" s="4" t="s">
        <v>18</v>
      </c>
      <c r="B12" s="105" t="s">
        <v>20</v>
      </c>
    </row>
    <row r="13" spans="1:4" x14ac:dyDescent="0.35">
      <c r="A13" s="4" t="s">
        <v>15</v>
      </c>
      <c r="B13" s="105">
        <v>80</v>
      </c>
    </row>
    <row r="14" spans="1:4" x14ac:dyDescent="0.35">
      <c r="A14" s="4" t="s">
        <v>16</v>
      </c>
      <c r="B14" s="29">
        <v>30</v>
      </c>
    </row>
    <row r="15" spans="1:4" x14ac:dyDescent="0.35">
      <c r="A15" s="129" t="s">
        <v>144</v>
      </c>
      <c r="B15" s="130" t="s">
        <v>145</v>
      </c>
      <c r="C15" s="145" t="s">
        <v>232</v>
      </c>
    </row>
    <row r="16" spans="1:4" ht="29.5" thickBot="1" x14ac:dyDescent="0.4">
      <c r="A16" s="127" t="s">
        <v>223</v>
      </c>
      <c r="B16" s="128" t="s">
        <v>226</v>
      </c>
    </row>
    <row r="17" spans="1:177" ht="15" thickBot="1" x14ac:dyDescent="0.4"/>
    <row r="18" spans="1:177" s="6" customFormat="1" ht="15.5" x14ac:dyDescent="0.35">
      <c r="A18" s="133" t="s">
        <v>0</v>
      </c>
      <c r="B18" s="134"/>
      <c r="C18" s="134"/>
      <c r="D18" s="134"/>
      <c r="E18" s="134"/>
      <c r="F18" s="134"/>
      <c r="G18" s="134"/>
      <c r="H18" s="134"/>
      <c r="I18" s="134"/>
      <c r="J18" s="134"/>
      <c r="K18" s="134"/>
      <c r="L18" s="134"/>
      <c r="M18" s="134"/>
      <c r="N18" s="134"/>
      <c r="O18" s="134"/>
      <c r="P18" s="134"/>
      <c r="Q18" s="134"/>
      <c r="R18" s="134"/>
      <c r="S18" s="134"/>
      <c r="T18" s="134"/>
      <c r="U18" s="134"/>
      <c r="V18" s="134"/>
      <c r="W18" s="134"/>
      <c r="X18" s="134"/>
      <c r="Y18" s="134"/>
      <c r="Z18" s="134"/>
      <c r="AA18" s="134"/>
      <c r="AB18" s="134"/>
      <c r="AC18" s="134"/>
      <c r="AD18" s="134"/>
      <c r="AE18" s="134"/>
      <c r="AF18" s="134"/>
      <c r="AG18" s="134"/>
      <c r="AH18" s="134"/>
      <c r="AI18" s="134"/>
      <c r="AJ18" s="134"/>
      <c r="AK18" s="134"/>
      <c r="AL18" s="134"/>
      <c r="AM18" s="134"/>
      <c r="AN18" s="134"/>
      <c r="AO18" s="134"/>
      <c r="AP18" s="134"/>
      <c r="AQ18" s="134"/>
      <c r="AR18" s="134"/>
      <c r="AS18" s="134"/>
      <c r="AT18" s="134"/>
      <c r="AU18" s="134"/>
      <c r="AV18" s="134"/>
      <c r="AW18" s="134"/>
      <c r="AX18" s="134"/>
      <c r="AY18" s="134"/>
      <c r="AZ18" s="134"/>
      <c r="BA18" s="134"/>
      <c r="BB18" s="134"/>
      <c r="BC18" s="134"/>
      <c r="BD18" s="134"/>
      <c r="BE18" s="134"/>
      <c r="BF18" s="134"/>
      <c r="BG18" s="134"/>
      <c r="BH18" s="134"/>
      <c r="BI18" s="134"/>
      <c r="BJ18" s="134"/>
      <c r="BK18" s="134"/>
      <c r="BL18" s="134"/>
      <c r="BM18" s="134"/>
      <c r="BN18" s="134"/>
      <c r="BO18" s="134"/>
      <c r="BP18" s="134"/>
      <c r="BQ18" s="134"/>
      <c r="BR18" s="134"/>
      <c r="BS18" s="134"/>
      <c r="BT18" s="134"/>
      <c r="BU18" s="134"/>
      <c r="BV18" s="134"/>
      <c r="BW18" s="134"/>
      <c r="BX18" s="134"/>
      <c r="BY18" s="134"/>
      <c r="BZ18" s="134"/>
      <c r="CA18" s="134"/>
      <c r="CB18" s="134"/>
      <c r="CC18" s="134"/>
      <c r="CD18" s="134"/>
      <c r="CE18" s="62"/>
      <c r="CF18" s="17"/>
      <c r="CG18" s="17"/>
      <c r="CH18" s="17"/>
      <c r="CI18" s="17"/>
      <c r="CJ18" s="17"/>
      <c r="CK18" s="17"/>
      <c r="CL18" s="17"/>
      <c r="CM18" s="17"/>
      <c r="CN18" s="17"/>
      <c r="CO18" s="17"/>
      <c r="CP18" s="17"/>
      <c r="CQ18" s="17"/>
      <c r="CR18" s="17"/>
      <c r="CS18" s="17"/>
      <c r="CT18" s="17"/>
      <c r="CU18" s="17"/>
      <c r="CV18" s="17"/>
      <c r="CW18" s="17"/>
      <c r="CX18" s="17"/>
      <c r="CY18" s="17"/>
      <c r="CZ18" s="17"/>
      <c r="DA18" s="17"/>
      <c r="DB18" s="17"/>
      <c r="DC18" s="17"/>
      <c r="DD18" s="17"/>
      <c r="DE18" s="17"/>
      <c r="DF18" s="17"/>
      <c r="DG18" s="17"/>
      <c r="DH18" s="17"/>
      <c r="DI18" s="17"/>
      <c r="DJ18" s="17"/>
      <c r="DK18" s="17"/>
      <c r="DL18" s="17"/>
      <c r="DM18" s="17"/>
      <c r="DN18" s="17"/>
      <c r="DO18" s="17"/>
      <c r="DP18" s="17"/>
      <c r="DQ18" s="17"/>
      <c r="DR18" s="17"/>
      <c r="DS18" s="17"/>
      <c r="DT18" s="17"/>
      <c r="DU18" s="17"/>
      <c r="DV18" s="17"/>
      <c r="DW18" s="17"/>
      <c r="DX18" s="17"/>
      <c r="DY18" s="17"/>
      <c r="DZ18" s="17"/>
      <c r="EA18" s="17"/>
      <c r="EB18" s="17"/>
      <c r="EC18" s="17"/>
      <c r="ED18" s="17"/>
      <c r="EE18" s="17"/>
      <c r="EF18" s="17"/>
      <c r="EG18" s="17"/>
      <c r="EH18" s="17"/>
      <c r="EI18" s="17"/>
      <c r="EJ18" s="17"/>
      <c r="EK18" s="17"/>
      <c r="EL18" s="17"/>
      <c r="EM18" s="17"/>
      <c r="EN18" s="17"/>
      <c r="EO18" s="17"/>
      <c r="EP18" s="17"/>
      <c r="EQ18" s="17"/>
      <c r="ER18" s="17"/>
      <c r="ES18" s="17"/>
      <c r="ET18" s="17"/>
      <c r="EU18" s="17"/>
      <c r="EV18" s="17"/>
      <c r="EW18" s="17"/>
      <c r="EX18" s="17"/>
      <c r="EY18" s="17"/>
      <c r="EZ18" s="17"/>
      <c r="FA18" s="17"/>
      <c r="FB18" s="17"/>
      <c r="FC18" s="17"/>
      <c r="FD18" s="17"/>
      <c r="FE18" s="17"/>
      <c r="FF18" s="17"/>
      <c r="FG18" s="17"/>
      <c r="FH18" s="17"/>
      <c r="FI18" s="17"/>
      <c r="FJ18" s="17"/>
      <c r="FK18" s="17"/>
      <c r="FL18" s="17"/>
      <c r="FM18" s="17"/>
      <c r="FN18" s="17"/>
      <c r="FO18" s="17"/>
      <c r="FP18" s="17"/>
      <c r="FQ18" s="17"/>
      <c r="FR18" s="17"/>
      <c r="FS18" s="17"/>
      <c r="FT18" s="17"/>
      <c r="FU18" s="17"/>
    </row>
    <row r="19" spans="1:177" ht="29" x14ac:dyDescent="0.35">
      <c r="A19" s="4" t="s">
        <v>98</v>
      </c>
      <c r="B19" s="13">
        <v>0</v>
      </c>
      <c r="C19" s="13">
        <v>1</v>
      </c>
      <c r="D19" s="13">
        <v>2</v>
      </c>
      <c r="E19" s="13">
        <v>3</v>
      </c>
      <c r="F19" s="13">
        <v>4</v>
      </c>
      <c r="G19" s="13">
        <v>5</v>
      </c>
      <c r="H19" s="13">
        <v>6</v>
      </c>
      <c r="I19" s="13">
        <v>7</v>
      </c>
      <c r="J19" s="13">
        <v>8</v>
      </c>
      <c r="K19" s="13">
        <v>9</v>
      </c>
      <c r="L19" s="13">
        <v>10</v>
      </c>
      <c r="M19" s="13">
        <v>11</v>
      </c>
      <c r="N19" s="13">
        <v>12</v>
      </c>
      <c r="O19" s="13">
        <v>13</v>
      </c>
      <c r="P19" s="13">
        <v>14</v>
      </c>
      <c r="Q19" s="13">
        <v>15</v>
      </c>
      <c r="R19" s="13">
        <v>16</v>
      </c>
      <c r="S19" s="13">
        <v>17</v>
      </c>
      <c r="T19" s="13">
        <v>18</v>
      </c>
      <c r="U19" s="13">
        <v>19</v>
      </c>
      <c r="V19" s="141">
        <v>20</v>
      </c>
      <c r="W19" s="13">
        <v>21</v>
      </c>
      <c r="X19" s="13">
        <v>22</v>
      </c>
      <c r="Y19" s="13">
        <v>23</v>
      </c>
      <c r="Z19" s="13">
        <v>24</v>
      </c>
      <c r="AA19" s="13">
        <v>25</v>
      </c>
      <c r="AB19" s="13">
        <v>26</v>
      </c>
      <c r="AC19" s="13">
        <v>27</v>
      </c>
      <c r="AD19" s="13">
        <v>28</v>
      </c>
      <c r="AE19" s="13">
        <v>29</v>
      </c>
      <c r="AF19" s="14">
        <v>30</v>
      </c>
      <c r="AG19" s="13">
        <v>31</v>
      </c>
      <c r="AH19" s="14">
        <v>32</v>
      </c>
      <c r="AI19" s="13">
        <v>33</v>
      </c>
      <c r="AJ19" s="14">
        <v>34</v>
      </c>
      <c r="AK19" s="141">
        <v>35</v>
      </c>
      <c r="AL19" s="14">
        <v>36</v>
      </c>
      <c r="AM19" s="13">
        <v>37</v>
      </c>
      <c r="AN19" s="14">
        <v>38</v>
      </c>
      <c r="AO19" s="13">
        <v>39</v>
      </c>
      <c r="AP19" s="14">
        <v>40</v>
      </c>
      <c r="AQ19" s="13">
        <v>41</v>
      </c>
      <c r="AR19" s="14">
        <v>42</v>
      </c>
      <c r="AS19" s="13">
        <v>43</v>
      </c>
      <c r="AT19" s="14">
        <v>44</v>
      </c>
      <c r="AU19" s="13">
        <v>45</v>
      </c>
      <c r="AV19" s="14">
        <v>46</v>
      </c>
      <c r="AW19" s="13">
        <v>47</v>
      </c>
      <c r="AX19" s="14">
        <v>48</v>
      </c>
      <c r="AY19" s="13">
        <v>49</v>
      </c>
      <c r="AZ19" s="142">
        <v>50</v>
      </c>
      <c r="BA19" s="13">
        <v>51</v>
      </c>
      <c r="BB19" s="14">
        <v>52</v>
      </c>
      <c r="BC19" s="13">
        <v>53</v>
      </c>
      <c r="BD19" s="14">
        <v>54</v>
      </c>
      <c r="BE19" s="13">
        <v>55</v>
      </c>
      <c r="BF19" s="14">
        <v>56</v>
      </c>
      <c r="BG19" s="13">
        <v>57</v>
      </c>
      <c r="BH19" s="14">
        <v>58</v>
      </c>
      <c r="BI19" s="13">
        <v>59</v>
      </c>
      <c r="BJ19" s="14">
        <v>60</v>
      </c>
      <c r="BK19" s="13">
        <v>61</v>
      </c>
      <c r="BL19" s="14">
        <v>62</v>
      </c>
      <c r="BM19" s="13">
        <v>63</v>
      </c>
      <c r="BN19" s="14">
        <v>64</v>
      </c>
      <c r="BO19" s="141">
        <v>65</v>
      </c>
      <c r="BP19" s="14">
        <v>66</v>
      </c>
      <c r="BQ19" s="13">
        <v>67</v>
      </c>
      <c r="BR19" s="14">
        <v>68</v>
      </c>
      <c r="BS19" s="13">
        <v>69</v>
      </c>
      <c r="BT19" s="14">
        <v>70</v>
      </c>
      <c r="BU19" s="13">
        <v>71</v>
      </c>
      <c r="BV19" s="14">
        <v>72</v>
      </c>
      <c r="BW19" s="13">
        <v>73</v>
      </c>
      <c r="BX19" s="14">
        <v>74</v>
      </c>
      <c r="BY19" s="13">
        <v>75</v>
      </c>
      <c r="BZ19" s="14">
        <v>76</v>
      </c>
      <c r="CA19" s="13">
        <v>77</v>
      </c>
      <c r="CB19" s="14">
        <v>78</v>
      </c>
      <c r="CC19" s="13">
        <v>79</v>
      </c>
      <c r="CD19" s="142">
        <v>80</v>
      </c>
      <c r="CE19" s="62"/>
      <c r="CF19" s="17"/>
      <c r="CG19" s="17"/>
      <c r="CH19" s="17"/>
      <c r="CI19" s="17"/>
      <c r="CJ19" s="17"/>
      <c r="CK19" s="17"/>
      <c r="CL19" s="17"/>
      <c r="CM19" s="17"/>
      <c r="CN19" s="17"/>
      <c r="CO19" s="17"/>
      <c r="CP19" s="17"/>
      <c r="CQ19" s="17"/>
      <c r="CR19" s="17"/>
      <c r="CS19" s="17"/>
      <c r="CT19" s="17"/>
      <c r="CU19" s="17"/>
      <c r="CV19" s="17"/>
      <c r="CW19" s="17"/>
      <c r="CX19" s="17"/>
      <c r="CY19" s="17"/>
      <c r="CZ19" s="17"/>
      <c r="DA19" s="17"/>
      <c r="DB19" s="17"/>
      <c r="DC19" s="17"/>
      <c r="DD19" s="17"/>
      <c r="DE19" s="17"/>
      <c r="DF19" s="17"/>
      <c r="DG19" s="17"/>
      <c r="DH19" s="17"/>
      <c r="DI19" s="17"/>
      <c r="DJ19" s="17"/>
      <c r="DK19" s="17"/>
      <c r="DL19" s="17"/>
      <c r="DM19" s="17"/>
      <c r="DN19" s="17"/>
      <c r="DO19" s="17"/>
      <c r="DP19" s="17"/>
      <c r="DQ19" s="17"/>
      <c r="DR19" s="17"/>
      <c r="DS19" s="17"/>
      <c r="DT19" s="17"/>
      <c r="DU19" s="17"/>
      <c r="DV19" s="17"/>
      <c r="DW19" s="17"/>
      <c r="DX19" s="17"/>
      <c r="DY19" s="17"/>
      <c r="DZ19" s="17"/>
      <c r="EA19" s="17"/>
      <c r="EB19" s="17"/>
      <c r="EC19" s="17"/>
      <c r="ED19" s="17"/>
      <c r="EE19" s="17"/>
      <c r="EF19" s="17"/>
      <c r="EG19" s="17"/>
      <c r="EH19" s="17"/>
      <c r="EI19" s="17"/>
      <c r="EJ19" s="17"/>
      <c r="EK19" s="17"/>
      <c r="EL19" s="17"/>
      <c r="EM19" s="17"/>
      <c r="EN19" s="17"/>
      <c r="EO19" s="17"/>
      <c r="EP19" s="17"/>
      <c r="EQ19" s="17"/>
      <c r="ER19" s="17"/>
      <c r="ES19" s="17"/>
      <c r="ET19" s="17"/>
      <c r="EU19" s="17"/>
      <c r="EV19" s="17"/>
      <c r="EW19" s="17"/>
      <c r="EX19" s="17"/>
      <c r="EY19" s="17"/>
      <c r="EZ19" s="17"/>
      <c r="FA19" s="17"/>
      <c r="FB19" s="17"/>
      <c r="FC19" s="17"/>
      <c r="FD19" s="17"/>
      <c r="FE19" s="17"/>
      <c r="FF19" s="17"/>
      <c r="FG19" s="17"/>
      <c r="FH19" s="17"/>
      <c r="FI19" s="17"/>
      <c r="FJ19" s="17"/>
      <c r="FK19" s="17"/>
      <c r="FL19" s="17"/>
      <c r="FM19" s="17"/>
      <c r="FN19" s="17"/>
      <c r="FO19" s="17"/>
      <c r="FP19" s="17"/>
      <c r="FQ19" s="17"/>
      <c r="FR19" s="17"/>
      <c r="FS19" s="17"/>
      <c r="FT19" s="17"/>
      <c r="FU19" s="17"/>
    </row>
    <row r="20" spans="1:177" s="6" customFormat="1" x14ac:dyDescent="0.35">
      <c r="A20" s="135" t="s">
        <v>3</v>
      </c>
      <c r="B20" s="136"/>
      <c r="C20" s="136"/>
      <c r="D20" s="136"/>
      <c r="E20" s="136"/>
      <c r="F20" s="136"/>
      <c r="G20" s="136"/>
      <c r="H20" s="136"/>
      <c r="I20" s="136"/>
      <c r="J20" s="136"/>
      <c r="K20" s="136"/>
      <c r="L20" s="136"/>
      <c r="M20" s="136"/>
      <c r="N20" s="136"/>
      <c r="O20" s="136"/>
      <c r="P20" s="136"/>
      <c r="Q20" s="136"/>
      <c r="R20" s="136"/>
      <c r="S20" s="136"/>
      <c r="T20" s="136"/>
      <c r="U20" s="136"/>
      <c r="V20" s="136"/>
      <c r="W20" s="136"/>
      <c r="X20" s="136"/>
      <c r="Y20" s="136"/>
      <c r="Z20" s="136"/>
      <c r="AA20" s="136"/>
      <c r="AB20" s="136"/>
      <c r="AC20" s="136"/>
      <c r="AD20" s="136"/>
      <c r="AE20" s="136"/>
      <c r="AF20" s="136"/>
      <c r="AG20" s="136"/>
      <c r="AH20" s="136"/>
      <c r="AI20" s="136"/>
      <c r="AJ20" s="136"/>
      <c r="AK20" s="136"/>
      <c r="AL20" s="136"/>
      <c r="AM20" s="136"/>
      <c r="AN20" s="136"/>
      <c r="AO20" s="136"/>
      <c r="AP20" s="136"/>
      <c r="AQ20" s="136"/>
      <c r="AR20" s="136"/>
      <c r="AS20" s="136"/>
      <c r="AT20" s="136"/>
      <c r="AU20" s="136"/>
      <c r="AV20" s="136"/>
      <c r="AW20" s="136"/>
      <c r="AX20" s="136"/>
      <c r="AY20" s="136"/>
      <c r="AZ20" s="136"/>
      <c r="BA20" s="136"/>
      <c r="BB20" s="136"/>
      <c r="BC20" s="136"/>
      <c r="BD20" s="136"/>
      <c r="BE20" s="136"/>
      <c r="BF20" s="136"/>
      <c r="BG20" s="136"/>
      <c r="BH20" s="136"/>
      <c r="BI20" s="136"/>
      <c r="BJ20" s="136"/>
      <c r="BK20" s="136"/>
      <c r="BL20" s="136"/>
      <c r="BM20" s="136"/>
      <c r="BN20" s="136"/>
      <c r="BO20" s="136"/>
      <c r="BP20" s="136"/>
      <c r="BQ20" s="136"/>
      <c r="BR20" s="136"/>
      <c r="BS20" s="136"/>
      <c r="BT20" s="136"/>
      <c r="BU20" s="136"/>
      <c r="BV20" s="136"/>
      <c r="BW20" s="136"/>
      <c r="BX20" s="136"/>
      <c r="BY20" s="136"/>
      <c r="BZ20" s="136"/>
      <c r="CA20" s="136"/>
      <c r="CB20" s="136"/>
      <c r="CC20" s="136"/>
      <c r="CD20" s="136"/>
      <c r="CE20" s="62"/>
      <c r="CF20" s="17"/>
      <c r="CG20" s="17"/>
      <c r="CH20" s="17"/>
      <c r="CI20" s="17"/>
      <c r="CJ20" s="17"/>
      <c r="CK20" s="17"/>
      <c r="CL20" s="17"/>
      <c r="CM20" s="17"/>
      <c r="CN20" s="17"/>
      <c r="CO20" s="17"/>
      <c r="CP20" s="17"/>
      <c r="CQ20" s="17"/>
      <c r="CR20" s="17"/>
      <c r="CS20" s="17"/>
      <c r="CT20" s="17"/>
      <c r="CU20" s="17"/>
      <c r="CV20" s="17"/>
      <c r="CW20" s="17"/>
      <c r="CX20" s="17"/>
      <c r="CY20" s="17"/>
      <c r="CZ20" s="17"/>
      <c r="DA20" s="17"/>
      <c r="DB20" s="17"/>
      <c r="DC20" s="17"/>
      <c r="DD20" s="17"/>
      <c r="DE20" s="17"/>
      <c r="DF20" s="17"/>
      <c r="DG20" s="17"/>
      <c r="DH20" s="17"/>
      <c r="DI20" s="17"/>
      <c r="DJ20" s="17"/>
      <c r="DK20" s="17"/>
      <c r="DL20" s="17"/>
      <c r="DM20" s="17"/>
      <c r="DN20" s="17"/>
      <c r="DO20" s="17"/>
      <c r="DP20" s="17"/>
      <c r="DQ20" s="17"/>
      <c r="DR20" s="17"/>
      <c r="DS20" s="17"/>
      <c r="DT20" s="17"/>
      <c r="DU20" s="17"/>
      <c r="DV20" s="17"/>
      <c r="DW20" s="17"/>
      <c r="DX20" s="17"/>
      <c r="DY20" s="17"/>
      <c r="DZ20" s="17"/>
      <c r="EA20" s="17"/>
      <c r="EB20" s="17"/>
      <c r="EC20" s="17"/>
      <c r="ED20" s="17"/>
      <c r="EE20" s="17"/>
      <c r="EF20" s="17"/>
      <c r="EG20" s="17"/>
      <c r="EH20" s="17"/>
      <c r="EI20" s="17"/>
      <c r="EJ20" s="17"/>
      <c r="EK20" s="17"/>
      <c r="EL20" s="17"/>
      <c r="EM20" s="17"/>
      <c r="EN20" s="17"/>
      <c r="EO20" s="17"/>
      <c r="EP20" s="17"/>
      <c r="EQ20" s="17"/>
      <c r="ER20" s="17"/>
      <c r="ES20" s="17"/>
      <c r="ET20" s="17"/>
      <c r="EU20" s="17"/>
      <c r="EV20" s="17"/>
      <c r="EW20" s="17"/>
      <c r="EX20" s="17"/>
      <c r="EY20" s="17"/>
      <c r="EZ20" s="17"/>
      <c r="FA20" s="17"/>
      <c r="FB20" s="17"/>
      <c r="FC20" s="17"/>
      <c r="FD20" s="17"/>
      <c r="FE20" s="17"/>
      <c r="FF20" s="17"/>
      <c r="FG20" s="17"/>
      <c r="FH20" s="17"/>
      <c r="FI20" s="17"/>
      <c r="FJ20" s="17"/>
      <c r="FK20" s="17"/>
      <c r="FL20" s="17"/>
      <c r="FM20" s="17"/>
      <c r="FN20" s="17"/>
      <c r="FO20" s="17"/>
      <c r="FP20" s="17"/>
      <c r="FQ20" s="17"/>
      <c r="FR20" s="17"/>
      <c r="FS20" s="17"/>
      <c r="FT20" s="17"/>
      <c r="FU20" s="17"/>
    </row>
    <row r="21" spans="1:177" x14ac:dyDescent="0.35">
      <c r="A21" s="4" t="s">
        <v>192</v>
      </c>
      <c r="B21" s="106">
        <f t="shared" ref="B21:AG21" si="0">(((B22+B24)*$B$36)+(B25+B26))*(44/12)</f>
        <v>256.66666666666663</v>
      </c>
      <c r="C21" s="106">
        <f t="shared" si="0"/>
        <v>264.55606504973997</v>
      </c>
      <c r="D21" s="106">
        <f t="shared" si="0"/>
        <v>272.14477439418067</v>
      </c>
      <c r="E21" s="106">
        <f t="shared" si="0"/>
        <v>279.63637627278848</v>
      </c>
      <c r="F21" s="106">
        <f t="shared" si="0"/>
        <v>287.06811885001548</v>
      </c>
      <c r="G21" s="106">
        <f t="shared" si="0"/>
        <v>294.45688421506685</v>
      </c>
      <c r="H21" s="106">
        <f t="shared" si="0"/>
        <v>301.81230261647215</v>
      </c>
      <c r="I21" s="106">
        <f t="shared" si="0"/>
        <v>309.14058230309945</v>
      </c>
      <c r="J21" s="106">
        <f t="shared" si="0"/>
        <v>316.44604756538678</v>
      </c>
      <c r="K21" s="106">
        <f t="shared" si="0"/>
        <v>323.73187681181548</v>
      </c>
      <c r="L21" s="106">
        <f t="shared" si="0"/>
        <v>331.00050070192725</v>
      </c>
      <c r="M21" s="106">
        <f t="shared" si="0"/>
        <v>338.25383563220106</v>
      </c>
      <c r="N21" s="106">
        <f t="shared" si="0"/>
        <v>345.49342957826536</v>
      </c>
      <c r="O21" s="106">
        <f t="shared" si="0"/>
        <v>352.72055780779391</v>
      </c>
      <c r="P21" s="106">
        <f t="shared" si="0"/>
        <v>359.93628824829375</v>
      </c>
      <c r="Q21" s="106">
        <f t="shared" si="0"/>
        <v>367.14152762136916</v>
      </c>
      <c r="R21" s="106">
        <f t="shared" si="0"/>
        <v>374.33705491275418</v>
      </c>
      <c r="S21" s="106">
        <f t="shared" si="0"/>
        <v>381.52354623141377</v>
      </c>
      <c r="T21" s="106">
        <f t="shared" si="0"/>
        <v>388.70159365068315</v>
      </c>
      <c r="U21" s="106">
        <f t="shared" si="0"/>
        <v>395.87171974245172</v>
      </c>
      <c r="V21" s="106">
        <f t="shared" si="0"/>
        <v>341.13957204627877</v>
      </c>
      <c r="W21" s="106">
        <f t="shared" si="0"/>
        <v>349.22941535941413</v>
      </c>
      <c r="X21" s="106">
        <f t="shared" si="0"/>
        <v>357.30107417405304</v>
      </c>
      <c r="Y21" s="106">
        <f t="shared" si="0"/>
        <v>365.35648017166119</v>
      </c>
      <c r="Z21" s="106">
        <f t="shared" si="0"/>
        <v>373.39720941194349</v>
      </c>
      <c r="AA21" s="106">
        <f t="shared" si="0"/>
        <v>381.42457111136406</v>
      </c>
      <c r="AB21" s="106">
        <f t="shared" si="0"/>
        <v>389.43966929486504</v>
      </c>
      <c r="AC21" s="106">
        <f t="shared" si="0"/>
        <v>397.44344691837676</v>
      </c>
      <c r="AD21" s="106">
        <f t="shared" si="0"/>
        <v>405.43671826044181</v>
      </c>
      <c r="AE21" s="106">
        <f t="shared" si="0"/>
        <v>413.42019322643068</v>
      </c>
      <c r="AF21" s="106">
        <f t="shared" si="0"/>
        <v>421.39449593280057</v>
      </c>
      <c r="AG21" s="106">
        <f t="shared" si="0"/>
        <v>428.13795693262159</v>
      </c>
      <c r="AH21" s="106">
        <f t="shared" ref="AH21:BM21" si="1">(((AH22+AH24)*$B$36)+(AH25+AH26))*(44/12)</f>
        <v>434.87329127960197</v>
      </c>
      <c r="AI21" s="106">
        <f t="shared" si="1"/>
        <v>441.60094097011267</v>
      </c>
      <c r="AJ21" s="106">
        <f t="shared" si="1"/>
        <v>448.32130453027446</v>
      </c>
      <c r="AK21" s="106">
        <f t="shared" si="1"/>
        <v>383.41288575305202</v>
      </c>
      <c r="AL21" s="106">
        <f t="shared" si="1"/>
        <v>390.62481338318651</v>
      </c>
      <c r="AM21" s="106">
        <f t="shared" si="1"/>
        <v>397.82344644118507</v>
      </c>
      <c r="AN21" s="106">
        <f t="shared" si="1"/>
        <v>405.00983186539048</v>
      </c>
      <c r="AO21" s="106">
        <f t="shared" si="1"/>
        <v>412.18487049775814</v>
      </c>
      <c r="AP21" s="106">
        <f t="shared" si="1"/>
        <v>419.34934526397751</v>
      </c>
      <c r="AQ21" s="106">
        <f t="shared" si="1"/>
        <v>426.50394258870921</v>
      </c>
      <c r="AR21" s="106">
        <f t="shared" si="1"/>
        <v>433.64926895409837</v>
      </c>
      <c r="AS21" s="106">
        <f t="shared" si="1"/>
        <v>440.78586389965494</v>
      </c>
      <c r="AT21" s="106">
        <f t="shared" si="1"/>
        <v>447.91421036726905</v>
      </c>
      <c r="AU21" s="106">
        <f t="shared" si="1"/>
        <v>455.03474303362879</v>
      </c>
      <c r="AV21" s="106">
        <f t="shared" si="1"/>
        <v>462.14785509489064</v>
      </c>
      <c r="AW21" s="106">
        <f t="shared" si="1"/>
        <v>469.25390384560865</v>
      </c>
      <c r="AX21" s="106">
        <f t="shared" si="1"/>
        <v>476.35321530730283</v>
      </c>
      <c r="AY21" s="106">
        <f t="shared" si="1"/>
        <v>483.44608809994003</v>
      </c>
      <c r="AZ21" s="106">
        <f t="shared" si="1"/>
        <v>409.11119070530754</v>
      </c>
      <c r="BA21" s="106">
        <f t="shared" si="1"/>
        <v>417.09874821724992</v>
      </c>
      <c r="BB21" s="106">
        <f t="shared" si="1"/>
        <v>425.07378317047028</v>
      </c>
      <c r="BC21" s="106">
        <f t="shared" si="1"/>
        <v>433.03716177838538</v>
      </c>
      <c r="BD21" s="106">
        <f t="shared" si="1"/>
        <v>440.98964323598199</v>
      </c>
      <c r="BE21" s="106">
        <f t="shared" si="1"/>
        <v>448.93189812392774</v>
      </c>
      <c r="BF21" s="106">
        <f t="shared" si="1"/>
        <v>456.8645228490451</v>
      </c>
      <c r="BG21" s="106">
        <f t="shared" si="1"/>
        <v>464.78805112979779</v>
      </c>
      <c r="BH21" s="106">
        <f t="shared" si="1"/>
        <v>472.70296324303035</v>
      </c>
      <c r="BI21" s="106">
        <f t="shared" si="1"/>
        <v>480.60969354999014</v>
      </c>
      <c r="BJ21" s="106">
        <f t="shared" si="1"/>
        <v>488.50863668252379</v>
      </c>
      <c r="BK21" s="106">
        <f t="shared" si="1"/>
        <v>496.4001526737033</v>
      </c>
      <c r="BL21" s="106">
        <f t="shared" si="1"/>
        <v>504.28457124789458</v>
      </c>
      <c r="BM21" s="106">
        <f t="shared" si="1"/>
        <v>512.16219543491832</v>
      </c>
      <c r="BN21" s="106">
        <f t="shared" ref="BN21:CD21" si="2">(((BN22+BN24)*$B$36)+(BN25+BN26))*(44/12)</f>
        <v>520.03330463581335</v>
      </c>
      <c r="BO21" s="106">
        <f t="shared" si="2"/>
        <v>426.50394258870938</v>
      </c>
      <c r="BP21" s="106">
        <f t="shared" si="2"/>
        <v>434.26131201484105</v>
      </c>
      <c r="BQ21" s="106">
        <f t="shared" si="2"/>
        <v>442.00843933619296</v>
      </c>
      <c r="BR21" s="106">
        <f t="shared" si="2"/>
        <v>449.74593436661706</v>
      </c>
      <c r="BS21" s="106">
        <f t="shared" si="2"/>
        <v>457.47434154781484</v>
      </c>
      <c r="BT21" s="106">
        <f t="shared" si="2"/>
        <v>465.19414977457598</v>
      </c>
      <c r="BU21" s="106">
        <f t="shared" si="2"/>
        <v>472.90580035858898</v>
      </c>
      <c r="BV21" s="106">
        <f t="shared" si="2"/>
        <v>480.60969354999014</v>
      </c>
      <c r="BW21" s="106">
        <f t="shared" si="2"/>
        <v>488.30619392770421</v>
      </c>
      <c r="BX21" s="106">
        <f t="shared" si="2"/>
        <v>495.99563489266092</v>
      </c>
      <c r="BY21" s="106">
        <f t="shared" si="2"/>
        <v>503.67832244229635</v>
      </c>
      <c r="BZ21" s="106">
        <f t="shared" si="2"/>
        <v>511.35453836391775</v>
      </c>
      <c r="CA21" s="106">
        <f t="shared" si="2"/>
        <v>519.02454295415305</v>
      </c>
      <c r="CB21" s="106">
        <f t="shared" si="2"/>
        <v>526.68857734887661</v>
      </c>
      <c r="CC21" s="106">
        <f t="shared" si="2"/>
        <v>534.34686553063921</v>
      </c>
      <c r="CD21" s="139">
        <f t="shared" si="2"/>
        <v>541.99961606728937</v>
      </c>
      <c r="CE21" s="62"/>
      <c r="CF21" s="17"/>
      <c r="CG21" s="17"/>
      <c r="CH21" s="17"/>
      <c r="CI21" s="17"/>
      <c r="CJ21" s="17"/>
      <c r="CK21" s="17"/>
      <c r="CL21" s="17"/>
      <c r="CM21" s="17"/>
      <c r="CN21" s="17"/>
      <c r="CO21" s="17"/>
      <c r="CP21" s="17"/>
      <c r="CQ21" s="17"/>
      <c r="CR21" s="17"/>
      <c r="CS21" s="17"/>
      <c r="CT21" s="17"/>
      <c r="CU21" s="17"/>
      <c r="CV21" s="17"/>
      <c r="CW21" s="17"/>
      <c r="CX21" s="17"/>
      <c r="CY21" s="17"/>
      <c r="CZ21" s="17"/>
      <c r="DA21" s="17"/>
      <c r="DB21" s="17"/>
      <c r="DC21" s="17"/>
      <c r="DD21" s="17"/>
      <c r="DE21" s="17"/>
      <c r="DF21" s="17"/>
      <c r="DG21" s="17"/>
      <c r="DH21" s="17"/>
      <c r="DI21" s="17"/>
      <c r="DJ21" s="17"/>
      <c r="DK21" s="17"/>
      <c r="DL21" s="17"/>
      <c r="DM21" s="17"/>
      <c r="DN21" s="17"/>
      <c r="DO21" s="17"/>
      <c r="DP21" s="17"/>
      <c r="DQ21" s="17"/>
      <c r="DR21" s="17"/>
      <c r="DS21" s="17"/>
      <c r="DT21" s="17"/>
      <c r="DU21" s="17"/>
      <c r="DV21" s="17"/>
      <c r="DW21" s="17"/>
      <c r="DX21" s="17"/>
      <c r="DY21" s="17"/>
      <c r="DZ21" s="17"/>
      <c r="EA21" s="17"/>
      <c r="EB21" s="17"/>
      <c r="EC21" s="17"/>
      <c r="ED21" s="17"/>
      <c r="EE21" s="17"/>
      <c r="EF21" s="17"/>
      <c r="EG21" s="17"/>
      <c r="EH21" s="17"/>
      <c r="EI21" s="17"/>
      <c r="EJ21" s="17"/>
      <c r="EK21" s="17"/>
      <c r="EL21" s="17"/>
      <c r="EM21" s="17"/>
      <c r="EN21" s="17"/>
      <c r="EO21" s="17"/>
      <c r="EP21" s="17"/>
      <c r="EQ21" s="17"/>
      <c r="ER21" s="17"/>
      <c r="ES21" s="17"/>
      <c r="ET21" s="17"/>
      <c r="EU21" s="17"/>
      <c r="EV21" s="17"/>
      <c r="EW21" s="17"/>
      <c r="EX21" s="17"/>
      <c r="EY21" s="17"/>
      <c r="EZ21" s="17"/>
      <c r="FA21" s="17"/>
      <c r="FB21" s="17"/>
      <c r="FC21" s="17"/>
      <c r="FD21" s="17"/>
      <c r="FE21" s="17"/>
      <c r="FF21" s="17"/>
      <c r="FG21" s="17"/>
      <c r="FH21" s="17"/>
      <c r="FI21" s="17"/>
      <c r="FJ21" s="17"/>
      <c r="FK21" s="17"/>
      <c r="FL21" s="17"/>
      <c r="FM21" s="17"/>
      <c r="FN21" s="17"/>
      <c r="FO21" s="17"/>
      <c r="FP21" s="17"/>
      <c r="FQ21" s="17"/>
      <c r="FR21" s="17"/>
      <c r="FS21" s="17"/>
      <c r="FT21" s="17"/>
      <c r="FU21" s="17"/>
    </row>
    <row r="22" spans="1:177" x14ac:dyDescent="0.35">
      <c r="A22" s="4" t="s">
        <v>189</v>
      </c>
      <c r="B22" s="106">
        <f>B23*$B$37*$C$38</f>
        <v>0</v>
      </c>
      <c r="C22" s="106">
        <f t="shared" ref="C22:BN22" si="3">C23*$B$37*$C$38</f>
        <v>2.7143999999999999</v>
      </c>
      <c r="D22" s="106">
        <f t="shared" si="3"/>
        <v>5.4287999999999998</v>
      </c>
      <c r="E22" s="106">
        <f t="shared" si="3"/>
        <v>8.1431999999999984</v>
      </c>
      <c r="F22" s="106">
        <f t="shared" si="3"/>
        <v>10.8576</v>
      </c>
      <c r="G22" s="106">
        <f t="shared" si="3"/>
        <v>13.572000000000001</v>
      </c>
      <c r="H22" s="106">
        <f t="shared" si="3"/>
        <v>16.286399999999997</v>
      </c>
      <c r="I22" s="106">
        <f t="shared" si="3"/>
        <v>19.000799999999998</v>
      </c>
      <c r="J22" s="106">
        <f t="shared" si="3"/>
        <v>21.715199999999996</v>
      </c>
      <c r="K22" s="106">
        <f t="shared" si="3"/>
        <v>24.429599999999994</v>
      </c>
      <c r="L22" s="106">
        <f t="shared" si="3"/>
        <v>27.143999999999991</v>
      </c>
      <c r="M22" s="106">
        <f t="shared" si="3"/>
        <v>29.858399999999993</v>
      </c>
      <c r="N22" s="106">
        <f t="shared" si="3"/>
        <v>32.572799999999987</v>
      </c>
      <c r="O22" s="106">
        <f t="shared" si="3"/>
        <v>35.287199999999984</v>
      </c>
      <c r="P22" s="106">
        <f t="shared" si="3"/>
        <v>38.001599999999989</v>
      </c>
      <c r="Q22" s="106">
        <f t="shared" si="3"/>
        <v>40.715999999999987</v>
      </c>
      <c r="R22" s="106">
        <f t="shared" si="3"/>
        <v>43.430399999999985</v>
      </c>
      <c r="S22" s="106">
        <f t="shared" si="3"/>
        <v>46.144799999999982</v>
      </c>
      <c r="T22" s="106">
        <f t="shared" si="3"/>
        <v>48.859199999999987</v>
      </c>
      <c r="U22" s="106">
        <f t="shared" si="3"/>
        <v>51.573599999999985</v>
      </c>
      <c r="V22" s="106">
        <f t="shared" si="3"/>
        <v>26.207999999999977</v>
      </c>
      <c r="W22" s="106">
        <f t="shared" si="3"/>
        <v>29.296799999999983</v>
      </c>
      <c r="X22" s="106">
        <f t="shared" si="3"/>
        <v>32.385599999999982</v>
      </c>
      <c r="Y22" s="106">
        <f t="shared" si="3"/>
        <v>35.474399999999982</v>
      </c>
      <c r="Z22" s="106">
        <f t="shared" si="3"/>
        <v>38.563199999999973</v>
      </c>
      <c r="AA22" s="106">
        <f t="shared" si="3"/>
        <v>41.651999999999973</v>
      </c>
      <c r="AB22" s="106">
        <f t="shared" si="3"/>
        <v>44.740799999999965</v>
      </c>
      <c r="AC22" s="106">
        <f t="shared" si="3"/>
        <v>47.829599999999971</v>
      </c>
      <c r="AD22" s="106">
        <f t="shared" si="3"/>
        <v>50.91839999999997</v>
      </c>
      <c r="AE22" s="106">
        <f t="shared" si="3"/>
        <v>54.007199999999962</v>
      </c>
      <c r="AF22" s="106">
        <f t="shared" si="3"/>
        <v>57.095999999999954</v>
      </c>
      <c r="AG22" s="106">
        <f t="shared" si="3"/>
        <v>60.18479999999996</v>
      </c>
      <c r="AH22" s="106">
        <f t="shared" si="3"/>
        <v>63.273599999999952</v>
      </c>
      <c r="AI22" s="106">
        <f t="shared" si="3"/>
        <v>66.362399999999951</v>
      </c>
      <c r="AJ22" s="106">
        <f t="shared" si="3"/>
        <v>69.451199999999957</v>
      </c>
      <c r="AK22" s="106">
        <f t="shared" si="3"/>
        <v>39.779999999999944</v>
      </c>
      <c r="AL22" s="106">
        <f t="shared" si="3"/>
        <v>43.055999999999948</v>
      </c>
      <c r="AM22" s="106">
        <f t="shared" si="3"/>
        <v>46.331999999999944</v>
      </c>
      <c r="AN22" s="106">
        <f t="shared" si="3"/>
        <v>49.607999999999954</v>
      </c>
      <c r="AO22" s="106">
        <f t="shared" si="3"/>
        <v>52.883999999999951</v>
      </c>
      <c r="AP22" s="106">
        <f t="shared" si="3"/>
        <v>56.159999999999947</v>
      </c>
      <c r="AQ22" s="106">
        <f t="shared" si="3"/>
        <v>59.435999999999943</v>
      </c>
      <c r="AR22" s="106">
        <f t="shared" si="3"/>
        <v>62.711999999999939</v>
      </c>
      <c r="AS22" s="106">
        <f t="shared" si="3"/>
        <v>65.987999999999957</v>
      </c>
      <c r="AT22" s="106">
        <f t="shared" si="3"/>
        <v>69.263999999999953</v>
      </c>
      <c r="AU22" s="106">
        <f t="shared" si="3"/>
        <v>72.539999999999949</v>
      </c>
      <c r="AV22" s="106">
        <f t="shared" si="3"/>
        <v>75.815999999999946</v>
      </c>
      <c r="AW22" s="106">
        <f t="shared" si="3"/>
        <v>79.091999999999942</v>
      </c>
      <c r="AX22" s="106">
        <f t="shared" si="3"/>
        <v>82.367999999999952</v>
      </c>
      <c r="AY22" s="106">
        <f t="shared" si="3"/>
        <v>85.643999999999949</v>
      </c>
      <c r="AZ22" s="106">
        <f t="shared" si="3"/>
        <v>51.479999999999947</v>
      </c>
      <c r="BA22" s="106">
        <f t="shared" si="3"/>
        <v>55.130399999999945</v>
      </c>
      <c r="BB22" s="106">
        <f t="shared" si="3"/>
        <v>58.78079999999995</v>
      </c>
      <c r="BC22" s="106">
        <f t="shared" si="3"/>
        <v>62.431199999999954</v>
      </c>
      <c r="BD22" s="106">
        <f t="shared" si="3"/>
        <v>66.081599999999952</v>
      </c>
      <c r="BE22" s="106">
        <f t="shared" si="3"/>
        <v>69.731999999999957</v>
      </c>
      <c r="BF22" s="106">
        <f t="shared" si="3"/>
        <v>73.382399999999961</v>
      </c>
      <c r="BG22" s="106">
        <f t="shared" si="3"/>
        <v>77.032799999999966</v>
      </c>
      <c r="BH22" s="106">
        <f t="shared" si="3"/>
        <v>80.683199999999985</v>
      </c>
      <c r="BI22" s="106">
        <f t="shared" si="3"/>
        <v>84.33359999999999</v>
      </c>
      <c r="BJ22" s="106">
        <f t="shared" si="3"/>
        <v>87.983999999999995</v>
      </c>
      <c r="BK22" s="106">
        <f t="shared" si="3"/>
        <v>91.634399999999999</v>
      </c>
      <c r="BL22" s="106">
        <f t="shared" si="3"/>
        <v>95.284800000000004</v>
      </c>
      <c r="BM22" s="106">
        <f t="shared" si="3"/>
        <v>98.935199999999995</v>
      </c>
      <c r="BN22" s="106">
        <f t="shared" si="3"/>
        <v>102.58560000000001</v>
      </c>
      <c r="BO22" s="106">
        <f t="shared" ref="BO22:CC22" si="4">BO23*$B$37*$C$38</f>
        <v>59.436000000000014</v>
      </c>
      <c r="BP22" s="106">
        <f t="shared" si="4"/>
        <v>62.992800000000017</v>
      </c>
      <c r="BQ22" s="106">
        <f t="shared" si="4"/>
        <v>66.549600000000012</v>
      </c>
      <c r="BR22" s="106">
        <f t="shared" si="4"/>
        <v>70.106399999999994</v>
      </c>
      <c r="BS22" s="106">
        <f t="shared" si="4"/>
        <v>73.663200000000003</v>
      </c>
      <c r="BT22" s="106">
        <f t="shared" si="4"/>
        <v>77.22</v>
      </c>
      <c r="BU22" s="106">
        <f t="shared" si="4"/>
        <v>80.776799999999994</v>
      </c>
      <c r="BV22" s="106">
        <f t="shared" si="4"/>
        <v>84.33359999999999</v>
      </c>
      <c r="BW22" s="106">
        <f t="shared" si="4"/>
        <v>87.890399999999985</v>
      </c>
      <c r="BX22" s="106">
        <f t="shared" si="4"/>
        <v>91.447199999999995</v>
      </c>
      <c r="BY22" s="106">
        <f t="shared" si="4"/>
        <v>95.003999999999991</v>
      </c>
      <c r="BZ22" s="106">
        <f t="shared" si="4"/>
        <v>98.560799999999986</v>
      </c>
      <c r="CA22" s="106">
        <f t="shared" si="4"/>
        <v>102.11759999999998</v>
      </c>
      <c r="CB22" s="106">
        <f t="shared" si="4"/>
        <v>105.67439999999998</v>
      </c>
      <c r="CC22" s="106">
        <f t="shared" si="4"/>
        <v>109.23119999999999</v>
      </c>
      <c r="CD22" s="106">
        <f>CD23*$B$37*$C$38</f>
        <v>112.78799999999998</v>
      </c>
      <c r="CE22" s="62"/>
      <c r="CF22" s="17"/>
      <c r="CG22" s="17"/>
      <c r="CH22" s="17"/>
      <c r="CI22" s="17"/>
      <c r="CJ22" s="17"/>
      <c r="CK22" s="17"/>
      <c r="CL22" s="17"/>
      <c r="CM22" s="17"/>
      <c r="CN22" s="17"/>
      <c r="CO22" s="17"/>
      <c r="CP22" s="17"/>
      <c r="CQ22" s="17"/>
      <c r="CR22" s="17"/>
      <c r="CS22" s="17"/>
      <c r="CT22" s="17"/>
      <c r="CU22" s="17"/>
      <c r="CV22" s="17"/>
      <c r="CW22" s="17"/>
      <c r="CX22" s="17"/>
      <c r="CY22" s="17"/>
      <c r="CZ22" s="17"/>
      <c r="DA22" s="17"/>
      <c r="DB22" s="17"/>
      <c r="DC22" s="17"/>
      <c r="DD22" s="17"/>
      <c r="DE22" s="17"/>
      <c r="DF22" s="17"/>
      <c r="DG22" s="17"/>
      <c r="DH22" s="17"/>
      <c r="DI22" s="17"/>
      <c r="DJ22" s="17"/>
      <c r="DK22" s="17"/>
      <c r="DL22" s="17"/>
      <c r="DM22" s="17"/>
      <c r="DN22" s="17"/>
      <c r="DO22" s="17"/>
      <c r="DP22" s="17"/>
      <c r="DQ22" s="17"/>
      <c r="DR22" s="17"/>
      <c r="DS22" s="17"/>
      <c r="DT22" s="17"/>
      <c r="DU22" s="17"/>
      <c r="DV22" s="17"/>
      <c r="DW22" s="17"/>
      <c r="DX22" s="17"/>
      <c r="DY22" s="17"/>
      <c r="DZ22" s="17"/>
      <c r="EA22" s="17"/>
      <c r="EB22" s="17"/>
      <c r="EC22" s="17"/>
      <c r="ED22" s="17"/>
      <c r="EE22" s="17"/>
      <c r="EF22" s="17"/>
      <c r="EG22" s="17"/>
      <c r="EH22" s="17"/>
      <c r="EI22" s="17"/>
      <c r="EJ22" s="17"/>
      <c r="EK22" s="17"/>
      <c r="EL22" s="17"/>
      <c r="EM22" s="17"/>
      <c r="EN22" s="17"/>
      <c r="EO22" s="17"/>
      <c r="EP22" s="17"/>
      <c r="EQ22" s="17"/>
      <c r="ER22" s="17"/>
      <c r="ES22" s="17"/>
      <c r="ET22" s="17"/>
      <c r="EU22" s="17"/>
      <c r="EV22" s="17"/>
      <c r="EW22" s="17"/>
      <c r="EX22" s="17"/>
      <c r="EY22" s="17"/>
      <c r="EZ22" s="17"/>
      <c r="FA22" s="17"/>
      <c r="FB22" s="17"/>
      <c r="FC22" s="17"/>
      <c r="FD22" s="17"/>
      <c r="FE22" s="17"/>
      <c r="FF22" s="17"/>
      <c r="FG22" s="17"/>
      <c r="FH22" s="17"/>
      <c r="FI22" s="17"/>
      <c r="FJ22" s="17"/>
      <c r="FK22" s="17"/>
      <c r="FL22" s="17"/>
      <c r="FM22" s="17"/>
      <c r="FN22" s="17"/>
      <c r="FO22" s="17"/>
      <c r="FP22" s="17"/>
      <c r="FQ22" s="17"/>
      <c r="FR22" s="17"/>
      <c r="FS22" s="17"/>
      <c r="FT22" s="17"/>
      <c r="FU22" s="17"/>
    </row>
    <row r="23" spans="1:177" x14ac:dyDescent="0.35">
      <c r="A23" s="19" t="s">
        <v>12</v>
      </c>
      <c r="B23" s="2">
        <v>0</v>
      </c>
      <c r="C23" s="2">
        <f>B23+5.8</f>
        <v>5.8</v>
      </c>
      <c r="D23" s="2">
        <f t="shared" ref="D23:U23" si="5">C23+5.8</f>
        <v>11.6</v>
      </c>
      <c r="E23" s="2">
        <f t="shared" si="5"/>
        <v>17.399999999999999</v>
      </c>
      <c r="F23" s="2">
        <f t="shared" si="5"/>
        <v>23.2</v>
      </c>
      <c r="G23" s="2">
        <f t="shared" si="5"/>
        <v>29</v>
      </c>
      <c r="H23" s="2">
        <f t="shared" si="5"/>
        <v>34.799999999999997</v>
      </c>
      <c r="I23" s="2">
        <f t="shared" si="5"/>
        <v>40.599999999999994</v>
      </c>
      <c r="J23" s="2">
        <f t="shared" si="5"/>
        <v>46.399999999999991</v>
      </c>
      <c r="K23" s="2">
        <f t="shared" si="5"/>
        <v>52.199999999999989</v>
      </c>
      <c r="L23" s="2">
        <f t="shared" si="5"/>
        <v>57.999999999999986</v>
      </c>
      <c r="M23" s="2">
        <f t="shared" si="5"/>
        <v>63.799999999999983</v>
      </c>
      <c r="N23" s="2">
        <f t="shared" si="5"/>
        <v>69.59999999999998</v>
      </c>
      <c r="O23" s="2">
        <f t="shared" si="5"/>
        <v>75.399999999999977</v>
      </c>
      <c r="P23" s="2">
        <f t="shared" si="5"/>
        <v>81.199999999999974</v>
      </c>
      <c r="Q23" s="2">
        <f t="shared" si="5"/>
        <v>86.999999999999972</v>
      </c>
      <c r="R23" s="2">
        <f t="shared" si="5"/>
        <v>92.799999999999969</v>
      </c>
      <c r="S23" s="2">
        <f t="shared" si="5"/>
        <v>98.599999999999966</v>
      </c>
      <c r="T23" s="2">
        <f t="shared" si="5"/>
        <v>104.39999999999996</v>
      </c>
      <c r="U23" s="2">
        <f t="shared" si="5"/>
        <v>110.19999999999996</v>
      </c>
      <c r="V23" s="2">
        <f>U23+5.8-60</f>
        <v>55.999999999999957</v>
      </c>
      <c r="W23" s="2">
        <f>V23+6.6</f>
        <v>62.599999999999959</v>
      </c>
      <c r="X23" s="2">
        <f t="shared" ref="X23:AJ23" si="6">W23+6.6</f>
        <v>69.19999999999996</v>
      </c>
      <c r="Y23" s="2">
        <f t="shared" si="6"/>
        <v>75.799999999999955</v>
      </c>
      <c r="Z23" s="2">
        <f t="shared" si="6"/>
        <v>82.399999999999949</v>
      </c>
      <c r="AA23" s="2">
        <f t="shared" si="6"/>
        <v>88.999999999999943</v>
      </c>
      <c r="AB23" s="2">
        <f t="shared" si="6"/>
        <v>95.599999999999937</v>
      </c>
      <c r="AC23" s="2">
        <f t="shared" si="6"/>
        <v>102.19999999999993</v>
      </c>
      <c r="AD23" s="2">
        <f t="shared" si="6"/>
        <v>108.79999999999993</v>
      </c>
      <c r="AE23" s="2">
        <f t="shared" si="6"/>
        <v>115.39999999999992</v>
      </c>
      <c r="AF23" s="2">
        <f t="shared" si="6"/>
        <v>121.99999999999991</v>
      </c>
      <c r="AG23" s="2">
        <f t="shared" si="6"/>
        <v>128.59999999999991</v>
      </c>
      <c r="AH23" s="2">
        <f t="shared" si="6"/>
        <v>135.1999999999999</v>
      </c>
      <c r="AI23" s="2">
        <f t="shared" si="6"/>
        <v>141.7999999999999</v>
      </c>
      <c r="AJ23" s="2">
        <f t="shared" si="6"/>
        <v>148.39999999999989</v>
      </c>
      <c r="AK23" s="2">
        <f>AJ23+6.6-70</f>
        <v>84.999999999999886</v>
      </c>
      <c r="AL23" s="2">
        <f>AK23+7</f>
        <v>91.999999999999886</v>
      </c>
      <c r="AM23" s="2">
        <f t="shared" ref="AM23:AY23" si="7">AL23+7</f>
        <v>98.999999999999886</v>
      </c>
      <c r="AN23" s="2">
        <f t="shared" si="7"/>
        <v>105.99999999999989</v>
      </c>
      <c r="AO23" s="2">
        <f t="shared" si="7"/>
        <v>112.99999999999989</v>
      </c>
      <c r="AP23" s="2">
        <f t="shared" si="7"/>
        <v>119.99999999999989</v>
      </c>
      <c r="AQ23" s="2">
        <f t="shared" si="7"/>
        <v>126.99999999999989</v>
      </c>
      <c r="AR23" s="2">
        <f t="shared" si="7"/>
        <v>133.99999999999989</v>
      </c>
      <c r="AS23" s="2">
        <f t="shared" si="7"/>
        <v>140.99999999999989</v>
      </c>
      <c r="AT23" s="2">
        <f t="shared" si="7"/>
        <v>147.99999999999989</v>
      </c>
      <c r="AU23" s="2">
        <f t="shared" si="7"/>
        <v>154.99999999999989</v>
      </c>
      <c r="AV23" s="2">
        <f t="shared" si="7"/>
        <v>161.99999999999989</v>
      </c>
      <c r="AW23" s="2">
        <f t="shared" si="7"/>
        <v>168.99999999999989</v>
      </c>
      <c r="AX23" s="2">
        <f t="shared" si="7"/>
        <v>175.99999999999989</v>
      </c>
      <c r="AY23" s="2">
        <f t="shared" si="7"/>
        <v>182.99999999999989</v>
      </c>
      <c r="AZ23" s="2">
        <f>AY23+7-80</f>
        <v>109.99999999999989</v>
      </c>
      <c r="BA23" s="2">
        <f>AZ23+7.8</f>
        <v>117.79999999999988</v>
      </c>
      <c r="BB23" s="2">
        <f t="shared" ref="BB23:BN23" si="8">BA23+7.8</f>
        <v>125.59999999999988</v>
      </c>
      <c r="BC23" s="2">
        <f t="shared" si="8"/>
        <v>133.39999999999989</v>
      </c>
      <c r="BD23" s="2">
        <f t="shared" si="8"/>
        <v>141.1999999999999</v>
      </c>
      <c r="BE23" s="2">
        <f t="shared" si="8"/>
        <v>148.99999999999991</v>
      </c>
      <c r="BF23" s="2">
        <f t="shared" si="8"/>
        <v>156.79999999999993</v>
      </c>
      <c r="BG23" s="2">
        <f t="shared" si="8"/>
        <v>164.59999999999994</v>
      </c>
      <c r="BH23" s="2">
        <f t="shared" si="8"/>
        <v>172.39999999999995</v>
      </c>
      <c r="BI23" s="2">
        <f t="shared" si="8"/>
        <v>180.19999999999996</v>
      </c>
      <c r="BJ23" s="2">
        <f t="shared" si="8"/>
        <v>187.99999999999997</v>
      </c>
      <c r="BK23" s="2">
        <f t="shared" si="8"/>
        <v>195.79999999999998</v>
      </c>
      <c r="BL23" s="2">
        <f t="shared" si="8"/>
        <v>203.6</v>
      </c>
      <c r="BM23" s="2">
        <f t="shared" si="8"/>
        <v>211.4</v>
      </c>
      <c r="BN23" s="2">
        <f t="shared" si="8"/>
        <v>219.20000000000002</v>
      </c>
      <c r="BO23" s="2">
        <f>BN23+7.8-100</f>
        <v>127.00000000000003</v>
      </c>
      <c r="BP23" s="2">
        <f>BO23+7.6</f>
        <v>134.60000000000002</v>
      </c>
      <c r="BQ23" s="2">
        <f t="shared" ref="BQ23:CD23" si="9">BP23+7.6</f>
        <v>142.20000000000002</v>
      </c>
      <c r="BR23" s="2">
        <f t="shared" si="9"/>
        <v>149.80000000000001</v>
      </c>
      <c r="BS23" s="2">
        <f t="shared" si="9"/>
        <v>157.4</v>
      </c>
      <c r="BT23" s="2">
        <f t="shared" si="9"/>
        <v>165</v>
      </c>
      <c r="BU23" s="2">
        <f t="shared" si="9"/>
        <v>172.6</v>
      </c>
      <c r="BV23" s="2">
        <f t="shared" si="9"/>
        <v>180.2</v>
      </c>
      <c r="BW23" s="2">
        <f t="shared" si="9"/>
        <v>187.79999999999998</v>
      </c>
      <c r="BX23" s="2">
        <f t="shared" si="9"/>
        <v>195.39999999999998</v>
      </c>
      <c r="BY23" s="2">
        <f t="shared" si="9"/>
        <v>202.99999999999997</v>
      </c>
      <c r="BZ23" s="2">
        <f t="shared" si="9"/>
        <v>210.59999999999997</v>
      </c>
      <c r="CA23" s="2">
        <f t="shared" si="9"/>
        <v>218.19999999999996</v>
      </c>
      <c r="CB23" s="2">
        <f t="shared" si="9"/>
        <v>225.79999999999995</v>
      </c>
      <c r="CC23" s="2">
        <f t="shared" si="9"/>
        <v>233.39999999999995</v>
      </c>
      <c r="CD23" s="2">
        <f t="shared" si="9"/>
        <v>240.99999999999994</v>
      </c>
      <c r="CE23" s="62"/>
      <c r="CF23" s="17"/>
      <c r="CG23" s="17"/>
      <c r="CH23" s="17"/>
      <c r="CI23" s="17"/>
      <c r="CJ23" s="17"/>
      <c r="CK23" s="17"/>
      <c r="CL23" s="17"/>
      <c r="CM23" s="17"/>
      <c r="CN23" s="17"/>
      <c r="CO23" s="17"/>
      <c r="CP23" s="17"/>
      <c r="CQ23" s="17"/>
      <c r="CR23" s="17"/>
      <c r="CS23" s="17"/>
      <c r="CT23" s="17"/>
      <c r="CU23" s="17"/>
      <c r="CV23" s="17"/>
      <c r="CW23" s="17"/>
      <c r="CX23" s="17"/>
      <c r="CY23" s="17"/>
      <c r="CZ23" s="17"/>
      <c r="DA23" s="17"/>
      <c r="DB23" s="17"/>
      <c r="DC23" s="17"/>
      <c r="DD23" s="17"/>
      <c r="DE23" s="17"/>
      <c r="DF23" s="17"/>
      <c r="DG23" s="17"/>
      <c r="DH23" s="17"/>
      <c r="DI23" s="17"/>
      <c r="DJ23" s="17"/>
      <c r="DK23" s="17"/>
      <c r="DL23" s="17"/>
      <c r="DM23" s="17"/>
      <c r="DN23" s="17"/>
      <c r="DO23" s="17"/>
      <c r="DP23" s="17"/>
      <c r="DQ23" s="17"/>
      <c r="DR23" s="17"/>
      <c r="DS23" s="17"/>
      <c r="DT23" s="17"/>
      <c r="DU23" s="17"/>
      <c r="DV23" s="17"/>
      <c r="DW23" s="17"/>
      <c r="DX23" s="17"/>
      <c r="DY23" s="17"/>
      <c r="DZ23" s="17"/>
      <c r="EA23" s="17"/>
      <c r="EB23" s="17"/>
      <c r="EC23" s="17"/>
      <c r="ED23" s="17"/>
      <c r="EE23" s="17"/>
      <c r="EF23" s="17"/>
      <c r="EG23" s="17"/>
      <c r="EH23" s="17"/>
      <c r="EI23" s="17"/>
      <c r="EJ23" s="17"/>
      <c r="EK23" s="17"/>
      <c r="EL23" s="17"/>
      <c r="EM23" s="17"/>
      <c r="EN23" s="17"/>
      <c r="EO23" s="17"/>
      <c r="EP23" s="17"/>
      <c r="EQ23" s="17"/>
      <c r="ER23" s="17"/>
      <c r="ES23" s="17"/>
      <c r="ET23" s="17"/>
      <c r="EU23" s="17"/>
      <c r="EV23" s="17"/>
      <c r="EW23" s="17"/>
      <c r="EX23" s="17"/>
      <c r="EY23" s="17"/>
      <c r="EZ23" s="17"/>
      <c r="FA23" s="17"/>
      <c r="FB23" s="17"/>
      <c r="FC23" s="17"/>
      <c r="FD23" s="17"/>
      <c r="FE23" s="17"/>
      <c r="FF23" s="17"/>
      <c r="FG23" s="17"/>
      <c r="FH23" s="17"/>
      <c r="FI23" s="17"/>
      <c r="FJ23" s="17"/>
      <c r="FK23" s="17"/>
      <c r="FL23" s="17"/>
      <c r="FM23" s="17"/>
      <c r="FN23" s="17"/>
      <c r="FO23" s="17"/>
      <c r="FP23" s="17"/>
      <c r="FQ23" s="17"/>
      <c r="FR23" s="17"/>
      <c r="FS23" s="17"/>
      <c r="FT23" s="17"/>
      <c r="FU23" s="17"/>
    </row>
    <row r="24" spans="1:177" x14ac:dyDescent="0.35">
      <c r="A24" s="4" t="s">
        <v>190</v>
      </c>
      <c r="B24" s="106">
        <v>0</v>
      </c>
      <c r="C24" s="106">
        <f t="shared" ref="C24:AH24" si="10">EXP(-1.0587+0.8836*LN(C22)+0.284)</f>
        <v>1.1136437287183383</v>
      </c>
      <c r="D24" s="106">
        <f t="shared" si="10"/>
        <v>2.0546430333413586</v>
      </c>
      <c r="E24" s="106">
        <f t="shared" si="10"/>
        <v>2.9398868551895574</v>
      </c>
      <c r="F24" s="106">
        <f t="shared" si="10"/>
        <v>3.7907617001683773</v>
      </c>
      <c r="G24" s="106">
        <f t="shared" si="10"/>
        <v>4.616960633850189</v>
      </c>
      <c r="H24" s="106">
        <f t="shared" si="10"/>
        <v>5.4240129855342589</v>
      </c>
      <c r="I24" s="106">
        <f t="shared" si="10"/>
        <v>6.2154833000251974</v>
      </c>
      <c r="J24" s="106">
        <f t="shared" si="10"/>
        <v>6.9938544235075568</v>
      </c>
      <c r="K24" s="106">
        <f t="shared" si="10"/>
        <v>7.7609512795113149</v>
      </c>
      <c r="L24" s="106">
        <f t="shared" si="10"/>
        <v>8.5181694620316311</v>
      </c>
      <c r="M24" s="106">
        <f t="shared" si="10"/>
        <v>9.2666092944057148</v>
      </c>
      <c r="N24" s="106">
        <f t="shared" si="10"/>
        <v>10.007159566468189</v>
      </c>
      <c r="O24" s="106">
        <f t="shared" si="10"/>
        <v>10.74055248932352</v>
      </c>
      <c r="P24" s="106">
        <f t="shared" si="10"/>
        <v>11.467401227090512</v>
      </c>
      <c r="Q24" s="106">
        <f t="shared" si="10"/>
        <v>12.18822638547517</v>
      </c>
      <c r="R24" s="106">
        <f t="shared" si="10"/>
        <v>12.903475229013615</v>
      </c>
      <c r="S24" s="106">
        <f t="shared" si="10"/>
        <v>13.613535954240801</v>
      </c>
      <c r="T24" s="106">
        <f t="shared" si="10"/>
        <v>14.318748507569309</v>
      </c>
      <c r="U24" s="106">
        <f t="shared" si="10"/>
        <v>15.019412930275315</v>
      </c>
      <c r="V24" s="106">
        <f t="shared" si="10"/>
        <v>8.2581019723450915</v>
      </c>
      <c r="W24" s="106">
        <f t="shared" si="10"/>
        <v>9.1124336991851678</v>
      </c>
      <c r="X24" s="106">
        <f t="shared" si="10"/>
        <v>9.9563245656445325</v>
      </c>
      <c r="Y24" s="106">
        <f t="shared" si="10"/>
        <v>10.790883671129272</v>
      </c>
      <c r="Z24" s="106">
        <f t="shared" si="10"/>
        <v>11.61701593030252</v>
      </c>
      <c r="AA24" s="106">
        <f t="shared" si="10"/>
        <v>12.435473046397288</v>
      </c>
      <c r="AB24" s="106">
        <f t="shared" si="10"/>
        <v>13.246888909332428</v>
      </c>
      <c r="AC24" s="106">
        <f t="shared" si="10"/>
        <v>14.051804929211581</v>
      </c>
      <c r="AD24" s="106">
        <f t="shared" si="10"/>
        <v>14.850688634384523</v>
      </c>
      <c r="AE24" s="106">
        <f t="shared" si="10"/>
        <v>15.643947626020871</v>
      </c>
      <c r="AF24" s="106">
        <f t="shared" si="10"/>
        <v>16.431940248498002</v>
      </c>
      <c r="AG24" s="106">
        <f t="shared" si="10"/>
        <v>17.214983884758865</v>
      </c>
      <c r="AH24" s="106">
        <f t="shared" si="10"/>
        <v>17.993361500249982</v>
      </c>
      <c r="AI24" s="106">
        <f t="shared" ref="AI24:BN24" si="11">EXP(-1.0587+0.8836*LN(AI22)+0.284)</f>
        <v>18.767326872792058</v>
      </c>
      <c r="AJ24" s="106">
        <f t="shared" si="11"/>
        <v>19.537108821210278</v>
      </c>
      <c r="AK24" s="106">
        <f t="shared" si="11"/>
        <v>11.940317178785914</v>
      </c>
      <c r="AL24" s="106">
        <f t="shared" si="11"/>
        <v>12.80513687072917</v>
      </c>
      <c r="AM24" s="106">
        <f t="shared" si="11"/>
        <v>13.662323315513042</v>
      </c>
      <c r="AN24" s="106">
        <f t="shared" si="11"/>
        <v>14.512477626061573</v>
      </c>
      <c r="AO24" s="106">
        <f t="shared" si="11"/>
        <v>15.356117032205692</v>
      </c>
      <c r="AP24" s="106">
        <f t="shared" si="11"/>
        <v>16.193691060657017</v>
      </c>
      <c r="AQ24" s="106">
        <f t="shared" si="11"/>
        <v>17.025593830837895</v>
      </c>
      <c r="AR24" s="106">
        <f t="shared" si="11"/>
        <v>17.852173562161823</v>
      </c>
      <c r="AS24" s="106">
        <f t="shared" si="11"/>
        <v>18.673740038079433</v>
      </c>
      <c r="AT24" s="106">
        <f t="shared" si="11"/>
        <v>19.490570545800438</v>
      </c>
      <c r="AU24" s="106">
        <f t="shared" si="11"/>
        <v>20.302914660456779</v>
      </c>
      <c r="AV24" s="106">
        <f t="shared" si="11"/>
        <v>21.110998140607144</v>
      </c>
      <c r="AW24" s="106">
        <f t="shared" si="11"/>
        <v>21.915026131449981</v>
      </c>
      <c r="AX24" s="106">
        <f t="shared" si="11"/>
        <v>22.715185822374902</v>
      </c>
      <c r="AY24" s="106">
        <f t="shared" si="11"/>
        <v>23.511648669822058</v>
      </c>
      <c r="AZ24" s="106">
        <f t="shared" si="11"/>
        <v>14.995324806875219</v>
      </c>
      <c r="BA24" s="106">
        <f t="shared" si="11"/>
        <v>15.931082230000021</v>
      </c>
      <c r="BB24" s="106">
        <f t="shared" si="11"/>
        <v>16.859649667255724</v>
      </c>
      <c r="BC24" s="106">
        <f t="shared" si="11"/>
        <v>17.781524466058666</v>
      </c>
      <c r="BD24" s="106">
        <f t="shared" si="11"/>
        <v>18.697142527836622</v>
      </c>
      <c r="BE24" s="106">
        <f t="shared" si="11"/>
        <v>19.606888874982506</v>
      </c>
      <c r="BF24" s="106">
        <f t="shared" si="11"/>
        <v>20.511105942035535</v>
      </c>
      <c r="BG24" s="106">
        <f t="shared" si="11"/>
        <v>21.410100170218882</v>
      </c>
      <c r="BH24" s="106">
        <f t="shared" si="11"/>
        <v>22.304147316572479</v>
      </c>
      <c r="BI24" s="106">
        <f t="shared" si="11"/>
        <v>23.193496775113942</v>
      </c>
      <c r="BJ24" s="106">
        <f t="shared" si="11"/>
        <v>24.078375128721785</v>
      </c>
      <c r="BK24" s="106">
        <f t="shared" si="11"/>
        <v>24.958989094949281</v>
      </c>
      <c r="BL24" s="106">
        <f t="shared" si="11"/>
        <v>25.835527989221728</v>
      </c>
      <c r="BM24" s="106">
        <f t="shared" si="11"/>
        <v>26.708165799953093</v>
      </c>
      <c r="BN24" s="106">
        <f t="shared" si="11"/>
        <v>27.577062948792328</v>
      </c>
      <c r="BO24" s="106">
        <f t="shared" ref="BO24:CD24" si="12">EXP(-1.0587+0.8836*LN(BO22)+0.284)</f>
        <v>17.025593830837916</v>
      </c>
      <c r="BP24" s="106">
        <f t="shared" si="12"/>
        <v>17.922785845841755</v>
      </c>
      <c r="BQ24" s="106">
        <f t="shared" si="12"/>
        <v>18.814097226522279</v>
      </c>
      <c r="BR24" s="106">
        <f t="shared" si="12"/>
        <v>19.699878105234674</v>
      </c>
      <c r="BS24" s="106">
        <f t="shared" si="12"/>
        <v>20.580441080085077</v>
      </c>
      <c r="BT24" s="106">
        <f t="shared" si="12"/>
        <v>21.456066856215884</v>
      </c>
      <c r="BU24" s="106">
        <f t="shared" si="12"/>
        <v>22.32700881832864</v>
      </c>
      <c r="BV24" s="106">
        <f t="shared" si="12"/>
        <v>23.193496775113942</v>
      </c>
      <c r="BW24" s="106">
        <f t="shared" si="12"/>
        <v>24.055740054184252</v>
      </c>
      <c r="BX24" s="106">
        <f t="shared" si="12"/>
        <v>24.913930081910589</v>
      </c>
      <c r="BY24" s="106">
        <f t="shared" si="12"/>
        <v>25.768242550600764</v>
      </c>
      <c r="BZ24" s="106">
        <f t="shared" si="12"/>
        <v>26.618839252010222</v>
      </c>
      <c r="CA24" s="106">
        <f t="shared" si="12"/>
        <v>27.465869638748241</v>
      </c>
      <c r="CB24" s="106">
        <f t="shared" si="12"/>
        <v>28.309472162034467</v>
      </c>
      <c r="CC24" s="106">
        <f t="shared" si="12"/>
        <v>29.149775424290471</v>
      </c>
      <c r="CD24" s="139">
        <f t="shared" si="12"/>
        <v>29.986899177391031</v>
      </c>
      <c r="CE24" s="140"/>
    </row>
    <row r="25" spans="1:177" ht="31.5" customHeight="1" x14ac:dyDescent="0.35">
      <c r="A25" s="4" t="s">
        <v>11</v>
      </c>
      <c r="B25" s="13">
        <f t="shared" ref="B25:AG25" si="13">IF($B$15="Culture agricole",(45+25*(1-(EXP(-0.0175*B19)))),$B$44)</f>
        <v>70</v>
      </c>
      <c r="C25" s="13">
        <f t="shared" si="13"/>
        <v>70</v>
      </c>
      <c r="D25" s="13">
        <f t="shared" si="13"/>
        <v>70</v>
      </c>
      <c r="E25" s="13">
        <f t="shared" si="13"/>
        <v>70</v>
      </c>
      <c r="F25" s="13">
        <f t="shared" si="13"/>
        <v>70</v>
      </c>
      <c r="G25" s="13">
        <f t="shared" si="13"/>
        <v>70</v>
      </c>
      <c r="H25" s="13">
        <f t="shared" si="13"/>
        <v>70</v>
      </c>
      <c r="I25" s="13">
        <f t="shared" si="13"/>
        <v>70</v>
      </c>
      <c r="J25" s="13">
        <f t="shared" si="13"/>
        <v>70</v>
      </c>
      <c r="K25" s="13">
        <f t="shared" si="13"/>
        <v>70</v>
      </c>
      <c r="L25" s="13">
        <f t="shared" si="13"/>
        <v>70</v>
      </c>
      <c r="M25" s="13">
        <f t="shared" si="13"/>
        <v>70</v>
      </c>
      <c r="N25" s="13">
        <f t="shared" si="13"/>
        <v>70</v>
      </c>
      <c r="O25" s="13">
        <f t="shared" si="13"/>
        <v>70</v>
      </c>
      <c r="P25" s="13">
        <f t="shared" si="13"/>
        <v>70</v>
      </c>
      <c r="Q25" s="13">
        <f t="shared" si="13"/>
        <v>70</v>
      </c>
      <c r="R25" s="13">
        <f t="shared" si="13"/>
        <v>70</v>
      </c>
      <c r="S25" s="13">
        <f t="shared" si="13"/>
        <v>70</v>
      </c>
      <c r="T25" s="13">
        <f t="shared" si="13"/>
        <v>70</v>
      </c>
      <c r="U25" s="13">
        <f t="shared" si="13"/>
        <v>70</v>
      </c>
      <c r="V25" s="13">
        <f t="shared" si="13"/>
        <v>70</v>
      </c>
      <c r="W25" s="13">
        <f t="shared" si="13"/>
        <v>70</v>
      </c>
      <c r="X25" s="13">
        <f t="shared" si="13"/>
        <v>70</v>
      </c>
      <c r="Y25" s="13">
        <f t="shared" si="13"/>
        <v>70</v>
      </c>
      <c r="Z25" s="13">
        <f t="shared" si="13"/>
        <v>70</v>
      </c>
      <c r="AA25" s="13">
        <f t="shared" si="13"/>
        <v>70</v>
      </c>
      <c r="AB25" s="13">
        <f t="shared" si="13"/>
        <v>70</v>
      </c>
      <c r="AC25" s="13">
        <f t="shared" si="13"/>
        <v>70</v>
      </c>
      <c r="AD25" s="13">
        <f t="shared" si="13"/>
        <v>70</v>
      </c>
      <c r="AE25" s="13">
        <f t="shared" si="13"/>
        <v>70</v>
      </c>
      <c r="AF25" s="13">
        <f t="shared" si="13"/>
        <v>70</v>
      </c>
      <c r="AG25" s="13">
        <f t="shared" si="13"/>
        <v>70</v>
      </c>
      <c r="AH25" s="13">
        <f t="shared" ref="AH25:BM25" si="14">IF($B$15="Culture agricole",(45+25*(1-(EXP(-0.0175*AH19)))),$B$44)</f>
        <v>70</v>
      </c>
      <c r="AI25" s="13">
        <f t="shared" si="14"/>
        <v>70</v>
      </c>
      <c r="AJ25" s="13">
        <f t="shared" si="14"/>
        <v>70</v>
      </c>
      <c r="AK25" s="13">
        <f t="shared" si="14"/>
        <v>70</v>
      </c>
      <c r="AL25" s="13">
        <f t="shared" si="14"/>
        <v>70</v>
      </c>
      <c r="AM25" s="13">
        <f t="shared" si="14"/>
        <v>70</v>
      </c>
      <c r="AN25" s="13">
        <f t="shared" si="14"/>
        <v>70</v>
      </c>
      <c r="AO25" s="13">
        <f t="shared" si="14"/>
        <v>70</v>
      </c>
      <c r="AP25" s="13">
        <f t="shared" si="14"/>
        <v>70</v>
      </c>
      <c r="AQ25" s="13">
        <f t="shared" si="14"/>
        <v>70</v>
      </c>
      <c r="AR25" s="13">
        <f t="shared" si="14"/>
        <v>70</v>
      </c>
      <c r="AS25" s="13">
        <f t="shared" si="14"/>
        <v>70</v>
      </c>
      <c r="AT25" s="13">
        <f t="shared" si="14"/>
        <v>70</v>
      </c>
      <c r="AU25" s="13">
        <f t="shared" si="14"/>
        <v>70</v>
      </c>
      <c r="AV25" s="13">
        <f t="shared" si="14"/>
        <v>70</v>
      </c>
      <c r="AW25" s="13">
        <f t="shared" si="14"/>
        <v>70</v>
      </c>
      <c r="AX25" s="13">
        <f t="shared" si="14"/>
        <v>70</v>
      </c>
      <c r="AY25" s="13">
        <f t="shared" si="14"/>
        <v>70</v>
      </c>
      <c r="AZ25" s="13">
        <f t="shared" si="14"/>
        <v>70</v>
      </c>
      <c r="BA25" s="13">
        <f t="shared" si="14"/>
        <v>70</v>
      </c>
      <c r="BB25" s="13">
        <f t="shared" si="14"/>
        <v>70</v>
      </c>
      <c r="BC25" s="13">
        <f t="shared" si="14"/>
        <v>70</v>
      </c>
      <c r="BD25" s="13">
        <f t="shared" si="14"/>
        <v>70</v>
      </c>
      <c r="BE25" s="13">
        <f t="shared" si="14"/>
        <v>70</v>
      </c>
      <c r="BF25" s="13">
        <f t="shared" si="14"/>
        <v>70</v>
      </c>
      <c r="BG25" s="13">
        <f t="shared" si="14"/>
        <v>70</v>
      </c>
      <c r="BH25" s="13">
        <f t="shared" si="14"/>
        <v>70</v>
      </c>
      <c r="BI25" s="13">
        <f t="shared" si="14"/>
        <v>70</v>
      </c>
      <c r="BJ25" s="13">
        <f t="shared" si="14"/>
        <v>70</v>
      </c>
      <c r="BK25" s="13">
        <f t="shared" si="14"/>
        <v>70</v>
      </c>
      <c r="BL25" s="13">
        <f t="shared" si="14"/>
        <v>70</v>
      </c>
      <c r="BM25" s="13">
        <f t="shared" si="14"/>
        <v>70</v>
      </c>
      <c r="BN25" s="13">
        <f t="shared" ref="BN25:CD25" si="15">IF($B$15="Culture agricole",(45+25*(1-(EXP(-0.0175*BN19)))),$B$44)</f>
        <v>70</v>
      </c>
      <c r="BO25" s="13">
        <f t="shared" si="15"/>
        <v>70</v>
      </c>
      <c r="BP25" s="13">
        <f t="shared" si="15"/>
        <v>70</v>
      </c>
      <c r="BQ25" s="13">
        <f t="shared" si="15"/>
        <v>70</v>
      </c>
      <c r="BR25" s="13">
        <f t="shared" si="15"/>
        <v>70</v>
      </c>
      <c r="BS25" s="13">
        <f t="shared" si="15"/>
        <v>70</v>
      </c>
      <c r="BT25" s="13">
        <f t="shared" si="15"/>
        <v>70</v>
      </c>
      <c r="BU25" s="13">
        <f t="shared" si="15"/>
        <v>70</v>
      </c>
      <c r="BV25" s="13">
        <f t="shared" si="15"/>
        <v>70</v>
      </c>
      <c r="BW25" s="13">
        <f t="shared" si="15"/>
        <v>70</v>
      </c>
      <c r="BX25" s="13">
        <f t="shared" si="15"/>
        <v>70</v>
      </c>
      <c r="BY25" s="13">
        <f t="shared" si="15"/>
        <v>70</v>
      </c>
      <c r="BZ25" s="13">
        <f t="shared" si="15"/>
        <v>70</v>
      </c>
      <c r="CA25" s="13">
        <f t="shared" si="15"/>
        <v>70</v>
      </c>
      <c r="CB25" s="13">
        <f t="shared" si="15"/>
        <v>70</v>
      </c>
      <c r="CC25" s="13">
        <f t="shared" si="15"/>
        <v>70</v>
      </c>
      <c r="CD25" s="14">
        <f t="shared" si="15"/>
        <v>70</v>
      </c>
      <c r="CE25" s="140"/>
    </row>
    <row r="26" spans="1:177" x14ac:dyDescent="0.35">
      <c r="A26" s="4" t="s">
        <v>191</v>
      </c>
      <c r="B26" s="106">
        <f t="shared" ref="B26:AF26" si="16">B19*(($B$40-$B$39)/30)</f>
        <v>0</v>
      </c>
      <c r="C26" s="106">
        <f t="shared" si="16"/>
        <v>0.33333333333333331</v>
      </c>
      <c r="D26" s="106">
        <f t="shared" si="16"/>
        <v>0.66666666666666663</v>
      </c>
      <c r="E26" s="106">
        <f t="shared" si="16"/>
        <v>1</v>
      </c>
      <c r="F26" s="106">
        <f t="shared" si="16"/>
        <v>1.3333333333333333</v>
      </c>
      <c r="G26" s="106">
        <f t="shared" si="16"/>
        <v>1.6666666666666665</v>
      </c>
      <c r="H26" s="106">
        <f t="shared" si="16"/>
        <v>2</v>
      </c>
      <c r="I26" s="106">
        <f t="shared" si="16"/>
        <v>2.333333333333333</v>
      </c>
      <c r="J26" s="106">
        <f t="shared" si="16"/>
        <v>2.6666666666666665</v>
      </c>
      <c r="K26" s="106">
        <f t="shared" si="16"/>
        <v>3</v>
      </c>
      <c r="L26" s="106">
        <f t="shared" si="16"/>
        <v>3.333333333333333</v>
      </c>
      <c r="M26" s="106">
        <f t="shared" si="16"/>
        <v>3.6666666666666665</v>
      </c>
      <c r="N26" s="106">
        <f t="shared" si="16"/>
        <v>4</v>
      </c>
      <c r="O26" s="106">
        <f t="shared" si="16"/>
        <v>4.333333333333333</v>
      </c>
      <c r="P26" s="106">
        <f t="shared" si="16"/>
        <v>4.6666666666666661</v>
      </c>
      <c r="Q26" s="106">
        <f t="shared" si="16"/>
        <v>5</v>
      </c>
      <c r="R26" s="106">
        <f t="shared" si="16"/>
        <v>5.333333333333333</v>
      </c>
      <c r="S26" s="106">
        <f t="shared" si="16"/>
        <v>5.6666666666666661</v>
      </c>
      <c r="T26" s="106">
        <f t="shared" si="16"/>
        <v>6</v>
      </c>
      <c r="U26" s="106">
        <f t="shared" si="16"/>
        <v>6.333333333333333</v>
      </c>
      <c r="V26" s="106">
        <f t="shared" si="16"/>
        <v>6.6666666666666661</v>
      </c>
      <c r="W26" s="106">
        <f t="shared" si="16"/>
        <v>7</v>
      </c>
      <c r="X26" s="106">
        <f t="shared" si="16"/>
        <v>7.333333333333333</v>
      </c>
      <c r="Y26" s="106">
        <f t="shared" si="16"/>
        <v>7.6666666666666661</v>
      </c>
      <c r="Z26" s="106">
        <f t="shared" si="16"/>
        <v>8</v>
      </c>
      <c r="AA26" s="106">
        <f t="shared" si="16"/>
        <v>8.3333333333333321</v>
      </c>
      <c r="AB26" s="106">
        <f t="shared" si="16"/>
        <v>8.6666666666666661</v>
      </c>
      <c r="AC26" s="106">
        <f t="shared" si="16"/>
        <v>9</v>
      </c>
      <c r="AD26" s="106">
        <f t="shared" si="16"/>
        <v>9.3333333333333321</v>
      </c>
      <c r="AE26" s="106">
        <f t="shared" si="16"/>
        <v>9.6666666666666661</v>
      </c>
      <c r="AF26" s="106">
        <f t="shared" si="16"/>
        <v>10</v>
      </c>
      <c r="AG26" s="106">
        <f>10</f>
        <v>10</v>
      </c>
      <c r="AH26" s="106">
        <f>10</f>
        <v>10</v>
      </c>
      <c r="AI26" s="106">
        <f>10</f>
        <v>10</v>
      </c>
      <c r="AJ26" s="106">
        <f>10</f>
        <v>10</v>
      </c>
      <c r="AK26" s="106">
        <f>10</f>
        <v>10</v>
      </c>
      <c r="AL26" s="106">
        <f>10</f>
        <v>10</v>
      </c>
      <c r="AM26" s="106">
        <f>10</f>
        <v>10</v>
      </c>
      <c r="AN26" s="106">
        <f>10</f>
        <v>10</v>
      </c>
      <c r="AO26" s="106">
        <f>10</f>
        <v>10</v>
      </c>
      <c r="AP26" s="106">
        <f>10</f>
        <v>10</v>
      </c>
      <c r="AQ26" s="106">
        <f>10</f>
        <v>10</v>
      </c>
      <c r="AR26" s="106">
        <f>10</f>
        <v>10</v>
      </c>
      <c r="AS26" s="106">
        <f>10</f>
        <v>10</v>
      </c>
      <c r="AT26" s="106">
        <f>10</f>
        <v>10</v>
      </c>
      <c r="AU26" s="106">
        <f>10</f>
        <v>10</v>
      </c>
      <c r="AV26" s="106">
        <f>10</f>
        <v>10</v>
      </c>
      <c r="AW26" s="106">
        <f>10</f>
        <v>10</v>
      </c>
      <c r="AX26" s="106">
        <f>10</f>
        <v>10</v>
      </c>
      <c r="AY26" s="106">
        <f>10</f>
        <v>10</v>
      </c>
      <c r="AZ26" s="106">
        <f>10</f>
        <v>10</v>
      </c>
      <c r="BA26" s="106">
        <f>10</f>
        <v>10</v>
      </c>
      <c r="BB26" s="106">
        <f>10</f>
        <v>10</v>
      </c>
      <c r="BC26" s="106">
        <f>10</f>
        <v>10</v>
      </c>
      <c r="BD26" s="106">
        <f>10</f>
        <v>10</v>
      </c>
      <c r="BE26" s="106">
        <f>10</f>
        <v>10</v>
      </c>
      <c r="BF26" s="106">
        <f>10</f>
        <v>10</v>
      </c>
      <c r="BG26" s="106">
        <f>10</f>
        <v>10</v>
      </c>
      <c r="BH26" s="106">
        <f>10</f>
        <v>10</v>
      </c>
      <c r="BI26" s="106">
        <f>10</f>
        <v>10</v>
      </c>
      <c r="BJ26" s="106">
        <f>10</f>
        <v>10</v>
      </c>
      <c r="BK26" s="106">
        <f>10</f>
        <v>10</v>
      </c>
      <c r="BL26" s="106">
        <f>10</f>
        <v>10</v>
      </c>
      <c r="BM26" s="106">
        <f>10</f>
        <v>10</v>
      </c>
      <c r="BN26" s="106">
        <f>10</f>
        <v>10</v>
      </c>
      <c r="BO26" s="106">
        <f>10</f>
        <v>10</v>
      </c>
      <c r="BP26" s="106">
        <f>10</f>
        <v>10</v>
      </c>
      <c r="BQ26" s="106">
        <f>10</f>
        <v>10</v>
      </c>
      <c r="BR26" s="106">
        <f>10</f>
        <v>10</v>
      </c>
      <c r="BS26" s="106">
        <f>10</f>
        <v>10</v>
      </c>
      <c r="BT26" s="106">
        <f>10</f>
        <v>10</v>
      </c>
      <c r="BU26" s="106">
        <f>10</f>
        <v>10</v>
      </c>
      <c r="BV26" s="106">
        <f>10</f>
        <v>10</v>
      </c>
      <c r="BW26" s="106">
        <f>10</f>
        <v>10</v>
      </c>
      <c r="BX26" s="106">
        <f>10</f>
        <v>10</v>
      </c>
      <c r="BY26" s="106">
        <f>10</f>
        <v>10</v>
      </c>
      <c r="BZ26" s="106">
        <f>10</f>
        <v>10</v>
      </c>
      <c r="CA26" s="106">
        <f>10</f>
        <v>10</v>
      </c>
      <c r="CB26" s="106">
        <f>10</f>
        <v>10</v>
      </c>
      <c r="CC26" s="106">
        <f>10</f>
        <v>10</v>
      </c>
      <c r="CD26" s="106">
        <f>10</f>
        <v>10</v>
      </c>
      <c r="CE26" s="140"/>
    </row>
    <row r="27" spans="1:177" x14ac:dyDescent="0.35">
      <c r="A27" s="137" t="s">
        <v>2</v>
      </c>
      <c r="B27" s="138"/>
      <c r="C27" s="138"/>
      <c r="D27" s="138"/>
      <c r="E27" s="138"/>
      <c r="F27" s="138"/>
      <c r="G27" s="138"/>
      <c r="H27" s="138"/>
      <c r="I27" s="138"/>
      <c r="J27" s="138"/>
      <c r="K27" s="138"/>
      <c r="L27" s="138"/>
      <c r="M27" s="138"/>
      <c r="N27" s="138"/>
      <c r="O27" s="138"/>
      <c r="P27" s="138"/>
      <c r="Q27" s="138"/>
      <c r="R27" s="138"/>
      <c r="S27" s="138"/>
      <c r="T27" s="138"/>
      <c r="U27" s="138"/>
      <c r="V27" s="138"/>
      <c r="W27" s="138"/>
      <c r="X27" s="138"/>
      <c r="Y27" s="138"/>
      <c r="Z27" s="138"/>
      <c r="AA27" s="138"/>
      <c r="AB27" s="138"/>
      <c r="AC27" s="138"/>
      <c r="AD27" s="138"/>
      <c r="AE27" s="138"/>
      <c r="AF27" s="138"/>
      <c r="AG27" s="138"/>
      <c r="AH27" s="138"/>
      <c r="AI27" s="138"/>
      <c r="AJ27" s="138"/>
      <c r="AK27" s="138"/>
      <c r="AL27" s="138"/>
      <c r="AM27" s="138"/>
      <c r="AN27" s="138"/>
      <c r="AO27" s="138"/>
      <c r="AP27" s="138"/>
      <c r="AQ27" s="138"/>
      <c r="AR27" s="138"/>
      <c r="AS27" s="138"/>
      <c r="AT27" s="138"/>
      <c r="AU27" s="138"/>
      <c r="AV27" s="138"/>
      <c r="AW27" s="138"/>
      <c r="AX27" s="138"/>
      <c r="AY27" s="138"/>
      <c r="AZ27" s="138"/>
      <c r="BA27" s="138"/>
      <c r="BB27" s="138"/>
      <c r="BC27" s="138"/>
      <c r="BD27" s="138"/>
      <c r="BE27" s="138"/>
      <c r="BF27" s="138"/>
      <c r="BG27" s="138"/>
      <c r="BH27" s="138"/>
      <c r="BI27" s="138"/>
      <c r="BJ27" s="138"/>
      <c r="BK27" s="138"/>
      <c r="BL27" s="138"/>
      <c r="BM27" s="138"/>
      <c r="BN27" s="138"/>
      <c r="BO27" s="138"/>
      <c r="BP27" s="138"/>
      <c r="BQ27" s="138"/>
      <c r="BR27" s="138"/>
      <c r="BS27" s="138"/>
      <c r="BT27" s="138"/>
      <c r="BU27" s="138"/>
      <c r="BV27" s="138"/>
      <c r="BW27" s="138"/>
      <c r="BX27" s="138"/>
      <c r="BY27" s="138"/>
      <c r="BZ27" s="138"/>
      <c r="CA27" s="138"/>
      <c r="CB27" s="138"/>
      <c r="CC27" s="138"/>
      <c r="CD27" s="138"/>
      <c r="CE27" s="140"/>
    </row>
    <row r="28" spans="1:177" ht="43.5" x14ac:dyDescent="0.35">
      <c r="A28" s="4" t="s">
        <v>233</v>
      </c>
      <c r="B28" s="106">
        <f>(0.37*(($B$41+$B$43)*(44/12)))+(0.63*((((B29+B31)*$B$36)+B32+B33)*(44/12)))</f>
        <v>229.5333333333333</v>
      </c>
      <c r="C28" s="106">
        <f t="shared" ref="C28:BN28" si="17">(0.37*(($B$41+$B$43)*(44/12)))+(0.63*((((C29+C31)*$B$36)+C32+C33)*(44/12)))</f>
        <v>230.73439316879666</v>
      </c>
      <c r="D28" s="106">
        <f t="shared" si="17"/>
        <v>231.8753030496872</v>
      </c>
      <c r="E28" s="106">
        <f t="shared" si="17"/>
        <v>232.99678751458964</v>
      </c>
      <c r="F28" s="106">
        <f t="shared" si="17"/>
        <v>234.10629770109733</v>
      </c>
      <c r="G28" s="106">
        <f t="shared" si="17"/>
        <v>235.20721070903215</v>
      </c>
      <c r="H28" s="106">
        <f t="shared" si="17"/>
        <v>236.3014529771304</v>
      </c>
      <c r="I28" s="106">
        <f t="shared" si="17"/>
        <v>237.3902664059583</v>
      </c>
      <c r="J28" s="106">
        <f t="shared" si="17"/>
        <v>238.47451602829068</v>
      </c>
      <c r="K28" s="106">
        <f t="shared" si="17"/>
        <v>239.55483765422105</v>
      </c>
      <c r="L28" s="106">
        <f t="shared" si="17"/>
        <v>240.63171751384829</v>
      </c>
      <c r="M28" s="106">
        <f t="shared" si="17"/>
        <v>241.70553896388429</v>
      </c>
      <c r="N28" s="106">
        <f t="shared" si="17"/>
        <v>242.77661166198794</v>
      </c>
      <c r="O28" s="106">
        <f t="shared" si="17"/>
        <v>243.84519071321063</v>
      </c>
      <c r="P28" s="106">
        <f t="shared" si="17"/>
        <v>244.91148974619443</v>
      </c>
      <c r="Q28" s="106">
        <f t="shared" si="17"/>
        <v>245.97569014188878</v>
      </c>
      <c r="R28" s="106">
        <f t="shared" si="17"/>
        <v>247.03794772890899</v>
      </c>
      <c r="S28" s="106">
        <f t="shared" si="17"/>
        <v>248.09839775636055</v>
      </c>
      <c r="T28" s="106">
        <f t="shared" si="17"/>
        <v>249.15715866282841</v>
      </c>
      <c r="U28" s="106">
        <f t="shared" si="17"/>
        <v>250.21433498380054</v>
      </c>
      <c r="V28" s="106">
        <f t="shared" si="17"/>
        <v>251.27001962954137</v>
      </c>
      <c r="W28" s="106">
        <f t="shared" si="17"/>
        <v>252.32429569444338</v>
      </c>
      <c r="X28" s="106">
        <f t="shared" si="17"/>
        <v>253.37723791197601</v>
      </c>
      <c r="Y28" s="106">
        <f t="shared" si="17"/>
        <v>254.42891383761997</v>
      </c>
      <c r="Z28" s="106">
        <f t="shared" si="17"/>
        <v>255.47938482026956</v>
      </c>
      <c r="AA28" s="106">
        <f t="shared" si="17"/>
        <v>256.52870680717177</v>
      </c>
      <c r="AB28" s="106">
        <f t="shared" si="17"/>
        <v>257.5769310164506</v>
      </c>
      <c r="AC28" s="106">
        <f t="shared" si="17"/>
        <v>258.62410450325524</v>
      </c>
      <c r="AD28" s="106">
        <f t="shared" si="17"/>
        <v>259.67027063967691</v>
      </c>
      <c r="AE28" s="106">
        <f t="shared" si="17"/>
        <v>260.71546952417987</v>
      </c>
      <c r="AF28" s="106">
        <f t="shared" si="17"/>
        <v>261.75973833297189</v>
      </c>
      <c r="AG28" s="106">
        <f t="shared" si="17"/>
        <v>262.80311162320965</v>
      </c>
      <c r="AH28" s="106">
        <f t="shared" si="17"/>
        <v>263.84562159598215</v>
      </c>
      <c r="AI28" s="106">
        <f t="shared" si="17"/>
        <v>264.88729832549711</v>
      </c>
      <c r="AJ28" s="106">
        <f t="shared" si="17"/>
        <v>265.92816995970708</v>
      </c>
      <c r="AK28" s="106">
        <f t="shared" si="17"/>
        <v>266.96826289666922</v>
      </c>
      <c r="AL28" s="106">
        <f t="shared" si="17"/>
        <v>268.00760194018284</v>
      </c>
      <c r="AM28" s="106">
        <f t="shared" si="17"/>
        <v>269.0462104376482</v>
      </c>
      <c r="AN28" s="106">
        <f t="shared" si="17"/>
        <v>270.08411040260211</v>
      </c>
      <c r="AO28" s="106">
        <f t="shared" si="17"/>
        <v>271.12132262399228</v>
      </c>
      <c r="AP28" s="106">
        <f t="shared" si="17"/>
        <v>272.15786676392918</v>
      </c>
      <c r="AQ28" s="106">
        <f t="shared" si="17"/>
        <v>273.19376144538671</v>
      </c>
      <c r="AR28" s="106">
        <f t="shared" si="17"/>
        <v>274.22902433110636</v>
      </c>
      <c r="AS28" s="106">
        <f t="shared" si="17"/>
        <v>275.2636721947751</v>
      </c>
      <c r="AT28" s="106">
        <f t="shared" si="17"/>
        <v>276.29772098539507</v>
      </c>
      <c r="AU28" s="106">
        <f t="shared" si="17"/>
        <v>277.33118588563678</v>
      </c>
      <c r="AV28" s="106">
        <f t="shared" si="17"/>
        <v>278.36408136485909</v>
      </c>
      <c r="AW28" s="106">
        <f t="shared" si="17"/>
        <v>279.39642122738877</v>
      </c>
      <c r="AX28" s="106">
        <f t="shared" si="17"/>
        <v>280.42821865657504</v>
      </c>
      <c r="AY28" s="106">
        <f t="shared" si="17"/>
        <v>281.45948625506935</v>
      </c>
      <c r="AZ28" s="106">
        <f t="shared" si="17"/>
        <v>282.49023608172439</v>
      </c>
      <c r="BA28" s="106">
        <f t="shared" si="17"/>
        <v>283.52047968545725</v>
      </c>
      <c r="BB28" s="106">
        <f t="shared" si="17"/>
        <v>284.55022813638232</v>
      </c>
      <c r="BC28" s="106">
        <f t="shared" si="17"/>
        <v>285.57949205448085</v>
      </c>
      <c r="BD28" s="106">
        <f t="shared" si="17"/>
        <v>286.6082816360464</v>
      </c>
      <c r="BE28" s="106">
        <f t="shared" si="17"/>
        <v>287.63660667811536</v>
      </c>
      <c r="BF28" s="106">
        <f t="shared" si="17"/>
        <v>288.66447660107065</v>
      </c>
      <c r="BG28" s="106">
        <f t="shared" si="17"/>
        <v>289.69190046958511</v>
      </c>
      <c r="BH28" s="106">
        <f t="shared" si="17"/>
        <v>290.71888701205381</v>
      </c>
      <c r="BI28" s="106">
        <f t="shared" si="17"/>
        <v>291.74544463864777</v>
      </c>
      <c r="BJ28" s="106">
        <f t="shared" si="17"/>
        <v>292.77158145810955</v>
      </c>
      <c r="BK28" s="106">
        <f t="shared" si="17"/>
        <v>293.79730529339702</v>
      </c>
      <c r="BL28" s="106">
        <f t="shared" si="17"/>
        <v>294.82262369627233</v>
      </c>
      <c r="BM28" s="106">
        <f t="shared" si="17"/>
        <v>295.84754396092302</v>
      </c>
      <c r="BN28" s="106">
        <f t="shared" si="17"/>
        <v>296.87207313669387</v>
      </c>
      <c r="BO28" s="106">
        <f t="shared" ref="BO28:CD28" si="18">(0.37*(($B$41+$B$43)*(44/12)))+(0.63*((((BO29+BO31)*$B$36)+BO32+BO33)*(44/12)))</f>
        <v>297.89621804000006</v>
      </c>
      <c r="BP28" s="106">
        <f t="shared" si="18"/>
        <v>298.9199852654869</v>
      </c>
      <c r="BQ28" s="106">
        <f t="shared" si="18"/>
        <v>299.94338119649359</v>
      </c>
      <c r="BR28" s="106">
        <f t="shared" si="18"/>
        <v>300.96641201487461</v>
      </c>
      <c r="BS28" s="106">
        <f t="shared" si="18"/>
        <v>301.98908371022753</v>
      </c>
      <c r="BT28" s="106">
        <f t="shared" si="18"/>
        <v>303.0114020885697</v>
      </c>
      <c r="BU28" s="106">
        <f t="shared" si="18"/>
        <v>304.0333727805056</v>
      </c>
      <c r="BV28" s="106">
        <f t="shared" si="18"/>
        <v>305.05500124892149</v>
      </c>
      <c r="BW28" s="106">
        <f t="shared" si="18"/>
        <v>306.07629279623916</v>
      </c>
      <c r="BX28" s="106">
        <f t="shared" si="18"/>
        <v>307.097252571262</v>
      </c>
      <c r="BY28" s="106">
        <f t="shared" si="18"/>
        <v>308.11788557564006</v>
      </c>
      <c r="BZ28" s="106">
        <f t="shared" si="18"/>
        <v>309.13819666998052</v>
      </c>
      <c r="CA28" s="106">
        <f t="shared" si="18"/>
        <v>310.15819057962739</v>
      </c>
      <c r="CB28" s="106">
        <f t="shared" si="18"/>
        <v>311.17787190013246</v>
      </c>
      <c r="CC28" s="106">
        <f t="shared" si="18"/>
        <v>312.19724510243765</v>
      </c>
      <c r="CD28" s="106">
        <f>(0.37*(($B$41+$B$43)*(44/12)))+(0.63*((((CD29+CD31)*$B$36)+CD32+CD33)*(44/12)))</f>
        <v>313.21631453778781</v>
      </c>
      <c r="CE28" s="140"/>
    </row>
    <row r="29" spans="1:177" x14ac:dyDescent="0.35">
      <c r="A29" s="4" t="s">
        <v>189</v>
      </c>
      <c r="B29" s="106">
        <f t="shared" ref="B29:AG29" si="19">IF($B$15="Nature de prairie ou pâture",0,B30*$B$37*$E$38)</f>
        <v>0</v>
      </c>
      <c r="C29" s="106">
        <f t="shared" si="19"/>
        <v>0.74099999999999999</v>
      </c>
      <c r="D29" s="106">
        <f t="shared" si="19"/>
        <v>1.482</v>
      </c>
      <c r="E29" s="106">
        <f t="shared" si="19"/>
        <v>2.2229999999999999</v>
      </c>
      <c r="F29" s="106">
        <f t="shared" si="19"/>
        <v>2.964</v>
      </c>
      <c r="G29" s="106">
        <f t="shared" si="19"/>
        <v>3.7049999999999996</v>
      </c>
      <c r="H29" s="106">
        <f t="shared" si="19"/>
        <v>4.4459999999999997</v>
      </c>
      <c r="I29" s="106">
        <f t="shared" si="19"/>
        <v>5.1869999999999994</v>
      </c>
      <c r="J29" s="106">
        <f t="shared" si="19"/>
        <v>5.9279999999999999</v>
      </c>
      <c r="K29" s="106">
        <f t="shared" si="19"/>
        <v>6.6689999999999996</v>
      </c>
      <c r="L29" s="106">
        <f t="shared" si="19"/>
        <v>7.4099999999999993</v>
      </c>
      <c r="M29" s="106">
        <f t="shared" si="19"/>
        <v>8.1509999999999998</v>
      </c>
      <c r="N29" s="106">
        <f t="shared" si="19"/>
        <v>8.8919999999999995</v>
      </c>
      <c r="O29" s="106">
        <f t="shared" si="19"/>
        <v>9.6330000000000009</v>
      </c>
      <c r="P29" s="106">
        <f t="shared" si="19"/>
        <v>10.373999999999999</v>
      </c>
      <c r="Q29" s="106">
        <f t="shared" si="19"/>
        <v>11.114999999999998</v>
      </c>
      <c r="R29" s="106">
        <f t="shared" si="19"/>
        <v>11.856</v>
      </c>
      <c r="S29" s="106">
        <f t="shared" si="19"/>
        <v>12.597</v>
      </c>
      <c r="T29" s="106">
        <f t="shared" si="19"/>
        <v>13.337999999999999</v>
      </c>
      <c r="U29" s="106">
        <f t="shared" si="19"/>
        <v>14.078999999999999</v>
      </c>
      <c r="V29" s="106">
        <f t="shared" si="19"/>
        <v>14.819999999999999</v>
      </c>
      <c r="W29" s="106">
        <f t="shared" si="19"/>
        <v>15.561</v>
      </c>
      <c r="X29" s="106">
        <f t="shared" si="19"/>
        <v>16.302</v>
      </c>
      <c r="Y29" s="106">
        <f t="shared" si="19"/>
        <v>17.042999999999999</v>
      </c>
      <c r="Z29" s="106">
        <f t="shared" si="19"/>
        <v>17.783999999999999</v>
      </c>
      <c r="AA29" s="106">
        <f t="shared" si="19"/>
        <v>18.524999999999999</v>
      </c>
      <c r="AB29" s="106">
        <f t="shared" si="19"/>
        <v>19.266000000000002</v>
      </c>
      <c r="AC29" s="106">
        <f t="shared" si="19"/>
        <v>20.006999999999998</v>
      </c>
      <c r="AD29" s="106">
        <f t="shared" si="19"/>
        <v>20.747999999999998</v>
      </c>
      <c r="AE29" s="106">
        <f t="shared" si="19"/>
        <v>21.489000000000001</v>
      </c>
      <c r="AF29" s="106">
        <f t="shared" si="19"/>
        <v>22.229999999999997</v>
      </c>
      <c r="AG29" s="106">
        <f t="shared" si="19"/>
        <v>22.971</v>
      </c>
      <c r="AH29" s="106">
        <f t="shared" ref="AH29:BM29" si="20">IF($B$15="Nature de prairie ou pâture",0,AH30*$B$37*$E$38)</f>
        <v>23.712</v>
      </c>
      <c r="AI29" s="106">
        <f t="shared" si="20"/>
        <v>24.452999999999996</v>
      </c>
      <c r="AJ29" s="106">
        <f t="shared" si="20"/>
        <v>25.193999999999999</v>
      </c>
      <c r="AK29" s="106">
        <f t="shared" si="20"/>
        <v>25.934999999999999</v>
      </c>
      <c r="AL29" s="106">
        <f t="shared" si="20"/>
        <v>26.675999999999998</v>
      </c>
      <c r="AM29" s="106">
        <f t="shared" si="20"/>
        <v>27.416999999999998</v>
      </c>
      <c r="AN29" s="106">
        <f t="shared" si="20"/>
        <v>28.157999999999998</v>
      </c>
      <c r="AO29" s="106">
        <f t="shared" si="20"/>
        <v>28.899000000000001</v>
      </c>
      <c r="AP29" s="106">
        <f t="shared" si="20"/>
        <v>29.639999999999997</v>
      </c>
      <c r="AQ29" s="106">
        <f t="shared" si="20"/>
        <v>30.381</v>
      </c>
      <c r="AR29" s="106">
        <f t="shared" si="20"/>
        <v>31.122</v>
      </c>
      <c r="AS29" s="106">
        <f t="shared" si="20"/>
        <v>31.862999999999996</v>
      </c>
      <c r="AT29" s="106">
        <f t="shared" si="20"/>
        <v>32.603999999999999</v>
      </c>
      <c r="AU29" s="106">
        <f t="shared" si="20"/>
        <v>33.344999999999999</v>
      </c>
      <c r="AV29" s="106">
        <f t="shared" si="20"/>
        <v>34.085999999999999</v>
      </c>
      <c r="AW29" s="106">
        <f t="shared" si="20"/>
        <v>34.826999999999998</v>
      </c>
      <c r="AX29" s="106">
        <f t="shared" si="20"/>
        <v>35.567999999999998</v>
      </c>
      <c r="AY29" s="106">
        <f t="shared" si="20"/>
        <v>36.308999999999997</v>
      </c>
      <c r="AZ29" s="106">
        <f t="shared" si="20"/>
        <v>37.049999999999997</v>
      </c>
      <c r="BA29" s="106">
        <f t="shared" si="20"/>
        <v>37.790999999999997</v>
      </c>
      <c r="BB29" s="106">
        <f t="shared" si="20"/>
        <v>38.532000000000004</v>
      </c>
      <c r="BC29" s="106">
        <f t="shared" si="20"/>
        <v>39.273000000000003</v>
      </c>
      <c r="BD29" s="106">
        <f t="shared" si="20"/>
        <v>40.013999999999996</v>
      </c>
      <c r="BE29" s="106">
        <f t="shared" si="20"/>
        <v>40.754999999999995</v>
      </c>
      <c r="BF29" s="106">
        <f t="shared" si="20"/>
        <v>41.495999999999995</v>
      </c>
      <c r="BG29" s="106">
        <f t="shared" si="20"/>
        <v>42.237000000000002</v>
      </c>
      <c r="BH29" s="106">
        <f t="shared" si="20"/>
        <v>42.978000000000002</v>
      </c>
      <c r="BI29" s="106">
        <f t="shared" si="20"/>
        <v>43.719000000000001</v>
      </c>
      <c r="BJ29" s="106">
        <f t="shared" si="20"/>
        <v>44.459999999999994</v>
      </c>
      <c r="BK29" s="106">
        <f t="shared" si="20"/>
        <v>45.200999999999993</v>
      </c>
      <c r="BL29" s="106">
        <f t="shared" si="20"/>
        <v>45.942</v>
      </c>
      <c r="BM29" s="106">
        <f t="shared" si="20"/>
        <v>46.683</v>
      </c>
      <c r="BN29" s="106">
        <f t="shared" ref="BN29:CD29" si="21">IF($B$15="Nature de prairie ou pâture",0,BN30*$B$37*$E$38)</f>
        <v>47.423999999999999</v>
      </c>
      <c r="BO29" s="106">
        <f t="shared" si="21"/>
        <v>48.164999999999999</v>
      </c>
      <c r="BP29" s="106">
        <f t="shared" si="21"/>
        <v>48.905999999999992</v>
      </c>
      <c r="BQ29" s="106">
        <f t="shared" si="21"/>
        <v>49.646999999999998</v>
      </c>
      <c r="BR29" s="106">
        <f t="shared" si="21"/>
        <v>50.387999999999998</v>
      </c>
      <c r="BS29" s="106">
        <f t="shared" si="21"/>
        <v>51.128999999999998</v>
      </c>
      <c r="BT29" s="106">
        <f t="shared" si="21"/>
        <v>51.87</v>
      </c>
      <c r="BU29" s="106">
        <f t="shared" si="21"/>
        <v>52.610999999999997</v>
      </c>
      <c r="BV29" s="106">
        <f t="shared" si="21"/>
        <v>53.351999999999997</v>
      </c>
      <c r="BW29" s="106">
        <f t="shared" si="21"/>
        <v>54.092999999999996</v>
      </c>
      <c r="BX29" s="106">
        <f t="shared" si="21"/>
        <v>54.833999999999996</v>
      </c>
      <c r="BY29" s="106">
        <f t="shared" si="21"/>
        <v>55.574999999999996</v>
      </c>
      <c r="BZ29" s="106">
        <f t="shared" si="21"/>
        <v>56.315999999999995</v>
      </c>
      <c r="CA29" s="106">
        <f t="shared" si="21"/>
        <v>57.057000000000002</v>
      </c>
      <c r="CB29" s="106">
        <f t="shared" si="21"/>
        <v>57.798000000000002</v>
      </c>
      <c r="CC29" s="106">
        <f t="shared" si="21"/>
        <v>58.538999999999994</v>
      </c>
      <c r="CD29" s="139">
        <f t="shared" si="21"/>
        <v>59.279999999999994</v>
      </c>
      <c r="CE29" s="140"/>
    </row>
    <row r="30" spans="1:177" ht="17" customHeight="1" x14ac:dyDescent="0.35">
      <c r="A30" s="19" t="s">
        <v>227</v>
      </c>
      <c r="B30" s="13">
        <v>0</v>
      </c>
      <c r="C30" s="13">
        <f>IF($B$16="NON",1,0.5)</f>
        <v>1</v>
      </c>
      <c r="D30" s="13">
        <f>IF($B$16="NON",C30+1,C30+0.5)</f>
        <v>2</v>
      </c>
      <c r="E30" s="13">
        <f t="shared" ref="E30:AF30" si="22">IF($B$16="NON",D30+1,D30+0.5)</f>
        <v>3</v>
      </c>
      <c r="F30" s="13">
        <f t="shared" si="22"/>
        <v>4</v>
      </c>
      <c r="G30" s="13">
        <f t="shared" si="22"/>
        <v>5</v>
      </c>
      <c r="H30" s="13">
        <f t="shared" si="22"/>
        <v>6</v>
      </c>
      <c r="I30" s="13">
        <f t="shared" si="22"/>
        <v>7</v>
      </c>
      <c r="J30" s="13">
        <f t="shared" si="22"/>
        <v>8</v>
      </c>
      <c r="K30" s="13">
        <f t="shared" si="22"/>
        <v>9</v>
      </c>
      <c r="L30" s="13">
        <f t="shared" si="22"/>
        <v>10</v>
      </c>
      <c r="M30" s="13">
        <f t="shared" si="22"/>
        <v>11</v>
      </c>
      <c r="N30" s="13">
        <f t="shared" si="22"/>
        <v>12</v>
      </c>
      <c r="O30" s="13">
        <f t="shared" si="22"/>
        <v>13</v>
      </c>
      <c r="P30" s="13">
        <f t="shared" si="22"/>
        <v>14</v>
      </c>
      <c r="Q30" s="13">
        <f t="shared" si="22"/>
        <v>15</v>
      </c>
      <c r="R30" s="13">
        <f t="shared" si="22"/>
        <v>16</v>
      </c>
      <c r="S30" s="13">
        <f t="shared" si="22"/>
        <v>17</v>
      </c>
      <c r="T30" s="13">
        <f t="shared" si="22"/>
        <v>18</v>
      </c>
      <c r="U30" s="13">
        <f t="shared" si="22"/>
        <v>19</v>
      </c>
      <c r="V30" s="13">
        <f t="shared" si="22"/>
        <v>20</v>
      </c>
      <c r="W30" s="13">
        <f t="shared" si="22"/>
        <v>21</v>
      </c>
      <c r="X30" s="13">
        <f t="shared" si="22"/>
        <v>22</v>
      </c>
      <c r="Y30" s="13">
        <f t="shared" si="22"/>
        <v>23</v>
      </c>
      <c r="Z30" s="13">
        <f t="shared" si="22"/>
        <v>24</v>
      </c>
      <c r="AA30" s="13">
        <f t="shared" si="22"/>
        <v>25</v>
      </c>
      <c r="AB30" s="13">
        <f t="shared" si="22"/>
        <v>26</v>
      </c>
      <c r="AC30" s="13">
        <f t="shared" si="22"/>
        <v>27</v>
      </c>
      <c r="AD30" s="13">
        <f t="shared" si="22"/>
        <v>28</v>
      </c>
      <c r="AE30" s="13">
        <f t="shared" si="22"/>
        <v>29</v>
      </c>
      <c r="AF30" s="13">
        <f t="shared" si="22"/>
        <v>30</v>
      </c>
      <c r="AG30" s="13">
        <f t="shared" ref="AG30" si="23">IF($B$16="NON",AF30+1,AF30+0.5)</f>
        <v>31</v>
      </c>
      <c r="AH30" s="13">
        <f t="shared" ref="AH30" si="24">IF($B$16="NON",AG30+1,AG30+0.5)</f>
        <v>32</v>
      </c>
      <c r="AI30" s="13">
        <f t="shared" ref="AI30" si="25">IF($B$16="NON",AH30+1,AH30+0.5)</f>
        <v>33</v>
      </c>
      <c r="AJ30" s="13">
        <f t="shared" ref="AJ30" si="26">IF($B$16="NON",AI30+1,AI30+0.5)</f>
        <v>34</v>
      </c>
      <c r="AK30" s="13">
        <f t="shared" ref="AK30" si="27">IF($B$16="NON",AJ30+1,AJ30+0.5)</f>
        <v>35</v>
      </c>
      <c r="AL30" s="13">
        <f t="shared" ref="AL30" si="28">IF($B$16="NON",AK30+1,AK30+0.5)</f>
        <v>36</v>
      </c>
      <c r="AM30" s="13">
        <f t="shared" ref="AM30" si="29">IF($B$16="NON",AL30+1,AL30+0.5)</f>
        <v>37</v>
      </c>
      <c r="AN30" s="13">
        <f t="shared" ref="AN30" si="30">IF($B$16="NON",AM30+1,AM30+0.5)</f>
        <v>38</v>
      </c>
      <c r="AO30" s="13">
        <f t="shared" ref="AO30" si="31">IF($B$16="NON",AN30+1,AN30+0.5)</f>
        <v>39</v>
      </c>
      <c r="AP30" s="13">
        <f t="shared" ref="AP30" si="32">IF($B$16="NON",AO30+1,AO30+0.5)</f>
        <v>40</v>
      </c>
      <c r="AQ30" s="13">
        <f t="shared" ref="AQ30" si="33">IF($B$16="NON",AP30+1,AP30+0.5)</f>
        <v>41</v>
      </c>
      <c r="AR30" s="13">
        <f t="shared" ref="AR30" si="34">IF($B$16="NON",AQ30+1,AQ30+0.5)</f>
        <v>42</v>
      </c>
      <c r="AS30" s="13">
        <f t="shared" ref="AS30" si="35">IF($B$16="NON",AR30+1,AR30+0.5)</f>
        <v>43</v>
      </c>
      <c r="AT30" s="13">
        <f t="shared" ref="AT30" si="36">IF($B$16="NON",AS30+1,AS30+0.5)</f>
        <v>44</v>
      </c>
      <c r="AU30" s="13">
        <f t="shared" ref="AU30" si="37">IF($B$16="NON",AT30+1,AT30+0.5)</f>
        <v>45</v>
      </c>
      <c r="AV30" s="13">
        <f t="shared" ref="AV30" si="38">IF($B$16="NON",AU30+1,AU30+0.5)</f>
        <v>46</v>
      </c>
      <c r="AW30" s="13">
        <f t="shared" ref="AW30" si="39">IF($B$16="NON",AV30+1,AV30+0.5)</f>
        <v>47</v>
      </c>
      <c r="AX30" s="13">
        <f t="shared" ref="AX30" si="40">IF($B$16="NON",AW30+1,AW30+0.5)</f>
        <v>48</v>
      </c>
      <c r="AY30" s="13">
        <f t="shared" ref="AY30" si="41">IF($B$16="NON",AX30+1,AX30+0.5)</f>
        <v>49</v>
      </c>
      <c r="AZ30" s="13">
        <f t="shared" ref="AZ30" si="42">IF($B$16="NON",AY30+1,AY30+0.5)</f>
        <v>50</v>
      </c>
      <c r="BA30" s="13">
        <f t="shared" ref="BA30" si="43">IF($B$16="NON",AZ30+1,AZ30+0.5)</f>
        <v>51</v>
      </c>
      <c r="BB30" s="13">
        <f t="shared" ref="BB30" si="44">IF($B$16="NON",BA30+1,BA30+0.5)</f>
        <v>52</v>
      </c>
      <c r="BC30" s="13">
        <f t="shared" ref="BC30" si="45">IF($B$16="NON",BB30+1,BB30+0.5)</f>
        <v>53</v>
      </c>
      <c r="BD30" s="13">
        <f t="shared" ref="BD30" si="46">IF($B$16="NON",BC30+1,BC30+0.5)</f>
        <v>54</v>
      </c>
      <c r="BE30" s="13">
        <f t="shared" ref="BE30" si="47">IF($B$16="NON",BD30+1,BD30+0.5)</f>
        <v>55</v>
      </c>
      <c r="BF30" s="13">
        <f t="shared" ref="BF30" si="48">IF($B$16="NON",BE30+1,BE30+0.5)</f>
        <v>56</v>
      </c>
      <c r="BG30" s="13">
        <f t="shared" ref="BG30" si="49">IF($B$16="NON",BF30+1,BF30+0.5)</f>
        <v>57</v>
      </c>
      <c r="BH30" s="13">
        <f t="shared" ref="BH30" si="50">IF($B$16="NON",BG30+1,BG30+0.5)</f>
        <v>58</v>
      </c>
      <c r="BI30" s="13">
        <f t="shared" ref="BI30" si="51">IF($B$16="NON",BH30+1,BH30+0.5)</f>
        <v>59</v>
      </c>
      <c r="BJ30" s="13">
        <f t="shared" ref="BJ30" si="52">IF($B$16="NON",BI30+1,BI30+0.5)</f>
        <v>60</v>
      </c>
      <c r="BK30" s="13">
        <f t="shared" ref="BK30" si="53">IF($B$16="NON",BJ30+1,BJ30+0.5)</f>
        <v>61</v>
      </c>
      <c r="BL30" s="13">
        <f t="shared" ref="BL30" si="54">IF($B$16="NON",BK30+1,BK30+0.5)</f>
        <v>62</v>
      </c>
      <c r="BM30" s="13">
        <f t="shared" ref="BM30" si="55">IF($B$16="NON",BL30+1,BL30+0.5)</f>
        <v>63</v>
      </c>
      <c r="BN30" s="13">
        <f t="shared" ref="BN30" si="56">IF($B$16="NON",BM30+1,BM30+0.5)</f>
        <v>64</v>
      </c>
      <c r="BO30" s="13">
        <f t="shared" ref="BO30" si="57">IF($B$16="NON",BN30+1,BN30+0.5)</f>
        <v>65</v>
      </c>
      <c r="BP30" s="13">
        <f t="shared" ref="BP30" si="58">IF($B$16="NON",BO30+1,BO30+0.5)</f>
        <v>66</v>
      </c>
      <c r="BQ30" s="13">
        <f t="shared" ref="BQ30" si="59">IF($B$16="NON",BP30+1,BP30+0.5)</f>
        <v>67</v>
      </c>
      <c r="BR30" s="13">
        <f t="shared" ref="BR30" si="60">IF($B$16="NON",BQ30+1,BQ30+0.5)</f>
        <v>68</v>
      </c>
      <c r="BS30" s="13">
        <f t="shared" ref="BS30" si="61">IF($B$16="NON",BR30+1,BR30+0.5)</f>
        <v>69</v>
      </c>
      <c r="BT30" s="13">
        <f t="shared" ref="BT30" si="62">IF($B$16="NON",BS30+1,BS30+0.5)</f>
        <v>70</v>
      </c>
      <c r="BU30" s="13">
        <f t="shared" ref="BU30" si="63">IF($B$16="NON",BT30+1,BT30+0.5)</f>
        <v>71</v>
      </c>
      <c r="BV30" s="13">
        <f t="shared" ref="BV30" si="64">IF($B$16="NON",BU30+1,BU30+0.5)</f>
        <v>72</v>
      </c>
      <c r="BW30" s="13">
        <f t="shared" ref="BW30" si="65">IF($B$16="NON",BV30+1,BV30+0.5)</f>
        <v>73</v>
      </c>
      <c r="BX30" s="13">
        <f t="shared" ref="BX30" si="66">IF($B$16="NON",BW30+1,BW30+0.5)</f>
        <v>74</v>
      </c>
      <c r="BY30" s="13">
        <f t="shared" ref="BY30" si="67">IF($B$16="NON",BX30+1,BX30+0.5)</f>
        <v>75</v>
      </c>
      <c r="BZ30" s="13">
        <f t="shared" ref="BZ30" si="68">IF($B$16="NON",BY30+1,BY30+0.5)</f>
        <v>76</v>
      </c>
      <c r="CA30" s="13">
        <f t="shared" ref="CA30" si="69">IF($B$16="NON",BZ30+1,BZ30+0.5)</f>
        <v>77</v>
      </c>
      <c r="CB30" s="13">
        <f t="shared" ref="CB30" si="70">IF($B$16="NON",CA30+1,CA30+0.5)</f>
        <v>78</v>
      </c>
      <c r="CC30" s="13">
        <f t="shared" ref="CC30" si="71">IF($B$16="NON",CB30+1,CB30+0.5)</f>
        <v>79</v>
      </c>
      <c r="CD30" s="14">
        <f t="shared" ref="CD30" si="72">IF($B$16="NON",CC30+1,CC30+0.5)</f>
        <v>80</v>
      </c>
      <c r="CE30" s="140"/>
    </row>
    <row r="31" spans="1:177" x14ac:dyDescent="0.35">
      <c r="A31" s="4" t="s">
        <v>190</v>
      </c>
      <c r="B31" s="106">
        <v>0</v>
      </c>
      <c r="C31" s="106">
        <f t="shared" ref="C31:AE31" si="73">IF($B$15="Nature de prairie ou pâture",0,EXP(-1.0587+0.8836*LN(C29)+0.284))</f>
        <v>0.35360910044508215</v>
      </c>
      <c r="D31" s="106">
        <f t="shared" si="73"/>
        <v>0.65239937694593586</v>
      </c>
      <c r="E31" s="106">
        <f t="shared" si="73"/>
        <v>0.93348592504562822</v>
      </c>
      <c r="F31" s="106">
        <f t="shared" si="73"/>
        <v>1.2036594830385248</v>
      </c>
      <c r="G31" s="106">
        <f t="shared" si="73"/>
        <v>1.4659978361347523</v>
      </c>
      <c r="H31" s="106">
        <f t="shared" si="73"/>
        <v>1.7222566815192897</v>
      </c>
      <c r="I31" s="106">
        <f t="shared" si="73"/>
        <v>1.9735678492822717</v>
      </c>
      <c r="J31" s="106">
        <f t="shared" si="73"/>
        <v>2.2207197037661022</v>
      </c>
      <c r="K31" s="106">
        <f t="shared" si="73"/>
        <v>2.4642917027912463</v>
      </c>
      <c r="L31" s="106">
        <f t="shared" si="73"/>
        <v>2.7047269815583839</v>
      </c>
      <c r="M31" s="106">
        <f t="shared" si="73"/>
        <v>2.9423749196181186</v>
      </c>
      <c r="N31" s="106">
        <f t="shared" si="73"/>
        <v>3.177517729464268</v>
      </c>
      <c r="O31" s="106">
        <f t="shared" si="73"/>
        <v>3.4103879060171627</v>
      </c>
      <c r="P31" s="106">
        <f t="shared" si="73"/>
        <v>3.6411801438697711</v>
      </c>
      <c r="Q31" s="106">
        <f t="shared" si="73"/>
        <v>3.8700597480569474</v>
      </c>
      <c r="R31" s="106">
        <f t="shared" si="73"/>
        <v>4.0971687359996993</v>
      </c>
      <c r="S31" s="106">
        <f t="shared" si="73"/>
        <v>4.3226303695850952</v>
      </c>
      <c r="T31" s="106">
        <f t="shared" si="73"/>
        <v>4.5465525901071517</v>
      </c>
      <c r="U31" s="106">
        <f t="shared" si="73"/>
        <v>4.769030668003829</v>
      </c>
      <c r="V31" s="106">
        <f t="shared" si="73"/>
        <v>4.9901492788407467</v>
      </c>
      <c r="W31" s="106">
        <f t="shared" si="73"/>
        <v>5.2099841522989703</v>
      </c>
      <c r="X31" s="106">
        <f t="shared" si="73"/>
        <v>5.4286033981705639</v>
      </c>
      <c r="Y31" s="106">
        <f t="shared" si="73"/>
        <v>5.6460685844489786</v>
      </c>
      <c r="Z31" s="106">
        <f t="shared" si="73"/>
        <v>5.862435622634961</v>
      </c>
      <c r="AA31" s="106">
        <f t="shared" si="73"/>
        <v>6.0777555013337476</v>
      </c>
      <c r="AB31" s="106">
        <f t="shared" si="73"/>
        <v>6.2920748991727349</v>
      </c>
      <c r="AC31" s="106">
        <f t="shared" si="73"/>
        <v>6.5054367007718374</v>
      </c>
      <c r="AD31" s="106">
        <f t="shared" si="73"/>
        <v>6.7178804341249787</v>
      </c>
      <c r="AE31" s="106">
        <f t="shared" si="73"/>
        <v>6.9294426437426253</v>
      </c>
      <c r="AF31" s="106">
        <f>IF($B$15="Nature de prairie ou pâture",0,EXP(-1.0587+0.8836*LN(AF29)+0.284))</f>
        <v>7.140157210880437</v>
      </c>
      <c r="AG31" s="106">
        <f t="shared" ref="AG31:CD31" si="74">IF($B$15="Nature de prairie ou pâture",0,EXP(-1.0587+0.8836*LN(AG29)+0.284))</f>
        <v>7.3500556298713411</v>
      </c>
      <c r="AH31" s="106">
        <f t="shared" si="74"/>
        <v>7.5591672478002421</v>
      </c>
      <c r="AI31" s="106">
        <f t="shared" si="74"/>
        <v>7.7675194733777815</v>
      </c>
      <c r="AJ31" s="106">
        <f t="shared" si="74"/>
        <v>7.9751379597847016</v>
      </c>
      <c r="AK31" s="106">
        <f t="shared" si="74"/>
        <v>8.1820467654006759</v>
      </c>
      <c r="AL31" s="106">
        <f t="shared" si="74"/>
        <v>8.388268495647786</v>
      </c>
      <c r="AM31" s="106">
        <f t="shared" si="74"/>
        <v>8.5938244286305654</v>
      </c>
      <c r="AN31" s="106">
        <f t="shared" si="74"/>
        <v>8.7987346268113527</v>
      </c>
      <c r="AO31" s="106">
        <f t="shared" si="74"/>
        <v>9.0030180365996575</v>
      </c>
      <c r="AP31" s="106">
        <f t="shared" si="74"/>
        <v>9.2066925774398314</v>
      </c>
      <c r="AQ31" s="106">
        <f t="shared" si="74"/>
        <v>9.4097752217392134</v>
      </c>
      <c r="AR31" s="106">
        <f t="shared" si="74"/>
        <v>9.6122820667788016</v>
      </c>
      <c r="AS31" s="106">
        <f t="shared" si="74"/>
        <v>9.8142283995824151</v>
      </c>
      <c r="AT31" s="106">
        <f t="shared" si="74"/>
        <v>10.015628755581478</v>
      </c>
      <c r="AU31" s="106">
        <f t="shared" si="74"/>
        <v>10.216496971796284</v>
      </c>
      <c r="AV31" s="106">
        <f t="shared" si="74"/>
        <v>10.416846235156795</v>
      </c>
      <c r="AW31" s="106">
        <f t="shared" si="74"/>
        <v>10.616689126503035</v>
      </c>
      <c r="AX31" s="106">
        <f t="shared" si="74"/>
        <v>10.816037660735208</v>
      </c>
      <c r="AY31" s="106">
        <f t="shared" si="74"/>
        <v>11.014903323523386</v>
      </c>
      <c r="AZ31" s="106">
        <f t="shared" si="74"/>
        <v>11.21329710493602</v>
      </c>
      <c r="BA31" s="106">
        <f t="shared" si="74"/>
        <v>11.411229530302057</v>
      </c>
      <c r="BB31" s="106">
        <f t="shared" si="74"/>
        <v>11.608710688584155</v>
      </c>
      <c r="BC31" s="106">
        <f t="shared" si="74"/>
        <v>11.805750258507649</v>
      </c>
      <c r="BD31" s="106">
        <f t="shared" si="74"/>
        <v>12.002357532661732</v>
      </c>
      <c r="BE31" s="106">
        <f t="shared" si="74"/>
        <v>12.198541439764909</v>
      </c>
      <c r="BF31" s="106">
        <f t="shared" si="74"/>
        <v>12.394310565265267</v>
      </c>
      <c r="BG31" s="106">
        <f t="shared" si="74"/>
        <v>12.589673170427703</v>
      </c>
      <c r="BH31" s="106">
        <f t="shared" si="74"/>
        <v>12.784637210043725</v>
      </c>
      <c r="BI31" s="106">
        <f t="shared" si="74"/>
        <v>12.979210348885363</v>
      </c>
      <c r="BJ31" s="106">
        <f t="shared" si="74"/>
        <v>13.173399977011854</v>
      </c>
      <c r="BK31" s="106">
        <f t="shared" si="74"/>
        <v>13.367213224027083</v>
      </c>
      <c r="BL31" s="106">
        <f t="shared" si="74"/>
        <v>13.560656972375501</v>
      </c>
      <c r="BM31" s="106">
        <f t="shared" si="74"/>
        <v>13.753737869755962</v>
      </c>
      <c r="BN31" s="106">
        <f t="shared" si="74"/>
        <v>13.946462340725059</v>
      </c>
      <c r="BO31" s="106">
        <f t="shared" si="74"/>
        <v>14.138836597554604</v>
      </c>
      <c r="BP31" s="106">
        <f t="shared" si="74"/>
        <v>14.330866650402026</v>
      </c>
      <c r="BQ31" s="106">
        <f t="shared" si="74"/>
        <v>14.522558316846906</v>
      </c>
      <c r="BR31" s="106">
        <f t="shared" si="74"/>
        <v>14.713917230841966</v>
      </c>
      <c r="BS31" s="106">
        <f t="shared" si="74"/>
        <v>14.904948851122573</v>
      </c>
      <c r="BT31" s="106">
        <f t="shared" si="74"/>
        <v>15.095658469114912</v>
      </c>
      <c r="BU31" s="106">
        <f t="shared" si="74"/>
        <v>15.286051216379406</v>
      </c>
      <c r="BV31" s="106">
        <f t="shared" si="74"/>
        <v>15.476132071622843</v>
      </c>
      <c r="BW31" s="106">
        <f t="shared" si="74"/>
        <v>15.665905867309919</v>
      </c>
      <c r="BX31" s="106">
        <f t="shared" si="74"/>
        <v>15.855377295902175</v>
      </c>
      <c r="BY31" s="106">
        <f t="shared" si="74"/>
        <v>16.04455091575003</v>
      </c>
      <c r="BZ31" s="106">
        <f t="shared" si="74"/>
        <v>16.233431156661826</v>
      </c>
      <c r="CA31" s="106">
        <f t="shared" si="74"/>
        <v>16.422022325171152</v>
      </c>
      <c r="CB31" s="106">
        <f t="shared" si="74"/>
        <v>16.610328609522991</v>
      </c>
      <c r="CC31" s="106">
        <f t="shared" si="74"/>
        <v>16.798354084396774</v>
      </c>
      <c r="CD31" s="139">
        <f t="shared" si="74"/>
        <v>16.986102715383467</v>
      </c>
      <c r="CE31" s="140"/>
    </row>
    <row r="32" spans="1:177" ht="29" x14ac:dyDescent="0.35">
      <c r="A32" s="4" t="s">
        <v>11</v>
      </c>
      <c r="B32" s="13">
        <f t="shared" ref="B32:AG32" si="75">IF($B$15="Culture agricole",$B$43,$B$44)</f>
        <v>70</v>
      </c>
      <c r="C32" s="13">
        <f t="shared" si="75"/>
        <v>70</v>
      </c>
      <c r="D32" s="13">
        <f t="shared" si="75"/>
        <v>70</v>
      </c>
      <c r="E32" s="13">
        <f t="shared" si="75"/>
        <v>70</v>
      </c>
      <c r="F32" s="13">
        <f t="shared" si="75"/>
        <v>70</v>
      </c>
      <c r="G32" s="13">
        <f t="shared" si="75"/>
        <v>70</v>
      </c>
      <c r="H32" s="13">
        <f t="shared" si="75"/>
        <v>70</v>
      </c>
      <c r="I32" s="13">
        <f t="shared" si="75"/>
        <v>70</v>
      </c>
      <c r="J32" s="13">
        <f t="shared" si="75"/>
        <v>70</v>
      </c>
      <c r="K32" s="13">
        <f t="shared" si="75"/>
        <v>70</v>
      </c>
      <c r="L32" s="13">
        <f t="shared" si="75"/>
        <v>70</v>
      </c>
      <c r="M32" s="13">
        <f t="shared" si="75"/>
        <v>70</v>
      </c>
      <c r="N32" s="13">
        <f t="shared" si="75"/>
        <v>70</v>
      </c>
      <c r="O32" s="13">
        <f t="shared" si="75"/>
        <v>70</v>
      </c>
      <c r="P32" s="13">
        <f t="shared" si="75"/>
        <v>70</v>
      </c>
      <c r="Q32" s="13">
        <f t="shared" si="75"/>
        <v>70</v>
      </c>
      <c r="R32" s="13">
        <f t="shared" si="75"/>
        <v>70</v>
      </c>
      <c r="S32" s="13">
        <f t="shared" si="75"/>
        <v>70</v>
      </c>
      <c r="T32" s="13">
        <f t="shared" si="75"/>
        <v>70</v>
      </c>
      <c r="U32" s="13">
        <f t="shared" si="75"/>
        <v>70</v>
      </c>
      <c r="V32" s="13">
        <f t="shared" si="75"/>
        <v>70</v>
      </c>
      <c r="W32" s="13">
        <f t="shared" si="75"/>
        <v>70</v>
      </c>
      <c r="X32" s="13">
        <f t="shared" si="75"/>
        <v>70</v>
      </c>
      <c r="Y32" s="13">
        <f t="shared" si="75"/>
        <v>70</v>
      </c>
      <c r="Z32" s="13">
        <f t="shared" si="75"/>
        <v>70</v>
      </c>
      <c r="AA32" s="13">
        <f t="shared" si="75"/>
        <v>70</v>
      </c>
      <c r="AB32" s="13">
        <f t="shared" si="75"/>
        <v>70</v>
      </c>
      <c r="AC32" s="13">
        <f t="shared" si="75"/>
        <v>70</v>
      </c>
      <c r="AD32" s="13">
        <f t="shared" si="75"/>
        <v>70</v>
      </c>
      <c r="AE32" s="13">
        <f t="shared" si="75"/>
        <v>70</v>
      </c>
      <c r="AF32" s="13">
        <f t="shared" si="75"/>
        <v>70</v>
      </c>
      <c r="AG32" s="13">
        <f t="shared" si="75"/>
        <v>70</v>
      </c>
      <c r="AH32" s="13">
        <f t="shared" ref="AH32:BM32" si="76">IF($B$15="Culture agricole",$B$43,$B$44)</f>
        <v>70</v>
      </c>
      <c r="AI32" s="13">
        <f t="shared" si="76"/>
        <v>70</v>
      </c>
      <c r="AJ32" s="13">
        <f t="shared" si="76"/>
        <v>70</v>
      </c>
      <c r="AK32" s="13">
        <f t="shared" si="76"/>
        <v>70</v>
      </c>
      <c r="AL32" s="13">
        <f t="shared" si="76"/>
        <v>70</v>
      </c>
      <c r="AM32" s="13">
        <f t="shared" si="76"/>
        <v>70</v>
      </c>
      <c r="AN32" s="13">
        <f t="shared" si="76"/>
        <v>70</v>
      </c>
      <c r="AO32" s="13">
        <f t="shared" si="76"/>
        <v>70</v>
      </c>
      <c r="AP32" s="13">
        <f t="shared" si="76"/>
        <v>70</v>
      </c>
      <c r="AQ32" s="13">
        <f t="shared" si="76"/>
        <v>70</v>
      </c>
      <c r="AR32" s="13">
        <f t="shared" si="76"/>
        <v>70</v>
      </c>
      <c r="AS32" s="13">
        <f t="shared" si="76"/>
        <v>70</v>
      </c>
      <c r="AT32" s="13">
        <f t="shared" si="76"/>
        <v>70</v>
      </c>
      <c r="AU32" s="13">
        <f t="shared" si="76"/>
        <v>70</v>
      </c>
      <c r="AV32" s="13">
        <f t="shared" si="76"/>
        <v>70</v>
      </c>
      <c r="AW32" s="13">
        <f t="shared" si="76"/>
        <v>70</v>
      </c>
      <c r="AX32" s="13">
        <f t="shared" si="76"/>
        <v>70</v>
      </c>
      <c r="AY32" s="13">
        <f t="shared" si="76"/>
        <v>70</v>
      </c>
      <c r="AZ32" s="13">
        <f t="shared" si="76"/>
        <v>70</v>
      </c>
      <c r="BA32" s="13">
        <f t="shared" si="76"/>
        <v>70</v>
      </c>
      <c r="BB32" s="13">
        <f t="shared" si="76"/>
        <v>70</v>
      </c>
      <c r="BC32" s="13">
        <f t="shared" si="76"/>
        <v>70</v>
      </c>
      <c r="BD32" s="13">
        <f t="shared" si="76"/>
        <v>70</v>
      </c>
      <c r="BE32" s="13">
        <f t="shared" si="76"/>
        <v>70</v>
      </c>
      <c r="BF32" s="13">
        <f t="shared" si="76"/>
        <v>70</v>
      </c>
      <c r="BG32" s="13">
        <f t="shared" si="76"/>
        <v>70</v>
      </c>
      <c r="BH32" s="13">
        <f t="shared" si="76"/>
        <v>70</v>
      </c>
      <c r="BI32" s="13">
        <f t="shared" si="76"/>
        <v>70</v>
      </c>
      <c r="BJ32" s="13">
        <f t="shared" si="76"/>
        <v>70</v>
      </c>
      <c r="BK32" s="13">
        <f t="shared" si="76"/>
        <v>70</v>
      </c>
      <c r="BL32" s="13">
        <f t="shared" si="76"/>
        <v>70</v>
      </c>
      <c r="BM32" s="13">
        <f t="shared" si="76"/>
        <v>70</v>
      </c>
      <c r="BN32" s="13">
        <f t="shared" ref="BN32:CD32" si="77">IF($B$15="Culture agricole",$B$43,$B$44)</f>
        <v>70</v>
      </c>
      <c r="BO32" s="13">
        <f t="shared" si="77"/>
        <v>70</v>
      </c>
      <c r="BP32" s="13">
        <f t="shared" si="77"/>
        <v>70</v>
      </c>
      <c r="BQ32" s="13">
        <f t="shared" si="77"/>
        <v>70</v>
      </c>
      <c r="BR32" s="13">
        <f t="shared" si="77"/>
        <v>70</v>
      </c>
      <c r="BS32" s="13">
        <f t="shared" si="77"/>
        <v>70</v>
      </c>
      <c r="BT32" s="13">
        <f t="shared" si="77"/>
        <v>70</v>
      </c>
      <c r="BU32" s="13">
        <f t="shared" si="77"/>
        <v>70</v>
      </c>
      <c r="BV32" s="13">
        <f t="shared" si="77"/>
        <v>70</v>
      </c>
      <c r="BW32" s="13">
        <f t="shared" si="77"/>
        <v>70</v>
      </c>
      <c r="BX32" s="13">
        <f t="shared" si="77"/>
        <v>70</v>
      </c>
      <c r="BY32" s="13">
        <f t="shared" si="77"/>
        <v>70</v>
      </c>
      <c r="BZ32" s="13">
        <f t="shared" si="77"/>
        <v>70</v>
      </c>
      <c r="CA32" s="13">
        <f t="shared" si="77"/>
        <v>70</v>
      </c>
      <c r="CB32" s="13">
        <f t="shared" si="77"/>
        <v>70</v>
      </c>
      <c r="CC32" s="13">
        <f t="shared" si="77"/>
        <v>70</v>
      </c>
      <c r="CD32" s="14">
        <f t="shared" si="77"/>
        <v>70</v>
      </c>
      <c r="CE32" s="140"/>
    </row>
    <row r="33" spans="1:83" x14ac:dyDescent="0.35">
      <c r="A33" s="4" t="s">
        <v>191</v>
      </c>
      <c r="B33" s="13">
        <f>$B$39</f>
        <v>0</v>
      </c>
      <c r="C33" s="13">
        <f t="shared" ref="C33:BN33" si="78">$B$39</f>
        <v>0</v>
      </c>
      <c r="D33" s="13">
        <f t="shared" si="78"/>
        <v>0</v>
      </c>
      <c r="E33" s="13">
        <f t="shared" si="78"/>
        <v>0</v>
      </c>
      <c r="F33" s="13">
        <f t="shared" si="78"/>
        <v>0</v>
      </c>
      <c r="G33" s="13">
        <f t="shared" si="78"/>
        <v>0</v>
      </c>
      <c r="H33" s="13">
        <f t="shared" si="78"/>
        <v>0</v>
      </c>
      <c r="I33" s="13">
        <f t="shared" si="78"/>
        <v>0</v>
      </c>
      <c r="J33" s="13">
        <f t="shared" si="78"/>
        <v>0</v>
      </c>
      <c r="K33" s="13">
        <f t="shared" si="78"/>
        <v>0</v>
      </c>
      <c r="L33" s="13">
        <f t="shared" si="78"/>
        <v>0</v>
      </c>
      <c r="M33" s="13">
        <f t="shared" si="78"/>
        <v>0</v>
      </c>
      <c r="N33" s="13">
        <f t="shared" si="78"/>
        <v>0</v>
      </c>
      <c r="O33" s="13">
        <f t="shared" si="78"/>
        <v>0</v>
      </c>
      <c r="P33" s="13">
        <f t="shared" si="78"/>
        <v>0</v>
      </c>
      <c r="Q33" s="13">
        <f t="shared" si="78"/>
        <v>0</v>
      </c>
      <c r="R33" s="13">
        <f t="shared" si="78"/>
        <v>0</v>
      </c>
      <c r="S33" s="13">
        <f t="shared" si="78"/>
        <v>0</v>
      </c>
      <c r="T33" s="13">
        <f t="shared" si="78"/>
        <v>0</v>
      </c>
      <c r="U33" s="13">
        <f t="shared" si="78"/>
        <v>0</v>
      </c>
      <c r="V33" s="13">
        <f t="shared" si="78"/>
        <v>0</v>
      </c>
      <c r="W33" s="13">
        <f t="shared" si="78"/>
        <v>0</v>
      </c>
      <c r="X33" s="13">
        <f t="shared" si="78"/>
        <v>0</v>
      </c>
      <c r="Y33" s="13">
        <f t="shared" si="78"/>
        <v>0</v>
      </c>
      <c r="Z33" s="13">
        <f t="shared" si="78"/>
        <v>0</v>
      </c>
      <c r="AA33" s="13">
        <f t="shared" si="78"/>
        <v>0</v>
      </c>
      <c r="AB33" s="13">
        <f t="shared" si="78"/>
        <v>0</v>
      </c>
      <c r="AC33" s="13">
        <f t="shared" si="78"/>
        <v>0</v>
      </c>
      <c r="AD33" s="13">
        <f t="shared" si="78"/>
        <v>0</v>
      </c>
      <c r="AE33" s="13">
        <f t="shared" si="78"/>
        <v>0</v>
      </c>
      <c r="AF33" s="13">
        <f>$B$39</f>
        <v>0</v>
      </c>
      <c r="AG33" s="13">
        <f t="shared" si="78"/>
        <v>0</v>
      </c>
      <c r="AH33" s="13">
        <f t="shared" si="78"/>
        <v>0</v>
      </c>
      <c r="AI33" s="13">
        <f t="shared" si="78"/>
        <v>0</v>
      </c>
      <c r="AJ33" s="13">
        <f t="shared" si="78"/>
        <v>0</v>
      </c>
      <c r="AK33" s="13">
        <f t="shared" si="78"/>
        <v>0</v>
      </c>
      <c r="AL33" s="13">
        <f t="shared" si="78"/>
        <v>0</v>
      </c>
      <c r="AM33" s="13">
        <f t="shared" si="78"/>
        <v>0</v>
      </c>
      <c r="AN33" s="13">
        <f t="shared" si="78"/>
        <v>0</v>
      </c>
      <c r="AO33" s="13">
        <f t="shared" si="78"/>
        <v>0</v>
      </c>
      <c r="AP33" s="13">
        <f t="shared" si="78"/>
        <v>0</v>
      </c>
      <c r="AQ33" s="13">
        <f t="shared" si="78"/>
        <v>0</v>
      </c>
      <c r="AR33" s="13">
        <f t="shared" si="78"/>
        <v>0</v>
      </c>
      <c r="AS33" s="13">
        <f t="shared" si="78"/>
        <v>0</v>
      </c>
      <c r="AT33" s="13">
        <f t="shared" si="78"/>
        <v>0</v>
      </c>
      <c r="AU33" s="13">
        <f t="shared" si="78"/>
        <v>0</v>
      </c>
      <c r="AV33" s="13">
        <f t="shared" si="78"/>
        <v>0</v>
      </c>
      <c r="AW33" s="13">
        <f t="shared" si="78"/>
        <v>0</v>
      </c>
      <c r="AX33" s="13">
        <f t="shared" si="78"/>
        <v>0</v>
      </c>
      <c r="AY33" s="13">
        <f t="shared" si="78"/>
        <v>0</v>
      </c>
      <c r="AZ33" s="13">
        <f t="shared" si="78"/>
        <v>0</v>
      </c>
      <c r="BA33" s="13">
        <f t="shared" si="78"/>
        <v>0</v>
      </c>
      <c r="BB33" s="13">
        <f t="shared" si="78"/>
        <v>0</v>
      </c>
      <c r="BC33" s="13">
        <f t="shared" si="78"/>
        <v>0</v>
      </c>
      <c r="BD33" s="13">
        <f t="shared" si="78"/>
        <v>0</v>
      </c>
      <c r="BE33" s="13">
        <f t="shared" si="78"/>
        <v>0</v>
      </c>
      <c r="BF33" s="13">
        <f t="shared" si="78"/>
        <v>0</v>
      </c>
      <c r="BG33" s="13">
        <f t="shared" si="78"/>
        <v>0</v>
      </c>
      <c r="BH33" s="13">
        <f t="shared" si="78"/>
        <v>0</v>
      </c>
      <c r="BI33" s="13">
        <f t="shared" si="78"/>
        <v>0</v>
      </c>
      <c r="BJ33" s="13">
        <f t="shared" si="78"/>
        <v>0</v>
      </c>
      <c r="BK33" s="13">
        <f t="shared" si="78"/>
        <v>0</v>
      </c>
      <c r="BL33" s="13">
        <f t="shared" si="78"/>
        <v>0</v>
      </c>
      <c r="BM33" s="13">
        <f t="shared" si="78"/>
        <v>0</v>
      </c>
      <c r="BN33" s="13">
        <f t="shared" si="78"/>
        <v>0</v>
      </c>
      <c r="BO33" s="13">
        <f t="shared" ref="BO33:CD33" si="79">$B$39</f>
        <v>0</v>
      </c>
      <c r="BP33" s="13">
        <f t="shared" si="79"/>
        <v>0</v>
      </c>
      <c r="BQ33" s="13">
        <f t="shared" si="79"/>
        <v>0</v>
      </c>
      <c r="BR33" s="13">
        <f t="shared" si="79"/>
        <v>0</v>
      </c>
      <c r="BS33" s="13">
        <f t="shared" si="79"/>
        <v>0</v>
      </c>
      <c r="BT33" s="13">
        <f t="shared" si="79"/>
        <v>0</v>
      </c>
      <c r="BU33" s="13">
        <f t="shared" si="79"/>
        <v>0</v>
      </c>
      <c r="BV33" s="13">
        <f t="shared" si="79"/>
        <v>0</v>
      </c>
      <c r="BW33" s="13">
        <f t="shared" si="79"/>
        <v>0</v>
      </c>
      <c r="BX33" s="13">
        <f t="shared" si="79"/>
        <v>0</v>
      </c>
      <c r="BY33" s="13">
        <f t="shared" si="79"/>
        <v>0</v>
      </c>
      <c r="BZ33" s="13">
        <f t="shared" si="79"/>
        <v>0</v>
      </c>
      <c r="CA33" s="13">
        <f t="shared" si="79"/>
        <v>0</v>
      </c>
      <c r="CB33" s="13">
        <f t="shared" si="79"/>
        <v>0</v>
      </c>
      <c r="CC33" s="13">
        <f t="shared" si="79"/>
        <v>0</v>
      </c>
      <c r="CD33" s="14">
        <f t="shared" si="79"/>
        <v>0</v>
      </c>
      <c r="CE33" s="140"/>
    </row>
    <row r="34" spans="1:83" ht="15" thickBot="1" x14ac:dyDescent="0.4">
      <c r="A34" s="111" t="s">
        <v>196</v>
      </c>
      <c r="B34" s="13">
        <f t="shared" ref="B34:AG34" si="80">B21-B28</f>
        <v>27.133333333333326</v>
      </c>
      <c r="C34" s="124">
        <f t="shared" si="80"/>
        <v>33.821671880943313</v>
      </c>
      <c r="D34" s="124">
        <f t="shared" si="80"/>
        <v>40.269471344493468</v>
      </c>
      <c r="E34" s="124">
        <f t="shared" si="80"/>
        <v>46.63958875819884</v>
      </c>
      <c r="F34" s="124">
        <f t="shared" si="80"/>
        <v>52.961821148918148</v>
      </c>
      <c r="G34" s="124">
        <f t="shared" si="80"/>
        <v>59.249673506034696</v>
      </c>
      <c r="H34" s="124">
        <f t="shared" si="80"/>
        <v>65.510849639341757</v>
      </c>
      <c r="I34" s="124">
        <f t="shared" si="80"/>
        <v>71.750315897141149</v>
      </c>
      <c r="J34" s="124">
        <f t="shared" si="80"/>
        <v>77.971531537096098</v>
      </c>
      <c r="K34" s="124">
        <f t="shared" si="80"/>
        <v>84.177039157594436</v>
      </c>
      <c r="L34" s="124">
        <f t="shared" si="80"/>
        <v>90.368783188078964</v>
      </c>
      <c r="M34" s="124">
        <f t="shared" si="80"/>
        <v>96.548296668316766</v>
      </c>
      <c r="N34" s="124">
        <f t="shared" si="80"/>
        <v>102.71681791627742</v>
      </c>
      <c r="O34" s="124">
        <f t="shared" si="80"/>
        <v>108.87536709458328</v>
      </c>
      <c r="P34" s="124">
        <f t="shared" si="80"/>
        <v>115.02479850209932</v>
      </c>
      <c r="Q34" s="124">
        <f t="shared" si="80"/>
        <v>121.16583747948039</v>
      </c>
      <c r="R34" s="124">
        <f t="shared" si="80"/>
        <v>127.29910718384519</v>
      </c>
      <c r="S34" s="124">
        <f t="shared" si="80"/>
        <v>133.42514847505322</v>
      </c>
      <c r="T34" s="124">
        <f t="shared" si="80"/>
        <v>139.54443498785474</v>
      </c>
      <c r="U34" s="124">
        <f t="shared" si="80"/>
        <v>145.65738475865118</v>
      </c>
      <c r="V34" s="124">
        <f t="shared" si="80"/>
        <v>89.869552416737406</v>
      </c>
      <c r="W34" s="124">
        <f t="shared" si="80"/>
        <v>96.905119664970755</v>
      </c>
      <c r="X34" s="124">
        <f t="shared" si="80"/>
        <v>103.92383626207703</v>
      </c>
      <c r="Y34" s="124">
        <f t="shared" si="80"/>
        <v>110.92756633404122</v>
      </c>
      <c r="Z34" s="124">
        <f t="shared" si="80"/>
        <v>117.91782459167393</v>
      </c>
      <c r="AA34" s="124">
        <f t="shared" si="80"/>
        <v>124.89586430419229</v>
      </c>
      <c r="AB34" s="124">
        <f t="shared" si="80"/>
        <v>131.86273827841444</v>
      </c>
      <c r="AC34" s="124">
        <f t="shared" si="80"/>
        <v>138.81934241512153</v>
      </c>
      <c r="AD34" s="124">
        <f t="shared" si="80"/>
        <v>145.76644762076489</v>
      </c>
      <c r="AE34" s="124">
        <f t="shared" si="80"/>
        <v>152.70472370225082</v>
      </c>
      <c r="AF34" s="124">
        <f t="shared" si="80"/>
        <v>159.63475759982867</v>
      </c>
      <c r="AG34" s="124">
        <f t="shared" si="80"/>
        <v>165.33484530941195</v>
      </c>
      <c r="AH34" s="124">
        <f t="shared" ref="AH34:BM34" si="81">AH21-AH28</f>
        <v>171.02766968361982</v>
      </c>
      <c r="AI34" s="124">
        <f t="shared" si="81"/>
        <v>176.71364264461556</v>
      </c>
      <c r="AJ34" s="124">
        <f t="shared" si="81"/>
        <v>182.39313457056738</v>
      </c>
      <c r="AK34" s="124">
        <f t="shared" si="81"/>
        <v>116.44462285638281</v>
      </c>
      <c r="AL34" s="124">
        <f t="shared" si="81"/>
        <v>122.61721144300367</v>
      </c>
      <c r="AM34" s="124">
        <f t="shared" si="81"/>
        <v>128.77723600353687</v>
      </c>
      <c r="AN34" s="124">
        <f t="shared" si="81"/>
        <v>134.92572146278837</v>
      </c>
      <c r="AO34" s="124">
        <f t="shared" si="81"/>
        <v>141.06354787376586</v>
      </c>
      <c r="AP34" s="124">
        <f t="shared" si="81"/>
        <v>147.19147850004833</v>
      </c>
      <c r="AQ34" s="124">
        <f t="shared" si="81"/>
        <v>153.3101811433225</v>
      </c>
      <c r="AR34" s="124">
        <f t="shared" si="81"/>
        <v>159.42024462299202</v>
      </c>
      <c r="AS34" s="124">
        <f t="shared" si="81"/>
        <v>165.52219170487984</v>
      </c>
      <c r="AT34" s="124">
        <f t="shared" si="81"/>
        <v>171.61648938187398</v>
      </c>
      <c r="AU34" s="124">
        <f t="shared" si="81"/>
        <v>177.703557147992</v>
      </c>
      <c r="AV34" s="124">
        <f t="shared" si="81"/>
        <v>183.78377373003156</v>
      </c>
      <c r="AW34" s="124">
        <f t="shared" si="81"/>
        <v>189.85748261821988</v>
      </c>
      <c r="AX34" s="124">
        <f t="shared" si="81"/>
        <v>195.92499665072779</v>
      </c>
      <c r="AY34" s="124">
        <f t="shared" si="81"/>
        <v>201.98660184487068</v>
      </c>
      <c r="AZ34" s="124">
        <f t="shared" si="81"/>
        <v>126.62095462358315</v>
      </c>
      <c r="BA34" s="124">
        <f t="shared" si="81"/>
        <v>133.57826853179267</v>
      </c>
      <c r="BB34" s="124">
        <f t="shared" si="81"/>
        <v>140.52355503408796</v>
      </c>
      <c r="BC34" s="124">
        <f t="shared" si="81"/>
        <v>147.45766972390453</v>
      </c>
      <c r="BD34" s="124">
        <f t="shared" si="81"/>
        <v>154.38136159993559</v>
      </c>
      <c r="BE34" s="124">
        <f t="shared" si="81"/>
        <v>161.29529144581238</v>
      </c>
      <c r="BF34" s="124">
        <f t="shared" si="81"/>
        <v>168.20004624797446</v>
      </c>
      <c r="BG34" s="124">
        <f t="shared" si="81"/>
        <v>175.09615066021269</v>
      </c>
      <c r="BH34" s="124">
        <f t="shared" si="81"/>
        <v>181.98407623097654</v>
      </c>
      <c r="BI34" s="124">
        <f t="shared" si="81"/>
        <v>188.86424891134237</v>
      </c>
      <c r="BJ34" s="124">
        <f t="shared" si="81"/>
        <v>195.73705522441423</v>
      </c>
      <c r="BK34" s="124">
        <f t="shared" si="81"/>
        <v>202.60284738030629</v>
      </c>
      <c r="BL34" s="124">
        <f t="shared" si="81"/>
        <v>209.46194755162225</v>
      </c>
      <c r="BM34" s="124">
        <f t="shared" si="81"/>
        <v>216.3146514739953</v>
      </c>
      <c r="BN34" s="124">
        <f t="shared" ref="BN34:CD34" si="82">BN21-BN28</f>
        <v>223.16123149911948</v>
      </c>
      <c r="BO34" s="124">
        <f t="shared" si="82"/>
        <v>128.60772454870931</v>
      </c>
      <c r="BP34" s="124">
        <f t="shared" si="82"/>
        <v>135.34132674935415</v>
      </c>
      <c r="BQ34" s="124">
        <f t="shared" si="82"/>
        <v>142.06505813969937</v>
      </c>
      <c r="BR34" s="124">
        <f t="shared" si="82"/>
        <v>148.77952235174246</v>
      </c>
      <c r="BS34" s="124">
        <f t="shared" si="82"/>
        <v>155.48525783758731</v>
      </c>
      <c r="BT34" s="124">
        <f t="shared" si="82"/>
        <v>162.18274768600628</v>
      </c>
      <c r="BU34" s="124">
        <f t="shared" si="82"/>
        <v>168.87242757808338</v>
      </c>
      <c r="BV34" s="124">
        <f t="shared" si="82"/>
        <v>175.55469230106866</v>
      </c>
      <c r="BW34" s="124">
        <f t="shared" si="82"/>
        <v>182.22990113146506</v>
      </c>
      <c r="BX34" s="124">
        <f t="shared" si="82"/>
        <v>188.89838232139891</v>
      </c>
      <c r="BY34" s="124">
        <f t="shared" si="82"/>
        <v>195.56043686665629</v>
      </c>
      <c r="BZ34" s="124">
        <f t="shared" si="82"/>
        <v>202.21634169393724</v>
      </c>
      <c r="CA34" s="124">
        <f t="shared" si="82"/>
        <v>208.86635237452566</v>
      </c>
      <c r="CB34" s="124">
        <f t="shared" si="82"/>
        <v>215.51070544874415</v>
      </c>
      <c r="CC34" s="124">
        <f t="shared" si="82"/>
        <v>222.14962042820156</v>
      </c>
      <c r="CD34" s="144">
        <f t="shared" si="82"/>
        <v>228.78330152950156</v>
      </c>
      <c r="CE34" s="140"/>
    </row>
    <row r="35" spans="1:83" x14ac:dyDescent="0.35">
      <c r="A35" s="162" t="s">
        <v>10</v>
      </c>
      <c r="B35" s="163"/>
      <c r="C35" s="63"/>
      <c r="D35" s="7"/>
      <c r="E35" s="7"/>
      <c r="F35" s="7"/>
      <c r="G35" s="7"/>
      <c r="H35" s="7"/>
      <c r="I35" s="7"/>
      <c r="J35" s="7"/>
      <c r="K35" s="7"/>
      <c r="L35" s="7"/>
      <c r="M35" s="7"/>
      <c r="N35" s="7"/>
      <c r="O35" s="7"/>
      <c r="P35" s="7"/>
      <c r="Q35" s="7"/>
      <c r="R35" s="7"/>
      <c r="S35" s="7"/>
      <c r="T35" s="7"/>
      <c r="U35" s="7"/>
      <c r="V35" s="7"/>
      <c r="W35" s="7"/>
      <c r="X35" s="7"/>
      <c r="Y35" s="7"/>
      <c r="Z35" s="7"/>
      <c r="AA35" s="7"/>
      <c r="AB35" s="7"/>
      <c r="AC35" s="7"/>
      <c r="AD35" s="7"/>
      <c r="AE35" s="7"/>
      <c r="AF35" s="7"/>
    </row>
    <row r="36" spans="1:83" ht="29" x14ac:dyDescent="0.35">
      <c r="A36" s="4" t="s">
        <v>4</v>
      </c>
      <c r="B36" s="14">
        <v>0.47499999999999998</v>
      </c>
      <c r="C36" s="62"/>
      <c r="D36" s="8"/>
      <c r="E36" s="8"/>
      <c r="F36" s="8"/>
      <c r="G36" s="8"/>
      <c r="H36" s="8"/>
      <c r="I36" s="8"/>
      <c r="J36" s="8"/>
      <c r="K36" s="8"/>
      <c r="L36" s="8"/>
      <c r="M36" s="8"/>
      <c r="N36" s="8"/>
      <c r="O36" s="8"/>
      <c r="P36" s="8"/>
      <c r="Q36" s="8"/>
      <c r="R36" s="8"/>
      <c r="S36" s="8"/>
      <c r="T36" s="8"/>
      <c r="U36" s="8"/>
      <c r="V36" s="8"/>
      <c r="W36" s="8"/>
      <c r="X36" s="8"/>
      <c r="Y36" s="8"/>
      <c r="Z36" s="8"/>
      <c r="AA36" s="8"/>
      <c r="AB36" s="8"/>
      <c r="AC36" s="8"/>
      <c r="AD36" s="8"/>
      <c r="AE36" s="8"/>
      <c r="AF36" s="8"/>
    </row>
    <row r="37" spans="1:83" ht="15" thickBot="1" x14ac:dyDescent="0.4">
      <c r="A37" s="4" t="s">
        <v>5</v>
      </c>
      <c r="B37" s="15">
        <f>IF(B12="Conifères",1.3,1.56)</f>
        <v>1.3</v>
      </c>
      <c r="C37" s="64"/>
      <c r="D37" s="16"/>
      <c r="E37" s="16"/>
      <c r="F37" s="8"/>
      <c r="G37" s="8"/>
      <c r="H37" s="8"/>
      <c r="I37" s="8"/>
      <c r="J37" s="8"/>
      <c r="K37" s="8"/>
      <c r="L37" s="8"/>
      <c r="M37" s="8"/>
      <c r="N37" s="8"/>
      <c r="O37" s="8"/>
      <c r="P37" s="8"/>
      <c r="Q37" s="8"/>
      <c r="R37" s="8"/>
      <c r="S37" s="8"/>
      <c r="T37" s="8"/>
      <c r="U37" s="8"/>
      <c r="V37" s="8"/>
      <c r="W37" s="8"/>
      <c r="X37" s="8"/>
      <c r="Y37" s="8"/>
      <c r="Z37" s="8"/>
      <c r="AA37" s="8"/>
      <c r="AB37" s="8"/>
      <c r="AC37" s="8"/>
      <c r="AD37" s="8"/>
      <c r="AE37" s="8"/>
      <c r="AF37" s="8"/>
    </row>
    <row r="38" spans="1:83" ht="29.5" thickBot="1" x14ac:dyDescent="0.4">
      <c r="A38" s="12" t="s">
        <v>151</v>
      </c>
      <c r="B38" s="18" t="s">
        <v>24</v>
      </c>
      <c r="C38" s="65">
        <f>IF(B38="Alisier torminal",0.62,IF(B38="Arbousier",0.64,IF(B38="Aulne vert",0.42,IF(B38="Grands aulnes",0.42,IF(B38="Bouleaux",0.52,IF(B38="Cèdre de l’Atlas",0.36,IF(B38="Charme",0.61,IF(B38="Charme-houblon",0.66,IF(B38="Châtaignier",0.47,IF(B38="Chêne chevelu",0.67,IF(B38="Chêne-liège",0.7,IF(B38="Chêne pédonculé",0.54,IF(B38="Chêne pubescent",0.65,IF(B38="Chêne rouge d’Amérique",0.56,IF(B38="Chêne rouvre (sessile)",0.58,IF(B38="Chêne tauzin",0.64,IF(B38="Chêne vert",0.73,IF(B38="Chênes indifférenciés",0.56,IF(B38="Cornouiller mâle",0.74,IF(B38="Cyprès",0.4,IF(B38="Cytise aubour",0.6,IF(B38="Douglas",0.43,IF(B38="Epicéa commun",0.37,IF(B38="Epicéa de Sitka",0.36,IF(B38="Grands érables",0.51,IF(B38="Petits érables",0.56,IF(B38="Eucalyptus",0.56,IF(B38="Genévrier thurifère",0.48,IF(B38="Hêtre",0.55,IF(B38="Frênes",0.56,IF(B38="Fruitiers",0.58,IF(B38="If",0.58,IF(B38="Mélèze d’Europe",0.48,IF(B38="Mélèze du Japon",0.42,IF(B38="Merisier",0.5,IF(B38="Micocoulier",0.55,IF(B38="Mûrier",0.53,IF(B38="Noisetier",0.52,IF(B38="Noyer",0.52,IF(B38="Olivier",0.75,IF(B38="Ormes",0.52,IF(B38="Peupliers cultivés",0.35,IF(B38="Peupliers non cultivés",0.37,IF(B38="Pin d'Alep",0.45,IF(B38="Pin cembro",0.39,IF(B38="Pin à crochets",0.44,IF(B38="Pin laricio",0.46,IF(B38="Pin maritime",0.46,IF(B38="Pin mugho",0.44,IF(B38="Pin noir d'Autriche",0.46,IF(B38="Pin pignon",0.48,IF(B38="Pin sylvestre",0.44,IF(B38="Pin Weymouth",0.34,IF(B38="Platanes",0.5,IF(B38="Robinier faux acacia",0.58,IF(B38="Sapin méditerranéen",0.37,IF(B38="Sapin de Nordmann",0.37,IF(B38="Sapin pectiné",0.38,IF(B38="Sapin de Vancouver",0.36,IF(B38="Saules",0.37,IF(B38="Tamaris",0.53,IF(B38="Tilleuls",0.43,IF(B38="Tremble",0.38,IF(B38="Conifères (moyenne)",0.42,IF(B38="Feuillus (moyenne)",0.57,"")))))))))))))))))))))))))))))))))))))))))))))))))))))))))))))))))</f>
        <v>0.36</v>
      </c>
      <c r="D38" s="27" t="s">
        <v>76</v>
      </c>
      <c r="E38" s="28">
        <f>IF(D38="Conifères (moyenne)",0.42,IF(D38="Feuillus (moyenne)",0.57,IF(D38="Moyenne",0.54,"")))</f>
        <v>0.56999999999999995</v>
      </c>
      <c r="F38" s="8"/>
      <c r="G38" s="8"/>
      <c r="H38" s="8"/>
      <c r="I38" s="8"/>
      <c r="J38" s="8"/>
      <c r="K38" s="8"/>
      <c r="L38" s="8"/>
      <c r="M38" s="8"/>
      <c r="N38" s="8"/>
      <c r="O38" s="8"/>
      <c r="P38" s="8"/>
      <c r="Q38" s="8"/>
      <c r="R38" s="8"/>
      <c r="S38" s="8"/>
      <c r="T38" s="8"/>
      <c r="U38" s="8"/>
      <c r="V38" s="8"/>
      <c r="W38" s="8"/>
      <c r="X38" s="8"/>
      <c r="Y38" s="8"/>
      <c r="Z38" s="8"/>
      <c r="AA38" s="8"/>
      <c r="AB38" s="8"/>
      <c r="AC38" s="8"/>
      <c r="AD38" s="8"/>
      <c r="AE38" s="8"/>
      <c r="AF38" s="8"/>
    </row>
    <row r="39" spans="1:83" ht="29" x14ac:dyDescent="0.35">
      <c r="A39" s="4" t="s">
        <v>181</v>
      </c>
      <c r="B39" s="29">
        <v>0</v>
      </c>
      <c r="C39" s="8"/>
      <c r="D39" s="8"/>
      <c r="E39" s="8"/>
      <c r="F39" s="8"/>
      <c r="G39" s="8"/>
      <c r="H39" s="8"/>
      <c r="I39" s="8"/>
      <c r="J39" s="8"/>
      <c r="K39" s="8"/>
      <c r="L39" s="8"/>
      <c r="M39" s="8"/>
      <c r="N39" s="8"/>
      <c r="O39" s="8"/>
      <c r="P39" s="8"/>
      <c r="Q39" s="8"/>
      <c r="R39" s="8"/>
      <c r="S39" s="8"/>
      <c r="T39" s="8"/>
      <c r="U39" s="8"/>
      <c r="V39" s="8"/>
      <c r="W39" s="8"/>
      <c r="X39" s="8"/>
      <c r="Y39" s="8"/>
      <c r="Z39" s="8"/>
      <c r="AA39" s="8"/>
      <c r="AB39" s="8"/>
      <c r="AC39" s="8"/>
      <c r="AD39" s="8"/>
      <c r="AE39" s="8"/>
      <c r="AF39" s="8"/>
    </row>
    <row r="40" spans="1:83" x14ac:dyDescent="0.35">
      <c r="A40" s="4" t="s">
        <v>8</v>
      </c>
      <c r="B40" s="29">
        <v>10</v>
      </c>
      <c r="C40" s="8"/>
      <c r="D40" s="8"/>
      <c r="E40" s="8"/>
      <c r="F40" s="8"/>
      <c r="G40" s="8"/>
      <c r="H40" s="8"/>
      <c r="I40" s="8"/>
      <c r="J40" s="8"/>
      <c r="K40" s="8"/>
      <c r="L40" s="8"/>
      <c r="M40" s="8"/>
      <c r="N40" s="8"/>
      <c r="O40" s="8"/>
      <c r="P40" s="8"/>
      <c r="Q40" s="8"/>
      <c r="R40" s="8"/>
      <c r="S40" s="8"/>
      <c r="T40" s="8"/>
      <c r="U40" s="8"/>
      <c r="V40" s="8"/>
      <c r="W40" s="8"/>
      <c r="X40" s="8"/>
      <c r="Y40" s="8"/>
      <c r="Z40" s="8"/>
      <c r="AA40" s="8"/>
      <c r="AB40" s="8"/>
      <c r="AC40" s="8"/>
      <c r="AD40" s="8"/>
      <c r="AE40" s="8"/>
      <c r="AF40" s="8"/>
    </row>
    <row r="41" spans="1:83" ht="56.5" x14ac:dyDescent="0.35">
      <c r="A41" s="4" t="s">
        <v>148</v>
      </c>
      <c r="B41" s="29">
        <v>5</v>
      </c>
      <c r="C41" s="8"/>
      <c r="D41" s="8"/>
      <c r="E41" s="8"/>
      <c r="F41" s="8"/>
      <c r="G41" s="8"/>
      <c r="H41" s="8"/>
      <c r="I41" s="8"/>
      <c r="J41" s="8"/>
      <c r="K41" s="8"/>
      <c r="L41" s="8"/>
      <c r="M41" s="8"/>
      <c r="N41" s="8"/>
      <c r="O41" s="8"/>
      <c r="P41" s="8"/>
      <c r="Q41" s="8"/>
      <c r="R41" s="8"/>
      <c r="S41" s="8"/>
      <c r="T41" s="8"/>
      <c r="U41" s="8"/>
      <c r="V41" s="8"/>
      <c r="W41" s="8"/>
      <c r="X41" s="8"/>
      <c r="Y41" s="8"/>
      <c r="Z41" s="8"/>
      <c r="AA41" s="8"/>
      <c r="AB41" s="8"/>
      <c r="AC41" s="8"/>
      <c r="AD41" s="8"/>
      <c r="AE41" s="8"/>
      <c r="AF41" s="8"/>
    </row>
    <row r="42" spans="1:83" ht="43.5" x14ac:dyDescent="0.35">
      <c r="A42" s="4" t="s">
        <v>149</v>
      </c>
      <c r="B42" s="29">
        <v>0</v>
      </c>
      <c r="C42" s="8"/>
      <c r="D42" s="8"/>
      <c r="E42" s="8"/>
      <c r="F42" s="8"/>
      <c r="G42" s="8"/>
      <c r="H42" s="8"/>
      <c r="I42" s="8"/>
      <c r="J42" s="8"/>
      <c r="K42" s="8"/>
      <c r="L42" s="8"/>
      <c r="M42" s="8"/>
      <c r="N42" s="8"/>
      <c r="O42" s="8"/>
      <c r="P42" s="8"/>
      <c r="Q42" s="8"/>
      <c r="R42" s="8"/>
      <c r="S42" s="8"/>
      <c r="T42" s="8"/>
      <c r="U42" s="8"/>
      <c r="V42" s="8"/>
      <c r="W42" s="8"/>
      <c r="X42" s="8"/>
      <c r="Y42" s="8"/>
      <c r="Z42" s="8"/>
      <c r="AA42" s="8"/>
      <c r="AB42" s="8"/>
      <c r="AC42" s="8"/>
      <c r="AD42" s="8"/>
      <c r="AE42" s="8"/>
      <c r="AF42" s="8"/>
    </row>
    <row r="43" spans="1:83" ht="29" x14ac:dyDescent="0.35">
      <c r="A43" s="4" t="s">
        <v>217</v>
      </c>
      <c r="B43" s="29">
        <v>45</v>
      </c>
      <c r="C43" s="8"/>
      <c r="D43" s="8"/>
      <c r="E43" s="8"/>
      <c r="F43" s="8"/>
      <c r="G43" s="8"/>
      <c r="H43" s="8"/>
      <c r="I43" s="8"/>
      <c r="J43" s="8"/>
      <c r="K43" s="8"/>
      <c r="L43" s="8"/>
      <c r="M43" s="8"/>
      <c r="N43" s="8"/>
      <c r="O43" s="8"/>
      <c r="P43" s="8"/>
      <c r="Q43" s="8"/>
      <c r="R43" s="8"/>
      <c r="S43" s="8"/>
      <c r="T43" s="8"/>
      <c r="U43" s="8"/>
      <c r="V43" s="8"/>
      <c r="W43" s="8"/>
      <c r="X43" s="8"/>
      <c r="Y43" s="8"/>
      <c r="Z43" s="8"/>
      <c r="AA43" s="8"/>
      <c r="AB43" s="8"/>
      <c r="AC43" s="8"/>
      <c r="AD43" s="8"/>
      <c r="AE43" s="8"/>
      <c r="AF43" s="8"/>
    </row>
    <row r="44" spans="1:83" ht="58" x14ac:dyDescent="0.35">
      <c r="A44" s="4" t="s">
        <v>150</v>
      </c>
      <c r="B44" s="29">
        <v>70</v>
      </c>
      <c r="C44" s="8"/>
      <c r="D44" s="8"/>
      <c r="E44" s="8"/>
      <c r="F44" s="8"/>
      <c r="G44" s="8"/>
      <c r="H44" s="8"/>
      <c r="I44" s="8"/>
      <c r="J44" s="8"/>
      <c r="K44" s="8"/>
      <c r="L44" s="8"/>
      <c r="M44" s="8"/>
      <c r="N44" s="8"/>
      <c r="O44" s="8"/>
      <c r="P44" s="8"/>
      <c r="Q44" s="8"/>
      <c r="R44" s="8"/>
      <c r="S44" s="8"/>
      <c r="T44" s="8"/>
      <c r="U44" s="8"/>
      <c r="V44" s="8"/>
      <c r="W44" s="8"/>
      <c r="X44" s="8"/>
      <c r="Y44" s="8"/>
      <c r="Z44" s="8"/>
      <c r="AA44" s="8"/>
      <c r="AB44" s="8"/>
      <c r="AC44" s="8"/>
      <c r="AD44" s="8"/>
      <c r="AE44" s="8"/>
      <c r="AF44" s="8"/>
    </row>
    <row r="45" spans="1:83" ht="15" thickBot="1" x14ac:dyDescent="0.4">
      <c r="A45" s="158"/>
      <c r="B45" s="159"/>
      <c r="C45" s="9"/>
      <c r="D45" s="9"/>
      <c r="E45" s="9"/>
      <c r="F45" s="9"/>
      <c r="G45" s="9"/>
      <c r="H45" s="9"/>
      <c r="I45" s="9"/>
      <c r="J45" s="9"/>
      <c r="K45" s="9"/>
      <c r="L45" s="9"/>
      <c r="M45" s="9"/>
      <c r="N45" s="9"/>
      <c r="O45" s="9"/>
      <c r="P45" s="9"/>
      <c r="Q45" s="9"/>
      <c r="R45" s="9"/>
      <c r="S45" s="9"/>
      <c r="T45" s="9"/>
      <c r="U45" s="9"/>
      <c r="V45" s="9"/>
      <c r="W45" s="9"/>
      <c r="X45" s="9"/>
      <c r="Y45" s="9"/>
      <c r="Z45" s="9"/>
      <c r="AA45" s="9"/>
      <c r="AB45" s="9"/>
      <c r="AC45" s="9"/>
      <c r="AD45" s="9"/>
      <c r="AE45" s="9"/>
      <c r="AF45" s="9"/>
    </row>
    <row r="46" spans="1:83" ht="43.5" x14ac:dyDescent="0.35">
      <c r="A46" s="3" t="s">
        <v>187</v>
      </c>
      <c r="B46" s="146">
        <f>AF21-AF28</f>
        <v>159.63475759982867</v>
      </c>
      <c r="C46" s="8"/>
      <c r="D46" s="8"/>
      <c r="E46" s="8"/>
      <c r="F46" s="8"/>
      <c r="G46" s="8"/>
      <c r="H46" s="8"/>
      <c r="I46" s="8"/>
      <c r="J46" s="8"/>
      <c r="K46" s="8"/>
      <c r="L46" s="8"/>
      <c r="M46" s="8"/>
      <c r="N46" s="8"/>
      <c r="O46" s="8"/>
      <c r="P46" s="8"/>
      <c r="Q46" s="8"/>
      <c r="R46" s="8"/>
      <c r="S46" s="8"/>
      <c r="T46" s="8"/>
      <c r="U46" s="8"/>
      <c r="V46" s="8"/>
      <c r="W46" s="8"/>
      <c r="X46" s="8"/>
      <c r="Y46" s="8"/>
      <c r="Z46" s="8"/>
      <c r="AA46" s="8"/>
      <c r="AB46" s="8"/>
      <c r="AC46" s="8"/>
      <c r="AD46" s="8"/>
      <c r="AE46" s="8"/>
      <c r="AF46" s="8"/>
    </row>
    <row r="47" spans="1:83" ht="44" thickBot="1" x14ac:dyDescent="0.4">
      <c r="A47" s="5" t="s">
        <v>143</v>
      </c>
      <c r="B47" s="114">
        <f>B46*B10</f>
        <v>159.63475759982867</v>
      </c>
      <c r="C47" s="8"/>
      <c r="D47" s="110"/>
      <c r="E47" s="110"/>
      <c r="F47" s="110"/>
      <c r="G47" s="110"/>
      <c r="H47" s="110"/>
      <c r="I47" s="110"/>
      <c r="J47" s="110"/>
      <c r="K47" s="110"/>
      <c r="L47" s="110"/>
      <c r="M47" s="110"/>
      <c r="N47" s="110"/>
      <c r="O47" s="110"/>
      <c r="P47" s="110"/>
      <c r="Q47" s="110"/>
      <c r="R47" s="110"/>
      <c r="S47" s="110"/>
      <c r="T47" s="110"/>
      <c r="U47" s="110"/>
      <c r="V47" s="110"/>
      <c r="W47" s="110"/>
      <c r="X47" s="110"/>
      <c r="Y47" s="110"/>
      <c r="Z47" s="110"/>
      <c r="AA47" s="110"/>
      <c r="AB47" s="110"/>
      <c r="AC47" s="110"/>
      <c r="AD47" s="110"/>
      <c r="AE47" s="110"/>
      <c r="AF47" s="110"/>
    </row>
    <row r="48" spans="1:83" ht="43.5" x14ac:dyDescent="0.35">
      <c r="A48" s="3" t="s">
        <v>193</v>
      </c>
      <c r="B48" s="107">
        <f>(1/B11)*(SUM(B21:CD21))</f>
        <v>421.40930993289004</v>
      </c>
      <c r="C48" s="110"/>
      <c r="D48" s="110"/>
      <c r="E48" s="110"/>
      <c r="F48" s="110"/>
      <c r="G48" s="110"/>
      <c r="H48" s="110"/>
      <c r="I48" s="110"/>
      <c r="J48" s="110"/>
      <c r="K48" s="110"/>
      <c r="L48" s="110"/>
      <c r="M48" s="110"/>
      <c r="N48" s="110"/>
      <c r="O48" s="110"/>
      <c r="P48" s="110"/>
      <c r="Q48" s="110"/>
      <c r="R48" s="110"/>
      <c r="S48" s="110"/>
      <c r="T48" s="110"/>
      <c r="U48" s="110"/>
      <c r="V48" s="110"/>
      <c r="W48" s="110"/>
      <c r="X48" s="110"/>
      <c r="Y48" s="110"/>
      <c r="Z48" s="110"/>
      <c r="AA48" s="110"/>
      <c r="AB48" s="110"/>
      <c r="AC48" s="110"/>
      <c r="AD48" s="110"/>
      <c r="AE48" s="110"/>
      <c r="AF48" s="110"/>
    </row>
    <row r="49" spans="1:32" ht="44" thickBot="1" x14ac:dyDescent="0.4">
      <c r="A49" s="5" t="s">
        <v>183</v>
      </c>
      <c r="B49" s="109">
        <f>B48*B10</f>
        <v>421.40930993289004</v>
      </c>
      <c r="C49" s="110"/>
      <c r="D49" s="110"/>
      <c r="E49" s="110"/>
      <c r="F49" s="110"/>
      <c r="G49" s="110"/>
      <c r="H49" s="110"/>
      <c r="I49" s="110"/>
      <c r="J49" s="110"/>
      <c r="K49" s="110"/>
      <c r="L49" s="110"/>
      <c r="M49" s="110"/>
      <c r="N49" s="110"/>
      <c r="O49" s="110"/>
      <c r="P49" s="110"/>
      <c r="Q49" s="110"/>
      <c r="R49" s="110"/>
      <c r="S49" s="110"/>
      <c r="T49" s="110"/>
      <c r="U49" s="110"/>
      <c r="V49" s="110"/>
      <c r="W49" s="110"/>
      <c r="X49" s="110"/>
      <c r="Y49" s="110"/>
      <c r="Z49" s="110"/>
      <c r="AA49" s="110"/>
      <c r="AB49" s="110"/>
      <c r="AC49" s="110"/>
      <c r="AD49" s="110"/>
      <c r="AE49" s="110"/>
      <c r="AF49" s="110"/>
    </row>
    <row r="50" spans="1:32" ht="43.5" x14ac:dyDescent="0.35">
      <c r="A50" s="3" t="s">
        <v>194</v>
      </c>
      <c r="B50" s="107">
        <f>((1/B13)*(SUM(B28:CD28)))</f>
        <v>275.34259955831715</v>
      </c>
      <c r="C50" s="110"/>
      <c r="D50" s="110"/>
      <c r="E50" s="110"/>
      <c r="F50" s="110"/>
      <c r="G50" s="110"/>
      <c r="H50" s="110"/>
      <c r="I50" s="110"/>
      <c r="J50" s="110"/>
      <c r="K50" s="110"/>
      <c r="L50" s="110"/>
      <c r="M50" s="110"/>
      <c r="N50" s="110"/>
      <c r="O50" s="110"/>
      <c r="P50" s="110"/>
      <c r="Q50" s="110"/>
      <c r="R50" s="110"/>
      <c r="S50" s="110"/>
      <c r="T50" s="110"/>
      <c r="U50" s="110"/>
      <c r="V50" s="110"/>
      <c r="W50" s="110"/>
      <c r="X50" s="110"/>
      <c r="Y50" s="110"/>
      <c r="Z50" s="110"/>
      <c r="AA50" s="110"/>
      <c r="AB50" s="110"/>
      <c r="AC50" s="110"/>
      <c r="AD50" s="110"/>
      <c r="AE50" s="110"/>
      <c r="AF50" s="110"/>
    </row>
    <row r="51" spans="1:32" ht="44" thickBot="1" x14ac:dyDescent="0.4">
      <c r="A51" s="5" t="s">
        <v>184</v>
      </c>
      <c r="B51" s="109">
        <f>B50*B10</f>
        <v>275.34259955831715</v>
      </c>
      <c r="C51" s="110"/>
      <c r="D51" s="110"/>
      <c r="E51" s="110"/>
      <c r="F51" s="110"/>
      <c r="G51" s="110"/>
      <c r="H51" s="110"/>
      <c r="I51" s="110"/>
      <c r="J51" s="110"/>
      <c r="K51" s="110"/>
      <c r="L51" s="110"/>
      <c r="M51" s="110"/>
      <c r="N51" s="110"/>
      <c r="O51" s="110"/>
      <c r="P51" s="110"/>
      <c r="Q51" s="110"/>
      <c r="R51" s="110"/>
      <c r="S51" s="110"/>
      <c r="T51" s="110"/>
      <c r="U51" s="110"/>
      <c r="V51" s="110"/>
      <c r="W51" s="110"/>
      <c r="X51" s="110"/>
      <c r="Y51" s="110"/>
      <c r="Z51" s="110"/>
      <c r="AA51" s="110"/>
      <c r="AB51" s="110"/>
      <c r="AC51" s="110"/>
      <c r="AD51" s="110"/>
      <c r="AE51" s="110"/>
      <c r="AF51" s="110"/>
    </row>
    <row r="52" spans="1:32" ht="58" x14ac:dyDescent="0.35">
      <c r="A52" s="3" t="s">
        <v>195</v>
      </c>
      <c r="B52" s="113">
        <f>B48-B50</f>
        <v>146.06671037457289</v>
      </c>
      <c r="C52" s="110"/>
      <c r="D52" s="110"/>
      <c r="E52" s="110"/>
      <c r="F52" s="110"/>
      <c r="G52" s="110"/>
      <c r="H52" s="110"/>
      <c r="I52" s="110"/>
      <c r="J52" s="110"/>
      <c r="K52" s="110"/>
      <c r="L52" s="110"/>
      <c r="M52" s="110"/>
      <c r="N52" s="110"/>
      <c r="O52" s="110"/>
      <c r="P52" s="110"/>
      <c r="Q52" s="110"/>
      <c r="R52" s="110"/>
      <c r="S52" s="110"/>
      <c r="T52" s="110"/>
      <c r="U52" s="110"/>
      <c r="V52" s="110"/>
      <c r="W52" s="110"/>
      <c r="X52" s="110"/>
      <c r="Y52" s="110"/>
      <c r="Z52" s="110"/>
      <c r="AA52" s="110"/>
      <c r="AB52" s="110"/>
      <c r="AC52" s="110"/>
      <c r="AD52" s="110"/>
      <c r="AE52" s="110"/>
      <c r="AF52" s="110"/>
    </row>
    <row r="53" spans="1:32" ht="58.5" thickBot="1" x14ac:dyDescent="0.4">
      <c r="A53" s="5" t="s">
        <v>185</v>
      </c>
      <c r="B53" s="114">
        <f>B49-B51</f>
        <v>146.06671037457289</v>
      </c>
      <c r="C53" s="110"/>
      <c r="D53" s="110"/>
      <c r="E53" s="110"/>
      <c r="F53" s="110"/>
      <c r="G53" s="110"/>
      <c r="H53" s="110"/>
      <c r="I53" s="110"/>
      <c r="J53" s="110"/>
      <c r="K53" s="110"/>
      <c r="L53" s="110"/>
      <c r="M53" s="110"/>
      <c r="N53" s="110"/>
      <c r="O53" s="110"/>
      <c r="P53" s="110"/>
      <c r="Q53" s="110"/>
      <c r="R53" s="110"/>
      <c r="S53" s="110"/>
      <c r="T53" s="110"/>
      <c r="U53" s="110"/>
      <c r="V53" s="110"/>
      <c r="W53" s="110"/>
      <c r="X53" s="110"/>
      <c r="Y53" s="110"/>
      <c r="Z53" s="110"/>
      <c r="AA53" s="110"/>
      <c r="AB53" s="110"/>
      <c r="AC53" s="110"/>
      <c r="AD53" s="110"/>
      <c r="AE53" s="110"/>
      <c r="AF53" s="110"/>
    </row>
  </sheetData>
  <mergeCells count="3">
    <mergeCell ref="A45:B45"/>
    <mergeCell ref="A9:B9"/>
    <mergeCell ref="A35:B35"/>
  </mergeCells>
  <pageMargins left="0.7" right="0.7" top="0.75" bottom="0.75" header="0.3" footer="0.3"/>
  <pageSetup paperSize="9" orientation="portrait" r:id="rId1"/>
  <legacyDrawing r:id="rId2"/>
  <extLst>
    <ext xmlns:x14="http://schemas.microsoft.com/office/spreadsheetml/2009/9/main" uri="{CCE6A557-97BC-4b89-ADB6-D9C93CAAB3DF}">
      <x14:dataValidations xmlns:xm="http://schemas.microsoft.com/office/excel/2006/main" count="5">
        <x14:dataValidation type="list" allowBlank="1" showInputMessage="1" showErrorMessage="1" prompt="Choisir l'essence pour avoir la di pour le scénario de référence">
          <x14:formula1>
            <xm:f>'Listes choix'!$C$65:$C$67</xm:f>
          </x14:formula1>
          <xm:sqref>D38</xm:sqref>
        </x14:dataValidation>
        <x14:dataValidation type="list" showInputMessage="1" showErrorMessage="1" prompt="Choisir l'essence pour avoir la di pour le scénario de projet">
          <x14:formula1>
            <xm:f>'Listes choix'!$C$2:$C$66</xm:f>
          </x14:formula1>
          <xm:sqref>B38</xm:sqref>
        </x14:dataValidation>
        <x14:dataValidation type="list" showInputMessage="1" showErrorMessage="1" prompt="Information nécessaire pour le calcul du stock de la Biomasse Aérienne du scénario de projet">
          <x14:formula1>
            <xm:f>'Listes choix'!$B$2:$B$3</xm:f>
          </x14:formula1>
          <xm:sqref>B12</xm:sqref>
        </x14:dataValidation>
        <x14:dataValidation type="list" showInputMessage="1" showErrorMessage="1" prompt="Choisir une de trois options">
          <x14:formula1>
            <xm:f>'Listes choix'!$A$71:$A$73</xm:f>
          </x14:formula1>
          <xm:sqref>B15</xm:sqref>
        </x14:dataValidation>
        <x14:dataValidation type="list" showInputMessage="1" showErrorMessage="1" prompt="Information nécessaire pour le scénario de référence">
          <x14:formula1>
            <xm:f>'Listes choix'!$T$2:$T$3</xm:f>
          </x14:formula1>
          <xm:sqref>B16</xm:sqref>
        </x14:dataValidation>
      </x14:dataValidations>
    </ext>
  </extLst>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FU56"/>
  <sheetViews>
    <sheetView zoomScale="57" workbookViewId="0">
      <selection activeCell="V28" sqref="V28"/>
    </sheetView>
  </sheetViews>
  <sheetFormatPr baseColWidth="10" defaultRowHeight="14.5" x14ac:dyDescent="0.35"/>
  <cols>
    <col min="1" max="1" width="36.81640625" style="1" customWidth="1"/>
    <col min="2" max="2" width="19.90625" customWidth="1"/>
    <col min="4" max="4" width="13.1796875" customWidth="1"/>
    <col min="22" max="32" width="12.36328125" bestFit="1" customWidth="1"/>
  </cols>
  <sheetData>
    <row r="1" spans="1:177" x14ac:dyDescent="0.35">
      <c r="D1" s="122"/>
    </row>
    <row r="4" spans="1:177" ht="16" thickBot="1" x14ac:dyDescent="0.4">
      <c r="A4" s="20"/>
      <c r="B4" s="8"/>
    </row>
    <row r="5" spans="1:177" ht="31.5" thickBot="1" x14ac:dyDescent="0.4">
      <c r="A5" s="21" t="s">
        <v>186</v>
      </c>
      <c r="B5" s="115">
        <f>(SUM(B43:AF43)/30)*(44/12)</f>
        <v>3.7235043777517491</v>
      </c>
    </row>
    <row r="6" spans="1:177" ht="31.5" thickBot="1" x14ac:dyDescent="0.4">
      <c r="A6" s="21" t="s">
        <v>88</v>
      </c>
      <c r="B6" s="115">
        <f>B5*B10</f>
        <v>3.7235043777517491</v>
      </c>
    </row>
    <row r="8" spans="1:177" ht="15" thickBot="1" x14ac:dyDescent="0.4"/>
    <row r="9" spans="1:177" ht="15" thickBot="1" x14ac:dyDescent="0.4">
      <c r="A9" s="160" t="s">
        <v>13</v>
      </c>
      <c r="B9" s="161"/>
    </row>
    <row r="10" spans="1:177" x14ac:dyDescent="0.35">
      <c r="A10" s="3" t="s">
        <v>7</v>
      </c>
      <c r="B10" s="104">
        <v>1</v>
      </c>
    </row>
    <row r="11" spans="1:177" ht="15" thickBot="1" x14ac:dyDescent="0.4">
      <c r="A11" s="5" t="s">
        <v>16</v>
      </c>
      <c r="B11" s="22">
        <v>30</v>
      </c>
    </row>
    <row r="12" spans="1:177" ht="15" thickBot="1" x14ac:dyDescent="0.4"/>
    <row r="13" spans="1:177" s="6" customFormat="1" ht="15.5" x14ac:dyDescent="0.35">
      <c r="A13" s="168" t="s">
        <v>1</v>
      </c>
      <c r="B13" s="169"/>
      <c r="C13" s="169"/>
      <c r="D13" s="169"/>
      <c r="E13" s="169"/>
      <c r="F13" s="169"/>
      <c r="G13" s="169"/>
      <c r="H13" s="169"/>
      <c r="I13" s="169"/>
      <c r="J13" s="169"/>
      <c r="K13" s="169"/>
      <c r="L13" s="169"/>
      <c r="M13" s="169"/>
      <c r="N13" s="169"/>
      <c r="O13" s="169"/>
      <c r="P13" s="169"/>
      <c r="Q13" s="169"/>
      <c r="R13" s="169"/>
      <c r="S13" s="169"/>
      <c r="T13" s="169"/>
      <c r="U13" s="169"/>
      <c r="V13" s="169"/>
      <c r="W13" s="169"/>
      <c r="X13" s="169"/>
      <c r="Y13" s="169"/>
      <c r="Z13" s="169"/>
      <c r="AA13" s="169"/>
      <c r="AB13" s="169"/>
      <c r="AC13" s="169"/>
      <c r="AD13" s="169"/>
      <c r="AE13" s="169"/>
      <c r="AF13" s="170"/>
      <c r="AG13" s="17"/>
      <c r="AH13" s="17"/>
      <c r="AI13" s="17"/>
      <c r="AJ13" s="17"/>
      <c r="AK13" s="17"/>
      <c r="AL13" s="17"/>
      <c r="AM13" s="17"/>
      <c r="AN13" s="17"/>
      <c r="AO13" s="17"/>
      <c r="AP13" s="17"/>
      <c r="AQ13" s="17"/>
      <c r="AR13" s="17"/>
      <c r="AS13" s="17"/>
      <c r="AT13" s="17"/>
      <c r="AU13" s="17"/>
      <c r="AV13" s="17"/>
      <c r="AW13" s="17"/>
      <c r="AX13" s="17"/>
      <c r="AY13" s="17"/>
      <c r="AZ13" s="17"/>
      <c r="BA13" s="17"/>
      <c r="BB13" s="17"/>
      <c r="BC13" s="17"/>
      <c r="BD13" s="17"/>
      <c r="BE13" s="17"/>
      <c r="BF13" s="17"/>
      <c r="BG13" s="17"/>
      <c r="BH13" s="17"/>
      <c r="BI13" s="17"/>
      <c r="BJ13" s="17"/>
      <c r="BK13" s="17"/>
      <c r="BL13" s="17"/>
      <c r="BM13" s="17"/>
      <c r="BN13" s="17"/>
      <c r="BO13" s="17"/>
      <c r="BP13" s="17"/>
      <c r="BQ13" s="17"/>
      <c r="BR13" s="17"/>
      <c r="BS13" s="17"/>
      <c r="BT13" s="17"/>
      <c r="BU13" s="17"/>
      <c r="BV13" s="17"/>
      <c r="BW13" s="17"/>
      <c r="BX13" s="17"/>
      <c r="BY13" s="17"/>
      <c r="BZ13" s="17"/>
      <c r="CA13" s="17"/>
      <c r="CB13" s="17"/>
      <c r="CC13" s="17"/>
      <c r="CD13" s="17"/>
      <c r="CE13" s="17"/>
      <c r="CF13" s="17"/>
      <c r="CG13" s="17"/>
      <c r="CH13" s="17"/>
      <c r="CI13" s="17"/>
      <c r="CJ13" s="17"/>
      <c r="CK13" s="17"/>
      <c r="CL13" s="17"/>
      <c r="CM13" s="17"/>
      <c r="CN13" s="17"/>
      <c r="CO13" s="17"/>
      <c r="CP13" s="17"/>
      <c r="CQ13" s="17"/>
      <c r="CR13" s="17"/>
      <c r="CS13" s="17"/>
      <c r="CT13" s="17"/>
      <c r="CU13" s="17"/>
      <c r="CV13" s="17"/>
      <c r="CW13" s="17"/>
      <c r="CX13" s="17"/>
      <c r="CY13" s="17"/>
      <c r="CZ13" s="17"/>
      <c r="DA13" s="17"/>
      <c r="DB13" s="17"/>
      <c r="DC13" s="17"/>
      <c r="DD13" s="17"/>
      <c r="DE13" s="17"/>
      <c r="DF13" s="17"/>
      <c r="DG13" s="17"/>
      <c r="DH13" s="17"/>
      <c r="DI13" s="17"/>
      <c r="DJ13" s="17"/>
      <c r="DK13" s="17"/>
      <c r="DL13" s="17"/>
      <c r="DM13" s="17"/>
      <c r="DN13" s="17"/>
      <c r="DO13" s="17"/>
      <c r="DP13" s="17"/>
      <c r="DQ13" s="17"/>
      <c r="DR13" s="17"/>
      <c r="DS13" s="17"/>
      <c r="DT13" s="17"/>
      <c r="DU13" s="17"/>
      <c r="DV13" s="17"/>
      <c r="DW13" s="17"/>
      <c r="DX13" s="17"/>
      <c r="DY13" s="17"/>
      <c r="DZ13" s="17"/>
      <c r="EA13" s="17"/>
      <c r="EB13" s="17"/>
      <c r="EC13" s="17"/>
      <c r="ED13" s="17"/>
      <c r="EE13" s="17"/>
      <c r="EF13" s="17"/>
      <c r="EG13" s="17"/>
      <c r="EH13" s="17"/>
      <c r="EI13" s="17"/>
      <c r="EJ13" s="17"/>
      <c r="EK13" s="17"/>
      <c r="EL13" s="17"/>
      <c r="EM13" s="17"/>
      <c r="EN13" s="17"/>
      <c r="EO13" s="17"/>
      <c r="EP13" s="17"/>
      <c r="EQ13" s="17"/>
      <c r="ER13" s="17"/>
      <c r="ES13" s="17"/>
      <c r="ET13" s="17"/>
      <c r="EU13" s="17"/>
      <c r="EV13" s="17"/>
      <c r="EW13" s="17"/>
      <c r="EX13" s="17"/>
      <c r="EY13" s="17"/>
      <c r="EZ13" s="17"/>
      <c r="FA13" s="17"/>
      <c r="FB13" s="17"/>
      <c r="FC13" s="17"/>
      <c r="FD13" s="17"/>
      <c r="FE13" s="17"/>
      <c r="FF13" s="17"/>
      <c r="FG13" s="17"/>
      <c r="FH13" s="17"/>
      <c r="FI13" s="17"/>
      <c r="FJ13" s="17"/>
      <c r="FK13" s="17"/>
      <c r="FL13" s="17"/>
      <c r="FM13" s="17"/>
      <c r="FN13" s="17"/>
      <c r="FO13" s="17"/>
      <c r="FP13" s="17"/>
      <c r="FQ13" s="17"/>
      <c r="FR13" s="17"/>
      <c r="FS13" s="17"/>
      <c r="FT13" s="17"/>
      <c r="FU13" s="17"/>
    </row>
    <row r="14" spans="1:177" ht="29" x14ac:dyDescent="0.35">
      <c r="A14" s="4" t="s">
        <v>163</v>
      </c>
      <c r="B14" s="13">
        <v>0</v>
      </c>
      <c r="C14" s="13">
        <v>1</v>
      </c>
      <c r="D14" s="13">
        <v>2</v>
      </c>
      <c r="E14" s="13">
        <v>3</v>
      </c>
      <c r="F14" s="13">
        <v>4</v>
      </c>
      <c r="G14" s="13">
        <v>5</v>
      </c>
      <c r="H14" s="13">
        <v>6</v>
      </c>
      <c r="I14" s="13">
        <v>7</v>
      </c>
      <c r="J14" s="13">
        <v>8</v>
      </c>
      <c r="K14" s="13">
        <v>9</v>
      </c>
      <c r="L14" s="13">
        <v>10</v>
      </c>
      <c r="M14" s="13">
        <v>11</v>
      </c>
      <c r="N14" s="13">
        <v>12</v>
      </c>
      <c r="O14" s="13">
        <v>13</v>
      </c>
      <c r="P14" s="13">
        <v>14</v>
      </c>
      <c r="Q14" s="13">
        <v>15</v>
      </c>
      <c r="R14" s="13">
        <v>16</v>
      </c>
      <c r="S14" s="13">
        <v>17</v>
      </c>
      <c r="T14" s="13">
        <v>18</v>
      </c>
      <c r="U14" s="13">
        <v>19</v>
      </c>
      <c r="V14" s="141">
        <v>20</v>
      </c>
      <c r="W14" s="13">
        <v>21</v>
      </c>
      <c r="X14" s="13">
        <v>22</v>
      </c>
      <c r="Y14" s="13">
        <v>23</v>
      </c>
      <c r="Z14" s="13">
        <v>24</v>
      </c>
      <c r="AA14" s="13">
        <v>25</v>
      </c>
      <c r="AB14" s="13">
        <v>26</v>
      </c>
      <c r="AC14" s="13">
        <v>27</v>
      </c>
      <c r="AD14" s="13">
        <v>28</v>
      </c>
      <c r="AE14" s="13">
        <v>29</v>
      </c>
      <c r="AF14" s="29">
        <v>30</v>
      </c>
      <c r="AG14" s="17"/>
      <c r="AH14" s="17"/>
      <c r="AI14" s="17"/>
      <c r="AJ14" s="17"/>
      <c r="AK14" s="17"/>
      <c r="AL14" s="17"/>
      <c r="AM14" s="17"/>
      <c r="AN14" s="17"/>
      <c r="AO14" s="17"/>
      <c r="AP14" s="17"/>
      <c r="AQ14" s="17"/>
      <c r="AR14" s="17"/>
      <c r="AS14" s="17"/>
      <c r="AT14" s="17"/>
      <c r="AU14" s="17"/>
      <c r="AV14" s="17"/>
      <c r="AW14" s="17"/>
      <c r="AX14" s="17"/>
      <c r="AY14" s="17"/>
      <c r="AZ14" s="17"/>
      <c r="BA14" s="17"/>
      <c r="BB14" s="17"/>
      <c r="BC14" s="17"/>
      <c r="BD14" s="17"/>
      <c r="BE14" s="17"/>
      <c r="BF14" s="17"/>
      <c r="BG14" s="17"/>
      <c r="BH14" s="17"/>
      <c r="BI14" s="17"/>
      <c r="BJ14" s="17"/>
      <c r="BK14" s="17"/>
      <c r="BL14" s="17"/>
      <c r="BM14" s="17"/>
      <c r="BN14" s="17"/>
      <c r="BO14" s="17"/>
      <c r="BP14" s="17"/>
      <c r="BQ14" s="17"/>
      <c r="BR14" s="17"/>
      <c r="BS14" s="17"/>
      <c r="BT14" s="17"/>
      <c r="BU14" s="17"/>
      <c r="BV14" s="17"/>
      <c r="BW14" s="17"/>
      <c r="BX14" s="17"/>
      <c r="BY14" s="17"/>
      <c r="BZ14" s="17"/>
      <c r="CA14" s="17"/>
      <c r="CB14" s="17"/>
      <c r="CC14" s="17"/>
      <c r="CD14" s="17"/>
      <c r="CE14" s="17"/>
      <c r="CF14" s="17"/>
      <c r="CG14" s="17"/>
      <c r="CH14" s="17"/>
      <c r="CI14" s="17"/>
      <c r="CJ14" s="17"/>
      <c r="CK14" s="17"/>
      <c r="CL14" s="17"/>
      <c r="CM14" s="17"/>
      <c r="CN14" s="17"/>
      <c r="CO14" s="17"/>
      <c r="CP14" s="17"/>
      <c r="CQ14" s="17"/>
      <c r="CR14" s="17"/>
      <c r="CS14" s="17"/>
      <c r="CT14" s="17"/>
      <c r="CU14" s="17"/>
      <c r="CV14" s="17"/>
      <c r="CW14" s="17"/>
      <c r="CX14" s="17"/>
      <c r="CY14" s="17"/>
      <c r="CZ14" s="17"/>
      <c r="DA14" s="17"/>
      <c r="DB14" s="17"/>
      <c r="DC14" s="17"/>
      <c r="DD14" s="17"/>
      <c r="DE14" s="17"/>
      <c r="DF14" s="17"/>
      <c r="DG14" s="17"/>
      <c r="DH14" s="17"/>
      <c r="DI14" s="17"/>
      <c r="DJ14" s="17"/>
      <c r="DK14" s="17"/>
      <c r="DL14" s="17"/>
      <c r="DM14" s="17"/>
      <c r="DN14" s="17"/>
      <c r="DO14" s="17"/>
      <c r="DP14" s="17"/>
      <c r="DQ14" s="17"/>
      <c r="DR14" s="17"/>
      <c r="DS14" s="17"/>
      <c r="DT14" s="17"/>
      <c r="DU14" s="17"/>
      <c r="DV14" s="17"/>
      <c r="DW14" s="17"/>
      <c r="DX14" s="17"/>
      <c r="DY14" s="17"/>
      <c r="DZ14" s="17"/>
      <c r="EA14" s="17"/>
      <c r="EB14" s="17"/>
      <c r="EC14" s="17"/>
      <c r="ED14" s="17"/>
      <c r="EE14" s="17"/>
      <c r="EF14" s="17"/>
      <c r="EG14" s="17"/>
      <c r="EH14" s="17"/>
      <c r="EI14" s="17"/>
      <c r="EJ14" s="17"/>
      <c r="EK14" s="17"/>
      <c r="EL14" s="17"/>
      <c r="EM14" s="17"/>
      <c r="EN14" s="17"/>
      <c r="EO14" s="17"/>
      <c r="EP14" s="17"/>
      <c r="EQ14" s="17"/>
      <c r="ER14" s="17"/>
      <c r="ES14" s="17"/>
      <c r="ET14" s="17"/>
      <c r="EU14" s="17"/>
      <c r="EV14" s="17"/>
      <c r="EW14" s="17"/>
      <c r="EX14" s="17"/>
      <c r="EY14" s="17"/>
      <c r="EZ14" s="17"/>
      <c r="FA14" s="17"/>
      <c r="FB14" s="17"/>
      <c r="FC14" s="17"/>
      <c r="FD14" s="17"/>
      <c r="FE14" s="17"/>
      <c r="FF14" s="17"/>
      <c r="FG14" s="17"/>
      <c r="FH14" s="17"/>
      <c r="FI14" s="17"/>
      <c r="FJ14" s="17"/>
      <c r="FK14" s="17"/>
      <c r="FL14" s="17"/>
      <c r="FM14" s="17"/>
      <c r="FN14" s="17"/>
      <c r="FO14" s="17"/>
      <c r="FP14" s="17"/>
      <c r="FQ14" s="17"/>
      <c r="FR14" s="17"/>
      <c r="FS14" s="17"/>
      <c r="FT14" s="17"/>
      <c r="FU14" s="17"/>
    </row>
    <row r="15" spans="1:177" s="6" customFormat="1" x14ac:dyDescent="0.35">
      <c r="A15" s="171" t="s">
        <v>3</v>
      </c>
      <c r="B15" s="172"/>
      <c r="C15" s="172"/>
      <c r="D15" s="172"/>
      <c r="E15" s="172"/>
      <c r="F15" s="172"/>
      <c r="G15" s="172"/>
      <c r="H15" s="172"/>
      <c r="I15" s="172"/>
      <c r="J15" s="172"/>
      <c r="K15" s="172"/>
      <c r="L15" s="172"/>
      <c r="M15" s="172"/>
      <c r="N15" s="172"/>
      <c r="O15" s="172"/>
      <c r="P15" s="172"/>
      <c r="Q15" s="172"/>
      <c r="R15" s="172"/>
      <c r="S15" s="172"/>
      <c r="T15" s="172"/>
      <c r="U15" s="172"/>
      <c r="V15" s="172"/>
      <c r="W15" s="172"/>
      <c r="X15" s="172"/>
      <c r="Y15" s="172"/>
      <c r="Z15" s="172"/>
      <c r="AA15" s="172"/>
      <c r="AB15" s="172"/>
      <c r="AC15" s="172"/>
      <c r="AD15" s="172"/>
      <c r="AE15" s="172"/>
      <c r="AF15" s="173"/>
      <c r="AG15" s="17"/>
      <c r="AH15" s="17"/>
      <c r="AI15" s="17"/>
      <c r="AJ15" s="17"/>
      <c r="AK15" s="17"/>
      <c r="AL15" s="17"/>
      <c r="AM15" s="17"/>
      <c r="AN15" s="17"/>
      <c r="AO15" s="17"/>
      <c r="AP15" s="17"/>
      <c r="AQ15" s="17"/>
      <c r="AR15" s="17"/>
      <c r="AS15" s="17"/>
      <c r="AT15" s="17"/>
      <c r="AU15" s="17"/>
      <c r="AV15" s="17"/>
      <c r="AW15" s="17"/>
      <c r="AX15" s="17"/>
      <c r="AY15" s="17"/>
      <c r="AZ15" s="17"/>
      <c r="BA15" s="17"/>
      <c r="BB15" s="17"/>
      <c r="BC15" s="17"/>
      <c r="BD15" s="17"/>
      <c r="BE15" s="17"/>
      <c r="BF15" s="17"/>
      <c r="BG15" s="17"/>
      <c r="BH15" s="17"/>
      <c r="BI15" s="17"/>
      <c r="BJ15" s="17"/>
      <c r="BK15" s="17"/>
      <c r="BL15" s="17"/>
      <c r="BM15" s="17"/>
      <c r="BN15" s="17"/>
      <c r="BO15" s="17"/>
      <c r="BP15" s="17"/>
      <c r="BQ15" s="17"/>
      <c r="BR15" s="17"/>
      <c r="BS15" s="17"/>
      <c r="BT15" s="17"/>
      <c r="BU15" s="17"/>
      <c r="BV15" s="17"/>
      <c r="BW15" s="17"/>
      <c r="BX15" s="17"/>
      <c r="BY15" s="17"/>
      <c r="BZ15" s="17"/>
      <c r="CA15" s="17"/>
      <c r="CB15" s="17"/>
      <c r="CC15" s="17"/>
      <c r="CD15" s="17"/>
      <c r="CE15" s="17"/>
      <c r="CF15" s="17"/>
      <c r="CG15" s="17"/>
      <c r="CH15" s="17"/>
      <c r="CI15" s="17"/>
      <c r="CJ15" s="17"/>
      <c r="CK15" s="17"/>
      <c r="CL15" s="17"/>
      <c r="CM15" s="17"/>
      <c r="CN15" s="17"/>
      <c r="CO15" s="17"/>
      <c r="CP15" s="17"/>
      <c r="CQ15" s="17"/>
      <c r="CR15" s="17"/>
      <c r="CS15" s="17"/>
      <c r="CT15" s="17"/>
      <c r="CU15" s="17"/>
      <c r="CV15" s="17"/>
      <c r="CW15" s="17"/>
      <c r="CX15" s="17"/>
      <c r="CY15" s="17"/>
      <c r="CZ15" s="17"/>
      <c r="DA15" s="17"/>
      <c r="DB15" s="17"/>
      <c r="DC15" s="17"/>
      <c r="DD15" s="17"/>
      <c r="DE15" s="17"/>
      <c r="DF15" s="17"/>
      <c r="DG15" s="17"/>
      <c r="DH15" s="17"/>
      <c r="DI15" s="17"/>
      <c r="DJ15" s="17"/>
      <c r="DK15" s="17"/>
      <c r="DL15" s="17"/>
      <c r="DM15" s="17"/>
      <c r="DN15" s="17"/>
      <c r="DO15" s="17"/>
      <c r="DP15" s="17"/>
      <c r="DQ15" s="17"/>
      <c r="DR15" s="17"/>
      <c r="DS15" s="17"/>
      <c r="DT15" s="17"/>
      <c r="DU15" s="17"/>
      <c r="DV15" s="17"/>
      <c r="DW15" s="17"/>
      <c r="DX15" s="17"/>
      <c r="DY15" s="17"/>
      <c r="DZ15" s="17"/>
      <c r="EA15" s="17"/>
      <c r="EB15" s="17"/>
      <c r="EC15" s="17"/>
      <c r="ED15" s="17"/>
      <c r="EE15" s="17"/>
      <c r="EF15" s="17"/>
      <c r="EG15" s="17"/>
      <c r="EH15" s="17"/>
      <c r="EI15" s="17"/>
      <c r="EJ15" s="17"/>
      <c r="EK15" s="17"/>
      <c r="EL15" s="17"/>
      <c r="EM15" s="17"/>
      <c r="EN15" s="17"/>
      <c r="EO15" s="17"/>
      <c r="EP15" s="17"/>
      <c r="EQ15" s="17"/>
      <c r="ER15" s="17"/>
      <c r="ES15" s="17"/>
      <c r="ET15" s="17"/>
      <c r="EU15" s="17"/>
      <c r="EV15" s="17"/>
      <c r="EW15" s="17"/>
      <c r="EX15" s="17"/>
      <c r="EY15" s="17"/>
      <c r="EZ15" s="17"/>
      <c r="FA15" s="17"/>
      <c r="FB15" s="17"/>
      <c r="FC15" s="17"/>
      <c r="FD15" s="17"/>
      <c r="FE15" s="17"/>
      <c r="FF15" s="17"/>
      <c r="FG15" s="17"/>
      <c r="FH15" s="17"/>
      <c r="FI15" s="17"/>
      <c r="FJ15" s="17"/>
      <c r="FK15" s="17"/>
      <c r="FL15" s="17"/>
      <c r="FM15" s="17"/>
      <c r="FN15" s="17"/>
      <c r="FO15" s="17"/>
      <c r="FP15" s="17"/>
      <c r="FQ15" s="17"/>
      <c r="FR15" s="17"/>
      <c r="FS15" s="17"/>
      <c r="FT15" s="17"/>
      <c r="FU15" s="17"/>
    </row>
    <row r="16" spans="1:177" x14ac:dyDescent="0.35">
      <c r="A16" s="4" t="s">
        <v>209</v>
      </c>
      <c r="B16" s="13">
        <f>SUM(B17,B20,B23)</f>
        <v>0</v>
      </c>
      <c r="C16" s="13">
        <f t="shared" ref="C16:AE16" si="0">SUM(C17,C20,C23)</f>
        <v>0</v>
      </c>
      <c r="D16" s="13">
        <f t="shared" si="0"/>
        <v>0</v>
      </c>
      <c r="E16" s="13">
        <f t="shared" si="0"/>
        <v>0</v>
      </c>
      <c r="F16" s="13">
        <f t="shared" si="0"/>
        <v>0</v>
      </c>
      <c r="G16" s="13">
        <f t="shared" si="0"/>
        <v>0</v>
      </c>
      <c r="H16" s="13">
        <f t="shared" si="0"/>
        <v>0</v>
      </c>
      <c r="I16" s="13">
        <f t="shared" si="0"/>
        <v>0</v>
      </c>
      <c r="J16" s="13">
        <f t="shared" si="0"/>
        <v>0</v>
      </c>
      <c r="K16" s="13">
        <f t="shared" si="0"/>
        <v>0</v>
      </c>
      <c r="L16" s="13">
        <f t="shared" si="0"/>
        <v>0</v>
      </c>
      <c r="M16" s="13">
        <f t="shared" si="0"/>
        <v>0</v>
      </c>
      <c r="N16" s="13">
        <f t="shared" si="0"/>
        <v>0</v>
      </c>
      <c r="O16" s="13">
        <f t="shared" si="0"/>
        <v>0</v>
      </c>
      <c r="P16" s="13">
        <f t="shared" si="0"/>
        <v>0</v>
      </c>
      <c r="Q16" s="13">
        <f t="shared" si="0"/>
        <v>0</v>
      </c>
      <c r="R16" s="13">
        <f t="shared" si="0"/>
        <v>0</v>
      </c>
      <c r="S16" s="13">
        <f t="shared" si="0"/>
        <v>0</v>
      </c>
      <c r="T16" s="13">
        <f t="shared" si="0"/>
        <v>0</v>
      </c>
      <c r="U16" s="13">
        <f t="shared" si="0"/>
        <v>0</v>
      </c>
      <c r="V16" s="106">
        <f t="shared" si="0"/>
        <v>0</v>
      </c>
      <c r="W16" s="106">
        <f t="shared" si="0"/>
        <v>8.3117103050525323</v>
      </c>
      <c r="X16" s="106">
        <f t="shared" si="0"/>
        <v>6.0160822217732601</v>
      </c>
      <c r="Y16" s="106">
        <f t="shared" si="0"/>
        <v>4.390105949682761</v>
      </c>
      <c r="Z16" s="106">
        <f t="shared" si="0"/>
        <v>3.2376983927897638</v>
      </c>
      <c r="AA16" s="106">
        <f t="shared" si="0"/>
        <v>2.4202068175235043</v>
      </c>
      <c r="AB16" s="106">
        <f t="shared" si="0"/>
        <v>1.8395879095522927</v>
      </c>
      <c r="AC16" s="106">
        <f t="shared" si="0"/>
        <v>1.4265135703914669</v>
      </c>
      <c r="AD16" s="106">
        <f t="shared" si="0"/>
        <v>1.1319604451334673</v>
      </c>
      <c r="AE16" s="106">
        <f t="shared" si="0"/>
        <v>0.9212628200859283</v>
      </c>
      <c r="AF16" s="106">
        <f>SUM(AF17,AF20,AF23)</f>
        <v>0.76990738598388564</v>
      </c>
      <c r="AG16" s="17"/>
      <c r="AH16" s="17"/>
      <c r="AI16" s="17"/>
      <c r="AJ16" s="17"/>
      <c r="AK16" s="17"/>
      <c r="AL16" s="17"/>
      <c r="AM16" s="17"/>
      <c r="AN16" s="17"/>
      <c r="AO16" s="17"/>
      <c r="AP16" s="17"/>
      <c r="AQ16" s="17"/>
      <c r="AR16" s="17"/>
      <c r="AS16" s="17"/>
      <c r="AT16" s="17"/>
      <c r="AU16" s="17"/>
      <c r="AV16" s="17"/>
      <c r="AW16" s="17"/>
      <c r="AX16" s="17"/>
      <c r="AY16" s="17"/>
      <c r="AZ16" s="17"/>
      <c r="BA16" s="17"/>
      <c r="BB16" s="17"/>
      <c r="BC16" s="17"/>
      <c r="BD16" s="17"/>
      <c r="BE16" s="17"/>
      <c r="BF16" s="17"/>
      <c r="BG16" s="17"/>
      <c r="BH16" s="17"/>
      <c r="BI16" s="17"/>
      <c r="BJ16" s="17"/>
      <c r="BK16" s="17"/>
      <c r="BL16" s="17"/>
      <c r="BM16" s="17"/>
      <c r="BN16" s="17"/>
      <c r="BO16" s="17"/>
      <c r="BP16" s="17"/>
      <c r="BQ16" s="17"/>
      <c r="BR16" s="17"/>
      <c r="BS16" s="17"/>
      <c r="BT16" s="17"/>
      <c r="BU16" s="17"/>
      <c r="BV16" s="17"/>
      <c r="BW16" s="17"/>
      <c r="BX16" s="17"/>
      <c r="BY16" s="17"/>
      <c r="BZ16" s="17"/>
      <c r="CA16" s="17"/>
      <c r="CB16" s="17"/>
      <c r="CC16" s="17"/>
      <c r="CD16" s="17"/>
      <c r="CE16" s="17"/>
      <c r="CF16" s="17"/>
      <c r="CG16" s="17"/>
      <c r="CH16" s="17"/>
      <c r="CI16" s="17"/>
      <c r="CJ16" s="17"/>
      <c r="CK16" s="17"/>
      <c r="CL16" s="17"/>
      <c r="CM16" s="17"/>
      <c r="CN16" s="17"/>
      <c r="CO16" s="17"/>
      <c r="CP16" s="17"/>
      <c r="CQ16" s="17"/>
      <c r="CR16" s="17"/>
      <c r="CS16" s="17"/>
      <c r="CT16" s="17"/>
      <c r="CU16" s="17"/>
      <c r="CV16" s="17"/>
      <c r="CW16" s="17"/>
      <c r="CX16" s="17"/>
      <c r="CY16" s="17"/>
      <c r="CZ16" s="17"/>
      <c r="DA16" s="17"/>
      <c r="DB16" s="17"/>
      <c r="DC16" s="17"/>
      <c r="DD16" s="17"/>
      <c r="DE16" s="17"/>
      <c r="DF16" s="17"/>
      <c r="DG16" s="17"/>
      <c r="DH16" s="17"/>
      <c r="DI16" s="17"/>
      <c r="DJ16" s="17"/>
      <c r="DK16" s="17"/>
      <c r="DL16" s="17"/>
      <c r="DM16" s="17"/>
      <c r="DN16" s="17"/>
      <c r="DO16" s="17"/>
      <c r="DP16" s="17"/>
      <c r="DQ16" s="17"/>
      <c r="DR16" s="17"/>
      <c r="DS16" s="17"/>
      <c r="DT16" s="17"/>
      <c r="DU16" s="17"/>
      <c r="DV16" s="17"/>
      <c r="DW16" s="17"/>
      <c r="DX16" s="17"/>
      <c r="DY16" s="17"/>
      <c r="DZ16" s="17"/>
      <c r="EA16" s="17"/>
      <c r="EB16" s="17"/>
      <c r="EC16" s="17"/>
      <c r="ED16" s="17"/>
      <c r="EE16" s="17"/>
      <c r="EF16" s="17"/>
      <c r="EG16" s="17"/>
      <c r="EH16" s="17"/>
      <c r="EI16" s="17"/>
      <c r="EJ16" s="17"/>
      <c r="EK16" s="17"/>
      <c r="EL16" s="17"/>
      <c r="EM16" s="17"/>
      <c r="EN16" s="17"/>
      <c r="EO16" s="17"/>
      <c r="EP16" s="17"/>
      <c r="EQ16" s="17"/>
      <c r="ER16" s="17"/>
      <c r="ES16" s="17"/>
      <c r="ET16" s="17"/>
      <c r="EU16" s="17"/>
      <c r="EV16" s="17"/>
      <c r="EW16" s="17"/>
      <c r="EX16" s="17"/>
      <c r="EY16" s="17"/>
      <c r="EZ16" s="17"/>
      <c r="FA16" s="17"/>
      <c r="FB16" s="17"/>
      <c r="FC16" s="17"/>
      <c r="FD16" s="17"/>
      <c r="FE16" s="17"/>
      <c r="FF16" s="17"/>
      <c r="FG16" s="17"/>
      <c r="FH16" s="17"/>
      <c r="FI16" s="17"/>
      <c r="FJ16" s="17"/>
      <c r="FK16" s="17"/>
      <c r="FL16" s="17"/>
      <c r="FM16" s="17"/>
      <c r="FN16" s="17"/>
      <c r="FO16" s="17"/>
      <c r="FP16" s="17"/>
      <c r="FQ16" s="17"/>
      <c r="FR16" s="17"/>
      <c r="FS16" s="17"/>
      <c r="FT16" s="17"/>
      <c r="FU16" s="17"/>
    </row>
    <row r="17" spans="1:177" x14ac:dyDescent="0.35">
      <c r="A17" s="72" t="s">
        <v>199</v>
      </c>
      <c r="B17" s="13">
        <v>0</v>
      </c>
      <c r="C17" s="33">
        <f>C18+B19</f>
        <v>0</v>
      </c>
      <c r="D17" s="33">
        <f>D18+C19</f>
        <v>0</v>
      </c>
      <c r="E17" s="33">
        <f>E18+D19</f>
        <v>0</v>
      </c>
      <c r="F17" s="33">
        <f>F18+E19</f>
        <v>0</v>
      </c>
      <c r="G17" s="33">
        <f t="shared" ref="G17:AE17" si="1">G18+F19</f>
        <v>0</v>
      </c>
      <c r="H17" s="33">
        <f t="shared" si="1"/>
        <v>0</v>
      </c>
      <c r="I17" s="33">
        <f t="shared" si="1"/>
        <v>0</v>
      </c>
      <c r="J17" s="33">
        <f t="shared" si="1"/>
        <v>0</v>
      </c>
      <c r="K17" s="33">
        <f t="shared" si="1"/>
        <v>0</v>
      </c>
      <c r="L17" s="33">
        <f t="shared" si="1"/>
        <v>0</v>
      </c>
      <c r="M17" s="33">
        <f t="shared" si="1"/>
        <v>0</v>
      </c>
      <c r="N17" s="33">
        <f t="shared" si="1"/>
        <v>0</v>
      </c>
      <c r="O17" s="33">
        <f t="shared" si="1"/>
        <v>0</v>
      </c>
      <c r="P17" s="33">
        <f t="shared" si="1"/>
        <v>0</v>
      </c>
      <c r="Q17" s="33">
        <f t="shared" si="1"/>
        <v>0</v>
      </c>
      <c r="R17" s="33">
        <f t="shared" si="1"/>
        <v>0</v>
      </c>
      <c r="S17" s="33">
        <f t="shared" si="1"/>
        <v>0</v>
      </c>
      <c r="T17" s="33">
        <f t="shared" si="1"/>
        <v>0</v>
      </c>
      <c r="U17" s="33">
        <f t="shared" si="1"/>
        <v>0</v>
      </c>
      <c r="V17" s="106">
        <f t="shared" si="1"/>
        <v>0</v>
      </c>
      <c r="W17" s="106">
        <f t="shared" si="1"/>
        <v>0.50795358966466764</v>
      </c>
      <c r="X17" s="106">
        <f t="shared" si="1"/>
        <v>0.4979929295924409</v>
      </c>
      <c r="Y17" s="106">
        <f t="shared" si="1"/>
        <v>0.48822759198882781</v>
      </c>
      <c r="Z17" s="106">
        <f t="shared" si="1"/>
        <v>0.47865374669935373</v>
      </c>
      <c r="AA17" s="106">
        <f t="shared" si="1"/>
        <v>0.4692676386765372</v>
      </c>
      <c r="AB17" s="106">
        <f t="shared" si="1"/>
        <v>0.46006558650708751</v>
      </c>
      <c r="AC17" s="106">
        <f t="shared" si="1"/>
        <v>0.45104398096798315</v>
      </c>
      <c r="AD17" s="106">
        <f>AD18+AC19</f>
        <v>0.44219928361086458</v>
      </c>
      <c r="AE17" s="106">
        <f t="shared" si="1"/>
        <v>0.43352802537418639</v>
      </c>
      <c r="AF17" s="147">
        <f>AF18+AE19</f>
        <v>0.42502680522258418</v>
      </c>
      <c r="AG17" s="17"/>
      <c r="AH17" s="17"/>
      <c r="AI17" s="17"/>
      <c r="AJ17" s="17"/>
      <c r="AK17" s="17"/>
      <c r="AL17" s="17"/>
      <c r="AM17" s="17"/>
      <c r="AN17" s="17"/>
      <c r="AO17" s="17"/>
      <c r="AP17" s="17"/>
      <c r="AQ17" s="17"/>
      <c r="AR17" s="17"/>
      <c r="AS17" s="17"/>
      <c r="AT17" s="17"/>
      <c r="AU17" s="17"/>
      <c r="AV17" s="17"/>
      <c r="AW17" s="17"/>
      <c r="AX17" s="17"/>
      <c r="AY17" s="17"/>
      <c r="AZ17" s="17"/>
      <c r="BA17" s="17"/>
      <c r="BB17" s="17"/>
      <c r="BC17" s="17"/>
      <c r="BD17" s="17"/>
      <c r="BE17" s="17"/>
      <c r="BF17" s="17"/>
      <c r="BG17" s="17"/>
      <c r="BH17" s="17"/>
      <c r="BI17" s="17"/>
      <c r="BJ17" s="17"/>
      <c r="BK17" s="17"/>
      <c r="BL17" s="17"/>
      <c r="BM17" s="17"/>
      <c r="BN17" s="17"/>
      <c r="BO17" s="17"/>
      <c r="BP17" s="17"/>
      <c r="BQ17" s="17"/>
      <c r="BR17" s="17"/>
      <c r="BS17" s="17"/>
      <c r="BT17" s="17"/>
      <c r="BU17" s="17"/>
      <c r="BV17" s="17"/>
      <c r="BW17" s="17"/>
      <c r="BX17" s="17"/>
      <c r="BY17" s="17"/>
      <c r="BZ17" s="17"/>
      <c r="CA17" s="17"/>
      <c r="CB17" s="17"/>
      <c r="CC17" s="17"/>
      <c r="CD17" s="17"/>
      <c r="CE17" s="17"/>
      <c r="CF17" s="17"/>
      <c r="CG17" s="17"/>
      <c r="CH17" s="17"/>
      <c r="CI17" s="17"/>
      <c r="CJ17" s="17"/>
      <c r="CK17" s="17"/>
      <c r="CL17" s="17"/>
      <c r="CM17" s="17"/>
      <c r="CN17" s="17"/>
      <c r="CO17" s="17"/>
      <c r="CP17" s="17"/>
      <c r="CQ17" s="17"/>
      <c r="CR17" s="17"/>
      <c r="CS17" s="17"/>
      <c r="CT17" s="17"/>
      <c r="CU17" s="17"/>
      <c r="CV17" s="17"/>
      <c r="CW17" s="17"/>
      <c r="CX17" s="17"/>
      <c r="CY17" s="17"/>
      <c r="CZ17" s="17"/>
      <c r="DA17" s="17"/>
      <c r="DB17" s="17"/>
      <c r="DC17" s="17"/>
      <c r="DD17" s="17"/>
      <c r="DE17" s="17"/>
      <c r="DF17" s="17"/>
      <c r="DG17" s="17"/>
      <c r="DH17" s="17"/>
      <c r="DI17" s="17"/>
      <c r="DJ17" s="17"/>
      <c r="DK17" s="17"/>
      <c r="DL17" s="17"/>
      <c r="DM17" s="17"/>
      <c r="DN17" s="17"/>
      <c r="DO17" s="17"/>
      <c r="DP17" s="17"/>
      <c r="DQ17" s="17"/>
      <c r="DR17" s="17"/>
      <c r="DS17" s="17"/>
      <c r="DT17" s="17"/>
      <c r="DU17" s="17"/>
      <c r="DV17" s="17"/>
      <c r="DW17" s="17"/>
      <c r="DX17" s="17"/>
      <c r="DY17" s="17"/>
      <c r="DZ17" s="17"/>
      <c r="EA17" s="17"/>
      <c r="EB17" s="17"/>
      <c r="EC17" s="17"/>
      <c r="ED17" s="17"/>
      <c r="EE17" s="17"/>
      <c r="EF17" s="17"/>
      <c r="EG17" s="17"/>
      <c r="EH17" s="17"/>
      <c r="EI17" s="17"/>
      <c r="EJ17" s="17"/>
      <c r="EK17" s="17"/>
      <c r="EL17" s="17"/>
      <c r="EM17" s="17"/>
      <c r="EN17" s="17"/>
      <c r="EO17" s="17"/>
      <c r="EP17" s="17"/>
      <c r="EQ17" s="17"/>
      <c r="ER17" s="17"/>
      <c r="ES17" s="17"/>
      <c r="ET17" s="17"/>
      <c r="EU17" s="17"/>
      <c r="EV17" s="17"/>
      <c r="EW17" s="17"/>
      <c r="EX17" s="17"/>
      <c r="EY17" s="17"/>
      <c r="EZ17" s="17"/>
      <c r="FA17" s="17"/>
      <c r="FB17" s="17"/>
      <c r="FC17" s="17"/>
      <c r="FD17" s="17"/>
      <c r="FE17" s="17"/>
      <c r="FF17" s="17"/>
      <c r="FG17" s="17"/>
      <c r="FH17" s="17"/>
      <c r="FI17" s="17"/>
      <c r="FJ17" s="17"/>
      <c r="FK17" s="17"/>
      <c r="FL17" s="17"/>
      <c r="FM17" s="17"/>
      <c r="FN17" s="17"/>
      <c r="FO17" s="17"/>
      <c r="FP17" s="17"/>
      <c r="FQ17" s="17"/>
      <c r="FR17" s="17"/>
      <c r="FS17" s="17"/>
      <c r="FT17" s="17"/>
      <c r="FU17" s="17"/>
    </row>
    <row r="18" spans="1:177" ht="29" x14ac:dyDescent="0.35">
      <c r="A18" s="72" t="s">
        <v>198</v>
      </c>
      <c r="B18" s="13">
        <v>0</v>
      </c>
      <c r="C18" s="33">
        <f t="shared" ref="C18:AF18" si="2">(EXP(-$C$51))*B17</f>
        <v>0</v>
      </c>
      <c r="D18" s="33">
        <f t="shared" si="2"/>
        <v>0</v>
      </c>
      <c r="E18" s="33">
        <f t="shared" si="2"/>
        <v>0</v>
      </c>
      <c r="F18" s="33">
        <f t="shared" si="2"/>
        <v>0</v>
      </c>
      <c r="G18" s="33">
        <f t="shared" si="2"/>
        <v>0</v>
      </c>
      <c r="H18" s="33">
        <f t="shared" si="2"/>
        <v>0</v>
      </c>
      <c r="I18" s="33">
        <f t="shared" si="2"/>
        <v>0</v>
      </c>
      <c r="J18" s="33">
        <f t="shared" si="2"/>
        <v>0</v>
      </c>
      <c r="K18" s="33">
        <f t="shared" si="2"/>
        <v>0</v>
      </c>
      <c r="L18" s="33">
        <f t="shared" si="2"/>
        <v>0</v>
      </c>
      <c r="M18" s="33">
        <f t="shared" si="2"/>
        <v>0</v>
      </c>
      <c r="N18" s="33">
        <f t="shared" si="2"/>
        <v>0</v>
      </c>
      <c r="O18" s="33">
        <f t="shared" si="2"/>
        <v>0</v>
      </c>
      <c r="P18" s="33">
        <f t="shared" si="2"/>
        <v>0</v>
      </c>
      <c r="Q18" s="33">
        <f t="shared" si="2"/>
        <v>0</v>
      </c>
      <c r="R18" s="33">
        <f t="shared" si="2"/>
        <v>0</v>
      </c>
      <c r="S18" s="33">
        <f t="shared" si="2"/>
        <v>0</v>
      </c>
      <c r="T18" s="33">
        <f t="shared" si="2"/>
        <v>0</v>
      </c>
      <c r="U18" s="33">
        <f t="shared" si="2"/>
        <v>0</v>
      </c>
      <c r="V18" s="106">
        <f t="shared" si="2"/>
        <v>0</v>
      </c>
      <c r="W18" s="106">
        <f t="shared" si="2"/>
        <v>0</v>
      </c>
      <c r="X18" s="106">
        <f t="shared" si="2"/>
        <v>0.4979929295924409</v>
      </c>
      <c r="Y18" s="106">
        <f t="shared" si="2"/>
        <v>0.48822759198882781</v>
      </c>
      <c r="Z18" s="106">
        <f t="shared" si="2"/>
        <v>0.47865374669935373</v>
      </c>
      <c r="AA18" s="106">
        <f t="shared" si="2"/>
        <v>0.4692676386765372</v>
      </c>
      <c r="AB18" s="106">
        <f t="shared" si="2"/>
        <v>0.46006558650708751</v>
      </c>
      <c r="AC18" s="106">
        <f t="shared" si="2"/>
        <v>0.45104398096798315</v>
      </c>
      <c r="AD18" s="106">
        <f t="shared" si="2"/>
        <v>0.44219928361086458</v>
      </c>
      <c r="AE18" s="106">
        <f t="shared" si="2"/>
        <v>0.43352802537418639</v>
      </c>
      <c r="AF18" s="147">
        <f t="shared" si="2"/>
        <v>0.42502680522258418</v>
      </c>
      <c r="AG18" s="17"/>
      <c r="AH18" s="17"/>
      <c r="AI18" s="17"/>
      <c r="AJ18" s="17"/>
      <c r="AK18" s="17"/>
      <c r="AL18" s="17"/>
      <c r="AM18" s="17"/>
      <c r="AN18" s="17"/>
      <c r="AO18" s="17"/>
      <c r="AP18" s="17"/>
      <c r="AQ18" s="17"/>
      <c r="AR18" s="17"/>
      <c r="AS18" s="17"/>
      <c r="AT18" s="17"/>
      <c r="AU18" s="17"/>
      <c r="AV18" s="17"/>
      <c r="AW18" s="17"/>
      <c r="AX18" s="17"/>
      <c r="AY18" s="17"/>
      <c r="AZ18" s="17"/>
      <c r="BA18" s="17"/>
      <c r="BB18" s="17"/>
      <c r="BC18" s="17"/>
      <c r="BD18" s="17"/>
      <c r="BE18" s="17"/>
      <c r="BF18" s="17"/>
      <c r="BG18" s="17"/>
      <c r="BH18" s="17"/>
      <c r="BI18" s="17"/>
      <c r="BJ18" s="17"/>
      <c r="BK18" s="17"/>
      <c r="BL18" s="17"/>
      <c r="BM18" s="17"/>
      <c r="BN18" s="17"/>
      <c r="BO18" s="17"/>
      <c r="BP18" s="17"/>
      <c r="BQ18" s="17"/>
      <c r="BR18" s="17"/>
      <c r="BS18" s="17"/>
      <c r="BT18" s="17"/>
      <c r="BU18" s="17"/>
      <c r="BV18" s="17"/>
      <c r="BW18" s="17"/>
      <c r="BX18" s="17"/>
      <c r="BY18" s="17"/>
      <c r="BZ18" s="17"/>
      <c r="CA18" s="17"/>
      <c r="CB18" s="17"/>
      <c r="CC18" s="17"/>
      <c r="CD18" s="17"/>
      <c r="CE18" s="17"/>
      <c r="CF18" s="17"/>
      <c r="CG18" s="17"/>
      <c r="CH18" s="17"/>
      <c r="CI18" s="17"/>
      <c r="CJ18" s="17"/>
      <c r="CK18" s="17"/>
      <c r="CL18" s="17"/>
      <c r="CM18" s="17"/>
      <c r="CN18" s="17"/>
      <c r="CO18" s="17"/>
      <c r="CP18" s="17"/>
      <c r="CQ18" s="17"/>
      <c r="CR18" s="17"/>
      <c r="CS18" s="17"/>
      <c r="CT18" s="17"/>
      <c r="CU18" s="17"/>
      <c r="CV18" s="17"/>
      <c r="CW18" s="17"/>
      <c r="CX18" s="17"/>
      <c r="CY18" s="17"/>
      <c r="CZ18" s="17"/>
      <c r="DA18" s="17"/>
      <c r="DB18" s="17"/>
      <c r="DC18" s="17"/>
      <c r="DD18" s="17"/>
      <c r="DE18" s="17"/>
      <c r="DF18" s="17"/>
      <c r="DG18" s="17"/>
      <c r="DH18" s="17"/>
      <c r="DI18" s="17"/>
      <c r="DJ18" s="17"/>
      <c r="DK18" s="17"/>
      <c r="DL18" s="17"/>
      <c r="DM18" s="17"/>
      <c r="DN18" s="17"/>
      <c r="DO18" s="17"/>
      <c r="DP18" s="17"/>
      <c r="DQ18" s="17"/>
      <c r="DR18" s="17"/>
      <c r="DS18" s="17"/>
      <c r="DT18" s="17"/>
      <c r="DU18" s="17"/>
      <c r="DV18" s="17"/>
      <c r="DW18" s="17"/>
      <c r="DX18" s="17"/>
      <c r="DY18" s="17"/>
      <c r="DZ18" s="17"/>
      <c r="EA18" s="17"/>
      <c r="EB18" s="17"/>
      <c r="EC18" s="17"/>
      <c r="ED18" s="17"/>
      <c r="EE18" s="17"/>
      <c r="EF18" s="17"/>
      <c r="EG18" s="17"/>
      <c r="EH18" s="17"/>
      <c r="EI18" s="17"/>
      <c r="EJ18" s="17"/>
      <c r="EK18" s="17"/>
      <c r="EL18" s="17"/>
      <c r="EM18" s="17"/>
      <c r="EN18" s="17"/>
      <c r="EO18" s="17"/>
      <c r="EP18" s="17"/>
      <c r="EQ18" s="17"/>
      <c r="ER18" s="17"/>
      <c r="ES18" s="17"/>
      <c r="ET18" s="17"/>
      <c r="EU18" s="17"/>
      <c r="EV18" s="17"/>
      <c r="EW18" s="17"/>
      <c r="EX18" s="17"/>
      <c r="EY18" s="17"/>
      <c r="EZ18" s="17"/>
      <c r="FA18" s="17"/>
      <c r="FB18" s="17"/>
      <c r="FC18" s="17"/>
      <c r="FD18" s="17"/>
      <c r="FE18" s="17"/>
      <c r="FF18" s="17"/>
      <c r="FG18" s="17"/>
      <c r="FH18" s="17"/>
      <c r="FI18" s="17"/>
      <c r="FJ18" s="17"/>
      <c r="FK18" s="17"/>
      <c r="FL18" s="17"/>
      <c r="FM18" s="17"/>
      <c r="FN18" s="17"/>
      <c r="FO18" s="17"/>
      <c r="FP18" s="17"/>
      <c r="FQ18" s="17"/>
      <c r="FR18" s="17"/>
      <c r="FS18" s="17"/>
      <c r="FT18" s="17"/>
      <c r="FU18" s="17"/>
    </row>
    <row r="19" spans="1:177" ht="43.5" x14ac:dyDescent="0.35">
      <c r="A19" s="72" t="s">
        <v>197</v>
      </c>
      <c r="B19" s="13">
        <f t="shared" ref="B19:AF19" si="3">((1-EXP(-$C$51))/$C$51)*(B26*$C$46*$B$45)</f>
        <v>0</v>
      </c>
      <c r="C19" s="13">
        <f t="shared" si="3"/>
        <v>0</v>
      </c>
      <c r="D19" s="13">
        <f t="shared" si="3"/>
        <v>0</v>
      </c>
      <c r="E19" s="13">
        <f t="shared" si="3"/>
        <v>0</v>
      </c>
      <c r="F19" s="13">
        <f t="shared" si="3"/>
        <v>0</v>
      </c>
      <c r="G19" s="13">
        <f t="shared" si="3"/>
        <v>0</v>
      </c>
      <c r="H19" s="13">
        <f t="shared" si="3"/>
        <v>0</v>
      </c>
      <c r="I19" s="13">
        <f t="shared" si="3"/>
        <v>0</v>
      </c>
      <c r="J19" s="13">
        <f t="shared" si="3"/>
        <v>0</v>
      </c>
      <c r="K19" s="13">
        <f t="shared" si="3"/>
        <v>0</v>
      </c>
      <c r="L19" s="13">
        <f t="shared" si="3"/>
        <v>0</v>
      </c>
      <c r="M19" s="13">
        <f t="shared" si="3"/>
        <v>0</v>
      </c>
      <c r="N19" s="13">
        <f t="shared" si="3"/>
        <v>0</v>
      </c>
      <c r="O19" s="13">
        <f t="shared" si="3"/>
        <v>0</v>
      </c>
      <c r="P19" s="13">
        <f t="shared" si="3"/>
        <v>0</v>
      </c>
      <c r="Q19" s="13">
        <f t="shared" si="3"/>
        <v>0</v>
      </c>
      <c r="R19" s="13">
        <f t="shared" si="3"/>
        <v>0</v>
      </c>
      <c r="S19" s="13">
        <f t="shared" si="3"/>
        <v>0</v>
      </c>
      <c r="T19" s="13">
        <f t="shared" si="3"/>
        <v>0</v>
      </c>
      <c r="U19" s="13">
        <f t="shared" si="3"/>
        <v>0</v>
      </c>
      <c r="V19" s="106">
        <f t="shared" si="3"/>
        <v>0.50795358966466764</v>
      </c>
      <c r="W19" s="106">
        <f t="shared" si="3"/>
        <v>0</v>
      </c>
      <c r="X19" s="106">
        <f t="shared" si="3"/>
        <v>0</v>
      </c>
      <c r="Y19" s="106">
        <f t="shared" si="3"/>
        <v>0</v>
      </c>
      <c r="Z19" s="106">
        <f t="shared" si="3"/>
        <v>0</v>
      </c>
      <c r="AA19" s="106">
        <f t="shared" si="3"/>
        <v>0</v>
      </c>
      <c r="AB19" s="106">
        <f t="shared" si="3"/>
        <v>0</v>
      </c>
      <c r="AC19" s="106">
        <f t="shared" si="3"/>
        <v>0</v>
      </c>
      <c r="AD19" s="106">
        <f t="shared" si="3"/>
        <v>0</v>
      </c>
      <c r="AE19" s="106">
        <f t="shared" si="3"/>
        <v>0</v>
      </c>
      <c r="AF19" s="147">
        <f t="shared" si="3"/>
        <v>0</v>
      </c>
      <c r="AG19" s="17"/>
      <c r="AH19" s="17"/>
      <c r="AI19" s="17"/>
      <c r="AJ19" s="17"/>
      <c r="AK19" s="17"/>
      <c r="AL19" s="17"/>
      <c r="AM19" s="17"/>
      <c r="AN19" s="17"/>
      <c r="AO19" s="17"/>
      <c r="AP19" s="17"/>
      <c r="AQ19" s="17"/>
      <c r="AR19" s="17"/>
      <c r="AS19" s="17"/>
      <c r="AT19" s="17"/>
      <c r="AU19" s="17"/>
      <c r="AV19" s="17"/>
      <c r="AW19" s="17"/>
      <c r="AX19" s="17"/>
      <c r="AY19" s="17"/>
      <c r="AZ19" s="17"/>
      <c r="BA19" s="17"/>
      <c r="BB19" s="17"/>
      <c r="BC19" s="17"/>
      <c r="BD19" s="17"/>
      <c r="BE19" s="17"/>
      <c r="BF19" s="17"/>
      <c r="BG19" s="17"/>
      <c r="BH19" s="17"/>
      <c r="BI19" s="17"/>
      <c r="BJ19" s="17"/>
      <c r="BK19" s="17"/>
      <c r="BL19" s="17"/>
      <c r="BM19" s="17"/>
      <c r="BN19" s="17"/>
      <c r="BO19" s="17"/>
      <c r="BP19" s="17"/>
      <c r="BQ19" s="17"/>
      <c r="BR19" s="17"/>
      <c r="BS19" s="17"/>
      <c r="BT19" s="17"/>
      <c r="BU19" s="17"/>
      <c r="BV19" s="17"/>
      <c r="BW19" s="17"/>
      <c r="BX19" s="17"/>
      <c r="BY19" s="17"/>
      <c r="BZ19" s="17"/>
      <c r="CA19" s="17"/>
      <c r="CB19" s="17"/>
      <c r="CC19" s="17"/>
      <c r="CD19" s="17"/>
      <c r="CE19" s="17"/>
      <c r="CF19" s="17"/>
      <c r="CG19" s="17"/>
      <c r="CH19" s="17"/>
      <c r="CI19" s="17"/>
      <c r="CJ19" s="17"/>
      <c r="CK19" s="17"/>
      <c r="CL19" s="17"/>
      <c r="CM19" s="17"/>
      <c r="CN19" s="17"/>
      <c r="CO19" s="17"/>
      <c r="CP19" s="17"/>
      <c r="CQ19" s="17"/>
      <c r="CR19" s="17"/>
      <c r="CS19" s="17"/>
      <c r="CT19" s="17"/>
      <c r="CU19" s="17"/>
      <c r="CV19" s="17"/>
      <c r="CW19" s="17"/>
      <c r="CX19" s="17"/>
      <c r="CY19" s="17"/>
      <c r="CZ19" s="17"/>
      <c r="DA19" s="17"/>
      <c r="DB19" s="17"/>
      <c r="DC19" s="17"/>
      <c r="DD19" s="17"/>
      <c r="DE19" s="17"/>
      <c r="DF19" s="17"/>
      <c r="DG19" s="17"/>
      <c r="DH19" s="17"/>
      <c r="DI19" s="17"/>
      <c r="DJ19" s="17"/>
      <c r="DK19" s="17"/>
      <c r="DL19" s="17"/>
      <c r="DM19" s="17"/>
      <c r="DN19" s="17"/>
      <c r="DO19" s="17"/>
      <c r="DP19" s="17"/>
      <c r="DQ19" s="17"/>
      <c r="DR19" s="17"/>
      <c r="DS19" s="17"/>
      <c r="DT19" s="17"/>
      <c r="DU19" s="17"/>
      <c r="DV19" s="17"/>
      <c r="DW19" s="17"/>
      <c r="DX19" s="17"/>
      <c r="DY19" s="17"/>
      <c r="DZ19" s="17"/>
      <c r="EA19" s="17"/>
      <c r="EB19" s="17"/>
      <c r="EC19" s="17"/>
      <c r="ED19" s="17"/>
      <c r="EE19" s="17"/>
      <c r="EF19" s="17"/>
      <c r="EG19" s="17"/>
      <c r="EH19" s="17"/>
      <c r="EI19" s="17"/>
      <c r="EJ19" s="17"/>
      <c r="EK19" s="17"/>
      <c r="EL19" s="17"/>
      <c r="EM19" s="17"/>
      <c r="EN19" s="17"/>
      <c r="EO19" s="17"/>
      <c r="EP19" s="17"/>
      <c r="EQ19" s="17"/>
      <c r="ER19" s="17"/>
      <c r="ES19" s="17"/>
      <c r="ET19" s="17"/>
      <c r="EU19" s="17"/>
      <c r="EV19" s="17"/>
      <c r="EW19" s="17"/>
      <c r="EX19" s="17"/>
      <c r="EY19" s="17"/>
      <c r="EZ19" s="17"/>
      <c r="FA19" s="17"/>
      <c r="FB19" s="17"/>
      <c r="FC19" s="17"/>
      <c r="FD19" s="17"/>
      <c r="FE19" s="17"/>
      <c r="FF19" s="17"/>
      <c r="FG19" s="17"/>
      <c r="FH19" s="17"/>
      <c r="FI19" s="17"/>
      <c r="FJ19" s="17"/>
      <c r="FK19" s="17"/>
      <c r="FL19" s="17"/>
      <c r="FM19" s="17"/>
      <c r="FN19" s="17"/>
      <c r="FO19" s="17"/>
      <c r="FP19" s="17"/>
      <c r="FQ19" s="17"/>
      <c r="FR19" s="17"/>
      <c r="FS19" s="17"/>
      <c r="FT19" s="17"/>
      <c r="FU19" s="17"/>
    </row>
    <row r="20" spans="1:177" x14ac:dyDescent="0.35">
      <c r="A20" s="73" t="s">
        <v>200</v>
      </c>
      <c r="B20" s="13">
        <v>0</v>
      </c>
      <c r="C20" s="33">
        <f>C21+B22</f>
        <v>0</v>
      </c>
      <c r="D20" s="33">
        <f>D21+C22</f>
        <v>0</v>
      </c>
      <c r="E20" s="33">
        <f>E21+D22</f>
        <v>0</v>
      </c>
      <c r="F20" s="33">
        <f t="shared" ref="F20:AF20" si="4">F21+E22</f>
        <v>0</v>
      </c>
      <c r="G20" s="33">
        <f t="shared" si="4"/>
        <v>0</v>
      </c>
      <c r="H20" s="33">
        <f t="shared" si="4"/>
        <v>0</v>
      </c>
      <c r="I20" s="33">
        <f t="shared" si="4"/>
        <v>0</v>
      </c>
      <c r="J20" s="33">
        <f t="shared" si="4"/>
        <v>0</v>
      </c>
      <c r="K20" s="33">
        <f t="shared" si="4"/>
        <v>0</v>
      </c>
      <c r="L20" s="33">
        <f t="shared" si="4"/>
        <v>0</v>
      </c>
      <c r="M20" s="33">
        <f t="shared" si="4"/>
        <v>0</v>
      </c>
      <c r="N20" s="33">
        <f t="shared" si="4"/>
        <v>0</v>
      </c>
      <c r="O20" s="33">
        <f t="shared" si="4"/>
        <v>0</v>
      </c>
      <c r="P20" s="33">
        <f t="shared" si="4"/>
        <v>0</v>
      </c>
      <c r="Q20" s="33">
        <f t="shared" si="4"/>
        <v>0</v>
      </c>
      <c r="R20" s="33">
        <f t="shared" si="4"/>
        <v>0</v>
      </c>
      <c r="S20" s="33">
        <f t="shared" si="4"/>
        <v>0</v>
      </c>
      <c r="T20" s="33">
        <f t="shared" si="4"/>
        <v>0</v>
      </c>
      <c r="U20" s="33">
        <f t="shared" si="4"/>
        <v>0</v>
      </c>
      <c r="V20" s="106">
        <f t="shared" si="4"/>
        <v>0</v>
      </c>
      <c r="W20" s="106">
        <f t="shared" si="4"/>
        <v>0</v>
      </c>
      <c r="X20" s="106">
        <f t="shared" si="4"/>
        <v>0</v>
      </c>
      <c r="Y20" s="106">
        <f t="shared" si="4"/>
        <v>0</v>
      </c>
      <c r="Z20" s="106">
        <f t="shared" si="4"/>
        <v>0</v>
      </c>
      <c r="AA20" s="106">
        <f t="shared" si="4"/>
        <v>0</v>
      </c>
      <c r="AB20" s="106">
        <f t="shared" si="4"/>
        <v>0</v>
      </c>
      <c r="AC20" s="106">
        <f t="shared" si="4"/>
        <v>0</v>
      </c>
      <c r="AD20" s="106">
        <f t="shared" si="4"/>
        <v>0</v>
      </c>
      <c r="AE20" s="106">
        <f>AE21+AD22</f>
        <v>0</v>
      </c>
      <c r="AF20" s="147">
        <f t="shared" si="4"/>
        <v>0</v>
      </c>
      <c r="AG20" s="17"/>
      <c r="AH20" s="17"/>
      <c r="AI20" s="17"/>
      <c r="AJ20" s="17"/>
      <c r="AK20" s="17"/>
      <c r="AL20" s="17"/>
      <c r="AM20" s="17"/>
      <c r="AN20" s="17"/>
      <c r="AO20" s="17"/>
      <c r="AP20" s="17"/>
      <c r="AQ20" s="17"/>
      <c r="AR20" s="17"/>
      <c r="AS20" s="17"/>
      <c r="AT20" s="17"/>
      <c r="AU20" s="17"/>
      <c r="AV20" s="17"/>
      <c r="AW20" s="17"/>
      <c r="AX20" s="17"/>
      <c r="AY20" s="17"/>
      <c r="AZ20" s="17"/>
      <c r="BA20" s="17"/>
      <c r="BB20" s="17"/>
      <c r="BC20" s="17"/>
      <c r="BD20" s="17"/>
      <c r="BE20" s="17"/>
      <c r="BF20" s="17"/>
      <c r="BG20" s="17"/>
      <c r="BH20" s="17"/>
      <c r="BI20" s="17"/>
      <c r="BJ20" s="17"/>
      <c r="BK20" s="17"/>
      <c r="BL20" s="17"/>
      <c r="BM20" s="17"/>
      <c r="BN20" s="17"/>
      <c r="BO20" s="17"/>
      <c r="BP20" s="17"/>
      <c r="BQ20" s="17"/>
      <c r="BR20" s="17"/>
      <c r="BS20" s="17"/>
      <c r="BT20" s="17"/>
      <c r="BU20" s="17"/>
      <c r="BV20" s="17"/>
      <c r="BW20" s="17"/>
      <c r="BX20" s="17"/>
      <c r="BY20" s="17"/>
      <c r="BZ20" s="17"/>
      <c r="CA20" s="17"/>
      <c r="CB20" s="17"/>
      <c r="CC20" s="17"/>
      <c r="CD20" s="17"/>
      <c r="CE20" s="17"/>
      <c r="CF20" s="17"/>
      <c r="CG20" s="17"/>
      <c r="CH20" s="17"/>
      <c r="CI20" s="17"/>
      <c r="CJ20" s="17"/>
      <c r="CK20" s="17"/>
      <c r="CL20" s="17"/>
      <c r="CM20" s="17"/>
      <c r="CN20" s="17"/>
      <c r="CO20" s="17"/>
      <c r="CP20" s="17"/>
      <c r="CQ20" s="17"/>
      <c r="CR20" s="17"/>
      <c r="CS20" s="17"/>
      <c r="CT20" s="17"/>
      <c r="CU20" s="17"/>
      <c r="CV20" s="17"/>
      <c r="CW20" s="17"/>
      <c r="CX20" s="17"/>
      <c r="CY20" s="17"/>
      <c r="CZ20" s="17"/>
      <c r="DA20" s="17"/>
      <c r="DB20" s="17"/>
      <c r="DC20" s="17"/>
      <c r="DD20" s="17"/>
      <c r="DE20" s="17"/>
      <c r="DF20" s="17"/>
      <c r="DG20" s="17"/>
      <c r="DH20" s="17"/>
      <c r="DI20" s="17"/>
      <c r="DJ20" s="17"/>
      <c r="DK20" s="17"/>
      <c r="DL20" s="17"/>
      <c r="DM20" s="17"/>
      <c r="DN20" s="17"/>
      <c r="DO20" s="17"/>
      <c r="DP20" s="17"/>
      <c r="DQ20" s="17"/>
      <c r="DR20" s="17"/>
      <c r="DS20" s="17"/>
      <c r="DT20" s="17"/>
      <c r="DU20" s="17"/>
      <c r="DV20" s="17"/>
      <c r="DW20" s="17"/>
      <c r="DX20" s="17"/>
      <c r="DY20" s="17"/>
      <c r="DZ20" s="17"/>
      <c r="EA20" s="17"/>
      <c r="EB20" s="17"/>
      <c r="EC20" s="17"/>
      <c r="ED20" s="17"/>
      <c r="EE20" s="17"/>
      <c r="EF20" s="17"/>
      <c r="EG20" s="17"/>
      <c r="EH20" s="17"/>
      <c r="EI20" s="17"/>
      <c r="EJ20" s="17"/>
      <c r="EK20" s="17"/>
      <c r="EL20" s="17"/>
      <c r="EM20" s="17"/>
      <c r="EN20" s="17"/>
      <c r="EO20" s="17"/>
      <c r="EP20" s="17"/>
      <c r="EQ20" s="17"/>
      <c r="ER20" s="17"/>
      <c r="ES20" s="17"/>
      <c r="ET20" s="17"/>
      <c r="EU20" s="17"/>
      <c r="EV20" s="17"/>
      <c r="EW20" s="17"/>
      <c r="EX20" s="17"/>
      <c r="EY20" s="17"/>
      <c r="EZ20" s="17"/>
      <c r="FA20" s="17"/>
      <c r="FB20" s="17"/>
      <c r="FC20" s="17"/>
      <c r="FD20" s="17"/>
      <c r="FE20" s="17"/>
      <c r="FF20" s="17"/>
      <c r="FG20" s="17"/>
      <c r="FH20" s="17"/>
      <c r="FI20" s="17"/>
      <c r="FJ20" s="17"/>
      <c r="FK20" s="17"/>
      <c r="FL20" s="17"/>
      <c r="FM20" s="17"/>
      <c r="FN20" s="17"/>
      <c r="FO20" s="17"/>
      <c r="FP20" s="17"/>
      <c r="FQ20" s="17"/>
      <c r="FR20" s="17"/>
      <c r="FS20" s="17"/>
      <c r="FT20" s="17"/>
      <c r="FU20" s="17"/>
    </row>
    <row r="21" spans="1:177" ht="29" x14ac:dyDescent="0.35">
      <c r="A21" s="73" t="s">
        <v>201</v>
      </c>
      <c r="B21" s="13">
        <v>0</v>
      </c>
      <c r="C21" s="33">
        <f t="shared" ref="C21:AF21" si="5">(EXP(-$C$52))*B20</f>
        <v>0</v>
      </c>
      <c r="D21" s="33">
        <f t="shared" si="5"/>
        <v>0</v>
      </c>
      <c r="E21" s="33">
        <f t="shared" si="5"/>
        <v>0</v>
      </c>
      <c r="F21" s="33">
        <f t="shared" si="5"/>
        <v>0</v>
      </c>
      <c r="G21" s="33">
        <f t="shared" si="5"/>
        <v>0</v>
      </c>
      <c r="H21" s="33">
        <f t="shared" si="5"/>
        <v>0</v>
      </c>
      <c r="I21" s="33">
        <f t="shared" si="5"/>
        <v>0</v>
      </c>
      <c r="J21" s="33">
        <f t="shared" si="5"/>
        <v>0</v>
      </c>
      <c r="K21" s="33">
        <f t="shared" si="5"/>
        <v>0</v>
      </c>
      <c r="L21" s="33">
        <f t="shared" si="5"/>
        <v>0</v>
      </c>
      <c r="M21" s="33">
        <f t="shared" si="5"/>
        <v>0</v>
      </c>
      <c r="N21" s="33">
        <f t="shared" si="5"/>
        <v>0</v>
      </c>
      <c r="O21" s="33">
        <f t="shared" si="5"/>
        <v>0</v>
      </c>
      <c r="P21" s="33">
        <f t="shared" si="5"/>
        <v>0</v>
      </c>
      <c r="Q21" s="33">
        <f t="shared" si="5"/>
        <v>0</v>
      </c>
      <c r="R21" s="33">
        <f t="shared" si="5"/>
        <v>0</v>
      </c>
      <c r="S21" s="33">
        <f t="shared" si="5"/>
        <v>0</v>
      </c>
      <c r="T21" s="33">
        <f t="shared" si="5"/>
        <v>0</v>
      </c>
      <c r="U21" s="33">
        <f t="shared" si="5"/>
        <v>0</v>
      </c>
      <c r="V21" s="106">
        <f t="shared" si="5"/>
        <v>0</v>
      </c>
      <c r="W21" s="106">
        <f t="shared" si="5"/>
        <v>0</v>
      </c>
      <c r="X21" s="106">
        <f t="shared" si="5"/>
        <v>0</v>
      </c>
      <c r="Y21" s="106">
        <f t="shared" si="5"/>
        <v>0</v>
      </c>
      <c r="Z21" s="106">
        <f t="shared" si="5"/>
        <v>0</v>
      </c>
      <c r="AA21" s="106">
        <f t="shared" si="5"/>
        <v>0</v>
      </c>
      <c r="AB21" s="106">
        <f t="shared" si="5"/>
        <v>0</v>
      </c>
      <c r="AC21" s="106">
        <f t="shared" si="5"/>
        <v>0</v>
      </c>
      <c r="AD21" s="106">
        <f t="shared" si="5"/>
        <v>0</v>
      </c>
      <c r="AE21" s="106">
        <f t="shared" si="5"/>
        <v>0</v>
      </c>
      <c r="AF21" s="147">
        <f t="shared" si="5"/>
        <v>0</v>
      </c>
      <c r="AG21" s="17"/>
      <c r="AH21" s="17"/>
      <c r="AI21" s="17"/>
      <c r="AJ21" s="17"/>
      <c r="AK21" s="17"/>
      <c r="AL21" s="17"/>
      <c r="AM21" s="17"/>
      <c r="AN21" s="17"/>
      <c r="AO21" s="17"/>
      <c r="AP21" s="17"/>
      <c r="AQ21" s="17"/>
      <c r="AR21" s="17"/>
      <c r="AS21" s="17"/>
      <c r="AT21" s="17"/>
      <c r="AU21" s="17"/>
      <c r="AV21" s="17"/>
      <c r="AW21" s="17"/>
      <c r="AX21" s="17"/>
      <c r="AY21" s="17"/>
      <c r="AZ21" s="17"/>
      <c r="BA21" s="17"/>
      <c r="BB21" s="17"/>
      <c r="BC21" s="17"/>
      <c r="BD21" s="17"/>
      <c r="BE21" s="17"/>
      <c r="BF21" s="17"/>
      <c r="BG21" s="17"/>
      <c r="BH21" s="17"/>
      <c r="BI21" s="17"/>
      <c r="BJ21" s="17"/>
      <c r="BK21" s="17"/>
      <c r="BL21" s="17"/>
      <c r="BM21" s="17"/>
      <c r="BN21" s="17"/>
      <c r="BO21" s="17"/>
      <c r="BP21" s="17"/>
      <c r="BQ21" s="17"/>
      <c r="BR21" s="17"/>
      <c r="BS21" s="17"/>
      <c r="BT21" s="17"/>
      <c r="BU21" s="17"/>
      <c r="BV21" s="17"/>
      <c r="BW21" s="17"/>
      <c r="BX21" s="17"/>
      <c r="BY21" s="17"/>
      <c r="BZ21" s="17"/>
      <c r="CA21" s="17"/>
      <c r="CB21" s="17"/>
      <c r="CC21" s="17"/>
      <c r="CD21" s="17"/>
      <c r="CE21" s="17"/>
      <c r="CF21" s="17"/>
      <c r="CG21" s="17"/>
      <c r="CH21" s="17"/>
      <c r="CI21" s="17"/>
      <c r="CJ21" s="17"/>
      <c r="CK21" s="17"/>
      <c r="CL21" s="17"/>
      <c r="CM21" s="17"/>
      <c r="CN21" s="17"/>
      <c r="CO21" s="17"/>
      <c r="CP21" s="17"/>
      <c r="CQ21" s="17"/>
      <c r="CR21" s="17"/>
      <c r="CS21" s="17"/>
      <c r="CT21" s="17"/>
      <c r="CU21" s="17"/>
      <c r="CV21" s="17"/>
      <c r="CW21" s="17"/>
      <c r="CX21" s="17"/>
      <c r="CY21" s="17"/>
      <c r="CZ21" s="17"/>
      <c r="DA21" s="17"/>
      <c r="DB21" s="17"/>
      <c r="DC21" s="17"/>
      <c r="DD21" s="17"/>
      <c r="DE21" s="17"/>
      <c r="DF21" s="17"/>
      <c r="DG21" s="17"/>
      <c r="DH21" s="17"/>
      <c r="DI21" s="17"/>
      <c r="DJ21" s="17"/>
      <c r="DK21" s="17"/>
      <c r="DL21" s="17"/>
      <c r="DM21" s="17"/>
      <c r="DN21" s="17"/>
      <c r="DO21" s="17"/>
      <c r="DP21" s="17"/>
      <c r="DQ21" s="17"/>
      <c r="DR21" s="17"/>
      <c r="DS21" s="17"/>
      <c r="DT21" s="17"/>
      <c r="DU21" s="17"/>
      <c r="DV21" s="17"/>
      <c r="DW21" s="17"/>
      <c r="DX21" s="17"/>
      <c r="DY21" s="17"/>
      <c r="DZ21" s="17"/>
      <c r="EA21" s="17"/>
      <c r="EB21" s="17"/>
      <c r="EC21" s="17"/>
      <c r="ED21" s="17"/>
      <c r="EE21" s="17"/>
      <c r="EF21" s="17"/>
      <c r="EG21" s="17"/>
      <c r="EH21" s="17"/>
      <c r="EI21" s="17"/>
      <c r="EJ21" s="17"/>
      <c r="EK21" s="17"/>
      <c r="EL21" s="17"/>
      <c r="EM21" s="17"/>
      <c r="EN21" s="17"/>
      <c r="EO21" s="17"/>
      <c r="EP21" s="17"/>
      <c r="EQ21" s="17"/>
      <c r="ER21" s="17"/>
      <c r="ES21" s="17"/>
      <c r="ET21" s="17"/>
      <c r="EU21" s="17"/>
      <c r="EV21" s="17"/>
      <c r="EW21" s="17"/>
      <c r="EX21" s="17"/>
      <c r="EY21" s="17"/>
      <c r="EZ21" s="17"/>
      <c r="FA21" s="17"/>
      <c r="FB21" s="17"/>
      <c r="FC21" s="17"/>
      <c r="FD21" s="17"/>
      <c r="FE21" s="17"/>
      <c r="FF21" s="17"/>
      <c r="FG21" s="17"/>
      <c r="FH21" s="17"/>
      <c r="FI21" s="17"/>
      <c r="FJ21" s="17"/>
      <c r="FK21" s="17"/>
      <c r="FL21" s="17"/>
      <c r="FM21" s="17"/>
      <c r="FN21" s="17"/>
      <c r="FO21" s="17"/>
      <c r="FP21" s="17"/>
      <c r="FQ21" s="17"/>
      <c r="FR21" s="17"/>
      <c r="FS21" s="17"/>
      <c r="FT21" s="17"/>
      <c r="FU21" s="17"/>
    </row>
    <row r="22" spans="1:177" ht="43.5" x14ac:dyDescent="0.35">
      <c r="A22" s="73" t="s">
        <v>202</v>
      </c>
      <c r="B22" s="13">
        <f t="shared" ref="B22:AF22" si="6">((1-EXP(-$C$52))/$C$52)*(B27*$C$46*$B$45)</f>
        <v>0</v>
      </c>
      <c r="C22" s="13">
        <f t="shared" si="6"/>
        <v>0</v>
      </c>
      <c r="D22" s="13">
        <f t="shared" si="6"/>
        <v>0</v>
      </c>
      <c r="E22" s="13">
        <f t="shared" si="6"/>
        <v>0</v>
      </c>
      <c r="F22" s="13">
        <f t="shared" si="6"/>
        <v>0</v>
      </c>
      <c r="G22" s="13">
        <f t="shared" si="6"/>
        <v>0</v>
      </c>
      <c r="H22" s="13">
        <f t="shared" si="6"/>
        <v>0</v>
      </c>
      <c r="I22" s="13">
        <f t="shared" si="6"/>
        <v>0</v>
      </c>
      <c r="J22" s="13">
        <f t="shared" si="6"/>
        <v>0</v>
      </c>
      <c r="K22" s="13">
        <f t="shared" si="6"/>
        <v>0</v>
      </c>
      <c r="L22" s="13">
        <f t="shared" si="6"/>
        <v>0</v>
      </c>
      <c r="M22" s="13">
        <f t="shared" si="6"/>
        <v>0</v>
      </c>
      <c r="N22" s="13">
        <f t="shared" si="6"/>
        <v>0</v>
      </c>
      <c r="O22" s="13">
        <f t="shared" si="6"/>
        <v>0</v>
      </c>
      <c r="P22" s="13">
        <f t="shared" si="6"/>
        <v>0</v>
      </c>
      <c r="Q22" s="13">
        <f t="shared" si="6"/>
        <v>0</v>
      </c>
      <c r="R22" s="13">
        <f t="shared" si="6"/>
        <v>0</v>
      </c>
      <c r="S22" s="13">
        <f t="shared" si="6"/>
        <v>0</v>
      </c>
      <c r="T22" s="13">
        <f t="shared" si="6"/>
        <v>0</v>
      </c>
      <c r="U22" s="13">
        <f t="shared" si="6"/>
        <v>0</v>
      </c>
      <c r="V22" s="106">
        <f t="shared" si="6"/>
        <v>0</v>
      </c>
      <c r="W22" s="106">
        <f t="shared" si="6"/>
        <v>0</v>
      </c>
      <c r="X22" s="106">
        <f t="shared" si="6"/>
        <v>0</v>
      </c>
      <c r="Y22" s="106">
        <f t="shared" si="6"/>
        <v>0</v>
      </c>
      <c r="Z22" s="106">
        <f t="shared" si="6"/>
        <v>0</v>
      </c>
      <c r="AA22" s="106">
        <f t="shared" si="6"/>
        <v>0</v>
      </c>
      <c r="AB22" s="106">
        <f t="shared" si="6"/>
        <v>0</v>
      </c>
      <c r="AC22" s="106">
        <f t="shared" si="6"/>
        <v>0</v>
      </c>
      <c r="AD22" s="106">
        <f t="shared" si="6"/>
        <v>0</v>
      </c>
      <c r="AE22" s="106">
        <f t="shared" si="6"/>
        <v>0</v>
      </c>
      <c r="AF22" s="147">
        <f t="shared" si="6"/>
        <v>0</v>
      </c>
      <c r="AG22" s="17"/>
      <c r="AH22" s="17"/>
      <c r="AI22" s="17"/>
      <c r="AJ22" s="17"/>
      <c r="AK22" s="17"/>
      <c r="AL22" s="17"/>
      <c r="AM22" s="17"/>
      <c r="AN22" s="17"/>
      <c r="AO22" s="17"/>
      <c r="AP22" s="17"/>
      <c r="AQ22" s="17"/>
      <c r="AR22" s="17"/>
      <c r="AS22" s="17"/>
      <c r="AT22" s="17"/>
      <c r="AU22" s="17"/>
      <c r="AV22" s="17"/>
      <c r="AW22" s="17"/>
      <c r="AX22" s="17"/>
      <c r="AY22" s="17"/>
      <c r="AZ22" s="17"/>
      <c r="BA22" s="17"/>
      <c r="BB22" s="17"/>
      <c r="BC22" s="17"/>
      <c r="BD22" s="17"/>
      <c r="BE22" s="17"/>
      <c r="BF22" s="17"/>
      <c r="BG22" s="17"/>
      <c r="BH22" s="17"/>
      <c r="BI22" s="17"/>
      <c r="BJ22" s="17"/>
      <c r="BK22" s="17"/>
      <c r="BL22" s="17"/>
      <c r="BM22" s="17"/>
      <c r="BN22" s="17"/>
      <c r="BO22" s="17"/>
      <c r="BP22" s="17"/>
      <c r="BQ22" s="17"/>
      <c r="BR22" s="17"/>
      <c r="BS22" s="17"/>
      <c r="BT22" s="17"/>
      <c r="BU22" s="17"/>
      <c r="BV22" s="17"/>
      <c r="BW22" s="17"/>
      <c r="BX22" s="17"/>
      <c r="BY22" s="17"/>
      <c r="BZ22" s="17"/>
      <c r="CA22" s="17"/>
      <c r="CB22" s="17"/>
      <c r="CC22" s="17"/>
      <c r="CD22" s="17"/>
      <c r="CE22" s="17"/>
      <c r="CF22" s="17"/>
      <c r="CG22" s="17"/>
      <c r="CH22" s="17"/>
      <c r="CI22" s="17"/>
      <c r="CJ22" s="17"/>
      <c r="CK22" s="17"/>
      <c r="CL22" s="17"/>
      <c r="CM22" s="17"/>
      <c r="CN22" s="17"/>
      <c r="CO22" s="17"/>
      <c r="CP22" s="17"/>
      <c r="CQ22" s="17"/>
      <c r="CR22" s="17"/>
      <c r="CS22" s="17"/>
      <c r="CT22" s="17"/>
      <c r="CU22" s="17"/>
      <c r="CV22" s="17"/>
      <c r="CW22" s="17"/>
      <c r="CX22" s="17"/>
      <c r="CY22" s="17"/>
      <c r="CZ22" s="17"/>
      <c r="DA22" s="17"/>
      <c r="DB22" s="17"/>
      <c r="DC22" s="17"/>
      <c r="DD22" s="17"/>
      <c r="DE22" s="17"/>
      <c r="DF22" s="17"/>
      <c r="DG22" s="17"/>
      <c r="DH22" s="17"/>
      <c r="DI22" s="17"/>
      <c r="DJ22" s="17"/>
      <c r="DK22" s="17"/>
      <c r="DL22" s="17"/>
      <c r="DM22" s="17"/>
      <c r="DN22" s="17"/>
      <c r="DO22" s="17"/>
      <c r="DP22" s="17"/>
      <c r="DQ22" s="17"/>
      <c r="DR22" s="17"/>
      <c r="DS22" s="17"/>
      <c r="DT22" s="17"/>
      <c r="DU22" s="17"/>
      <c r="DV22" s="17"/>
      <c r="DW22" s="17"/>
      <c r="DX22" s="17"/>
      <c r="DY22" s="17"/>
      <c r="DZ22" s="17"/>
      <c r="EA22" s="17"/>
      <c r="EB22" s="17"/>
      <c r="EC22" s="17"/>
      <c r="ED22" s="17"/>
      <c r="EE22" s="17"/>
      <c r="EF22" s="17"/>
      <c r="EG22" s="17"/>
      <c r="EH22" s="17"/>
      <c r="EI22" s="17"/>
      <c r="EJ22" s="17"/>
      <c r="EK22" s="17"/>
      <c r="EL22" s="17"/>
      <c r="EM22" s="17"/>
      <c r="EN22" s="17"/>
      <c r="EO22" s="17"/>
      <c r="EP22" s="17"/>
      <c r="EQ22" s="17"/>
      <c r="ER22" s="17"/>
      <c r="ES22" s="17"/>
      <c r="ET22" s="17"/>
      <c r="EU22" s="17"/>
      <c r="EV22" s="17"/>
      <c r="EW22" s="17"/>
      <c r="EX22" s="17"/>
      <c r="EY22" s="17"/>
      <c r="EZ22" s="17"/>
      <c r="FA22" s="17"/>
      <c r="FB22" s="17"/>
      <c r="FC22" s="17"/>
      <c r="FD22" s="17"/>
      <c r="FE22" s="17"/>
      <c r="FF22" s="17"/>
      <c r="FG22" s="17"/>
      <c r="FH22" s="17"/>
      <c r="FI22" s="17"/>
      <c r="FJ22" s="17"/>
      <c r="FK22" s="17"/>
      <c r="FL22" s="17"/>
      <c r="FM22" s="17"/>
      <c r="FN22" s="17"/>
      <c r="FO22" s="17"/>
      <c r="FP22" s="17"/>
      <c r="FQ22" s="17"/>
      <c r="FR22" s="17"/>
      <c r="FS22" s="17"/>
      <c r="FT22" s="17"/>
      <c r="FU22" s="17"/>
    </row>
    <row r="23" spans="1:177" x14ac:dyDescent="0.35">
      <c r="A23" s="74" t="s">
        <v>203</v>
      </c>
      <c r="B23" s="13">
        <v>0</v>
      </c>
      <c r="C23" s="33">
        <f>C24+B25</f>
        <v>0</v>
      </c>
      <c r="D23" s="33">
        <f>D24+C25</f>
        <v>0</v>
      </c>
      <c r="E23" s="33">
        <f t="shared" ref="E23:AF23" si="7">E24+D25</f>
        <v>0</v>
      </c>
      <c r="F23" s="33">
        <f>F24+E25</f>
        <v>0</v>
      </c>
      <c r="G23" s="33">
        <f t="shared" si="7"/>
        <v>0</v>
      </c>
      <c r="H23" s="33">
        <f t="shared" si="7"/>
        <v>0</v>
      </c>
      <c r="I23" s="33">
        <f t="shared" si="7"/>
        <v>0</v>
      </c>
      <c r="J23" s="33">
        <f t="shared" si="7"/>
        <v>0</v>
      </c>
      <c r="K23" s="33">
        <f t="shared" si="7"/>
        <v>0</v>
      </c>
      <c r="L23" s="33">
        <f t="shared" si="7"/>
        <v>0</v>
      </c>
      <c r="M23" s="33">
        <f>M24+L25</f>
        <v>0</v>
      </c>
      <c r="N23" s="33">
        <f t="shared" si="7"/>
        <v>0</v>
      </c>
      <c r="O23" s="33">
        <f t="shared" si="7"/>
        <v>0</v>
      </c>
      <c r="P23" s="33">
        <f t="shared" si="7"/>
        <v>0</v>
      </c>
      <c r="Q23" s="33">
        <f t="shared" si="7"/>
        <v>0</v>
      </c>
      <c r="R23" s="33">
        <f t="shared" si="7"/>
        <v>0</v>
      </c>
      <c r="S23" s="33">
        <f t="shared" si="7"/>
        <v>0</v>
      </c>
      <c r="T23" s="33">
        <f t="shared" si="7"/>
        <v>0</v>
      </c>
      <c r="U23" s="33">
        <f t="shared" si="7"/>
        <v>0</v>
      </c>
      <c r="V23" s="106">
        <f t="shared" si="7"/>
        <v>0</v>
      </c>
      <c r="W23" s="106">
        <f t="shared" si="7"/>
        <v>7.8037567153878653</v>
      </c>
      <c r="X23" s="106">
        <f t="shared" si="7"/>
        <v>5.5180892921808189</v>
      </c>
      <c r="Y23" s="106">
        <f t="shared" si="7"/>
        <v>3.9018783576939335</v>
      </c>
      <c r="Z23" s="106">
        <f t="shared" si="7"/>
        <v>2.7590446460904099</v>
      </c>
      <c r="AA23" s="106">
        <f t="shared" si="7"/>
        <v>1.950939178846967</v>
      </c>
      <c r="AB23" s="106">
        <f t="shared" si="7"/>
        <v>1.3795223230452052</v>
      </c>
      <c r="AC23" s="106">
        <f t="shared" si="7"/>
        <v>0.97546958942348372</v>
      </c>
      <c r="AD23" s="106">
        <f t="shared" si="7"/>
        <v>0.68976116152260269</v>
      </c>
      <c r="AE23" s="106">
        <f t="shared" si="7"/>
        <v>0.48773479471174191</v>
      </c>
      <c r="AF23" s="147">
        <f t="shared" si="7"/>
        <v>0.3448805807613014</v>
      </c>
      <c r="AG23" s="17"/>
      <c r="AH23" s="17"/>
      <c r="AI23" s="17"/>
      <c r="AJ23" s="17"/>
      <c r="AK23" s="17"/>
      <c r="AL23" s="17"/>
      <c r="AM23" s="17"/>
      <c r="AN23" s="17"/>
      <c r="AO23" s="17"/>
      <c r="AP23" s="17"/>
      <c r="AQ23" s="17"/>
      <c r="AR23" s="17"/>
      <c r="AS23" s="17"/>
      <c r="AT23" s="17"/>
      <c r="AU23" s="17"/>
      <c r="AV23" s="17"/>
      <c r="AW23" s="17"/>
      <c r="AX23" s="17"/>
      <c r="AY23" s="17"/>
      <c r="AZ23" s="17"/>
      <c r="BA23" s="17"/>
      <c r="BB23" s="17"/>
      <c r="BC23" s="17"/>
      <c r="BD23" s="17"/>
      <c r="BE23" s="17"/>
      <c r="BF23" s="17"/>
      <c r="BG23" s="17"/>
      <c r="BH23" s="17"/>
      <c r="BI23" s="17"/>
      <c r="BJ23" s="17"/>
      <c r="BK23" s="17"/>
      <c r="BL23" s="17"/>
      <c r="BM23" s="17"/>
      <c r="BN23" s="17"/>
      <c r="BO23" s="17"/>
      <c r="BP23" s="17"/>
      <c r="BQ23" s="17"/>
      <c r="BR23" s="17"/>
      <c r="BS23" s="17"/>
      <c r="BT23" s="17"/>
      <c r="BU23" s="17"/>
      <c r="BV23" s="17"/>
      <c r="BW23" s="17"/>
      <c r="BX23" s="17"/>
      <c r="BY23" s="17"/>
      <c r="BZ23" s="17"/>
      <c r="CA23" s="17"/>
      <c r="CB23" s="17"/>
      <c r="CC23" s="17"/>
      <c r="CD23" s="17"/>
      <c r="CE23" s="17"/>
      <c r="CF23" s="17"/>
      <c r="CG23" s="17"/>
      <c r="CH23" s="17"/>
      <c r="CI23" s="17"/>
      <c r="CJ23" s="17"/>
      <c r="CK23" s="17"/>
      <c r="CL23" s="17"/>
      <c r="CM23" s="17"/>
      <c r="CN23" s="17"/>
      <c r="CO23" s="17"/>
      <c r="CP23" s="17"/>
      <c r="CQ23" s="17"/>
      <c r="CR23" s="17"/>
      <c r="CS23" s="17"/>
      <c r="CT23" s="17"/>
      <c r="CU23" s="17"/>
      <c r="CV23" s="17"/>
      <c r="CW23" s="17"/>
      <c r="CX23" s="17"/>
      <c r="CY23" s="17"/>
      <c r="CZ23" s="17"/>
      <c r="DA23" s="17"/>
      <c r="DB23" s="17"/>
      <c r="DC23" s="17"/>
      <c r="DD23" s="17"/>
      <c r="DE23" s="17"/>
      <c r="DF23" s="17"/>
      <c r="DG23" s="17"/>
      <c r="DH23" s="17"/>
      <c r="DI23" s="17"/>
      <c r="DJ23" s="17"/>
      <c r="DK23" s="17"/>
      <c r="DL23" s="17"/>
      <c r="DM23" s="17"/>
      <c r="DN23" s="17"/>
      <c r="DO23" s="17"/>
      <c r="DP23" s="17"/>
      <c r="DQ23" s="17"/>
      <c r="DR23" s="17"/>
      <c r="DS23" s="17"/>
      <c r="DT23" s="17"/>
      <c r="DU23" s="17"/>
      <c r="DV23" s="17"/>
      <c r="DW23" s="17"/>
      <c r="DX23" s="17"/>
      <c r="DY23" s="17"/>
      <c r="DZ23" s="17"/>
      <c r="EA23" s="17"/>
      <c r="EB23" s="17"/>
      <c r="EC23" s="17"/>
      <c r="ED23" s="17"/>
      <c r="EE23" s="17"/>
      <c r="EF23" s="17"/>
      <c r="EG23" s="17"/>
      <c r="EH23" s="17"/>
      <c r="EI23" s="17"/>
      <c r="EJ23" s="17"/>
      <c r="EK23" s="17"/>
      <c r="EL23" s="17"/>
      <c r="EM23" s="17"/>
      <c r="EN23" s="17"/>
      <c r="EO23" s="17"/>
      <c r="EP23" s="17"/>
      <c r="EQ23" s="17"/>
      <c r="ER23" s="17"/>
      <c r="ES23" s="17"/>
      <c r="ET23" s="17"/>
      <c r="EU23" s="17"/>
      <c r="EV23" s="17"/>
      <c r="EW23" s="17"/>
      <c r="EX23" s="17"/>
      <c r="EY23" s="17"/>
      <c r="EZ23" s="17"/>
      <c r="FA23" s="17"/>
      <c r="FB23" s="17"/>
      <c r="FC23" s="17"/>
      <c r="FD23" s="17"/>
      <c r="FE23" s="17"/>
      <c r="FF23" s="17"/>
      <c r="FG23" s="17"/>
      <c r="FH23" s="17"/>
      <c r="FI23" s="17"/>
      <c r="FJ23" s="17"/>
      <c r="FK23" s="17"/>
      <c r="FL23" s="17"/>
      <c r="FM23" s="17"/>
      <c r="FN23" s="17"/>
      <c r="FO23" s="17"/>
      <c r="FP23" s="17"/>
      <c r="FQ23" s="17"/>
      <c r="FR23" s="17"/>
      <c r="FS23" s="17"/>
      <c r="FT23" s="17"/>
      <c r="FU23" s="17"/>
    </row>
    <row r="24" spans="1:177" ht="29" x14ac:dyDescent="0.35">
      <c r="A24" s="74" t="s">
        <v>204</v>
      </c>
      <c r="B24" s="13">
        <v>0</v>
      </c>
      <c r="C24" s="33">
        <f t="shared" ref="C24:AF24" si="8">(EXP(-$C$53))*B23</f>
        <v>0</v>
      </c>
      <c r="D24" s="33">
        <f t="shared" si="8"/>
        <v>0</v>
      </c>
      <c r="E24" s="33">
        <f t="shared" si="8"/>
        <v>0</v>
      </c>
      <c r="F24" s="33">
        <f t="shared" si="8"/>
        <v>0</v>
      </c>
      <c r="G24" s="33">
        <f t="shared" si="8"/>
        <v>0</v>
      </c>
      <c r="H24" s="33">
        <f t="shared" si="8"/>
        <v>0</v>
      </c>
      <c r="I24" s="33">
        <f t="shared" si="8"/>
        <v>0</v>
      </c>
      <c r="J24" s="33">
        <f t="shared" si="8"/>
        <v>0</v>
      </c>
      <c r="K24" s="33">
        <f t="shared" si="8"/>
        <v>0</v>
      </c>
      <c r="L24" s="33">
        <f t="shared" si="8"/>
        <v>0</v>
      </c>
      <c r="M24" s="33">
        <f t="shared" si="8"/>
        <v>0</v>
      </c>
      <c r="N24" s="33">
        <f t="shared" si="8"/>
        <v>0</v>
      </c>
      <c r="O24" s="33">
        <f t="shared" si="8"/>
        <v>0</v>
      </c>
      <c r="P24" s="33">
        <f t="shared" si="8"/>
        <v>0</v>
      </c>
      <c r="Q24" s="33">
        <f t="shared" si="8"/>
        <v>0</v>
      </c>
      <c r="R24" s="33">
        <f t="shared" si="8"/>
        <v>0</v>
      </c>
      <c r="S24" s="33">
        <f t="shared" si="8"/>
        <v>0</v>
      </c>
      <c r="T24" s="33">
        <f t="shared" si="8"/>
        <v>0</v>
      </c>
      <c r="U24" s="33">
        <f t="shared" si="8"/>
        <v>0</v>
      </c>
      <c r="V24" s="106">
        <f t="shared" si="8"/>
        <v>0</v>
      </c>
      <c r="W24" s="106">
        <f t="shared" si="8"/>
        <v>0</v>
      </c>
      <c r="X24" s="106">
        <f t="shared" si="8"/>
        <v>5.5180892921808189</v>
      </c>
      <c r="Y24" s="106">
        <f t="shared" si="8"/>
        <v>3.9018783576939335</v>
      </c>
      <c r="Z24" s="106">
        <f t="shared" si="8"/>
        <v>2.7590446460904099</v>
      </c>
      <c r="AA24" s="106">
        <f t="shared" si="8"/>
        <v>1.950939178846967</v>
      </c>
      <c r="AB24" s="106">
        <f t="shared" si="8"/>
        <v>1.3795223230452052</v>
      </c>
      <c r="AC24" s="106">
        <f t="shared" si="8"/>
        <v>0.97546958942348372</v>
      </c>
      <c r="AD24" s="106">
        <f t="shared" si="8"/>
        <v>0.68976116152260269</v>
      </c>
      <c r="AE24" s="106">
        <f t="shared" si="8"/>
        <v>0.48773479471174191</v>
      </c>
      <c r="AF24" s="147">
        <f t="shared" si="8"/>
        <v>0.3448805807613014</v>
      </c>
      <c r="AG24" s="17"/>
      <c r="AH24" s="17"/>
      <c r="AI24" s="17"/>
      <c r="AJ24" s="17"/>
      <c r="AK24" s="17"/>
      <c r="AL24" s="17"/>
      <c r="AM24" s="17"/>
      <c r="AN24" s="17"/>
      <c r="AO24" s="17"/>
      <c r="AP24" s="17"/>
      <c r="AQ24" s="17"/>
      <c r="AR24" s="17"/>
      <c r="AS24" s="17"/>
      <c r="AT24" s="17"/>
      <c r="AU24" s="17"/>
      <c r="AV24" s="17"/>
      <c r="AW24" s="17"/>
      <c r="AX24" s="17"/>
      <c r="AY24" s="17"/>
      <c r="AZ24" s="17"/>
      <c r="BA24" s="17"/>
      <c r="BB24" s="17"/>
      <c r="BC24" s="17"/>
      <c r="BD24" s="17"/>
      <c r="BE24" s="17"/>
      <c r="BF24" s="17"/>
      <c r="BG24" s="17"/>
      <c r="BH24" s="17"/>
      <c r="BI24" s="17"/>
      <c r="BJ24" s="17"/>
      <c r="BK24" s="17"/>
      <c r="BL24" s="17"/>
      <c r="BM24" s="17"/>
      <c r="BN24" s="17"/>
      <c r="BO24" s="17"/>
      <c r="BP24" s="17"/>
      <c r="BQ24" s="17"/>
      <c r="BR24" s="17"/>
      <c r="BS24" s="17"/>
      <c r="BT24" s="17"/>
      <c r="BU24" s="17"/>
      <c r="BV24" s="17"/>
      <c r="BW24" s="17"/>
      <c r="BX24" s="17"/>
      <c r="BY24" s="17"/>
      <c r="BZ24" s="17"/>
      <c r="CA24" s="17"/>
      <c r="CB24" s="17"/>
      <c r="CC24" s="17"/>
      <c r="CD24" s="17"/>
      <c r="CE24" s="17"/>
      <c r="CF24" s="17"/>
      <c r="CG24" s="17"/>
      <c r="CH24" s="17"/>
      <c r="CI24" s="17"/>
      <c r="CJ24" s="17"/>
      <c r="CK24" s="17"/>
      <c r="CL24" s="17"/>
      <c r="CM24" s="17"/>
      <c r="CN24" s="17"/>
      <c r="CO24" s="17"/>
      <c r="CP24" s="17"/>
      <c r="CQ24" s="17"/>
      <c r="CR24" s="17"/>
      <c r="CS24" s="17"/>
      <c r="CT24" s="17"/>
      <c r="CU24" s="17"/>
      <c r="CV24" s="17"/>
      <c r="CW24" s="17"/>
      <c r="CX24" s="17"/>
      <c r="CY24" s="17"/>
      <c r="CZ24" s="17"/>
      <c r="DA24" s="17"/>
      <c r="DB24" s="17"/>
      <c r="DC24" s="17"/>
      <c r="DD24" s="17"/>
      <c r="DE24" s="17"/>
      <c r="DF24" s="17"/>
      <c r="DG24" s="17"/>
      <c r="DH24" s="17"/>
      <c r="DI24" s="17"/>
      <c r="DJ24" s="17"/>
      <c r="DK24" s="17"/>
      <c r="DL24" s="17"/>
      <c r="DM24" s="17"/>
      <c r="DN24" s="17"/>
      <c r="DO24" s="17"/>
      <c r="DP24" s="17"/>
      <c r="DQ24" s="17"/>
      <c r="DR24" s="17"/>
      <c r="DS24" s="17"/>
      <c r="DT24" s="17"/>
      <c r="DU24" s="17"/>
      <c r="DV24" s="17"/>
      <c r="DW24" s="17"/>
      <c r="DX24" s="17"/>
      <c r="DY24" s="17"/>
      <c r="DZ24" s="17"/>
      <c r="EA24" s="17"/>
      <c r="EB24" s="17"/>
      <c r="EC24" s="17"/>
      <c r="ED24" s="17"/>
      <c r="EE24" s="17"/>
      <c r="EF24" s="17"/>
      <c r="EG24" s="17"/>
      <c r="EH24" s="17"/>
      <c r="EI24" s="17"/>
      <c r="EJ24" s="17"/>
      <c r="EK24" s="17"/>
      <c r="EL24" s="17"/>
      <c r="EM24" s="17"/>
      <c r="EN24" s="17"/>
      <c r="EO24" s="17"/>
      <c r="EP24" s="17"/>
      <c r="EQ24" s="17"/>
      <c r="ER24" s="17"/>
      <c r="ES24" s="17"/>
      <c r="ET24" s="17"/>
      <c r="EU24" s="17"/>
      <c r="EV24" s="17"/>
      <c r="EW24" s="17"/>
      <c r="EX24" s="17"/>
      <c r="EY24" s="17"/>
      <c r="EZ24" s="17"/>
      <c r="FA24" s="17"/>
      <c r="FB24" s="17"/>
      <c r="FC24" s="17"/>
      <c r="FD24" s="17"/>
      <c r="FE24" s="17"/>
      <c r="FF24" s="17"/>
      <c r="FG24" s="17"/>
      <c r="FH24" s="17"/>
      <c r="FI24" s="17"/>
      <c r="FJ24" s="17"/>
      <c r="FK24" s="17"/>
      <c r="FL24" s="17"/>
      <c r="FM24" s="17"/>
      <c r="FN24" s="17"/>
      <c r="FO24" s="17"/>
      <c r="FP24" s="17"/>
      <c r="FQ24" s="17"/>
      <c r="FR24" s="17"/>
      <c r="FS24" s="17"/>
      <c r="FT24" s="17"/>
      <c r="FU24" s="17"/>
    </row>
    <row r="25" spans="1:177" ht="43.5" x14ac:dyDescent="0.35">
      <c r="A25" s="74" t="s">
        <v>205</v>
      </c>
      <c r="B25" s="13">
        <f t="shared" ref="B25:AF25" si="9">((1-EXP(-$C$53))/$C$53)*(B28*$C$46*$B$45)</f>
        <v>0</v>
      </c>
      <c r="C25" s="13">
        <f t="shared" si="9"/>
        <v>0</v>
      </c>
      <c r="D25" s="13">
        <f t="shared" si="9"/>
        <v>0</v>
      </c>
      <c r="E25" s="13">
        <f t="shared" si="9"/>
        <v>0</v>
      </c>
      <c r="F25" s="13">
        <f t="shared" si="9"/>
        <v>0</v>
      </c>
      <c r="G25" s="13">
        <f t="shared" si="9"/>
        <v>0</v>
      </c>
      <c r="H25" s="13">
        <f t="shared" si="9"/>
        <v>0</v>
      </c>
      <c r="I25" s="13">
        <f t="shared" si="9"/>
        <v>0</v>
      </c>
      <c r="J25" s="13">
        <f t="shared" si="9"/>
        <v>0</v>
      </c>
      <c r="K25" s="13">
        <f t="shared" si="9"/>
        <v>0</v>
      </c>
      <c r="L25" s="13">
        <f t="shared" si="9"/>
        <v>0</v>
      </c>
      <c r="M25" s="13">
        <f t="shared" si="9"/>
        <v>0</v>
      </c>
      <c r="N25" s="13">
        <f t="shared" si="9"/>
        <v>0</v>
      </c>
      <c r="O25" s="13">
        <f t="shared" si="9"/>
        <v>0</v>
      </c>
      <c r="P25" s="13">
        <f t="shared" si="9"/>
        <v>0</v>
      </c>
      <c r="Q25" s="13">
        <f t="shared" si="9"/>
        <v>0</v>
      </c>
      <c r="R25" s="13">
        <f t="shared" si="9"/>
        <v>0</v>
      </c>
      <c r="S25" s="13">
        <f t="shared" si="9"/>
        <v>0</v>
      </c>
      <c r="T25" s="13">
        <f t="shared" si="9"/>
        <v>0</v>
      </c>
      <c r="U25" s="13">
        <f t="shared" si="9"/>
        <v>0</v>
      </c>
      <c r="V25" s="106">
        <f t="shared" si="9"/>
        <v>7.8037567153878653</v>
      </c>
      <c r="W25" s="106">
        <f t="shared" si="9"/>
        <v>0</v>
      </c>
      <c r="X25" s="106">
        <f t="shared" si="9"/>
        <v>0</v>
      </c>
      <c r="Y25" s="106">
        <f t="shared" si="9"/>
        <v>0</v>
      </c>
      <c r="Z25" s="106">
        <f t="shared" si="9"/>
        <v>0</v>
      </c>
      <c r="AA25" s="106">
        <f t="shared" si="9"/>
        <v>0</v>
      </c>
      <c r="AB25" s="106">
        <f t="shared" si="9"/>
        <v>0</v>
      </c>
      <c r="AC25" s="106">
        <f t="shared" si="9"/>
        <v>0</v>
      </c>
      <c r="AD25" s="106">
        <f t="shared" si="9"/>
        <v>0</v>
      </c>
      <c r="AE25" s="106">
        <f t="shared" si="9"/>
        <v>0</v>
      </c>
      <c r="AF25" s="147">
        <f t="shared" si="9"/>
        <v>0</v>
      </c>
      <c r="AG25" s="17"/>
      <c r="AH25" s="17"/>
      <c r="AI25" s="17"/>
      <c r="AJ25" s="17"/>
      <c r="AK25" s="17"/>
      <c r="AL25" s="17"/>
      <c r="AM25" s="17"/>
      <c r="AN25" s="17"/>
      <c r="AO25" s="17"/>
      <c r="AP25" s="17"/>
      <c r="AQ25" s="17"/>
      <c r="AR25" s="17"/>
      <c r="AS25" s="17"/>
      <c r="AT25" s="17"/>
      <c r="AU25" s="17"/>
      <c r="AV25" s="17"/>
      <c r="AW25" s="17"/>
      <c r="AX25" s="17"/>
      <c r="AY25" s="17"/>
      <c r="AZ25" s="17"/>
      <c r="BA25" s="17"/>
      <c r="BB25" s="17"/>
      <c r="BC25" s="17"/>
      <c r="BD25" s="17"/>
      <c r="BE25" s="17"/>
      <c r="BF25" s="17"/>
      <c r="BG25" s="17"/>
      <c r="BH25" s="17"/>
      <c r="BI25" s="17"/>
      <c r="BJ25" s="17"/>
      <c r="BK25" s="17"/>
      <c r="BL25" s="17"/>
      <c r="BM25" s="17"/>
      <c r="BN25" s="17"/>
      <c r="BO25" s="17"/>
      <c r="BP25" s="17"/>
      <c r="BQ25" s="17"/>
      <c r="BR25" s="17"/>
      <c r="BS25" s="17"/>
      <c r="BT25" s="17"/>
      <c r="BU25" s="17"/>
      <c r="BV25" s="17"/>
      <c r="BW25" s="17"/>
      <c r="BX25" s="17"/>
      <c r="BY25" s="17"/>
      <c r="BZ25" s="17"/>
      <c r="CA25" s="17"/>
      <c r="CB25" s="17"/>
      <c r="CC25" s="17"/>
      <c r="CD25" s="17"/>
      <c r="CE25" s="17"/>
      <c r="CF25" s="17"/>
      <c r="CG25" s="17"/>
      <c r="CH25" s="17"/>
      <c r="CI25" s="17"/>
      <c r="CJ25" s="17"/>
      <c r="CK25" s="17"/>
      <c r="CL25" s="17"/>
      <c r="CM25" s="17"/>
      <c r="CN25" s="17"/>
      <c r="CO25" s="17"/>
      <c r="CP25" s="17"/>
      <c r="CQ25" s="17"/>
      <c r="CR25" s="17"/>
      <c r="CS25" s="17"/>
      <c r="CT25" s="17"/>
      <c r="CU25" s="17"/>
      <c r="CV25" s="17"/>
      <c r="CW25" s="17"/>
      <c r="CX25" s="17"/>
      <c r="CY25" s="17"/>
      <c r="CZ25" s="17"/>
      <c r="DA25" s="17"/>
      <c r="DB25" s="17"/>
      <c r="DC25" s="17"/>
      <c r="DD25" s="17"/>
      <c r="DE25" s="17"/>
      <c r="DF25" s="17"/>
      <c r="DG25" s="17"/>
      <c r="DH25" s="17"/>
      <c r="DI25" s="17"/>
      <c r="DJ25" s="17"/>
      <c r="DK25" s="17"/>
      <c r="DL25" s="17"/>
      <c r="DM25" s="17"/>
      <c r="DN25" s="17"/>
      <c r="DO25" s="17"/>
      <c r="DP25" s="17"/>
      <c r="DQ25" s="17"/>
      <c r="DR25" s="17"/>
      <c r="DS25" s="17"/>
      <c r="DT25" s="17"/>
      <c r="DU25" s="17"/>
      <c r="DV25" s="17"/>
      <c r="DW25" s="17"/>
      <c r="DX25" s="17"/>
      <c r="DY25" s="17"/>
      <c r="DZ25" s="17"/>
      <c r="EA25" s="17"/>
      <c r="EB25" s="17"/>
      <c r="EC25" s="17"/>
      <c r="ED25" s="17"/>
      <c r="EE25" s="17"/>
      <c r="EF25" s="17"/>
      <c r="EG25" s="17"/>
      <c r="EH25" s="17"/>
      <c r="EI25" s="17"/>
      <c r="EJ25" s="17"/>
      <c r="EK25" s="17"/>
      <c r="EL25" s="17"/>
      <c r="EM25" s="17"/>
      <c r="EN25" s="17"/>
      <c r="EO25" s="17"/>
      <c r="EP25" s="17"/>
      <c r="EQ25" s="17"/>
      <c r="ER25" s="17"/>
      <c r="ES25" s="17"/>
      <c r="ET25" s="17"/>
      <c r="EU25" s="17"/>
      <c r="EV25" s="17"/>
      <c r="EW25" s="17"/>
      <c r="EX25" s="17"/>
      <c r="EY25" s="17"/>
      <c r="EZ25" s="17"/>
      <c r="FA25" s="17"/>
      <c r="FB25" s="17"/>
      <c r="FC25" s="17"/>
      <c r="FD25" s="17"/>
      <c r="FE25" s="17"/>
      <c r="FF25" s="17"/>
      <c r="FG25" s="17"/>
      <c r="FH25" s="17"/>
      <c r="FI25" s="17"/>
      <c r="FJ25" s="17"/>
      <c r="FK25" s="17"/>
      <c r="FL25" s="17"/>
      <c r="FM25" s="17"/>
      <c r="FN25" s="17"/>
      <c r="FO25" s="17"/>
      <c r="FP25" s="17"/>
      <c r="FQ25" s="17"/>
      <c r="FR25" s="17"/>
      <c r="FS25" s="17"/>
      <c r="FT25" s="17"/>
      <c r="FU25" s="17"/>
    </row>
    <row r="26" spans="1:177" ht="32" customHeight="1" x14ac:dyDescent="0.35">
      <c r="A26" s="19" t="s">
        <v>219</v>
      </c>
      <c r="B26" s="18"/>
      <c r="C26" s="18"/>
      <c r="D26" s="18"/>
      <c r="E26" s="18"/>
      <c r="F26" s="18"/>
      <c r="G26" s="18"/>
      <c r="H26" s="18"/>
      <c r="I26" s="18"/>
      <c r="J26" s="18"/>
      <c r="K26" s="18"/>
      <c r="L26" s="18"/>
      <c r="M26" s="18"/>
      <c r="N26" s="18"/>
      <c r="O26" s="18"/>
      <c r="P26" s="18"/>
      <c r="Q26" s="18"/>
      <c r="R26" s="18"/>
      <c r="S26" s="18"/>
      <c r="T26" s="18"/>
      <c r="U26" s="18"/>
      <c r="V26" s="18">
        <f>((10*60)/100)/2</f>
        <v>3</v>
      </c>
      <c r="W26" s="18"/>
      <c r="X26" s="18"/>
      <c r="Y26" s="18"/>
      <c r="Z26" s="18"/>
      <c r="AA26" s="18"/>
      <c r="AB26" s="18"/>
      <c r="AC26" s="18"/>
      <c r="AD26" s="18"/>
      <c r="AE26" s="18"/>
      <c r="AF26" s="119"/>
      <c r="AG26" s="17"/>
      <c r="AH26" s="17"/>
      <c r="AI26" s="17"/>
      <c r="AJ26" s="17"/>
      <c r="AK26" s="17"/>
      <c r="AL26" s="17"/>
      <c r="AM26" s="17"/>
      <c r="AN26" s="17"/>
      <c r="AO26" s="17"/>
      <c r="AP26" s="17"/>
      <c r="AQ26" s="17"/>
      <c r="AR26" s="17"/>
      <c r="AS26" s="17"/>
      <c r="AT26" s="17"/>
      <c r="AU26" s="17"/>
      <c r="AV26" s="17"/>
      <c r="AW26" s="17"/>
      <c r="AX26" s="17"/>
      <c r="AY26" s="17"/>
      <c r="AZ26" s="17"/>
      <c r="BA26" s="17"/>
      <c r="BB26" s="17"/>
      <c r="BC26" s="17"/>
      <c r="BD26" s="17"/>
      <c r="BE26" s="17"/>
      <c r="BF26" s="17"/>
      <c r="BG26" s="17"/>
      <c r="BH26" s="17"/>
      <c r="BI26" s="17"/>
      <c r="BJ26" s="17"/>
      <c r="BK26" s="17"/>
      <c r="BL26" s="17"/>
      <c r="BM26" s="17"/>
      <c r="BN26" s="17"/>
      <c r="BO26" s="17"/>
      <c r="BP26" s="17"/>
      <c r="BQ26" s="17"/>
      <c r="BR26" s="17"/>
      <c r="BS26" s="17"/>
      <c r="BT26" s="17"/>
      <c r="BU26" s="17"/>
      <c r="BV26" s="17"/>
      <c r="BW26" s="17"/>
      <c r="BX26" s="17"/>
      <c r="BY26" s="17"/>
      <c r="BZ26" s="17"/>
      <c r="CA26" s="17"/>
      <c r="CB26" s="17"/>
      <c r="CC26" s="17"/>
      <c r="CD26" s="17"/>
      <c r="CE26" s="17"/>
      <c r="CF26" s="17"/>
      <c r="CG26" s="17"/>
      <c r="CH26" s="17"/>
      <c r="CI26" s="17"/>
      <c r="CJ26" s="17"/>
      <c r="CK26" s="17"/>
      <c r="CL26" s="17"/>
      <c r="CM26" s="17"/>
      <c r="CN26" s="17"/>
      <c r="CO26" s="17"/>
      <c r="CP26" s="17"/>
      <c r="CQ26" s="17"/>
      <c r="CR26" s="17"/>
      <c r="CS26" s="17"/>
      <c r="CT26" s="17"/>
      <c r="CU26" s="17"/>
      <c r="CV26" s="17"/>
      <c r="CW26" s="17"/>
      <c r="CX26" s="17"/>
      <c r="CY26" s="17"/>
      <c r="CZ26" s="17"/>
      <c r="DA26" s="17"/>
      <c r="DB26" s="17"/>
      <c r="DC26" s="17"/>
      <c r="DD26" s="17"/>
      <c r="DE26" s="17"/>
      <c r="DF26" s="17"/>
      <c r="DG26" s="17"/>
      <c r="DH26" s="17"/>
      <c r="DI26" s="17"/>
      <c r="DJ26" s="17"/>
      <c r="DK26" s="17"/>
      <c r="DL26" s="17"/>
      <c r="DM26" s="17"/>
      <c r="DN26" s="17"/>
      <c r="DO26" s="17"/>
      <c r="DP26" s="17"/>
      <c r="DQ26" s="17"/>
      <c r="DR26" s="17"/>
      <c r="DS26" s="17"/>
      <c r="DT26" s="17"/>
      <c r="DU26" s="17"/>
      <c r="DV26" s="17"/>
      <c r="DW26" s="17"/>
      <c r="DX26" s="17"/>
      <c r="DY26" s="17"/>
      <c r="DZ26" s="17"/>
      <c r="EA26" s="17"/>
      <c r="EB26" s="17"/>
      <c r="EC26" s="17"/>
      <c r="ED26" s="17"/>
      <c r="EE26" s="17"/>
      <c r="EF26" s="17"/>
      <c r="EG26" s="17"/>
      <c r="EH26" s="17"/>
      <c r="EI26" s="17"/>
      <c r="EJ26" s="17"/>
      <c r="EK26" s="17"/>
      <c r="EL26" s="17"/>
      <c r="EM26" s="17"/>
      <c r="EN26" s="17"/>
      <c r="EO26" s="17"/>
      <c r="EP26" s="17"/>
      <c r="EQ26" s="17"/>
      <c r="ER26" s="17"/>
      <c r="ES26" s="17"/>
      <c r="ET26" s="17"/>
      <c r="EU26" s="17"/>
      <c r="EV26" s="17"/>
      <c r="EW26" s="17"/>
      <c r="EX26" s="17"/>
      <c r="EY26" s="17"/>
      <c r="EZ26" s="17"/>
      <c r="FA26" s="17"/>
      <c r="FB26" s="17"/>
      <c r="FC26" s="17"/>
      <c r="FD26" s="17"/>
      <c r="FE26" s="17"/>
      <c r="FF26" s="17"/>
      <c r="FG26" s="17"/>
      <c r="FH26" s="17"/>
      <c r="FI26" s="17"/>
      <c r="FJ26" s="17"/>
      <c r="FK26" s="17"/>
      <c r="FL26" s="17"/>
      <c r="FM26" s="17"/>
      <c r="FN26" s="17"/>
      <c r="FO26" s="17"/>
      <c r="FP26" s="17"/>
      <c r="FQ26" s="17"/>
      <c r="FR26" s="17"/>
      <c r="FS26" s="17"/>
      <c r="FT26" s="17"/>
      <c r="FU26" s="17"/>
    </row>
    <row r="27" spans="1:177" ht="32" customHeight="1" x14ac:dyDescent="0.35">
      <c r="A27" s="19" t="s">
        <v>220</v>
      </c>
      <c r="B27" s="18"/>
      <c r="C27" s="18"/>
      <c r="D27" s="18"/>
      <c r="E27" s="18"/>
      <c r="F27" s="18"/>
      <c r="G27" s="18"/>
      <c r="H27" s="18"/>
      <c r="I27" s="18"/>
      <c r="J27" s="18"/>
      <c r="K27" s="18"/>
      <c r="L27" s="18"/>
      <c r="M27" s="18"/>
      <c r="N27" s="18"/>
      <c r="O27" s="18"/>
      <c r="P27" s="18"/>
      <c r="Q27" s="18"/>
      <c r="R27" s="18"/>
      <c r="S27" s="18"/>
      <c r="T27" s="18"/>
      <c r="U27" s="18"/>
      <c r="V27" s="18"/>
      <c r="W27" s="18"/>
      <c r="X27" s="18"/>
      <c r="Y27" s="18"/>
      <c r="Z27" s="18"/>
      <c r="AA27" s="18"/>
      <c r="AB27" s="18"/>
      <c r="AC27" s="18"/>
      <c r="AD27" s="18"/>
      <c r="AE27" s="18"/>
      <c r="AF27" s="119"/>
      <c r="AG27" s="17"/>
      <c r="AH27" s="17"/>
      <c r="AI27" s="17"/>
      <c r="AJ27" s="17"/>
      <c r="AK27" s="17"/>
      <c r="AL27" s="17"/>
      <c r="AM27" s="17"/>
      <c r="AN27" s="17"/>
      <c r="AO27" s="17"/>
      <c r="AP27" s="17"/>
      <c r="AQ27" s="17"/>
      <c r="AR27" s="17"/>
      <c r="AS27" s="17"/>
      <c r="AT27" s="17"/>
      <c r="AU27" s="17"/>
      <c r="AV27" s="17"/>
      <c r="AW27" s="17"/>
      <c r="AX27" s="17"/>
      <c r="AY27" s="17"/>
      <c r="AZ27" s="17"/>
      <c r="BA27" s="17"/>
      <c r="BB27" s="17"/>
      <c r="BC27" s="17"/>
      <c r="BD27" s="17"/>
      <c r="BE27" s="17"/>
      <c r="BF27" s="17"/>
      <c r="BG27" s="17"/>
      <c r="BH27" s="17"/>
      <c r="BI27" s="17"/>
      <c r="BJ27" s="17"/>
      <c r="BK27" s="17"/>
      <c r="BL27" s="17"/>
      <c r="BM27" s="17"/>
      <c r="BN27" s="17"/>
      <c r="BO27" s="17"/>
      <c r="BP27" s="17"/>
      <c r="BQ27" s="17"/>
      <c r="BR27" s="17"/>
      <c r="BS27" s="17"/>
      <c r="BT27" s="17"/>
      <c r="BU27" s="17"/>
      <c r="BV27" s="17"/>
      <c r="BW27" s="17"/>
      <c r="BX27" s="17"/>
      <c r="BY27" s="17"/>
      <c r="BZ27" s="17"/>
      <c r="CA27" s="17"/>
      <c r="CB27" s="17"/>
      <c r="CC27" s="17"/>
      <c r="CD27" s="17"/>
      <c r="CE27" s="17"/>
      <c r="CF27" s="17"/>
      <c r="CG27" s="17"/>
      <c r="CH27" s="17"/>
      <c r="CI27" s="17"/>
      <c r="CJ27" s="17"/>
      <c r="CK27" s="17"/>
      <c r="CL27" s="17"/>
      <c r="CM27" s="17"/>
      <c r="CN27" s="17"/>
      <c r="CO27" s="17"/>
      <c r="CP27" s="17"/>
      <c r="CQ27" s="17"/>
      <c r="CR27" s="17"/>
      <c r="CS27" s="17"/>
      <c r="CT27" s="17"/>
      <c r="CU27" s="17"/>
      <c r="CV27" s="17"/>
      <c r="CW27" s="17"/>
      <c r="CX27" s="17"/>
      <c r="CY27" s="17"/>
      <c r="CZ27" s="17"/>
      <c r="DA27" s="17"/>
      <c r="DB27" s="17"/>
      <c r="DC27" s="17"/>
      <c r="DD27" s="17"/>
      <c r="DE27" s="17"/>
      <c r="DF27" s="17"/>
      <c r="DG27" s="17"/>
      <c r="DH27" s="17"/>
      <c r="DI27" s="17"/>
      <c r="DJ27" s="17"/>
      <c r="DK27" s="17"/>
      <c r="DL27" s="17"/>
      <c r="DM27" s="17"/>
      <c r="DN27" s="17"/>
      <c r="DO27" s="17"/>
      <c r="DP27" s="17"/>
      <c r="DQ27" s="17"/>
      <c r="DR27" s="17"/>
      <c r="DS27" s="17"/>
      <c r="DT27" s="17"/>
      <c r="DU27" s="17"/>
      <c r="DV27" s="17"/>
      <c r="DW27" s="17"/>
      <c r="DX27" s="17"/>
      <c r="DY27" s="17"/>
      <c r="DZ27" s="17"/>
      <c r="EA27" s="17"/>
      <c r="EB27" s="17"/>
      <c r="EC27" s="17"/>
      <c r="ED27" s="17"/>
      <c r="EE27" s="17"/>
      <c r="EF27" s="17"/>
      <c r="EG27" s="17"/>
      <c r="EH27" s="17"/>
      <c r="EI27" s="17"/>
      <c r="EJ27" s="17"/>
      <c r="EK27" s="17"/>
      <c r="EL27" s="17"/>
      <c r="EM27" s="17"/>
      <c r="EN27" s="17"/>
      <c r="EO27" s="17"/>
      <c r="EP27" s="17"/>
      <c r="EQ27" s="17"/>
      <c r="ER27" s="17"/>
      <c r="ES27" s="17"/>
      <c r="ET27" s="17"/>
      <c r="EU27" s="17"/>
      <c r="EV27" s="17"/>
      <c r="EW27" s="17"/>
      <c r="EX27" s="17"/>
      <c r="EY27" s="17"/>
      <c r="EZ27" s="17"/>
      <c r="FA27" s="17"/>
      <c r="FB27" s="17"/>
      <c r="FC27" s="17"/>
      <c r="FD27" s="17"/>
      <c r="FE27" s="17"/>
      <c r="FF27" s="17"/>
      <c r="FG27" s="17"/>
      <c r="FH27" s="17"/>
      <c r="FI27" s="17"/>
      <c r="FJ27" s="17"/>
      <c r="FK27" s="17"/>
      <c r="FL27" s="17"/>
      <c r="FM27" s="17"/>
      <c r="FN27" s="17"/>
      <c r="FO27" s="17"/>
      <c r="FP27" s="17"/>
      <c r="FQ27" s="17"/>
      <c r="FR27" s="17"/>
      <c r="FS27" s="17"/>
      <c r="FT27" s="17"/>
      <c r="FU27" s="17"/>
    </row>
    <row r="28" spans="1:177" x14ac:dyDescent="0.35">
      <c r="A28" s="19" t="s">
        <v>221</v>
      </c>
      <c r="B28" s="18"/>
      <c r="C28" s="18"/>
      <c r="D28" s="18"/>
      <c r="E28" s="18"/>
      <c r="F28" s="18"/>
      <c r="G28" s="18"/>
      <c r="H28" s="18"/>
      <c r="I28" s="18"/>
      <c r="J28" s="18"/>
      <c r="K28" s="18"/>
      <c r="L28" s="18"/>
      <c r="M28" s="18"/>
      <c r="N28" s="18"/>
      <c r="O28" s="18"/>
      <c r="P28" s="18"/>
      <c r="Q28" s="18"/>
      <c r="R28" s="18"/>
      <c r="S28" s="18"/>
      <c r="T28" s="18"/>
      <c r="U28" s="18"/>
      <c r="V28" s="18">
        <f>(90*60)/100</f>
        <v>54</v>
      </c>
      <c r="W28" s="18"/>
      <c r="X28" s="18"/>
      <c r="Y28" s="18"/>
      <c r="Z28" s="18"/>
      <c r="AA28" s="18"/>
      <c r="AB28" s="18"/>
      <c r="AC28" s="18"/>
      <c r="AD28" s="18"/>
      <c r="AE28" s="18"/>
      <c r="AF28" s="119"/>
    </row>
    <row r="29" spans="1:177" x14ac:dyDescent="0.35">
      <c r="A29" s="174" t="s">
        <v>2</v>
      </c>
      <c r="B29" s="175"/>
      <c r="C29" s="175"/>
      <c r="D29" s="175"/>
      <c r="E29" s="175"/>
      <c r="F29" s="175"/>
      <c r="G29" s="175"/>
      <c r="H29" s="175"/>
      <c r="I29" s="175"/>
      <c r="J29" s="175"/>
      <c r="K29" s="175"/>
      <c r="L29" s="175"/>
      <c r="M29" s="175"/>
      <c r="N29" s="175"/>
      <c r="O29" s="175"/>
      <c r="P29" s="175"/>
      <c r="Q29" s="175"/>
      <c r="R29" s="175"/>
      <c r="S29" s="175"/>
      <c r="T29" s="175"/>
      <c r="U29" s="175"/>
      <c r="V29" s="175"/>
      <c r="W29" s="175"/>
      <c r="X29" s="175"/>
      <c r="Y29" s="175"/>
      <c r="Z29" s="175"/>
      <c r="AA29" s="175"/>
      <c r="AB29" s="175"/>
      <c r="AC29" s="175"/>
      <c r="AD29" s="175"/>
      <c r="AE29" s="175"/>
      <c r="AF29" s="176"/>
    </row>
    <row r="30" spans="1:177" x14ac:dyDescent="0.35">
      <c r="A30" s="4" t="s">
        <v>210</v>
      </c>
      <c r="B30" s="13">
        <f>SUM(B31,B34,B37)</f>
        <v>0</v>
      </c>
      <c r="C30" s="33">
        <f>SUM(C31,C34,C37)</f>
        <v>0</v>
      </c>
      <c r="D30" s="13">
        <f t="shared" ref="D30:AE30" si="10">SUM(D31,D34,D37)</f>
        <v>0</v>
      </c>
      <c r="E30" s="13">
        <f t="shared" si="10"/>
        <v>0</v>
      </c>
      <c r="F30" s="13">
        <f t="shared" si="10"/>
        <v>0</v>
      </c>
      <c r="G30" s="13">
        <f t="shared" si="10"/>
        <v>0</v>
      </c>
      <c r="H30" s="13">
        <f t="shared" si="10"/>
        <v>0</v>
      </c>
      <c r="I30" s="13">
        <f t="shared" si="10"/>
        <v>0</v>
      </c>
      <c r="J30" s="13">
        <f t="shared" si="10"/>
        <v>0</v>
      </c>
      <c r="K30" s="13">
        <f t="shared" si="10"/>
        <v>0</v>
      </c>
      <c r="L30" s="13">
        <f t="shared" si="10"/>
        <v>0</v>
      </c>
      <c r="M30" s="13">
        <f t="shared" si="10"/>
        <v>0</v>
      </c>
      <c r="N30" s="13">
        <f t="shared" si="10"/>
        <v>0</v>
      </c>
      <c r="O30" s="13">
        <f t="shared" si="10"/>
        <v>0</v>
      </c>
      <c r="P30" s="13">
        <f t="shared" si="10"/>
        <v>0</v>
      </c>
      <c r="Q30" s="13">
        <f t="shared" si="10"/>
        <v>0</v>
      </c>
      <c r="R30" s="13">
        <f t="shared" si="10"/>
        <v>0</v>
      </c>
      <c r="S30" s="13">
        <f t="shared" si="10"/>
        <v>0</v>
      </c>
      <c r="T30" s="13">
        <f t="shared" si="10"/>
        <v>0</v>
      </c>
      <c r="U30" s="13">
        <f t="shared" si="10"/>
        <v>0</v>
      </c>
      <c r="V30" s="13">
        <f t="shared" si="10"/>
        <v>0</v>
      </c>
      <c r="W30" s="13">
        <f t="shared" si="10"/>
        <v>0</v>
      </c>
      <c r="X30" s="13">
        <f t="shared" si="10"/>
        <v>0</v>
      </c>
      <c r="Y30" s="13">
        <f t="shared" si="10"/>
        <v>0</v>
      </c>
      <c r="Z30" s="13">
        <f t="shared" si="10"/>
        <v>0</v>
      </c>
      <c r="AA30" s="13">
        <f t="shared" si="10"/>
        <v>0</v>
      </c>
      <c r="AB30" s="13">
        <f t="shared" si="10"/>
        <v>0</v>
      </c>
      <c r="AC30" s="13">
        <f t="shared" si="10"/>
        <v>0</v>
      </c>
      <c r="AD30" s="13">
        <f t="shared" si="10"/>
        <v>0</v>
      </c>
      <c r="AE30" s="13">
        <f t="shared" si="10"/>
        <v>0</v>
      </c>
      <c r="AF30" s="33">
        <f>SUM(AF31,AF34,AF37)</f>
        <v>0</v>
      </c>
    </row>
    <row r="31" spans="1:177" x14ac:dyDescent="0.35">
      <c r="A31" s="73" t="s">
        <v>200</v>
      </c>
      <c r="B31" s="13">
        <v>0</v>
      </c>
      <c r="C31" s="33">
        <f>C32+B33</f>
        <v>0</v>
      </c>
      <c r="D31" s="33">
        <f>D32+C33</f>
        <v>0</v>
      </c>
      <c r="E31" s="33">
        <f t="shared" ref="E31:AE31" si="11">E32+D33</f>
        <v>0</v>
      </c>
      <c r="F31" s="33">
        <f t="shared" si="11"/>
        <v>0</v>
      </c>
      <c r="G31" s="33">
        <f t="shared" si="11"/>
        <v>0</v>
      </c>
      <c r="H31" s="33">
        <f t="shared" si="11"/>
        <v>0</v>
      </c>
      <c r="I31" s="33">
        <f t="shared" si="11"/>
        <v>0</v>
      </c>
      <c r="J31" s="33">
        <f t="shared" si="11"/>
        <v>0</v>
      </c>
      <c r="K31" s="33">
        <f t="shared" si="11"/>
        <v>0</v>
      </c>
      <c r="L31" s="33">
        <f t="shared" si="11"/>
        <v>0</v>
      </c>
      <c r="M31" s="33">
        <f t="shared" si="11"/>
        <v>0</v>
      </c>
      <c r="N31" s="33">
        <f t="shared" si="11"/>
        <v>0</v>
      </c>
      <c r="O31" s="33">
        <f t="shared" si="11"/>
        <v>0</v>
      </c>
      <c r="P31" s="33">
        <f t="shared" si="11"/>
        <v>0</v>
      </c>
      <c r="Q31" s="33">
        <f t="shared" si="11"/>
        <v>0</v>
      </c>
      <c r="R31" s="33">
        <f t="shared" si="11"/>
        <v>0</v>
      </c>
      <c r="S31" s="33">
        <f t="shared" si="11"/>
        <v>0</v>
      </c>
      <c r="T31" s="33">
        <f t="shared" si="11"/>
        <v>0</v>
      </c>
      <c r="U31" s="33">
        <f t="shared" si="11"/>
        <v>0</v>
      </c>
      <c r="V31" s="33">
        <f t="shared" si="11"/>
        <v>0</v>
      </c>
      <c r="W31" s="33">
        <f t="shared" si="11"/>
        <v>0</v>
      </c>
      <c r="X31" s="33">
        <f t="shared" si="11"/>
        <v>0</v>
      </c>
      <c r="Y31" s="33">
        <f t="shared" si="11"/>
        <v>0</v>
      </c>
      <c r="Z31" s="33">
        <f t="shared" si="11"/>
        <v>0</v>
      </c>
      <c r="AA31" s="33">
        <f t="shared" si="11"/>
        <v>0</v>
      </c>
      <c r="AB31" s="33">
        <f t="shared" si="11"/>
        <v>0</v>
      </c>
      <c r="AC31" s="33">
        <f t="shared" si="11"/>
        <v>0</v>
      </c>
      <c r="AD31" s="33">
        <f>AD32+AC33</f>
        <v>0</v>
      </c>
      <c r="AE31" s="33">
        <f t="shared" si="11"/>
        <v>0</v>
      </c>
      <c r="AF31" s="118">
        <f>AF32+AE33</f>
        <v>0</v>
      </c>
    </row>
    <row r="32" spans="1:177" ht="29" x14ac:dyDescent="0.35">
      <c r="A32" s="73" t="s">
        <v>201</v>
      </c>
      <c r="B32" s="13">
        <v>0</v>
      </c>
      <c r="C32" s="33">
        <f>(EXP(-$C$52))*B31</f>
        <v>0</v>
      </c>
      <c r="D32" s="33">
        <f t="shared" ref="D32:AF32" si="12">(EXP(-$C$52))*C31</f>
        <v>0</v>
      </c>
      <c r="E32" s="33">
        <f t="shared" si="12"/>
        <v>0</v>
      </c>
      <c r="F32" s="33">
        <f t="shared" si="12"/>
        <v>0</v>
      </c>
      <c r="G32" s="33">
        <f t="shared" si="12"/>
        <v>0</v>
      </c>
      <c r="H32" s="33">
        <f t="shared" si="12"/>
        <v>0</v>
      </c>
      <c r="I32" s="33">
        <f t="shared" si="12"/>
        <v>0</v>
      </c>
      <c r="J32" s="33">
        <f t="shared" si="12"/>
        <v>0</v>
      </c>
      <c r="K32" s="33">
        <f t="shared" si="12"/>
        <v>0</v>
      </c>
      <c r="L32" s="33">
        <f t="shared" si="12"/>
        <v>0</v>
      </c>
      <c r="M32" s="33">
        <f t="shared" si="12"/>
        <v>0</v>
      </c>
      <c r="N32" s="33">
        <f t="shared" si="12"/>
        <v>0</v>
      </c>
      <c r="O32" s="33">
        <f t="shared" si="12"/>
        <v>0</v>
      </c>
      <c r="P32" s="33">
        <f t="shared" si="12"/>
        <v>0</v>
      </c>
      <c r="Q32" s="33">
        <f t="shared" si="12"/>
        <v>0</v>
      </c>
      <c r="R32" s="33">
        <f t="shared" si="12"/>
        <v>0</v>
      </c>
      <c r="S32" s="33">
        <f t="shared" si="12"/>
        <v>0</v>
      </c>
      <c r="T32" s="33">
        <f t="shared" si="12"/>
        <v>0</v>
      </c>
      <c r="U32" s="33">
        <f t="shared" si="12"/>
        <v>0</v>
      </c>
      <c r="V32" s="33">
        <f t="shared" si="12"/>
        <v>0</v>
      </c>
      <c r="W32" s="33">
        <f t="shared" si="12"/>
        <v>0</v>
      </c>
      <c r="X32" s="33">
        <f t="shared" si="12"/>
        <v>0</v>
      </c>
      <c r="Y32" s="33">
        <f t="shared" si="12"/>
        <v>0</v>
      </c>
      <c r="Z32" s="33">
        <f t="shared" si="12"/>
        <v>0</v>
      </c>
      <c r="AA32" s="33">
        <f t="shared" si="12"/>
        <v>0</v>
      </c>
      <c r="AB32" s="33">
        <f t="shared" si="12"/>
        <v>0</v>
      </c>
      <c r="AC32" s="33">
        <f t="shared" si="12"/>
        <v>0</v>
      </c>
      <c r="AD32" s="33">
        <f t="shared" si="12"/>
        <v>0</v>
      </c>
      <c r="AE32" s="33">
        <f t="shared" si="12"/>
        <v>0</v>
      </c>
      <c r="AF32" s="118">
        <f t="shared" si="12"/>
        <v>0</v>
      </c>
    </row>
    <row r="33" spans="1:32" ht="43.5" x14ac:dyDescent="0.35">
      <c r="A33" s="73" t="s">
        <v>202</v>
      </c>
      <c r="B33" s="13">
        <f>((1-EXP(-$C$52))/$C$52)*(B40*$E$46*$B$45)</f>
        <v>0</v>
      </c>
      <c r="C33" s="13">
        <f>((1-EXP(-$C$52))/$C$52)*(C40*$E$46*$B$45)</f>
        <v>0</v>
      </c>
      <c r="D33" s="13">
        <f>((1-EXP(-$C$52))/$C$52)*(D40*$E$46*$B$45)</f>
        <v>0</v>
      </c>
      <c r="E33" s="13">
        <f t="shared" ref="E33:AD33" si="13">((1-EXP(-$C$52))/$C$52)*(E40*$E$46*$B$45)</f>
        <v>0</v>
      </c>
      <c r="F33" s="13">
        <f t="shared" si="13"/>
        <v>0</v>
      </c>
      <c r="G33" s="13">
        <f t="shared" si="13"/>
        <v>0</v>
      </c>
      <c r="H33" s="13">
        <f t="shared" si="13"/>
        <v>0</v>
      </c>
      <c r="I33" s="13">
        <f t="shared" si="13"/>
        <v>0</v>
      </c>
      <c r="J33" s="13">
        <f t="shared" si="13"/>
        <v>0</v>
      </c>
      <c r="K33" s="13">
        <f t="shared" si="13"/>
        <v>0</v>
      </c>
      <c r="L33" s="13">
        <f t="shared" si="13"/>
        <v>0</v>
      </c>
      <c r="M33" s="13">
        <f t="shared" si="13"/>
        <v>0</v>
      </c>
      <c r="N33" s="13">
        <f t="shared" si="13"/>
        <v>0</v>
      </c>
      <c r="O33" s="13">
        <f t="shared" si="13"/>
        <v>0</v>
      </c>
      <c r="P33" s="13">
        <f t="shared" si="13"/>
        <v>0</v>
      </c>
      <c r="Q33" s="13">
        <f t="shared" si="13"/>
        <v>0</v>
      </c>
      <c r="R33" s="13">
        <f t="shared" si="13"/>
        <v>0</v>
      </c>
      <c r="S33" s="13">
        <f t="shared" si="13"/>
        <v>0</v>
      </c>
      <c r="T33" s="13">
        <f t="shared" si="13"/>
        <v>0</v>
      </c>
      <c r="U33" s="13">
        <f t="shared" si="13"/>
        <v>0</v>
      </c>
      <c r="V33" s="13">
        <f t="shared" si="13"/>
        <v>0</v>
      </c>
      <c r="W33" s="13">
        <f t="shared" si="13"/>
        <v>0</v>
      </c>
      <c r="X33" s="13">
        <f t="shared" si="13"/>
        <v>0</v>
      </c>
      <c r="Y33" s="13">
        <f t="shared" si="13"/>
        <v>0</v>
      </c>
      <c r="Z33" s="13">
        <f t="shared" si="13"/>
        <v>0</v>
      </c>
      <c r="AA33" s="13">
        <f t="shared" si="13"/>
        <v>0</v>
      </c>
      <c r="AB33" s="13">
        <f t="shared" si="13"/>
        <v>0</v>
      </c>
      <c r="AC33" s="13">
        <f t="shared" si="13"/>
        <v>0</v>
      </c>
      <c r="AD33" s="13">
        <f t="shared" si="13"/>
        <v>0</v>
      </c>
      <c r="AE33" s="13">
        <f>((1-EXP(-$C$52))/$C$52)*(AE40*$E$46*$B$45)</f>
        <v>0</v>
      </c>
      <c r="AF33" s="29">
        <f>((1-EXP(-$C$52))/$C$52)*(AF40*$E$46*$B$45)</f>
        <v>0</v>
      </c>
    </row>
    <row r="34" spans="1:32" x14ac:dyDescent="0.35">
      <c r="A34" s="74" t="s">
        <v>203</v>
      </c>
      <c r="B34" s="13">
        <v>0</v>
      </c>
      <c r="C34" s="33">
        <f>C35+B36</f>
        <v>0</v>
      </c>
      <c r="D34" s="33">
        <f>D35+C36</f>
        <v>0</v>
      </c>
      <c r="E34" s="33">
        <f t="shared" ref="E34:AF34" si="14">E35+D36</f>
        <v>0</v>
      </c>
      <c r="F34" s="33">
        <f t="shared" si="14"/>
        <v>0</v>
      </c>
      <c r="G34" s="33">
        <f t="shared" si="14"/>
        <v>0</v>
      </c>
      <c r="H34" s="33">
        <f t="shared" si="14"/>
        <v>0</v>
      </c>
      <c r="I34" s="33">
        <f t="shared" si="14"/>
        <v>0</v>
      </c>
      <c r="J34" s="33">
        <f t="shared" si="14"/>
        <v>0</v>
      </c>
      <c r="K34" s="33">
        <f t="shared" si="14"/>
        <v>0</v>
      </c>
      <c r="L34" s="33">
        <f t="shared" si="14"/>
        <v>0</v>
      </c>
      <c r="M34" s="33">
        <f t="shared" si="14"/>
        <v>0</v>
      </c>
      <c r="N34" s="33">
        <f>N35+M36</f>
        <v>0</v>
      </c>
      <c r="O34" s="33">
        <f t="shared" si="14"/>
        <v>0</v>
      </c>
      <c r="P34" s="33">
        <f t="shared" si="14"/>
        <v>0</v>
      </c>
      <c r="Q34" s="33">
        <f t="shared" si="14"/>
        <v>0</v>
      </c>
      <c r="R34" s="33">
        <f t="shared" si="14"/>
        <v>0</v>
      </c>
      <c r="S34" s="33">
        <f t="shared" si="14"/>
        <v>0</v>
      </c>
      <c r="T34" s="33">
        <f t="shared" si="14"/>
        <v>0</v>
      </c>
      <c r="U34" s="33">
        <f t="shared" si="14"/>
        <v>0</v>
      </c>
      <c r="V34" s="33">
        <f t="shared" si="14"/>
        <v>0</v>
      </c>
      <c r="W34" s="33">
        <f t="shared" si="14"/>
        <v>0</v>
      </c>
      <c r="X34" s="33">
        <f t="shared" si="14"/>
        <v>0</v>
      </c>
      <c r="Y34" s="33">
        <f t="shared" si="14"/>
        <v>0</v>
      </c>
      <c r="Z34" s="33">
        <f t="shared" si="14"/>
        <v>0</v>
      </c>
      <c r="AA34" s="33">
        <f t="shared" si="14"/>
        <v>0</v>
      </c>
      <c r="AB34" s="33">
        <f t="shared" si="14"/>
        <v>0</v>
      </c>
      <c r="AC34" s="33">
        <f t="shared" si="14"/>
        <v>0</v>
      </c>
      <c r="AD34" s="33">
        <f t="shared" si="14"/>
        <v>0</v>
      </c>
      <c r="AE34" s="33">
        <f t="shared" si="14"/>
        <v>0</v>
      </c>
      <c r="AF34" s="118">
        <f t="shared" si="14"/>
        <v>0</v>
      </c>
    </row>
    <row r="35" spans="1:32" ht="29" x14ac:dyDescent="0.35">
      <c r="A35" s="74" t="s">
        <v>204</v>
      </c>
      <c r="B35" s="13">
        <v>0</v>
      </c>
      <c r="C35" s="33">
        <f t="shared" ref="C35:AF35" si="15">(EXP(-$C$53))*B34</f>
        <v>0</v>
      </c>
      <c r="D35" s="33">
        <f t="shared" si="15"/>
        <v>0</v>
      </c>
      <c r="E35" s="33">
        <f t="shared" si="15"/>
        <v>0</v>
      </c>
      <c r="F35" s="33">
        <f t="shared" si="15"/>
        <v>0</v>
      </c>
      <c r="G35" s="33">
        <f t="shared" si="15"/>
        <v>0</v>
      </c>
      <c r="H35" s="33">
        <f t="shared" si="15"/>
        <v>0</v>
      </c>
      <c r="I35" s="33">
        <f t="shared" si="15"/>
        <v>0</v>
      </c>
      <c r="J35" s="33">
        <f t="shared" si="15"/>
        <v>0</v>
      </c>
      <c r="K35" s="33">
        <f t="shared" si="15"/>
        <v>0</v>
      </c>
      <c r="L35" s="33">
        <f t="shared" si="15"/>
        <v>0</v>
      </c>
      <c r="M35" s="33">
        <f t="shared" si="15"/>
        <v>0</v>
      </c>
      <c r="N35" s="33">
        <f t="shared" si="15"/>
        <v>0</v>
      </c>
      <c r="O35" s="33">
        <f t="shared" si="15"/>
        <v>0</v>
      </c>
      <c r="P35" s="33">
        <f t="shared" si="15"/>
        <v>0</v>
      </c>
      <c r="Q35" s="33">
        <f t="shared" si="15"/>
        <v>0</v>
      </c>
      <c r="R35" s="33">
        <f t="shared" si="15"/>
        <v>0</v>
      </c>
      <c r="S35" s="33">
        <f t="shared" si="15"/>
        <v>0</v>
      </c>
      <c r="T35" s="33">
        <f t="shared" si="15"/>
        <v>0</v>
      </c>
      <c r="U35" s="33">
        <f t="shared" si="15"/>
        <v>0</v>
      </c>
      <c r="V35" s="33">
        <f t="shared" si="15"/>
        <v>0</v>
      </c>
      <c r="W35" s="33">
        <f t="shared" si="15"/>
        <v>0</v>
      </c>
      <c r="X35" s="33">
        <f t="shared" si="15"/>
        <v>0</v>
      </c>
      <c r="Y35" s="33">
        <f t="shared" si="15"/>
        <v>0</v>
      </c>
      <c r="Z35" s="33">
        <f t="shared" si="15"/>
        <v>0</v>
      </c>
      <c r="AA35" s="33">
        <f t="shared" si="15"/>
        <v>0</v>
      </c>
      <c r="AB35" s="33">
        <f t="shared" si="15"/>
        <v>0</v>
      </c>
      <c r="AC35" s="33">
        <f t="shared" si="15"/>
        <v>0</v>
      </c>
      <c r="AD35" s="33">
        <f t="shared" si="15"/>
        <v>0</v>
      </c>
      <c r="AE35" s="33">
        <f t="shared" si="15"/>
        <v>0</v>
      </c>
      <c r="AF35" s="118">
        <f t="shared" si="15"/>
        <v>0</v>
      </c>
    </row>
    <row r="36" spans="1:32" ht="43.5" x14ac:dyDescent="0.35">
      <c r="A36" s="74" t="s">
        <v>205</v>
      </c>
      <c r="B36" s="13">
        <f>((1-EXP(-$C$53))/$C$53)*(B41*$E$46*$B$45)</f>
        <v>0</v>
      </c>
      <c r="C36" s="13">
        <f>((1-EXP(-$C$53))/$C$53)*(C41*$E$46*$B$45)</f>
        <v>0</v>
      </c>
      <c r="D36" s="13">
        <f t="shared" ref="D36:AE36" si="16">((1-EXP(-$C$53))/$C$53)*(D41*$E$46*$B$45)</f>
        <v>0</v>
      </c>
      <c r="E36" s="13">
        <f t="shared" si="16"/>
        <v>0</v>
      </c>
      <c r="F36" s="13">
        <f t="shared" si="16"/>
        <v>0</v>
      </c>
      <c r="G36" s="13">
        <f t="shared" si="16"/>
        <v>0</v>
      </c>
      <c r="H36" s="13">
        <f t="shared" si="16"/>
        <v>0</v>
      </c>
      <c r="I36" s="13">
        <f t="shared" si="16"/>
        <v>0</v>
      </c>
      <c r="J36" s="13">
        <f t="shared" si="16"/>
        <v>0</v>
      </c>
      <c r="K36" s="13">
        <f t="shared" si="16"/>
        <v>0</v>
      </c>
      <c r="L36" s="13">
        <f t="shared" si="16"/>
        <v>0</v>
      </c>
      <c r="M36" s="13">
        <f t="shared" si="16"/>
        <v>0</v>
      </c>
      <c r="N36" s="13">
        <f t="shared" si="16"/>
        <v>0</v>
      </c>
      <c r="O36" s="13">
        <f t="shared" si="16"/>
        <v>0</v>
      </c>
      <c r="P36" s="13">
        <f t="shared" si="16"/>
        <v>0</v>
      </c>
      <c r="Q36" s="13">
        <f t="shared" si="16"/>
        <v>0</v>
      </c>
      <c r="R36" s="13">
        <f t="shared" si="16"/>
        <v>0</v>
      </c>
      <c r="S36" s="13">
        <f t="shared" si="16"/>
        <v>0</v>
      </c>
      <c r="T36" s="13">
        <f t="shared" si="16"/>
        <v>0</v>
      </c>
      <c r="U36" s="13">
        <f t="shared" si="16"/>
        <v>0</v>
      </c>
      <c r="V36" s="13">
        <f t="shared" si="16"/>
        <v>0</v>
      </c>
      <c r="W36" s="13">
        <f t="shared" si="16"/>
        <v>0</v>
      </c>
      <c r="X36" s="13">
        <f t="shared" si="16"/>
        <v>0</v>
      </c>
      <c r="Y36" s="13">
        <f t="shared" si="16"/>
        <v>0</v>
      </c>
      <c r="Z36" s="13">
        <f t="shared" si="16"/>
        <v>0</v>
      </c>
      <c r="AA36" s="13">
        <f t="shared" si="16"/>
        <v>0</v>
      </c>
      <c r="AB36" s="13">
        <f t="shared" si="16"/>
        <v>0</v>
      </c>
      <c r="AC36" s="13">
        <f t="shared" si="16"/>
        <v>0</v>
      </c>
      <c r="AD36" s="13">
        <f t="shared" si="16"/>
        <v>0</v>
      </c>
      <c r="AE36" s="13">
        <f t="shared" si="16"/>
        <v>0</v>
      </c>
      <c r="AF36" s="29">
        <f>((1-EXP(-$C$53))/$C$53)*(AF41*$E$46*$B$45)</f>
        <v>0</v>
      </c>
    </row>
    <row r="37" spans="1:32" x14ac:dyDescent="0.35">
      <c r="A37" s="103" t="s">
        <v>206</v>
      </c>
      <c r="B37" s="13">
        <v>0</v>
      </c>
      <c r="C37" s="33">
        <f>C38+B39</f>
        <v>0</v>
      </c>
      <c r="D37" s="33">
        <f>D38+C39</f>
        <v>0</v>
      </c>
      <c r="E37" s="33">
        <f t="shared" ref="E37:AF37" si="17">E38+D39</f>
        <v>0</v>
      </c>
      <c r="F37" s="33">
        <f t="shared" si="17"/>
        <v>0</v>
      </c>
      <c r="G37" s="33">
        <f t="shared" si="17"/>
        <v>0</v>
      </c>
      <c r="H37" s="33">
        <f t="shared" si="17"/>
        <v>0</v>
      </c>
      <c r="I37" s="33">
        <f t="shared" si="17"/>
        <v>0</v>
      </c>
      <c r="J37" s="33">
        <f t="shared" si="17"/>
        <v>0</v>
      </c>
      <c r="K37" s="33">
        <f t="shared" si="17"/>
        <v>0</v>
      </c>
      <c r="L37" s="33">
        <f t="shared" si="17"/>
        <v>0</v>
      </c>
      <c r="M37" s="33">
        <f t="shared" si="17"/>
        <v>0</v>
      </c>
      <c r="N37" s="33">
        <f>N38+M39</f>
        <v>0</v>
      </c>
      <c r="O37" s="33">
        <f t="shared" si="17"/>
        <v>0</v>
      </c>
      <c r="P37" s="33">
        <f t="shared" si="17"/>
        <v>0</v>
      </c>
      <c r="Q37" s="33">
        <f t="shared" si="17"/>
        <v>0</v>
      </c>
      <c r="R37" s="33">
        <f t="shared" si="17"/>
        <v>0</v>
      </c>
      <c r="S37" s="33">
        <f t="shared" si="17"/>
        <v>0</v>
      </c>
      <c r="T37" s="33">
        <f t="shared" si="17"/>
        <v>0</v>
      </c>
      <c r="U37" s="33">
        <f t="shared" si="17"/>
        <v>0</v>
      </c>
      <c r="V37" s="33">
        <f t="shared" si="17"/>
        <v>0</v>
      </c>
      <c r="W37" s="33">
        <f t="shared" si="17"/>
        <v>0</v>
      </c>
      <c r="X37" s="33">
        <f t="shared" si="17"/>
        <v>0</v>
      </c>
      <c r="Y37" s="33">
        <f t="shared" si="17"/>
        <v>0</v>
      </c>
      <c r="Z37" s="33">
        <f t="shared" si="17"/>
        <v>0</v>
      </c>
      <c r="AA37" s="33">
        <f t="shared" si="17"/>
        <v>0</v>
      </c>
      <c r="AB37" s="33">
        <f t="shared" si="17"/>
        <v>0</v>
      </c>
      <c r="AC37" s="33">
        <f t="shared" si="17"/>
        <v>0</v>
      </c>
      <c r="AD37" s="33">
        <f t="shared" si="17"/>
        <v>0</v>
      </c>
      <c r="AE37" s="33">
        <f t="shared" si="17"/>
        <v>0</v>
      </c>
      <c r="AF37" s="118">
        <f t="shared" si="17"/>
        <v>0</v>
      </c>
    </row>
    <row r="38" spans="1:32" ht="29" x14ac:dyDescent="0.35">
      <c r="A38" s="103" t="s">
        <v>207</v>
      </c>
      <c r="B38" s="13">
        <v>0</v>
      </c>
      <c r="C38" s="33">
        <f t="shared" ref="C38:AF38" si="18">(EXP(-$C$54))*B37</f>
        <v>0</v>
      </c>
      <c r="D38" s="33">
        <f t="shared" si="18"/>
        <v>0</v>
      </c>
      <c r="E38" s="33">
        <f t="shared" si="18"/>
        <v>0</v>
      </c>
      <c r="F38" s="33">
        <f t="shared" si="18"/>
        <v>0</v>
      </c>
      <c r="G38" s="33">
        <f t="shared" si="18"/>
        <v>0</v>
      </c>
      <c r="H38" s="33">
        <f t="shared" si="18"/>
        <v>0</v>
      </c>
      <c r="I38" s="33">
        <f t="shared" si="18"/>
        <v>0</v>
      </c>
      <c r="J38" s="33">
        <f t="shared" si="18"/>
        <v>0</v>
      </c>
      <c r="K38" s="33">
        <f t="shared" si="18"/>
        <v>0</v>
      </c>
      <c r="L38" s="33">
        <f t="shared" si="18"/>
        <v>0</v>
      </c>
      <c r="M38" s="33">
        <f t="shared" si="18"/>
        <v>0</v>
      </c>
      <c r="N38" s="33">
        <f t="shared" si="18"/>
        <v>0</v>
      </c>
      <c r="O38" s="33">
        <f t="shared" si="18"/>
        <v>0</v>
      </c>
      <c r="P38" s="33">
        <f t="shared" si="18"/>
        <v>0</v>
      </c>
      <c r="Q38" s="33">
        <f t="shared" si="18"/>
        <v>0</v>
      </c>
      <c r="R38" s="33">
        <f t="shared" si="18"/>
        <v>0</v>
      </c>
      <c r="S38" s="33">
        <f t="shared" si="18"/>
        <v>0</v>
      </c>
      <c r="T38" s="33">
        <f t="shared" si="18"/>
        <v>0</v>
      </c>
      <c r="U38" s="33">
        <f t="shared" si="18"/>
        <v>0</v>
      </c>
      <c r="V38" s="33">
        <f t="shared" si="18"/>
        <v>0</v>
      </c>
      <c r="W38" s="33">
        <f t="shared" si="18"/>
        <v>0</v>
      </c>
      <c r="X38" s="33">
        <f t="shared" si="18"/>
        <v>0</v>
      </c>
      <c r="Y38" s="33">
        <f t="shared" si="18"/>
        <v>0</v>
      </c>
      <c r="Z38" s="33">
        <f t="shared" si="18"/>
        <v>0</v>
      </c>
      <c r="AA38" s="33">
        <f t="shared" si="18"/>
        <v>0</v>
      </c>
      <c r="AB38" s="33">
        <f t="shared" si="18"/>
        <v>0</v>
      </c>
      <c r="AC38" s="33">
        <f t="shared" si="18"/>
        <v>0</v>
      </c>
      <c r="AD38" s="33">
        <f t="shared" si="18"/>
        <v>0</v>
      </c>
      <c r="AE38" s="33">
        <f t="shared" si="18"/>
        <v>0</v>
      </c>
      <c r="AF38" s="118">
        <f t="shared" si="18"/>
        <v>0</v>
      </c>
    </row>
    <row r="39" spans="1:32" ht="43.5" x14ac:dyDescent="0.35">
      <c r="A39" s="103" t="s">
        <v>208</v>
      </c>
      <c r="B39" s="13">
        <f>((1-EXP(-$C$54))/$C$54)*(B42*$E$46*$B$45)</f>
        <v>0</v>
      </c>
      <c r="C39" s="13">
        <f>((1-EXP(-$C$54))/$C$54)*(C42*$E$46*$B$45)</f>
        <v>0</v>
      </c>
      <c r="D39" s="13">
        <f t="shared" ref="D39:AD39" si="19">((1-EXP(-$C$54))/$C$54)*(D42*$E$46*$B$45)</f>
        <v>0</v>
      </c>
      <c r="E39" s="13">
        <f t="shared" si="19"/>
        <v>0</v>
      </c>
      <c r="F39" s="13">
        <f t="shared" si="19"/>
        <v>0</v>
      </c>
      <c r="G39" s="13">
        <f t="shared" si="19"/>
        <v>0</v>
      </c>
      <c r="H39" s="13">
        <f t="shared" si="19"/>
        <v>0</v>
      </c>
      <c r="I39" s="13">
        <f t="shared" si="19"/>
        <v>0</v>
      </c>
      <c r="J39" s="13">
        <f t="shared" si="19"/>
        <v>0</v>
      </c>
      <c r="K39" s="13">
        <f t="shared" si="19"/>
        <v>0</v>
      </c>
      <c r="L39" s="13">
        <f t="shared" si="19"/>
        <v>0</v>
      </c>
      <c r="M39" s="13">
        <f t="shared" si="19"/>
        <v>0</v>
      </c>
      <c r="N39" s="13">
        <f t="shared" si="19"/>
        <v>0</v>
      </c>
      <c r="O39" s="13">
        <f t="shared" si="19"/>
        <v>0</v>
      </c>
      <c r="P39" s="13">
        <f t="shared" si="19"/>
        <v>0</v>
      </c>
      <c r="Q39" s="13">
        <f t="shared" si="19"/>
        <v>0</v>
      </c>
      <c r="R39" s="13">
        <f t="shared" si="19"/>
        <v>0</v>
      </c>
      <c r="S39" s="13">
        <f t="shared" si="19"/>
        <v>0</v>
      </c>
      <c r="T39" s="13">
        <f t="shared" si="19"/>
        <v>0</v>
      </c>
      <c r="U39" s="13">
        <f t="shared" si="19"/>
        <v>0</v>
      </c>
      <c r="V39" s="13">
        <f t="shared" si="19"/>
        <v>0</v>
      </c>
      <c r="W39" s="13">
        <f t="shared" si="19"/>
        <v>0</v>
      </c>
      <c r="X39" s="13">
        <f t="shared" si="19"/>
        <v>0</v>
      </c>
      <c r="Y39" s="13">
        <f t="shared" si="19"/>
        <v>0</v>
      </c>
      <c r="Z39" s="13">
        <f t="shared" si="19"/>
        <v>0</v>
      </c>
      <c r="AA39" s="13">
        <f t="shared" si="19"/>
        <v>0</v>
      </c>
      <c r="AB39" s="13">
        <f t="shared" si="19"/>
        <v>0</v>
      </c>
      <c r="AC39" s="13">
        <f t="shared" si="19"/>
        <v>0</v>
      </c>
      <c r="AD39" s="13">
        <f t="shared" si="19"/>
        <v>0</v>
      </c>
      <c r="AE39" s="13">
        <f>((1-EXP(-$C$54))/$C$54)*(AE42*$E$46*$B$45)</f>
        <v>0</v>
      </c>
      <c r="AF39" s="29">
        <f>((1-EXP(-$C$54))/$C$54)*(AF42*$E$46*$B$45)</f>
        <v>0</v>
      </c>
    </row>
    <row r="40" spans="1:32" ht="34.5" customHeight="1" x14ac:dyDescent="0.35">
      <c r="A40" s="19" t="s">
        <v>220</v>
      </c>
      <c r="B40" s="18"/>
      <c r="C40" s="18"/>
      <c r="D40" s="18"/>
      <c r="E40" s="18"/>
      <c r="F40" s="18"/>
      <c r="G40" s="18"/>
      <c r="H40" s="18"/>
      <c r="I40" s="18"/>
      <c r="J40" s="18"/>
      <c r="K40" s="18"/>
      <c r="L40" s="18"/>
      <c r="M40" s="18"/>
      <c r="N40" s="18"/>
      <c r="O40" s="18"/>
      <c r="P40" s="18"/>
      <c r="Q40" s="18"/>
      <c r="R40" s="18"/>
      <c r="S40" s="18"/>
      <c r="T40" s="18"/>
      <c r="U40" s="18"/>
      <c r="V40" s="18"/>
      <c r="W40" s="18"/>
      <c r="X40" s="18"/>
      <c r="Y40" s="18"/>
      <c r="Z40" s="18"/>
      <c r="AA40" s="18"/>
      <c r="AB40" s="18"/>
      <c r="AC40" s="18"/>
      <c r="AD40" s="18"/>
      <c r="AE40" s="18"/>
      <c r="AF40" s="119"/>
    </row>
    <row r="41" spans="1:32" x14ac:dyDescent="0.35">
      <c r="A41" s="19" t="s">
        <v>221</v>
      </c>
      <c r="B41" s="18"/>
      <c r="C41" s="18"/>
      <c r="D41" s="18"/>
      <c r="E41" s="18"/>
      <c r="F41" s="18"/>
      <c r="G41" s="18"/>
      <c r="H41" s="18"/>
      <c r="I41" s="18"/>
      <c r="J41" s="18"/>
      <c r="K41" s="18"/>
      <c r="L41" s="18"/>
      <c r="M41" s="18"/>
      <c r="N41" s="18"/>
      <c r="O41" s="18"/>
      <c r="P41" s="18"/>
      <c r="Q41" s="18"/>
      <c r="R41" s="18"/>
      <c r="S41" s="18"/>
      <c r="T41" s="18"/>
      <c r="U41" s="18"/>
      <c r="V41" s="18"/>
      <c r="W41" s="18"/>
      <c r="X41" s="18"/>
      <c r="Y41" s="18"/>
      <c r="Z41" s="18"/>
      <c r="AA41" s="18"/>
      <c r="AB41" s="18"/>
      <c r="AC41" s="18"/>
      <c r="AD41" s="18"/>
      <c r="AE41" s="18"/>
      <c r="AF41" s="119"/>
    </row>
    <row r="42" spans="1:32" x14ac:dyDescent="0.35">
      <c r="A42" s="19" t="s">
        <v>222</v>
      </c>
      <c r="B42" s="24"/>
      <c r="C42" s="24"/>
      <c r="D42" s="24"/>
      <c r="E42" s="24"/>
      <c r="F42" s="24"/>
      <c r="G42" s="24"/>
      <c r="H42" s="24"/>
      <c r="I42" s="24"/>
      <c r="J42" s="24"/>
      <c r="K42" s="24"/>
      <c r="L42" s="24"/>
      <c r="M42" s="24"/>
      <c r="N42" s="24"/>
      <c r="O42" s="24"/>
      <c r="P42" s="24"/>
      <c r="Q42" s="24"/>
      <c r="R42" s="24"/>
      <c r="S42" s="24"/>
      <c r="T42" s="24"/>
      <c r="U42" s="24"/>
      <c r="V42" s="24"/>
      <c r="W42" s="24"/>
      <c r="X42" s="24"/>
      <c r="Y42" s="24"/>
      <c r="Z42" s="24"/>
      <c r="AA42" s="24"/>
      <c r="AB42" s="24"/>
      <c r="AC42" s="24"/>
      <c r="AD42" s="24"/>
      <c r="AE42" s="24"/>
      <c r="AF42" s="120"/>
    </row>
    <row r="43" spans="1:32" ht="15" thickBot="1" x14ac:dyDescent="0.4">
      <c r="A43" s="34" t="s">
        <v>211</v>
      </c>
      <c r="B43" s="13">
        <f t="shared" ref="B43:AF43" si="20">B16-B30</f>
        <v>0</v>
      </c>
      <c r="C43" s="35">
        <f t="shared" si="20"/>
        <v>0</v>
      </c>
      <c r="D43" s="25">
        <f t="shared" si="20"/>
        <v>0</v>
      </c>
      <c r="E43" s="35">
        <f t="shared" si="20"/>
        <v>0</v>
      </c>
      <c r="F43" s="25">
        <f t="shared" si="20"/>
        <v>0</v>
      </c>
      <c r="G43" s="25">
        <f t="shared" si="20"/>
        <v>0</v>
      </c>
      <c r="H43" s="25">
        <f t="shared" si="20"/>
        <v>0</v>
      </c>
      <c r="I43" s="25">
        <f t="shared" si="20"/>
        <v>0</v>
      </c>
      <c r="J43" s="25">
        <f t="shared" si="20"/>
        <v>0</v>
      </c>
      <c r="K43" s="25">
        <f t="shared" si="20"/>
        <v>0</v>
      </c>
      <c r="L43" s="25">
        <f t="shared" si="20"/>
        <v>0</v>
      </c>
      <c r="M43" s="25">
        <f t="shared" si="20"/>
        <v>0</v>
      </c>
      <c r="N43" s="25">
        <f t="shared" si="20"/>
        <v>0</v>
      </c>
      <c r="O43" s="25">
        <f t="shared" si="20"/>
        <v>0</v>
      </c>
      <c r="P43" s="25">
        <f t="shared" si="20"/>
        <v>0</v>
      </c>
      <c r="Q43" s="25">
        <f t="shared" si="20"/>
        <v>0</v>
      </c>
      <c r="R43" s="25">
        <f t="shared" si="20"/>
        <v>0</v>
      </c>
      <c r="S43" s="25">
        <f t="shared" si="20"/>
        <v>0</v>
      </c>
      <c r="T43" s="25">
        <f t="shared" si="20"/>
        <v>0</v>
      </c>
      <c r="U43" s="25">
        <f t="shared" si="20"/>
        <v>0</v>
      </c>
      <c r="V43" s="25">
        <f t="shared" si="20"/>
        <v>0</v>
      </c>
      <c r="W43" s="25">
        <f t="shared" si="20"/>
        <v>8.3117103050525323</v>
      </c>
      <c r="X43" s="25">
        <f t="shared" si="20"/>
        <v>6.0160822217732601</v>
      </c>
      <c r="Y43" s="25">
        <f t="shared" si="20"/>
        <v>4.390105949682761</v>
      </c>
      <c r="Z43" s="25">
        <f t="shared" si="20"/>
        <v>3.2376983927897638</v>
      </c>
      <c r="AA43" s="25">
        <f t="shared" si="20"/>
        <v>2.4202068175235043</v>
      </c>
      <c r="AB43" s="25">
        <f t="shared" si="20"/>
        <v>1.8395879095522927</v>
      </c>
      <c r="AC43" s="25">
        <f t="shared" si="20"/>
        <v>1.4265135703914669</v>
      </c>
      <c r="AD43" s="25">
        <f t="shared" si="20"/>
        <v>1.1319604451334673</v>
      </c>
      <c r="AE43" s="25">
        <f t="shared" si="20"/>
        <v>0.9212628200859283</v>
      </c>
      <c r="AF43" s="32">
        <f t="shared" si="20"/>
        <v>0.76990738598388564</v>
      </c>
    </row>
    <row r="44" spans="1:32" x14ac:dyDescent="0.35">
      <c r="A44" s="177" t="s">
        <v>10</v>
      </c>
      <c r="B44" s="178"/>
      <c r="C44" s="7"/>
      <c r="D44" s="7"/>
      <c r="E44" s="7"/>
      <c r="F44" s="7"/>
      <c r="G44" s="7"/>
      <c r="H44" s="7"/>
      <c r="I44" s="7"/>
      <c r="J44" s="7"/>
      <c r="K44" s="7"/>
      <c r="L44" s="7"/>
      <c r="M44" s="7"/>
      <c r="N44" s="7"/>
      <c r="O44" s="7"/>
      <c r="P44" s="7"/>
      <c r="Q44" s="7"/>
      <c r="R44" s="7"/>
      <c r="S44" s="7"/>
      <c r="T44" s="7"/>
      <c r="U44" s="7"/>
      <c r="V44" s="7"/>
      <c r="W44" s="7"/>
      <c r="X44" s="7"/>
      <c r="Y44" s="7"/>
      <c r="Z44" s="7"/>
      <c r="AA44" s="7"/>
      <c r="AB44" s="7"/>
      <c r="AC44" s="7"/>
      <c r="AD44" s="7"/>
      <c r="AE44" s="7"/>
      <c r="AF44" s="7"/>
    </row>
    <row r="45" spans="1:32" ht="29.5" thickBot="1" x14ac:dyDescent="0.4">
      <c r="A45" s="4" t="s">
        <v>4</v>
      </c>
      <c r="B45" s="29">
        <v>0.47499999999999998</v>
      </c>
      <c r="C45" s="8"/>
      <c r="D45" s="8"/>
      <c r="E45" s="8"/>
      <c r="F45" s="8"/>
      <c r="G45" s="8"/>
      <c r="H45" s="8"/>
      <c r="I45" s="8"/>
      <c r="J45" s="8"/>
      <c r="K45" s="8"/>
      <c r="L45" s="8"/>
      <c r="M45" s="8"/>
      <c r="N45" s="8"/>
      <c r="O45" s="8"/>
      <c r="P45" s="8"/>
      <c r="Q45" s="8"/>
      <c r="R45" s="8"/>
      <c r="S45" s="8"/>
      <c r="T45" s="8"/>
      <c r="U45" s="8"/>
      <c r="V45" s="8"/>
      <c r="W45" s="8"/>
      <c r="X45" s="8"/>
      <c r="Y45" s="8"/>
      <c r="Z45" s="8"/>
      <c r="AA45" s="8"/>
      <c r="AB45" s="8"/>
      <c r="AC45" s="8"/>
      <c r="AD45" s="8"/>
      <c r="AE45" s="8"/>
      <c r="AF45" s="8"/>
    </row>
    <row r="46" spans="1:32" ht="29.5" thickBot="1" x14ac:dyDescent="0.4">
      <c r="A46" s="4" t="s">
        <v>6</v>
      </c>
      <c r="B46" s="24" t="s">
        <v>24</v>
      </c>
      <c r="C46" s="26">
        <f>IF(B46="Alisier torminal",0.62,IF(B46="Arbousier",0.64,IF(B46="Aulne vert",0.42,IF(B46="Grands aulnes",0.42,IF(B46="Bouleaux",0.52,IF(B46="Cèdre de l’Atlas",0.36,IF(B46="Charme",0.61,IF(B46="Charme-houblon",0.66,IF(B46="Châtaignier",0.47,IF(B46="Chêne chevelu",0.67,IF(B46="Chêne-liège",0.7,IF(B46="Chêne pédonculé",0.54,IF(B46="Chêne pubescent",0.65,IF(B46="Chêne rouge d’Amérique",0.56,IF(B46="Chêne rouvre (sessile)",0.58,IF(B46="Chêne tauzin",0.64,IF(B46="Chêne vert",0.73,IF(B46="Chênes indifférenciés",0.56,IF(B46="Cornouiller mâle",0.74,IF(B46="Cyprès",0.4,IF(B46="Cytise aubour",0.6,IF(B46="Douglas",0.43,IF(B46="Epicéa commun",0.37,IF(B46="Epicéa de Sitka",0.36,IF(B46="Grands érables",0.51,IF(B46="Petits érables",0.56,IF(B46="Eucalyptus",0.56,IF(B46="Genévrier thurifère",0.48,IF(B46="Hêtre",0.55,IF(B46="Frênes",0.56,IF(B46="Fruitiers",0.58,IF(B46="If",0.58,IF(B46="Mélèze d’Europe",0.48,IF(B46="Mélèze du Japon",0.42,IF(B46="Merisier",0.5,IF(B46="Micocoulier",0.55,IF(B46="Mûrier",0.53,IF(B46="Noisetier",0.52,IF(B46="Noyer",0.52,IF(B46="Olivier",0.75,IF(B46="Ormes",0.52,IF(B46="Peupliers cultivés",0.35,IF(B46="Peupliers non cultivés",0.37,IF(B46="Pin d'Alep",0.45,IF(B46="Pin cembro",0.39,IF(B46="Pin à crochets",0.44,IF(B46="Pin laricio",0.46,IF(B46="Pin maritime",0.46,IF(B46="Pin mugho",0.44,IF(B46="Pin noir d'Autriche",0.46,IF(B46="Pin pignon",0.48,IF(B46="Pin sylvestre",0.44,IF(B46="Pin Weymouth",0.34,IF(B46="Platanes",0.5,IF(B46="Robinier faux acacia",0.58,IF(B46="Sapin méditerranéen",0.37,IF(B46="Sapin de Nordmann",0.37,IF(B46="Sapin pectiné",0.38,IF(B46="Sapin de Vancouver",0.36,IF(B46="Saules",0.37,IF(B46="Tamaris",0.53,IF(B46="Tilleuls",0.43,IF(B46="Tremble",0.38,IF(B46="Conifères (moyenne)",0.42,IF(B46="Feuillus (moyenne)",0.57,0)))))))))))))))))))))))))))))))))))))))))))))))))))))))))))))))))</f>
        <v>0.36</v>
      </c>
      <c r="D46" s="27" t="s">
        <v>76</v>
      </c>
      <c r="E46" s="28">
        <f>IF(D46="Alisier torminal",0.62,IF(D46="Arbousier",0.64,IF(D46="Aulne vert",0.42,IF(D46="Grands aulnes",0.42,IF(D46="Bouleaux",0.52,IF(D46="Cèdre de l’Atlas",0.36,IF(D46="Charme",0.61,IF(D46="Charme-houblon",0.66,IF(D46="Châtaignier",0.47,IF(D46="Chêne chevelu",0.67,IF(D46="Chêne-liège",0.7,IF(D46="Chêne pédonculé",0.54,IF(D46="Chêne pubescent",0.65,IF(D46="Chêne rouge d’Amérique",0.56,IF(D46="Chêne rouvre (sessile)",0.58,IF(D46="Chêne tauzin",0.64,IF(D46="Chêne vert",0.73,IF(D46="Chênes indifférenciés",0.56,IF(D46="Cornouiller mâle",0.74,IF(D46="Cyprès",0.4,IF(D46="Cytise aubour",0.6,IF(D46="Douglas",0.43,IF(D46="Epicéa commun",0.37,IF(D46="Epicéa de Sitka",0.36,IF(D46="Grands érables",0.51,IF(D46="Petits érables",0.56,IF(D46="Eucalyptus",0.56,IF(D46="Genévrier thurifère",0.48,IF(D46="Hêtre",0.55,IF(D46="Frênes",0.56,IF(D46="Fruitiers",0.58,IF(D46="If",0.58,IF(D46="Mélèze d’Europe",0.48,IF(D46="Mélèze du Japon",0.42,IF(D46="Merisier",0.5,IF(D46="Micocoulier",0.55,IF(D46="Mûrier",0.53,IF(D46="Noisetier",0.52,IF(D46="Noyer",0.52,IF(D46="Olivier",0.75,IF(D46="Ormes",0.52,IF(D46="Peupliers cultivés",0.35,IF(D46="Peupliers non cultivés",0.37,IF(D46="Pin d'Alep",0.45,IF(D46="Pin cembro",0.39,IF(D46="Pin à crochets",0.44,IF(D46="Pin laricio",0.46,IF(D46="Pin maritime",0.46,IF(D46="Pin mugho",0.44,IF(D46="Pin noir d'Autriche",0.46,IF(D46="Pin pignon",0.48,IF(D46="Pin sylvestre",0.44,IF(D46="Pin Weymouth",0.34,IF(D46="Platanes",0.5,IF(D46="Robinier faux acacia",0.58,IF(D46="Sapin méditerranéen",0.37,IF(D46="Sapin de Nordmann",0.37,IF(D46="Sapin pectiné",0.38,IF(D46="Sapin de Vancouver",0.36,IF(D46="Saules",0.37,IF(D46="Tamaris",0.53,IF(D46="Tilleuls",0.43,IF(D46="Tremble",0.38,IF(D46="Conifères (moyenne)",0.42,IF(D46="Feuillus (moyenne)",0.57,0)))))))))))))))))))))))))))))))))))))))))))))))))))))))))))))))))</f>
        <v>0.56999999999999995</v>
      </c>
      <c r="F46" s="8"/>
      <c r="G46" s="8"/>
      <c r="H46" s="8"/>
      <c r="I46" s="8"/>
      <c r="J46" s="8"/>
      <c r="K46" s="8"/>
      <c r="L46" s="8"/>
      <c r="M46" s="8"/>
      <c r="N46" s="8"/>
      <c r="O46" s="8"/>
      <c r="P46" s="8"/>
      <c r="Q46" s="8"/>
      <c r="R46" s="8"/>
      <c r="S46" s="8"/>
      <c r="T46" s="8"/>
      <c r="U46" s="8"/>
      <c r="V46" s="8"/>
      <c r="W46" s="8"/>
      <c r="X46" s="8"/>
      <c r="Y46" s="8"/>
      <c r="Z46" s="8"/>
      <c r="AA46" s="8"/>
      <c r="AB46" s="8"/>
      <c r="AC46" s="8"/>
      <c r="AD46" s="8"/>
      <c r="AE46" s="8"/>
      <c r="AF46" s="8"/>
    </row>
    <row r="47" spans="1:32" ht="14.5" customHeight="1" x14ac:dyDescent="0.35">
      <c r="A47" s="164" t="s">
        <v>89</v>
      </c>
      <c r="B47" s="13" t="s">
        <v>92</v>
      </c>
      <c r="C47" s="29">
        <v>35</v>
      </c>
      <c r="D47" s="16"/>
      <c r="E47" s="16"/>
      <c r="F47" s="8"/>
      <c r="G47" s="8"/>
      <c r="H47" s="8"/>
      <c r="I47" s="8"/>
      <c r="J47" s="8"/>
      <c r="K47" s="8"/>
      <c r="L47" s="8"/>
      <c r="M47" s="8"/>
      <c r="N47" s="8"/>
      <c r="O47" s="8"/>
      <c r="P47" s="8"/>
      <c r="Q47" s="8"/>
      <c r="R47" s="8"/>
      <c r="S47" s="8"/>
      <c r="T47" s="8"/>
      <c r="U47" s="8"/>
      <c r="V47" s="8"/>
      <c r="W47" s="8"/>
      <c r="X47" s="8"/>
      <c r="Y47" s="8"/>
      <c r="Z47" s="8"/>
      <c r="AA47" s="8"/>
      <c r="AB47" s="8"/>
      <c r="AC47" s="8"/>
      <c r="AD47" s="8"/>
      <c r="AE47" s="8"/>
      <c r="AF47" s="8"/>
    </row>
    <row r="48" spans="1:32" x14ac:dyDescent="0.35">
      <c r="A48" s="165"/>
      <c r="B48" s="13" t="s">
        <v>93</v>
      </c>
      <c r="C48" s="29">
        <v>25</v>
      </c>
      <c r="D48" s="16"/>
      <c r="E48" s="16"/>
      <c r="F48" s="8"/>
      <c r="G48" s="8"/>
      <c r="H48" s="8"/>
      <c r="I48" s="8"/>
      <c r="J48" s="8"/>
      <c r="K48" s="8"/>
      <c r="L48" s="8"/>
      <c r="M48" s="8"/>
      <c r="N48" s="8"/>
      <c r="O48" s="8"/>
      <c r="P48" s="8"/>
      <c r="Q48" s="8"/>
      <c r="R48" s="8"/>
      <c r="S48" s="8"/>
      <c r="T48" s="8"/>
      <c r="U48" s="8"/>
      <c r="V48" s="8"/>
      <c r="W48" s="8"/>
      <c r="X48" s="8"/>
      <c r="Y48" s="8"/>
      <c r="Z48" s="8"/>
      <c r="AA48" s="8"/>
      <c r="AB48" s="8"/>
      <c r="AC48" s="8"/>
      <c r="AD48" s="8"/>
      <c r="AE48" s="8"/>
      <c r="AF48" s="8"/>
    </row>
    <row r="49" spans="1:32" x14ac:dyDescent="0.35">
      <c r="A49" s="165"/>
      <c r="B49" s="13" t="s">
        <v>94</v>
      </c>
      <c r="C49" s="29">
        <v>2</v>
      </c>
      <c r="D49" s="8"/>
      <c r="E49" s="8"/>
      <c r="F49" s="8"/>
      <c r="G49" s="8"/>
      <c r="H49" s="8"/>
      <c r="I49" s="8"/>
      <c r="J49" s="8"/>
      <c r="K49" s="8"/>
      <c r="L49" s="8"/>
      <c r="M49" s="8"/>
      <c r="N49" s="8"/>
      <c r="O49" s="8"/>
      <c r="P49" s="8"/>
      <c r="Q49" s="8"/>
      <c r="R49" s="8"/>
      <c r="S49" s="8"/>
      <c r="T49" s="8"/>
      <c r="U49" s="8"/>
      <c r="V49" s="8"/>
      <c r="W49" s="8"/>
      <c r="X49" s="8"/>
      <c r="Y49" s="8"/>
      <c r="Z49" s="8"/>
      <c r="AA49" s="8"/>
      <c r="AB49" s="8"/>
      <c r="AC49" s="8"/>
      <c r="AD49" s="8"/>
      <c r="AE49" s="8"/>
      <c r="AF49" s="8"/>
    </row>
    <row r="50" spans="1:32" x14ac:dyDescent="0.35">
      <c r="A50" s="167"/>
      <c r="B50" s="30" t="s">
        <v>152</v>
      </c>
      <c r="C50" s="67">
        <v>5</v>
      </c>
      <c r="D50" s="8"/>
      <c r="E50" s="8"/>
      <c r="F50" s="8"/>
      <c r="G50" s="8"/>
      <c r="H50" s="8"/>
      <c r="I50" s="8"/>
      <c r="J50" s="8"/>
      <c r="K50" s="8"/>
      <c r="L50" s="8"/>
      <c r="M50" s="8"/>
      <c r="N50" s="8"/>
      <c r="O50" s="8"/>
      <c r="P50" s="8"/>
      <c r="Q50" s="8"/>
      <c r="R50" s="8"/>
      <c r="S50" s="8"/>
      <c r="T50" s="8"/>
      <c r="U50" s="8"/>
      <c r="V50" s="8"/>
      <c r="W50" s="8"/>
      <c r="X50" s="8"/>
      <c r="Y50" s="8"/>
      <c r="Z50" s="8"/>
      <c r="AA50" s="8"/>
      <c r="AB50" s="8"/>
      <c r="AC50" s="8"/>
      <c r="AD50" s="8"/>
      <c r="AE50" s="8"/>
      <c r="AF50" s="8"/>
    </row>
    <row r="51" spans="1:32" ht="29" customHeight="1" x14ac:dyDescent="0.35">
      <c r="A51" s="164" t="s">
        <v>95</v>
      </c>
      <c r="B51" s="30" t="s">
        <v>92</v>
      </c>
      <c r="C51" s="31">
        <f>LN(2)/C47</f>
        <v>1.980420515885558E-2</v>
      </c>
      <c r="D51" s="110"/>
      <c r="E51" s="110"/>
      <c r="F51" s="110"/>
      <c r="G51" s="110"/>
      <c r="H51" s="110"/>
      <c r="I51" s="110"/>
      <c r="J51" s="110"/>
      <c r="K51" s="110"/>
      <c r="L51" s="110"/>
      <c r="M51" s="110"/>
      <c r="N51" s="110"/>
      <c r="O51" s="110"/>
      <c r="P51" s="110"/>
      <c r="Q51" s="110"/>
      <c r="R51" s="110"/>
      <c r="S51" s="110"/>
      <c r="T51" s="110"/>
      <c r="U51" s="110"/>
      <c r="V51" s="110"/>
      <c r="W51" s="110"/>
      <c r="X51" s="110"/>
      <c r="Y51" s="110"/>
      <c r="Z51" s="110"/>
      <c r="AA51" s="110"/>
      <c r="AB51" s="110"/>
      <c r="AC51" s="110"/>
      <c r="AD51" s="110"/>
      <c r="AE51" s="110"/>
      <c r="AF51" s="110"/>
    </row>
    <row r="52" spans="1:32" x14ac:dyDescent="0.35">
      <c r="A52" s="165"/>
      <c r="B52" s="13" t="s">
        <v>93</v>
      </c>
      <c r="C52" s="31">
        <f>LN(2)/C48</f>
        <v>2.7725887222397813E-2</v>
      </c>
      <c r="D52" s="110"/>
      <c r="E52" s="110"/>
      <c r="F52" s="110"/>
      <c r="G52" s="110"/>
      <c r="H52" s="110"/>
      <c r="I52" s="110"/>
      <c r="J52" s="110"/>
      <c r="K52" s="110"/>
      <c r="L52" s="110"/>
      <c r="M52" s="110"/>
      <c r="N52" s="110"/>
      <c r="O52" s="110"/>
      <c r="P52" s="110"/>
      <c r="Q52" s="110"/>
      <c r="R52" s="110"/>
      <c r="S52" s="110"/>
      <c r="T52" s="110"/>
      <c r="U52" s="110"/>
      <c r="V52" s="110"/>
      <c r="W52" s="110"/>
      <c r="X52" s="110"/>
      <c r="Y52" s="110"/>
      <c r="Z52" s="110"/>
      <c r="AA52" s="110"/>
      <c r="AB52" s="110"/>
      <c r="AC52" s="110"/>
      <c r="AD52" s="110"/>
      <c r="AE52" s="110"/>
      <c r="AF52" s="110"/>
    </row>
    <row r="53" spans="1:32" x14ac:dyDescent="0.35">
      <c r="A53" s="165"/>
      <c r="B53" s="68" t="s">
        <v>94</v>
      </c>
      <c r="C53" s="69">
        <f>LN(2)/C49</f>
        <v>0.34657359027997264</v>
      </c>
      <c r="D53" s="110"/>
      <c r="E53" s="110"/>
      <c r="F53" s="110"/>
      <c r="G53" s="110"/>
      <c r="H53" s="110"/>
      <c r="I53" s="110"/>
      <c r="J53" s="110"/>
      <c r="K53" s="110"/>
      <c r="L53" s="110"/>
      <c r="M53" s="110"/>
      <c r="N53" s="110"/>
      <c r="O53" s="110"/>
      <c r="P53" s="110"/>
      <c r="Q53" s="110"/>
      <c r="R53" s="110"/>
      <c r="S53" s="110"/>
      <c r="T53" s="110"/>
      <c r="U53" s="110"/>
      <c r="V53" s="110"/>
      <c r="W53" s="110"/>
      <c r="X53" s="110"/>
      <c r="Y53" s="110"/>
      <c r="Z53" s="110"/>
      <c r="AA53" s="110"/>
      <c r="AB53" s="110"/>
      <c r="AC53" s="110"/>
      <c r="AD53" s="110"/>
      <c r="AE53" s="110"/>
      <c r="AF53" s="110"/>
    </row>
    <row r="54" spans="1:32" ht="15" thickBot="1" x14ac:dyDescent="0.4">
      <c r="A54" s="166"/>
      <c r="B54" s="25" t="s">
        <v>152</v>
      </c>
      <c r="C54" s="32">
        <f>LN(2)/C50</f>
        <v>0.13862943611198905</v>
      </c>
      <c r="D54" s="110"/>
      <c r="E54" s="110"/>
      <c r="F54" s="110"/>
      <c r="G54" s="110"/>
      <c r="H54" s="110"/>
      <c r="I54" s="110"/>
      <c r="J54" s="110"/>
      <c r="K54" s="110"/>
      <c r="L54" s="110"/>
      <c r="M54" s="110"/>
      <c r="N54" s="110"/>
      <c r="O54" s="110"/>
      <c r="P54" s="110"/>
      <c r="Q54" s="110"/>
      <c r="R54" s="110"/>
      <c r="S54" s="110"/>
      <c r="T54" s="110"/>
      <c r="U54" s="110"/>
      <c r="V54" s="110"/>
      <c r="W54" s="110"/>
      <c r="X54" s="110"/>
      <c r="Y54" s="110"/>
      <c r="Z54" s="110"/>
      <c r="AA54" s="110"/>
      <c r="AB54" s="110"/>
      <c r="AC54" s="110"/>
      <c r="AD54" s="110"/>
      <c r="AE54" s="110"/>
      <c r="AF54" s="110"/>
    </row>
    <row r="55" spans="1:32" x14ac:dyDescent="0.35">
      <c r="A55" s="9"/>
      <c r="B55" s="121"/>
      <c r="C55" s="110"/>
      <c r="D55" s="110"/>
      <c r="E55" s="110"/>
      <c r="F55" s="110"/>
      <c r="G55" s="110"/>
      <c r="H55" s="110"/>
      <c r="I55" s="110"/>
      <c r="J55" s="110"/>
      <c r="K55" s="110"/>
      <c r="L55" s="110"/>
      <c r="M55" s="110"/>
      <c r="N55" s="110"/>
      <c r="O55" s="110"/>
      <c r="P55" s="110"/>
      <c r="Q55" s="110"/>
      <c r="R55" s="110"/>
      <c r="S55" s="110"/>
      <c r="T55" s="110"/>
      <c r="U55" s="110"/>
      <c r="V55" s="110"/>
      <c r="W55" s="110"/>
      <c r="X55" s="110"/>
      <c r="Y55" s="110"/>
      <c r="Z55" s="110"/>
      <c r="AA55" s="110"/>
      <c r="AB55" s="110"/>
      <c r="AC55" s="110"/>
      <c r="AD55" s="110"/>
      <c r="AE55" s="110"/>
      <c r="AF55" s="110"/>
    </row>
    <row r="56" spans="1:32" x14ac:dyDescent="0.35">
      <c r="A56" s="9"/>
      <c r="B56" s="121"/>
      <c r="C56" s="110"/>
      <c r="D56" s="110"/>
      <c r="E56" s="110"/>
      <c r="F56" s="110"/>
      <c r="G56" s="110"/>
      <c r="H56" s="110"/>
      <c r="I56" s="110"/>
      <c r="J56" s="110"/>
      <c r="K56" s="110"/>
      <c r="L56" s="110"/>
      <c r="M56" s="110"/>
      <c r="N56" s="110"/>
      <c r="O56" s="110"/>
      <c r="P56" s="110"/>
      <c r="Q56" s="110"/>
      <c r="R56" s="110"/>
      <c r="S56" s="110"/>
      <c r="T56" s="110"/>
      <c r="U56" s="110"/>
      <c r="V56" s="110"/>
      <c r="W56" s="110"/>
      <c r="X56" s="110"/>
      <c r="Y56" s="110"/>
      <c r="Z56" s="110"/>
      <c r="AA56" s="110"/>
      <c r="AB56" s="110"/>
      <c r="AC56" s="110"/>
      <c r="AD56" s="110"/>
      <c r="AE56" s="110"/>
      <c r="AF56" s="110"/>
    </row>
  </sheetData>
  <mergeCells count="7">
    <mergeCell ref="A51:A54"/>
    <mergeCell ref="A47:A50"/>
    <mergeCell ref="A9:B9"/>
    <mergeCell ref="A13:AF13"/>
    <mergeCell ref="A15:AF15"/>
    <mergeCell ref="A29:AF29"/>
    <mergeCell ref="A44:B44"/>
  </mergeCells>
  <conditionalFormatting sqref="B16:AF28">
    <cfRule type="cellIs" dxfId="1" priority="2" operator="greaterThan">
      <formula>0</formula>
    </cfRule>
  </conditionalFormatting>
  <conditionalFormatting sqref="B30:AF42">
    <cfRule type="cellIs" dxfId="0" priority="1" operator="greaterThan">
      <formula>0</formula>
    </cfRule>
  </conditionalFormatting>
  <pageMargins left="0.7" right="0.7" top="0.75" bottom="0.75" header="0.3" footer="0.3"/>
  <pageSetup paperSize="9" orientation="portrait" verticalDpi="0" r:id="rId1"/>
  <legacyDrawing r:id="rId2"/>
  <extLst>
    <ext xmlns:x14="http://schemas.microsoft.com/office/spreadsheetml/2009/9/main" uri="{CCE6A557-97BC-4b89-ADB6-D9C93CAAB3DF}">
      <x14:dataValidations xmlns:xm="http://schemas.microsoft.com/office/excel/2006/main" count="2">
        <x14:dataValidation type="list" allowBlank="1" showInputMessage="1" showErrorMessage="1" prompt="Choisir l'essence pour avoir la di pour le scénario de référence">
          <x14:formula1>
            <xm:f>'Listes choix'!$C$2:$C$66</xm:f>
          </x14:formula1>
          <xm:sqref>D46:D48</xm:sqref>
        </x14:dataValidation>
        <x14:dataValidation type="list" showInputMessage="1" showErrorMessage="1" prompt="Choisir l'essence pour avoir la di pour le scénario de projet">
          <x14:formula1>
            <xm:f>'Listes choix'!$C$2:$C$66</xm:f>
          </x14:formula1>
          <xm:sqref>B46</xm:sqref>
        </x14:dataValidation>
      </x14:dataValidations>
    </ext>
  </extLst>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4:FU34"/>
  <sheetViews>
    <sheetView zoomScale="85" workbookViewId="0">
      <selection activeCell="U21" sqref="U21"/>
    </sheetView>
  </sheetViews>
  <sheetFormatPr baseColWidth="10" defaultRowHeight="14.5" x14ac:dyDescent="0.35"/>
  <cols>
    <col min="1" max="1" width="38.08984375" style="1" customWidth="1"/>
    <col min="2" max="2" width="27.08984375" customWidth="1"/>
    <col min="4" max="4" width="13.1796875" customWidth="1"/>
  </cols>
  <sheetData>
    <row r="4" spans="1:32" ht="16" thickBot="1" x14ac:dyDescent="0.4">
      <c r="A4" s="20"/>
      <c r="B4" s="8"/>
    </row>
    <row r="5" spans="1:32" ht="16" thickBot="1" x14ac:dyDescent="0.4">
      <c r="A5" s="21" t="s">
        <v>188</v>
      </c>
      <c r="B5" s="36">
        <f>SUM(B25:AE25)</f>
        <v>25.8</v>
      </c>
    </row>
    <row r="6" spans="1:32" ht="16" thickBot="1" x14ac:dyDescent="0.4">
      <c r="A6" s="21" t="s">
        <v>96</v>
      </c>
      <c r="B6" s="36">
        <f>B5*B10</f>
        <v>25.8</v>
      </c>
    </row>
    <row r="8" spans="1:32" ht="15" thickBot="1" x14ac:dyDescent="0.4"/>
    <row r="9" spans="1:32" ht="15" thickBot="1" x14ac:dyDescent="0.4">
      <c r="A9" s="160" t="s">
        <v>13</v>
      </c>
      <c r="B9" s="161"/>
    </row>
    <row r="10" spans="1:32" x14ac:dyDescent="0.35">
      <c r="A10" s="3" t="s">
        <v>7</v>
      </c>
      <c r="B10" s="104">
        <v>1</v>
      </c>
    </row>
    <row r="11" spans="1:32" x14ac:dyDescent="0.35">
      <c r="A11" s="108" t="s">
        <v>16</v>
      </c>
      <c r="B11" s="112">
        <v>30</v>
      </c>
    </row>
    <row r="12" spans="1:32" x14ac:dyDescent="0.35">
      <c r="A12" s="4" t="s">
        <v>229</v>
      </c>
      <c r="B12" s="42" t="s">
        <v>108</v>
      </c>
    </row>
    <row r="13" spans="1:32" ht="29" x14ac:dyDescent="0.35">
      <c r="A13" s="4" t="s">
        <v>228</v>
      </c>
      <c r="B13" s="42" t="s">
        <v>19</v>
      </c>
    </row>
    <row r="14" spans="1:32" ht="36" customHeight="1" x14ac:dyDescent="0.35">
      <c r="A14" s="4" t="s">
        <v>164</v>
      </c>
      <c r="B14" s="29">
        <f>IF(B12="Feuillus",C31,IF(B12="Peuplier",C32,IF(B12="Résineux",C34,IF(B12="Pin maritime en gestion dynamique (3 éclaircies durant les 30 1ères années)",C33,0))))</f>
        <v>0.43</v>
      </c>
    </row>
    <row r="15" spans="1:32" ht="29.5" thickBot="1" x14ac:dyDescent="0.4">
      <c r="A15" s="5" t="s">
        <v>111</v>
      </c>
      <c r="B15" s="46">
        <f>IF(B13="Feuillus",0,IF(B13="Résineux pionniers (PM, PA, PS…)",0.43,0))</f>
        <v>0</v>
      </c>
    </row>
    <row r="16" spans="1:32" ht="15" thickBot="1" x14ac:dyDescent="0.4">
      <c r="AF16" s="8"/>
    </row>
    <row r="17" spans="1:177" s="6" customFormat="1" ht="15.5" x14ac:dyDescent="0.35">
      <c r="A17" s="168" t="s">
        <v>97</v>
      </c>
      <c r="B17" s="169"/>
      <c r="C17" s="169"/>
      <c r="D17" s="169"/>
      <c r="E17" s="169"/>
      <c r="F17" s="169"/>
      <c r="G17" s="169"/>
      <c r="H17" s="169"/>
      <c r="I17" s="169"/>
      <c r="J17" s="169"/>
      <c r="K17" s="169"/>
      <c r="L17" s="169"/>
      <c r="M17" s="169"/>
      <c r="N17" s="169"/>
      <c r="O17" s="169"/>
      <c r="P17" s="169"/>
      <c r="Q17" s="169"/>
      <c r="R17" s="169"/>
      <c r="S17" s="169"/>
      <c r="T17" s="169"/>
      <c r="U17" s="169"/>
      <c r="V17" s="169"/>
      <c r="W17" s="169"/>
      <c r="X17" s="169"/>
      <c r="Y17" s="169"/>
      <c r="Z17" s="169"/>
      <c r="AA17" s="169"/>
      <c r="AB17" s="169"/>
      <c r="AC17" s="169"/>
      <c r="AD17" s="169"/>
      <c r="AE17" s="170"/>
      <c r="AF17" s="20"/>
      <c r="AG17" s="17"/>
      <c r="AH17" s="17"/>
      <c r="AI17" s="17"/>
      <c r="AJ17" s="17"/>
      <c r="AK17" s="17"/>
      <c r="AL17" s="17"/>
      <c r="AM17" s="17"/>
      <c r="AN17" s="17"/>
      <c r="AO17" s="17"/>
      <c r="AP17" s="17"/>
      <c r="AQ17" s="17"/>
      <c r="AR17" s="17"/>
      <c r="AS17" s="17"/>
      <c r="AT17" s="17"/>
      <c r="AU17" s="17"/>
      <c r="AV17" s="17"/>
      <c r="AW17" s="17"/>
      <c r="AX17" s="17"/>
      <c r="AY17" s="17"/>
      <c r="AZ17" s="17"/>
      <c r="BA17" s="17"/>
      <c r="BB17" s="17"/>
      <c r="BC17" s="17"/>
      <c r="BD17" s="17"/>
      <c r="BE17" s="17"/>
      <c r="BF17" s="17"/>
      <c r="BG17" s="17"/>
      <c r="BH17" s="17"/>
      <c r="BI17" s="17"/>
      <c r="BJ17" s="17"/>
      <c r="BK17" s="17"/>
      <c r="BL17" s="17"/>
      <c r="BM17" s="17"/>
      <c r="BN17" s="17"/>
      <c r="BO17" s="17"/>
      <c r="BP17" s="17"/>
      <c r="BQ17" s="17"/>
      <c r="BR17" s="17"/>
      <c r="BS17" s="17"/>
      <c r="BT17" s="17"/>
      <c r="BU17" s="17"/>
      <c r="BV17" s="17"/>
      <c r="BW17" s="17"/>
      <c r="BX17" s="17"/>
      <c r="BY17" s="17"/>
      <c r="BZ17" s="17"/>
      <c r="CA17" s="17"/>
      <c r="CB17" s="17"/>
      <c r="CC17" s="17"/>
      <c r="CD17" s="17"/>
      <c r="CE17" s="17"/>
      <c r="CF17" s="17"/>
      <c r="CG17" s="17"/>
      <c r="CH17" s="17"/>
      <c r="CI17" s="17"/>
      <c r="CJ17" s="17"/>
      <c r="CK17" s="17"/>
      <c r="CL17" s="17"/>
      <c r="CM17" s="17"/>
      <c r="CN17" s="17"/>
      <c r="CO17" s="17"/>
      <c r="CP17" s="17"/>
      <c r="CQ17" s="17"/>
      <c r="CR17" s="17"/>
      <c r="CS17" s="17"/>
      <c r="CT17" s="17"/>
      <c r="CU17" s="17"/>
      <c r="CV17" s="17"/>
      <c r="CW17" s="17"/>
      <c r="CX17" s="17"/>
      <c r="CY17" s="17"/>
      <c r="CZ17" s="17"/>
      <c r="DA17" s="17"/>
      <c r="DB17" s="17"/>
      <c r="DC17" s="17"/>
      <c r="DD17" s="17"/>
      <c r="DE17" s="17"/>
      <c r="DF17" s="17"/>
      <c r="DG17" s="17"/>
      <c r="DH17" s="17"/>
      <c r="DI17" s="17"/>
      <c r="DJ17" s="17"/>
      <c r="DK17" s="17"/>
      <c r="DL17" s="17"/>
      <c r="DM17" s="17"/>
      <c r="DN17" s="17"/>
      <c r="DO17" s="17"/>
      <c r="DP17" s="17"/>
      <c r="DQ17" s="17"/>
      <c r="DR17" s="17"/>
      <c r="DS17" s="17"/>
      <c r="DT17" s="17"/>
      <c r="DU17" s="17"/>
      <c r="DV17" s="17"/>
      <c r="DW17" s="17"/>
      <c r="DX17" s="17"/>
      <c r="DY17" s="17"/>
      <c r="DZ17" s="17"/>
      <c r="EA17" s="17"/>
      <c r="EB17" s="17"/>
      <c r="EC17" s="17"/>
      <c r="ED17" s="17"/>
      <c r="EE17" s="17"/>
      <c r="EF17" s="17"/>
      <c r="EG17" s="17"/>
      <c r="EH17" s="17"/>
      <c r="EI17" s="17"/>
      <c r="EJ17" s="17"/>
      <c r="EK17" s="17"/>
      <c r="EL17" s="17"/>
      <c r="EM17" s="17"/>
      <c r="EN17" s="17"/>
      <c r="EO17" s="17"/>
      <c r="EP17" s="17"/>
      <c r="EQ17" s="17"/>
      <c r="ER17" s="17"/>
      <c r="ES17" s="17"/>
      <c r="ET17" s="17"/>
      <c r="EU17" s="17"/>
      <c r="EV17" s="17"/>
      <c r="EW17" s="17"/>
      <c r="EX17" s="17"/>
      <c r="EY17" s="17"/>
      <c r="EZ17" s="17"/>
      <c r="FA17" s="17"/>
      <c r="FB17" s="17"/>
      <c r="FC17" s="17"/>
      <c r="FD17" s="17"/>
      <c r="FE17" s="17"/>
      <c r="FF17" s="17"/>
      <c r="FG17" s="17"/>
      <c r="FH17" s="17"/>
      <c r="FI17" s="17"/>
      <c r="FJ17" s="17"/>
      <c r="FK17" s="17"/>
      <c r="FL17" s="17"/>
      <c r="FM17" s="17"/>
      <c r="FN17" s="17"/>
      <c r="FO17" s="17"/>
      <c r="FP17" s="17"/>
      <c r="FQ17" s="17"/>
      <c r="FR17" s="17"/>
      <c r="FS17" s="17"/>
      <c r="FT17" s="17"/>
      <c r="FU17" s="17"/>
    </row>
    <row r="18" spans="1:177" x14ac:dyDescent="0.35">
      <c r="A18" s="4" t="s">
        <v>17</v>
      </c>
      <c r="B18" s="13">
        <v>1</v>
      </c>
      <c r="C18" s="13">
        <v>2</v>
      </c>
      <c r="D18" s="13">
        <v>3</v>
      </c>
      <c r="E18" s="13">
        <v>4</v>
      </c>
      <c r="F18" s="13">
        <v>5</v>
      </c>
      <c r="G18" s="13">
        <v>6</v>
      </c>
      <c r="H18" s="13">
        <v>7</v>
      </c>
      <c r="I18" s="13">
        <v>8</v>
      </c>
      <c r="J18" s="13">
        <v>9</v>
      </c>
      <c r="K18" s="13">
        <v>10</v>
      </c>
      <c r="L18" s="13">
        <v>11</v>
      </c>
      <c r="M18" s="13">
        <v>12</v>
      </c>
      <c r="N18" s="13">
        <v>13</v>
      </c>
      <c r="O18" s="13">
        <v>14</v>
      </c>
      <c r="P18" s="13">
        <v>15</v>
      </c>
      <c r="Q18" s="13">
        <v>16</v>
      </c>
      <c r="R18" s="13">
        <v>17</v>
      </c>
      <c r="S18" s="13">
        <v>18</v>
      </c>
      <c r="T18" s="13">
        <v>19</v>
      </c>
      <c r="U18" s="141">
        <v>20</v>
      </c>
      <c r="V18" s="13">
        <v>21</v>
      </c>
      <c r="W18" s="13">
        <v>22</v>
      </c>
      <c r="X18" s="13">
        <v>23</v>
      </c>
      <c r="Y18" s="13">
        <v>24</v>
      </c>
      <c r="Z18" s="13">
        <v>25</v>
      </c>
      <c r="AA18" s="13">
        <v>26</v>
      </c>
      <c r="AB18" s="13">
        <v>27</v>
      </c>
      <c r="AC18" s="13">
        <v>28</v>
      </c>
      <c r="AD18" s="13">
        <v>29</v>
      </c>
      <c r="AE18" s="29">
        <v>30</v>
      </c>
      <c r="AF18" s="16"/>
      <c r="AG18" s="17"/>
      <c r="AH18" s="17"/>
      <c r="AI18" s="17"/>
      <c r="AJ18" s="17"/>
      <c r="AK18" s="17"/>
      <c r="AL18" s="17"/>
      <c r="AM18" s="17"/>
      <c r="AN18" s="17"/>
      <c r="AO18" s="17"/>
      <c r="AP18" s="17"/>
      <c r="AQ18" s="17"/>
      <c r="AR18" s="17"/>
      <c r="AS18" s="17"/>
      <c r="AT18" s="17"/>
      <c r="AU18" s="17"/>
      <c r="AV18" s="17"/>
      <c r="AW18" s="17"/>
      <c r="AX18" s="17"/>
      <c r="AY18" s="17"/>
      <c r="AZ18" s="17"/>
      <c r="BA18" s="17"/>
      <c r="BB18" s="17"/>
      <c r="BC18" s="17"/>
      <c r="BD18" s="17"/>
      <c r="BE18" s="17"/>
      <c r="BF18" s="17"/>
      <c r="BG18" s="17"/>
      <c r="BH18" s="17"/>
      <c r="BI18" s="17"/>
      <c r="BJ18" s="17"/>
      <c r="BK18" s="17"/>
      <c r="BL18" s="17"/>
      <c r="BM18" s="17"/>
      <c r="BN18" s="17"/>
      <c r="BO18" s="17"/>
      <c r="BP18" s="17"/>
      <c r="BQ18" s="17"/>
      <c r="BR18" s="17"/>
      <c r="BS18" s="17"/>
      <c r="BT18" s="17"/>
      <c r="BU18" s="17"/>
      <c r="BV18" s="17"/>
      <c r="BW18" s="17"/>
      <c r="BX18" s="17"/>
      <c r="BY18" s="17"/>
      <c r="BZ18" s="17"/>
      <c r="CA18" s="17"/>
      <c r="CB18" s="17"/>
      <c r="CC18" s="17"/>
      <c r="CD18" s="17"/>
      <c r="CE18" s="17"/>
      <c r="CF18" s="17"/>
      <c r="CG18" s="17"/>
      <c r="CH18" s="17"/>
      <c r="CI18" s="17"/>
      <c r="CJ18" s="17"/>
      <c r="CK18" s="17"/>
      <c r="CL18" s="17"/>
      <c r="CM18" s="17"/>
      <c r="CN18" s="17"/>
      <c r="CO18" s="17"/>
      <c r="CP18" s="17"/>
      <c r="CQ18" s="17"/>
      <c r="CR18" s="17"/>
      <c r="CS18" s="17"/>
      <c r="CT18" s="17"/>
      <c r="CU18" s="17"/>
      <c r="CV18" s="17"/>
      <c r="CW18" s="17"/>
      <c r="CX18" s="17"/>
      <c r="CY18" s="17"/>
      <c r="CZ18" s="17"/>
      <c r="DA18" s="17"/>
      <c r="DB18" s="17"/>
      <c r="DC18" s="17"/>
      <c r="DD18" s="17"/>
      <c r="DE18" s="17"/>
      <c r="DF18" s="17"/>
      <c r="DG18" s="17"/>
      <c r="DH18" s="17"/>
      <c r="DI18" s="17"/>
      <c r="DJ18" s="17"/>
      <c r="DK18" s="17"/>
      <c r="DL18" s="17"/>
      <c r="DM18" s="17"/>
      <c r="DN18" s="17"/>
      <c r="DO18" s="17"/>
      <c r="DP18" s="17"/>
      <c r="DQ18" s="17"/>
      <c r="DR18" s="17"/>
      <c r="DS18" s="17"/>
      <c r="DT18" s="17"/>
      <c r="DU18" s="17"/>
      <c r="DV18" s="17"/>
      <c r="DW18" s="17"/>
      <c r="DX18" s="17"/>
      <c r="DY18" s="17"/>
      <c r="DZ18" s="17"/>
      <c r="EA18" s="17"/>
      <c r="EB18" s="17"/>
      <c r="EC18" s="17"/>
      <c r="ED18" s="17"/>
      <c r="EE18" s="17"/>
      <c r="EF18" s="17"/>
      <c r="EG18" s="17"/>
      <c r="EH18" s="17"/>
      <c r="EI18" s="17"/>
      <c r="EJ18" s="17"/>
      <c r="EK18" s="17"/>
      <c r="EL18" s="17"/>
      <c r="EM18" s="17"/>
      <c r="EN18" s="17"/>
      <c r="EO18" s="17"/>
      <c r="EP18" s="17"/>
      <c r="EQ18" s="17"/>
      <c r="ER18" s="17"/>
      <c r="ES18" s="17"/>
      <c r="ET18" s="17"/>
      <c r="EU18" s="17"/>
      <c r="EV18" s="17"/>
      <c r="EW18" s="17"/>
      <c r="EX18" s="17"/>
      <c r="EY18" s="17"/>
      <c r="EZ18" s="17"/>
      <c r="FA18" s="17"/>
      <c r="FB18" s="17"/>
      <c r="FC18" s="17"/>
      <c r="FD18" s="17"/>
      <c r="FE18" s="17"/>
      <c r="FF18" s="17"/>
      <c r="FG18" s="17"/>
      <c r="FH18" s="17"/>
      <c r="FI18" s="17"/>
      <c r="FJ18" s="17"/>
      <c r="FK18" s="17"/>
      <c r="FL18" s="17"/>
      <c r="FM18" s="17"/>
      <c r="FN18" s="17"/>
      <c r="FO18" s="17"/>
      <c r="FP18" s="17"/>
      <c r="FQ18" s="17"/>
      <c r="FR18" s="17"/>
      <c r="FS18" s="17"/>
      <c r="FT18" s="17"/>
      <c r="FU18" s="17"/>
    </row>
    <row r="19" spans="1:177" s="6" customFormat="1" x14ac:dyDescent="0.35">
      <c r="A19" s="174" t="s">
        <v>3</v>
      </c>
      <c r="B19" s="175"/>
      <c r="C19" s="175"/>
      <c r="D19" s="175"/>
      <c r="E19" s="175"/>
      <c r="F19" s="175"/>
      <c r="G19" s="175"/>
      <c r="H19" s="175"/>
      <c r="I19" s="175"/>
      <c r="J19" s="175"/>
      <c r="K19" s="175"/>
      <c r="L19" s="175"/>
      <c r="M19" s="175"/>
      <c r="N19" s="175"/>
      <c r="O19" s="175"/>
      <c r="P19" s="175"/>
      <c r="Q19" s="175"/>
      <c r="R19" s="175"/>
      <c r="S19" s="175"/>
      <c r="T19" s="175"/>
      <c r="U19" s="175"/>
      <c r="V19" s="175"/>
      <c r="W19" s="175"/>
      <c r="X19" s="175"/>
      <c r="Y19" s="175"/>
      <c r="Z19" s="175"/>
      <c r="AA19" s="175"/>
      <c r="AB19" s="175"/>
      <c r="AC19" s="175"/>
      <c r="AD19" s="175"/>
      <c r="AE19" s="176"/>
      <c r="AF19" s="7"/>
      <c r="AG19" s="17"/>
      <c r="AH19" s="17"/>
      <c r="AI19" s="17"/>
      <c r="AJ19" s="17"/>
      <c r="AK19" s="17"/>
      <c r="AL19" s="17"/>
      <c r="AM19" s="17"/>
      <c r="AN19" s="17"/>
      <c r="AO19" s="17"/>
      <c r="AP19" s="17"/>
      <c r="AQ19" s="17"/>
      <c r="AR19" s="17"/>
      <c r="AS19" s="17"/>
      <c r="AT19" s="17"/>
      <c r="AU19" s="17"/>
      <c r="AV19" s="17"/>
      <c r="AW19" s="17"/>
      <c r="AX19" s="17"/>
      <c r="AY19" s="17"/>
      <c r="AZ19" s="17"/>
      <c r="BA19" s="17"/>
      <c r="BB19" s="17"/>
      <c r="BC19" s="17"/>
      <c r="BD19" s="17"/>
      <c r="BE19" s="17"/>
      <c r="BF19" s="17"/>
      <c r="BG19" s="17"/>
      <c r="BH19" s="17"/>
      <c r="BI19" s="17"/>
      <c r="BJ19" s="17"/>
      <c r="BK19" s="17"/>
      <c r="BL19" s="17"/>
      <c r="BM19" s="17"/>
      <c r="BN19" s="17"/>
      <c r="BO19" s="17"/>
      <c r="BP19" s="17"/>
      <c r="BQ19" s="17"/>
      <c r="BR19" s="17"/>
      <c r="BS19" s="17"/>
      <c r="BT19" s="17"/>
      <c r="BU19" s="17"/>
      <c r="BV19" s="17"/>
      <c r="BW19" s="17"/>
      <c r="BX19" s="17"/>
      <c r="BY19" s="17"/>
      <c r="BZ19" s="17"/>
      <c r="CA19" s="17"/>
      <c r="CB19" s="17"/>
      <c r="CC19" s="17"/>
      <c r="CD19" s="17"/>
      <c r="CE19" s="17"/>
      <c r="CF19" s="17"/>
      <c r="CG19" s="17"/>
      <c r="CH19" s="17"/>
      <c r="CI19" s="17"/>
      <c r="CJ19" s="17"/>
      <c r="CK19" s="17"/>
      <c r="CL19" s="17"/>
      <c r="CM19" s="17"/>
      <c r="CN19" s="17"/>
      <c r="CO19" s="17"/>
      <c r="CP19" s="17"/>
      <c r="CQ19" s="17"/>
      <c r="CR19" s="17"/>
      <c r="CS19" s="17"/>
      <c r="CT19" s="17"/>
      <c r="CU19" s="17"/>
      <c r="CV19" s="17"/>
      <c r="CW19" s="17"/>
      <c r="CX19" s="17"/>
      <c r="CY19" s="17"/>
      <c r="CZ19" s="17"/>
      <c r="DA19" s="17"/>
      <c r="DB19" s="17"/>
      <c r="DC19" s="17"/>
      <c r="DD19" s="17"/>
      <c r="DE19" s="17"/>
      <c r="DF19" s="17"/>
      <c r="DG19" s="17"/>
      <c r="DH19" s="17"/>
      <c r="DI19" s="17"/>
      <c r="DJ19" s="17"/>
      <c r="DK19" s="17"/>
      <c r="DL19" s="17"/>
      <c r="DM19" s="17"/>
      <c r="DN19" s="17"/>
      <c r="DO19" s="17"/>
      <c r="DP19" s="17"/>
      <c r="DQ19" s="17"/>
      <c r="DR19" s="17"/>
      <c r="DS19" s="17"/>
      <c r="DT19" s="17"/>
      <c r="DU19" s="17"/>
      <c r="DV19" s="17"/>
      <c r="DW19" s="17"/>
      <c r="DX19" s="17"/>
      <c r="DY19" s="17"/>
      <c r="DZ19" s="17"/>
      <c r="EA19" s="17"/>
      <c r="EB19" s="17"/>
      <c r="EC19" s="17"/>
      <c r="ED19" s="17"/>
      <c r="EE19" s="17"/>
      <c r="EF19" s="17"/>
      <c r="EG19" s="17"/>
      <c r="EH19" s="17"/>
      <c r="EI19" s="17"/>
      <c r="EJ19" s="17"/>
      <c r="EK19" s="17"/>
      <c r="EL19" s="17"/>
      <c r="EM19" s="17"/>
      <c r="EN19" s="17"/>
      <c r="EO19" s="17"/>
      <c r="EP19" s="17"/>
      <c r="EQ19" s="17"/>
      <c r="ER19" s="17"/>
      <c r="ES19" s="17"/>
      <c r="ET19" s="17"/>
      <c r="EU19" s="17"/>
      <c r="EV19" s="17"/>
      <c r="EW19" s="17"/>
      <c r="EX19" s="17"/>
      <c r="EY19" s="17"/>
      <c r="EZ19" s="17"/>
      <c r="FA19" s="17"/>
      <c r="FB19" s="17"/>
      <c r="FC19" s="17"/>
      <c r="FD19" s="17"/>
      <c r="FE19" s="17"/>
      <c r="FF19" s="17"/>
      <c r="FG19" s="17"/>
      <c r="FH19" s="17"/>
      <c r="FI19" s="17"/>
      <c r="FJ19" s="17"/>
      <c r="FK19" s="17"/>
      <c r="FL19" s="17"/>
      <c r="FM19" s="17"/>
      <c r="FN19" s="17"/>
      <c r="FO19" s="17"/>
      <c r="FP19" s="17"/>
      <c r="FQ19" s="17"/>
      <c r="FR19" s="17"/>
      <c r="FS19" s="17"/>
      <c r="FT19" s="17"/>
      <c r="FU19" s="17"/>
    </row>
    <row r="20" spans="1:177" s="6" customFormat="1" x14ac:dyDescent="0.35">
      <c r="A20" s="76" t="s">
        <v>212</v>
      </c>
      <c r="B20" s="75">
        <f>$B$14*B21</f>
        <v>0</v>
      </c>
      <c r="C20" s="75">
        <f>$B$14*C21</f>
        <v>0</v>
      </c>
      <c r="D20" s="75">
        <f>$B$14*D21</f>
        <v>0</v>
      </c>
      <c r="E20" s="75">
        <f>$B$14*E21</f>
        <v>0</v>
      </c>
      <c r="F20" s="75">
        <f t="shared" ref="F20:AD20" si="0">$B$14*F21</f>
        <v>0</v>
      </c>
      <c r="G20" s="75">
        <f t="shared" si="0"/>
        <v>0</v>
      </c>
      <c r="H20" s="75">
        <f t="shared" si="0"/>
        <v>0</v>
      </c>
      <c r="I20" s="75">
        <f t="shared" si="0"/>
        <v>0</v>
      </c>
      <c r="J20" s="75">
        <f t="shared" si="0"/>
        <v>0</v>
      </c>
      <c r="K20" s="75">
        <f t="shared" si="0"/>
        <v>0</v>
      </c>
      <c r="L20" s="75">
        <f t="shared" si="0"/>
        <v>0</v>
      </c>
      <c r="M20" s="75">
        <f t="shared" si="0"/>
        <v>0</v>
      </c>
      <c r="N20" s="75">
        <f t="shared" si="0"/>
        <v>0</v>
      </c>
      <c r="O20" s="75">
        <f t="shared" si="0"/>
        <v>0</v>
      </c>
      <c r="P20" s="75">
        <f t="shared" si="0"/>
        <v>0</v>
      </c>
      <c r="Q20" s="75">
        <f t="shared" si="0"/>
        <v>0</v>
      </c>
      <c r="R20" s="75">
        <f t="shared" si="0"/>
        <v>0</v>
      </c>
      <c r="S20" s="75">
        <f t="shared" si="0"/>
        <v>0</v>
      </c>
      <c r="T20" s="75">
        <f t="shared" si="0"/>
        <v>0</v>
      </c>
      <c r="U20" s="75">
        <f t="shared" si="0"/>
        <v>25.8</v>
      </c>
      <c r="V20" s="75">
        <f t="shared" si="0"/>
        <v>0</v>
      </c>
      <c r="W20" s="75">
        <f t="shared" si="0"/>
        <v>0</v>
      </c>
      <c r="X20" s="75">
        <f t="shared" si="0"/>
        <v>0</v>
      </c>
      <c r="Y20" s="75">
        <f t="shared" si="0"/>
        <v>0</v>
      </c>
      <c r="Z20" s="75">
        <f t="shared" si="0"/>
        <v>0</v>
      </c>
      <c r="AA20" s="75">
        <f t="shared" si="0"/>
        <v>0</v>
      </c>
      <c r="AB20" s="75">
        <f t="shared" si="0"/>
        <v>0</v>
      </c>
      <c r="AC20" s="75">
        <f t="shared" si="0"/>
        <v>0</v>
      </c>
      <c r="AD20" s="75">
        <f t="shared" si="0"/>
        <v>0</v>
      </c>
      <c r="AE20" s="77">
        <f>$B$14*AE21</f>
        <v>0</v>
      </c>
      <c r="AF20" s="7"/>
      <c r="AG20" s="17"/>
      <c r="AH20" s="17"/>
      <c r="AI20" s="17"/>
      <c r="AJ20" s="17"/>
      <c r="AK20" s="17"/>
      <c r="AL20" s="17"/>
      <c r="AM20" s="17"/>
      <c r="AN20" s="17"/>
      <c r="AO20" s="17"/>
      <c r="AP20" s="17"/>
      <c r="AQ20" s="17"/>
      <c r="AR20" s="17"/>
      <c r="AS20" s="17"/>
      <c r="AT20" s="17"/>
      <c r="AU20" s="17"/>
      <c r="AV20" s="17"/>
      <c r="AW20" s="17"/>
      <c r="AX20" s="17"/>
      <c r="AY20" s="17"/>
      <c r="AZ20" s="17"/>
      <c r="BA20" s="17"/>
      <c r="BB20" s="17"/>
      <c r="BC20" s="17"/>
      <c r="BD20" s="17"/>
      <c r="BE20" s="17"/>
      <c r="BF20" s="17"/>
      <c r="BG20" s="17"/>
      <c r="BH20" s="17"/>
      <c r="BI20" s="17"/>
      <c r="BJ20" s="17"/>
      <c r="BK20" s="17"/>
      <c r="BL20" s="17"/>
      <c r="BM20" s="17"/>
      <c r="BN20" s="17"/>
      <c r="BO20" s="17"/>
      <c r="BP20" s="17"/>
      <c r="BQ20" s="17"/>
      <c r="BR20" s="17"/>
      <c r="BS20" s="17"/>
      <c r="BT20" s="17"/>
      <c r="BU20" s="17"/>
      <c r="BV20" s="17"/>
      <c r="BW20" s="17"/>
      <c r="BX20" s="17"/>
      <c r="BY20" s="17"/>
      <c r="BZ20" s="17"/>
      <c r="CA20" s="17"/>
      <c r="CB20" s="17"/>
      <c r="CC20" s="17"/>
      <c r="CD20" s="17"/>
      <c r="CE20" s="17"/>
      <c r="CF20" s="17"/>
      <c r="CG20" s="17"/>
      <c r="CH20" s="17"/>
      <c r="CI20" s="17"/>
      <c r="CJ20" s="17"/>
      <c r="CK20" s="17"/>
      <c r="CL20" s="17"/>
      <c r="CM20" s="17"/>
      <c r="CN20" s="17"/>
      <c r="CO20" s="17"/>
      <c r="CP20" s="17"/>
      <c r="CQ20" s="17"/>
      <c r="CR20" s="17"/>
      <c r="CS20" s="17"/>
      <c r="CT20" s="17"/>
      <c r="CU20" s="17"/>
      <c r="CV20" s="17"/>
      <c r="CW20" s="17"/>
      <c r="CX20" s="17"/>
      <c r="CY20" s="17"/>
      <c r="CZ20" s="17"/>
      <c r="DA20" s="17"/>
      <c r="DB20" s="17"/>
      <c r="DC20" s="17"/>
      <c r="DD20" s="17"/>
      <c r="DE20" s="17"/>
      <c r="DF20" s="17"/>
      <c r="DG20" s="17"/>
      <c r="DH20" s="17"/>
      <c r="DI20" s="17"/>
      <c r="DJ20" s="17"/>
      <c r="DK20" s="17"/>
      <c r="DL20" s="17"/>
      <c r="DM20" s="17"/>
      <c r="DN20" s="17"/>
      <c r="DO20" s="17"/>
      <c r="DP20" s="17"/>
      <c r="DQ20" s="17"/>
      <c r="DR20" s="17"/>
      <c r="DS20" s="17"/>
      <c r="DT20" s="17"/>
      <c r="DU20" s="17"/>
      <c r="DV20" s="17"/>
      <c r="DW20" s="17"/>
      <c r="DX20" s="17"/>
      <c r="DY20" s="17"/>
      <c r="DZ20" s="17"/>
      <c r="EA20" s="17"/>
      <c r="EB20" s="17"/>
      <c r="EC20" s="17"/>
      <c r="ED20" s="17"/>
      <c r="EE20" s="17"/>
      <c r="EF20" s="17"/>
      <c r="EG20" s="17"/>
      <c r="EH20" s="17"/>
      <c r="EI20" s="17"/>
      <c r="EJ20" s="17"/>
      <c r="EK20" s="17"/>
      <c r="EL20" s="17"/>
      <c r="EM20" s="17"/>
      <c r="EN20" s="17"/>
      <c r="EO20" s="17"/>
      <c r="EP20" s="17"/>
      <c r="EQ20" s="17"/>
      <c r="ER20" s="17"/>
      <c r="ES20" s="17"/>
      <c r="ET20" s="17"/>
      <c r="EU20" s="17"/>
      <c r="EV20" s="17"/>
      <c r="EW20" s="17"/>
      <c r="EX20" s="17"/>
      <c r="EY20" s="17"/>
      <c r="EZ20" s="17"/>
      <c r="FA20" s="17"/>
      <c r="FB20" s="17"/>
      <c r="FC20" s="17"/>
      <c r="FD20" s="17"/>
      <c r="FE20" s="17"/>
      <c r="FF20" s="17"/>
      <c r="FG20" s="17"/>
      <c r="FH20" s="17"/>
      <c r="FI20" s="17"/>
      <c r="FJ20" s="17"/>
      <c r="FK20" s="17"/>
      <c r="FL20" s="17"/>
      <c r="FM20" s="17"/>
      <c r="FN20" s="17"/>
      <c r="FO20" s="17"/>
      <c r="FP20" s="17"/>
      <c r="FQ20" s="17"/>
      <c r="FR20" s="17"/>
      <c r="FS20" s="17"/>
      <c r="FT20" s="17"/>
      <c r="FU20" s="17"/>
    </row>
    <row r="21" spans="1:177" x14ac:dyDescent="0.35">
      <c r="A21" s="4" t="s">
        <v>213</v>
      </c>
      <c r="B21" s="18"/>
      <c r="C21" s="18"/>
      <c r="D21" s="41"/>
      <c r="E21" s="41"/>
      <c r="F21" s="41"/>
      <c r="G21" s="41"/>
      <c r="H21" s="41"/>
      <c r="I21" s="41"/>
      <c r="J21" s="41"/>
      <c r="K21" s="41"/>
      <c r="L21" s="41"/>
      <c r="M21" s="41"/>
      <c r="N21" s="41"/>
      <c r="O21" s="41"/>
      <c r="P21" s="41"/>
      <c r="Q21" s="41"/>
      <c r="R21" s="41"/>
      <c r="S21" s="41"/>
      <c r="T21" s="41"/>
      <c r="U21" s="41">
        <v>60</v>
      </c>
      <c r="V21" s="41"/>
      <c r="W21" s="41"/>
      <c r="X21" s="41"/>
      <c r="Y21" s="41"/>
      <c r="Z21" s="41"/>
      <c r="AA21" s="41"/>
      <c r="AB21" s="41"/>
      <c r="AC21" s="41"/>
      <c r="AD21" s="41"/>
      <c r="AE21" s="66"/>
      <c r="AF21" s="45"/>
      <c r="AG21" s="17"/>
      <c r="AH21" s="17"/>
      <c r="AI21" s="17"/>
      <c r="AJ21" s="17"/>
      <c r="AK21" s="17"/>
      <c r="AL21" s="17"/>
      <c r="AM21" s="17"/>
      <c r="AN21" s="17"/>
      <c r="AO21" s="17"/>
      <c r="AP21" s="17"/>
      <c r="AQ21" s="17"/>
      <c r="AR21" s="17"/>
      <c r="AS21" s="17"/>
      <c r="AT21" s="17"/>
      <c r="AU21" s="17"/>
      <c r="AV21" s="17"/>
      <c r="AW21" s="17"/>
      <c r="AX21" s="17"/>
      <c r="AY21" s="17"/>
      <c r="AZ21" s="17"/>
      <c r="BA21" s="17"/>
      <c r="BB21" s="17"/>
      <c r="BC21" s="17"/>
      <c r="BD21" s="17"/>
      <c r="BE21" s="17"/>
      <c r="BF21" s="17"/>
      <c r="BG21" s="17"/>
      <c r="BH21" s="17"/>
      <c r="BI21" s="17"/>
      <c r="BJ21" s="17"/>
      <c r="BK21" s="17"/>
      <c r="BL21" s="17"/>
      <c r="BM21" s="17"/>
      <c r="BN21" s="17"/>
      <c r="BO21" s="17"/>
      <c r="BP21" s="17"/>
      <c r="BQ21" s="17"/>
      <c r="BR21" s="17"/>
      <c r="BS21" s="17"/>
      <c r="BT21" s="17"/>
      <c r="BU21" s="17"/>
      <c r="BV21" s="17"/>
      <c r="BW21" s="17"/>
      <c r="BX21" s="17"/>
      <c r="BY21" s="17"/>
      <c r="BZ21" s="17"/>
      <c r="CA21" s="17"/>
      <c r="CB21" s="17"/>
      <c r="CC21" s="17"/>
      <c r="CD21" s="17"/>
      <c r="CE21" s="17"/>
      <c r="CF21" s="17"/>
      <c r="CG21" s="17"/>
      <c r="CH21" s="17"/>
      <c r="CI21" s="17"/>
      <c r="CJ21" s="17"/>
      <c r="CK21" s="17"/>
      <c r="CL21" s="17"/>
      <c r="CM21" s="17"/>
      <c r="CN21" s="17"/>
      <c r="CO21" s="17"/>
      <c r="CP21" s="17"/>
      <c r="CQ21" s="17"/>
      <c r="CR21" s="17"/>
      <c r="CS21" s="17"/>
      <c r="CT21" s="17"/>
      <c r="CU21" s="17"/>
      <c r="CV21" s="17"/>
      <c r="CW21" s="17"/>
      <c r="CX21" s="17"/>
      <c r="CY21" s="17"/>
      <c r="CZ21" s="17"/>
      <c r="DA21" s="17"/>
      <c r="DB21" s="17"/>
      <c r="DC21" s="17"/>
      <c r="DD21" s="17"/>
      <c r="DE21" s="17"/>
      <c r="DF21" s="17"/>
      <c r="DG21" s="17"/>
      <c r="DH21" s="17"/>
      <c r="DI21" s="17"/>
      <c r="DJ21" s="17"/>
      <c r="DK21" s="17"/>
      <c r="DL21" s="17"/>
      <c r="DM21" s="17"/>
      <c r="DN21" s="17"/>
      <c r="DO21" s="17"/>
      <c r="DP21" s="17"/>
      <c r="DQ21" s="17"/>
      <c r="DR21" s="17"/>
      <c r="DS21" s="17"/>
      <c r="DT21" s="17"/>
      <c r="DU21" s="17"/>
      <c r="DV21" s="17"/>
      <c r="DW21" s="17"/>
      <c r="DX21" s="17"/>
      <c r="DY21" s="17"/>
      <c r="DZ21" s="17"/>
      <c r="EA21" s="17"/>
      <c r="EB21" s="17"/>
      <c r="EC21" s="17"/>
      <c r="ED21" s="17"/>
      <c r="EE21" s="17"/>
      <c r="EF21" s="17"/>
      <c r="EG21" s="17"/>
      <c r="EH21" s="17"/>
      <c r="EI21" s="17"/>
      <c r="EJ21" s="17"/>
      <c r="EK21" s="17"/>
      <c r="EL21" s="17"/>
      <c r="EM21" s="17"/>
      <c r="EN21" s="17"/>
      <c r="EO21" s="17"/>
      <c r="EP21" s="17"/>
      <c r="EQ21" s="17"/>
      <c r="ER21" s="17"/>
      <c r="ES21" s="17"/>
      <c r="ET21" s="17"/>
      <c r="EU21" s="17"/>
      <c r="EV21" s="17"/>
      <c r="EW21" s="17"/>
      <c r="EX21" s="17"/>
      <c r="EY21" s="17"/>
      <c r="EZ21" s="17"/>
      <c r="FA21" s="17"/>
      <c r="FB21" s="17"/>
      <c r="FC21" s="17"/>
      <c r="FD21" s="17"/>
      <c r="FE21" s="17"/>
      <c r="FF21" s="17"/>
      <c r="FG21" s="17"/>
      <c r="FH21" s="17"/>
      <c r="FI21" s="17"/>
      <c r="FJ21" s="17"/>
      <c r="FK21" s="17"/>
      <c r="FL21" s="17"/>
      <c r="FM21" s="17"/>
      <c r="FN21" s="17"/>
      <c r="FO21" s="17"/>
      <c r="FP21" s="17"/>
      <c r="FQ21" s="17"/>
      <c r="FR21" s="17"/>
      <c r="FS21" s="17"/>
      <c r="FT21" s="17"/>
      <c r="FU21" s="17"/>
    </row>
    <row r="22" spans="1:177" x14ac:dyDescent="0.35">
      <c r="A22" s="174" t="s">
        <v>2</v>
      </c>
      <c r="B22" s="175"/>
      <c r="C22" s="175"/>
      <c r="D22" s="175"/>
      <c r="E22" s="175"/>
      <c r="F22" s="175"/>
      <c r="G22" s="175"/>
      <c r="H22" s="175"/>
      <c r="I22" s="175"/>
      <c r="J22" s="175"/>
      <c r="K22" s="175"/>
      <c r="L22" s="175"/>
      <c r="M22" s="175"/>
      <c r="N22" s="175"/>
      <c r="O22" s="175"/>
      <c r="P22" s="175"/>
      <c r="Q22" s="175"/>
      <c r="R22" s="175"/>
      <c r="S22" s="175"/>
      <c r="T22" s="175"/>
      <c r="U22" s="175"/>
      <c r="V22" s="175"/>
      <c r="W22" s="175"/>
      <c r="X22" s="175"/>
      <c r="Y22" s="175"/>
      <c r="Z22" s="175"/>
      <c r="AA22" s="175"/>
      <c r="AB22" s="175"/>
      <c r="AC22" s="175"/>
      <c r="AD22" s="175"/>
      <c r="AE22" s="176"/>
      <c r="AF22" s="7"/>
    </row>
    <row r="23" spans="1:177" x14ac:dyDescent="0.35">
      <c r="A23" s="76" t="s">
        <v>215</v>
      </c>
      <c r="B23" s="75">
        <f>$B$15*B24</f>
        <v>0</v>
      </c>
      <c r="C23" s="75">
        <f>$B$15*C24</f>
        <v>0</v>
      </c>
      <c r="D23" s="75">
        <f t="shared" ref="D23:AD23" si="1">$B$15*D24</f>
        <v>0</v>
      </c>
      <c r="E23" s="75">
        <f t="shared" si="1"/>
        <v>0</v>
      </c>
      <c r="F23" s="75">
        <f t="shared" si="1"/>
        <v>0</v>
      </c>
      <c r="G23" s="75">
        <f t="shared" si="1"/>
        <v>0</v>
      </c>
      <c r="H23" s="75">
        <f t="shared" si="1"/>
        <v>0</v>
      </c>
      <c r="I23" s="75">
        <f t="shared" si="1"/>
        <v>0</v>
      </c>
      <c r="J23" s="75">
        <f t="shared" si="1"/>
        <v>0</v>
      </c>
      <c r="K23" s="75">
        <f t="shared" si="1"/>
        <v>0</v>
      </c>
      <c r="L23" s="75">
        <f t="shared" si="1"/>
        <v>0</v>
      </c>
      <c r="M23" s="75">
        <f t="shared" si="1"/>
        <v>0</v>
      </c>
      <c r="N23" s="75">
        <f t="shared" si="1"/>
        <v>0</v>
      </c>
      <c r="O23" s="75">
        <f t="shared" si="1"/>
        <v>0</v>
      </c>
      <c r="P23" s="75">
        <f t="shared" si="1"/>
        <v>0</v>
      </c>
      <c r="Q23" s="75">
        <f t="shared" si="1"/>
        <v>0</v>
      </c>
      <c r="R23" s="75">
        <f t="shared" si="1"/>
        <v>0</v>
      </c>
      <c r="S23" s="75">
        <f t="shared" si="1"/>
        <v>0</v>
      </c>
      <c r="T23" s="75">
        <f t="shared" si="1"/>
        <v>0</v>
      </c>
      <c r="U23" s="75">
        <f t="shared" si="1"/>
        <v>0</v>
      </c>
      <c r="V23" s="75">
        <f t="shared" si="1"/>
        <v>0</v>
      </c>
      <c r="W23" s="75">
        <f t="shared" si="1"/>
        <v>0</v>
      </c>
      <c r="X23" s="75">
        <f t="shared" si="1"/>
        <v>0</v>
      </c>
      <c r="Y23" s="75">
        <f t="shared" si="1"/>
        <v>0</v>
      </c>
      <c r="Z23" s="75">
        <f t="shared" si="1"/>
        <v>0</v>
      </c>
      <c r="AA23" s="75">
        <f t="shared" si="1"/>
        <v>0</v>
      </c>
      <c r="AB23" s="75">
        <f t="shared" si="1"/>
        <v>0</v>
      </c>
      <c r="AC23" s="75">
        <f t="shared" si="1"/>
        <v>0</v>
      </c>
      <c r="AD23" s="75">
        <f t="shared" si="1"/>
        <v>0</v>
      </c>
      <c r="AE23" s="77">
        <f>$B$15*AE24</f>
        <v>0</v>
      </c>
      <c r="AF23" s="7"/>
    </row>
    <row r="24" spans="1:177" x14ac:dyDescent="0.35">
      <c r="A24" s="4" t="s">
        <v>214</v>
      </c>
      <c r="B24" s="18"/>
      <c r="C24" s="18"/>
      <c r="D24" s="41"/>
      <c r="E24" s="41"/>
      <c r="F24" s="41"/>
      <c r="G24" s="41"/>
      <c r="H24" s="41"/>
      <c r="I24" s="41"/>
      <c r="J24" s="41"/>
      <c r="K24" s="41"/>
      <c r="L24" s="41"/>
      <c r="M24" s="41"/>
      <c r="N24" s="41"/>
      <c r="O24" s="41"/>
      <c r="P24" s="41"/>
      <c r="Q24" s="41"/>
      <c r="R24" s="41"/>
      <c r="S24" s="41"/>
      <c r="T24" s="41"/>
      <c r="U24" s="41"/>
      <c r="V24" s="41"/>
      <c r="W24" s="41"/>
      <c r="X24" s="41"/>
      <c r="Y24" s="41"/>
      <c r="Z24" s="41"/>
      <c r="AA24" s="41"/>
      <c r="AB24" s="41"/>
      <c r="AC24" s="41"/>
      <c r="AD24" s="41"/>
      <c r="AE24" s="66"/>
      <c r="AF24" s="45"/>
    </row>
    <row r="25" spans="1:177" ht="29.5" thickBot="1" x14ac:dyDescent="0.4">
      <c r="A25" s="47" t="s">
        <v>216</v>
      </c>
      <c r="B25" s="13">
        <f>B20-B23</f>
        <v>0</v>
      </c>
      <c r="C25" s="25">
        <f>C20-C23</f>
        <v>0</v>
      </c>
      <c r="D25" s="25">
        <f t="shared" ref="D25:AD25" si="2">D20-D23</f>
        <v>0</v>
      </c>
      <c r="E25" s="25">
        <f t="shared" si="2"/>
        <v>0</v>
      </c>
      <c r="F25" s="25">
        <f t="shared" si="2"/>
        <v>0</v>
      </c>
      <c r="G25" s="25">
        <f t="shared" si="2"/>
        <v>0</v>
      </c>
      <c r="H25" s="25">
        <f t="shared" si="2"/>
        <v>0</v>
      </c>
      <c r="I25" s="25">
        <f t="shared" si="2"/>
        <v>0</v>
      </c>
      <c r="J25" s="25">
        <f t="shared" si="2"/>
        <v>0</v>
      </c>
      <c r="K25" s="25">
        <f t="shared" si="2"/>
        <v>0</v>
      </c>
      <c r="L25" s="25">
        <f t="shared" si="2"/>
        <v>0</v>
      </c>
      <c r="M25" s="25">
        <f t="shared" si="2"/>
        <v>0</v>
      </c>
      <c r="N25" s="25">
        <f t="shared" si="2"/>
        <v>0</v>
      </c>
      <c r="O25" s="25">
        <f t="shared" si="2"/>
        <v>0</v>
      </c>
      <c r="P25" s="25">
        <f t="shared" si="2"/>
        <v>0</v>
      </c>
      <c r="Q25" s="25">
        <f t="shared" si="2"/>
        <v>0</v>
      </c>
      <c r="R25" s="25">
        <f t="shared" si="2"/>
        <v>0</v>
      </c>
      <c r="S25" s="25">
        <f t="shared" si="2"/>
        <v>0</v>
      </c>
      <c r="T25" s="25">
        <f t="shared" si="2"/>
        <v>0</v>
      </c>
      <c r="U25" s="25">
        <f t="shared" si="2"/>
        <v>25.8</v>
      </c>
      <c r="V25" s="25">
        <f t="shared" si="2"/>
        <v>0</v>
      </c>
      <c r="W25" s="25">
        <f t="shared" si="2"/>
        <v>0</v>
      </c>
      <c r="X25" s="25">
        <f t="shared" si="2"/>
        <v>0</v>
      </c>
      <c r="Y25" s="25">
        <f t="shared" si="2"/>
        <v>0</v>
      </c>
      <c r="Z25" s="25">
        <f t="shared" si="2"/>
        <v>0</v>
      </c>
      <c r="AA25" s="25">
        <f t="shared" si="2"/>
        <v>0</v>
      </c>
      <c r="AB25" s="25">
        <f t="shared" si="2"/>
        <v>0</v>
      </c>
      <c r="AC25" s="25">
        <f t="shared" si="2"/>
        <v>0</v>
      </c>
      <c r="AD25" s="25">
        <f t="shared" si="2"/>
        <v>0</v>
      </c>
      <c r="AE25" s="46">
        <f>AE20-AE23</f>
        <v>0</v>
      </c>
      <c r="AF25" s="16"/>
    </row>
    <row r="26" spans="1:177" ht="15" thickBot="1" x14ac:dyDescent="0.4">
      <c r="A26" s="177" t="s">
        <v>10</v>
      </c>
      <c r="B26" s="178"/>
      <c r="C26" s="7"/>
      <c r="D26" s="7"/>
      <c r="E26" s="7"/>
      <c r="F26" s="7"/>
      <c r="G26" s="7"/>
      <c r="H26" s="7"/>
      <c r="I26" s="7"/>
      <c r="J26" s="7"/>
      <c r="K26" s="7"/>
      <c r="L26" s="7"/>
      <c r="M26" s="7"/>
      <c r="N26" s="7"/>
      <c r="O26" s="7"/>
      <c r="P26" s="7"/>
      <c r="Q26" s="7"/>
      <c r="R26" s="7"/>
      <c r="S26" s="7"/>
      <c r="T26" s="7"/>
      <c r="U26" s="7"/>
      <c r="V26" s="7"/>
      <c r="W26" s="7"/>
      <c r="X26" s="7"/>
      <c r="Y26" s="7"/>
      <c r="Z26" s="7"/>
      <c r="AA26" s="7"/>
      <c r="AB26" s="7"/>
      <c r="AC26" s="7"/>
      <c r="AD26" s="7"/>
      <c r="AE26" s="7"/>
      <c r="AF26" s="7"/>
    </row>
    <row r="27" spans="1:177" x14ac:dyDescent="0.35">
      <c r="A27" s="164" t="s">
        <v>99</v>
      </c>
      <c r="B27" s="13" t="s">
        <v>100</v>
      </c>
      <c r="C27" s="39">
        <v>1.52</v>
      </c>
      <c r="D27" s="16"/>
      <c r="E27" s="16"/>
      <c r="F27" s="8"/>
      <c r="G27" s="8"/>
      <c r="H27" s="8"/>
      <c r="I27" s="8"/>
      <c r="J27" s="8"/>
      <c r="K27" s="8"/>
      <c r="L27" s="8"/>
      <c r="M27" s="8"/>
      <c r="N27" s="8"/>
      <c r="O27" s="8"/>
      <c r="P27" s="8"/>
      <c r="Q27" s="8"/>
      <c r="R27" s="8"/>
      <c r="S27" s="8"/>
      <c r="T27" s="8"/>
      <c r="U27" s="8"/>
      <c r="V27" s="8"/>
      <c r="W27" s="8"/>
      <c r="X27" s="8"/>
      <c r="Y27" s="8"/>
      <c r="Z27" s="8"/>
      <c r="AA27" s="8"/>
      <c r="AB27" s="8"/>
      <c r="AC27" s="8"/>
      <c r="AD27" s="8"/>
      <c r="AE27" s="8"/>
      <c r="AF27" s="8"/>
    </row>
    <row r="28" spans="1:177" x14ac:dyDescent="0.35">
      <c r="A28" s="165"/>
      <c r="B28" s="13" t="s">
        <v>102</v>
      </c>
      <c r="C28" s="29">
        <v>0</v>
      </c>
      <c r="D28" s="16"/>
      <c r="E28" s="16"/>
      <c r="F28" s="8"/>
      <c r="G28" s="8"/>
      <c r="H28" s="8"/>
      <c r="I28" s="8"/>
      <c r="J28" s="8"/>
      <c r="K28" s="8"/>
      <c r="L28" s="8"/>
      <c r="M28" s="8"/>
      <c r="N28" s="8"/>
      <c r="O28" s="8"/>
      <c r="P28" s="8"/>
      <c r="Q28" s="8"/>
      <c r="R28" s="8"/>
      <c r="S28" s="8"/>
      <c r="T28" s="8"/>
      <c r="U28" s="8"/>
      <c r="V28" s="8"/>
      <c r="W28" s="8"/>
      <c r="X28" s="8"/>
      <c r="Y28" s="8"/>
      <c r="Z28" s="8"/>
      <c r="AA28" s="8"/>
      <c r="AB28" s="8"/>
      <c r="AC28" s="8"/>
      <c r="AD28" s="8"/>
      <c r="AE28" s="8"/>
      <c r="AF28" s="8"/>
    </row>
    <row r="29" spans="1:177" x14ac:dyDescent="0.35">
      <c r="A29" s="165"/>
      <c r="B29" s="13" t="s">
        <v>103</v>
      </c>
      <c r="C29" s="29">
        <v>0.77</v>
      </c>
      <c r="D29" s="16"/>
      <c r="E29" s="16"/>
      <c r="F29" s="8"/>
      <c r="G29" s="8"/>
      <c r="H29" s="8"/>
      <c r="I29" s="8"/>
      <c r="J29" s="8"/>
      <c r="K29" s="8"/>
      <c r="L29" s="8"/>
      <c r="M29" s="8"/>
      <c r="N29" s="8"/>
      <c r="O29" s="8"/>
      <c r="P29" s="8"/>
      <c r="Q29" s="8"/>
      <c r="R29" s="8"/>
      <c r="S29" s="8"/>
      <c r="T29" s="8"/>
      <c r="U29" s="8"/>
      <c r="V29" s="8"/>
      <c r="W29" s="8"/>
      <c r="X29" s="8"/>
      <c r="Y29" s="8"/>
      <c r="Z29" s="8"/>
      <c r="AA29" s="8"/>
      <c r="AB29" s="8"/>
      <c r="AC29" s="8"/>
      <c r="AD29" s="8"/>
      <c r="AE29" s="8"/>
      <c r="AF29" s="8"/>
    </row>
    <row r="30" spans="1:177" x14ac:dyDescent="0.35">
      <c r="A30" s="165"/>
      <c r="B30" s="13" t="s">
        <v>101</v>
      </c>
      <c r="C30" s="29">
        <v>0.25</v>
      </c>
      <c r="D30" s="8"/>
      <c r="E30" s="8"/>
      <c r="F30" s="8"/>
      <c r="G30" s="8"/>
      <c r="H30" s="8"/>
      <c r="I30" s="8"/>
      <c r="J30" s="8"/>
      <c r="K30" s="8"/>
      <c r="L30" s="8"/>
      <c r="M30" s="8"/>
      <c r="N30" s="8"/>
      <c r="O30" s="8"/>
      <c r="P30" s="8"/>
      <c r="Q30" s="8"/>
      <c r="R30" s="8"/>
      <c r="S30" s="8"/>
      <c r="T30" s="8"/>
      <c r="U30" s="8"/>
      <c r="V30" s="8"/>
      <c r="W30" s="8"/>
      <c r="X30" s="8"/>
      <c r="Y30" s="8"/>
      <c r="Z30" s="8"/>
      <c r="AA30" s="8"/>
      <c r="AB30" s="8"/>
      <c r="AC30" s="8"/>
      <c r="AD30" s="8"/>
      <c r="AE30" s="8"/>
      <c r="AF30" s="8"/>
    </row>
    <row r="31" spans="1:177" x14ac:dyDescent="0.35">
      <c r="A31" s="179" t="s">
        <v>104</v>
      </c>
      <c r="B31" s="30" t="s">
        <v>105</v>
      </c>
      <c r="C31" s="43">
        <v>0.25</v>
      </c>
      <c r="D31" s="110"/>
      <c r="E31" s="110"/>
      <c r="F31" s="110"/>
      <c r="G31" s="110"/>
      <c r="H31" s="110"/>
      <c r="I31" s="110"/>
      <c r="J31" s="110"/>
      <c r="K31" s="110"/>
      <c r="L31" s="110"/>
      <c r="M31" s="110"/>
      <c r="N31" s="110"/>
      <c r="O31" s="110"/>
      <c r="P31" s="110"/>
      <c r="Q31" s="110"/>
      <c r="R31" s="110"/>
      <c r="S31" s="110"/>
      <c r="T31" s="110"/>
      <c r="U31" s="110"/>
      <c r="V31" s="110"/>
      <c r="W31" s="110"/>
      <c r="X31" s="110"/>
      <c r="Y31" s="110"/>
      <c r="Z31" s="110"/>
      <c r="AA31" s="110"/>
      <c r="AB31" s="110"/>
      <c r="AC31" s="110"/>
      <c r="AD31" s="110"/>
      <c r="AE31" s="110"/>
    </row>
    <row r="32" spans="1:177" x14ac:dyDescent="0.35">
      <c r="A32" s="179"/>
      <c r="B32" s="30" t="s">
        <v>106</v>
      </c>
      <c r="C32" s="43">
        <v>1.03</v>
      </c>
      <c r="D32" s="110"/>
      <c r="E32" s="110"/>
      <c r="F32" s="110"/>
      <c r="G32" s="110"/>
      <c r="H32" s="110"/>
      <c r="I32" s="110"/>
      <c r="J32" s="110"/>
      <c r="K32" s="110"/>
      <c r="L32" s="110"/>
      <c r="M32" s="110"/>
      <c r="N32" s="110"/>
      <c r="O32" s="110"/>
      <c r="P32" s="110"/>
      <c r="Q32" s="110"/>
      <c r="R32" s="110"/>
      <c r="S32" s="110"/>
      <c r="T32" s="110"/>
      <c r="U32" s="110"/>
      <c r="V32" s="110"/>
      <c r="W32" s="110"/>
      <c r="X32" s="110"/>
      <c r="Y32" s="110"/>
      <c r="Z32" s="110"/>
      <c r="AA32" s="110"/>
      <c r="AB32" s="110"/>
      <c r="AC32" s="110"/>
      <c r="AD32" s="110"/>
      <c r="AE32" s="110"/>
    </row>
    <row r="33" spans="1:31" ht="29" x14ac:dyDescent="0.35">
      <c r="A33" s="179"/>
      <c r="B33" s="40" t="s">
        <v>107</v>
      </c>
      <c r="C33" s="43">
        <v>0.59</v>
      </c>
      <c r="D33" s="110"/>
      <c r="E33" s="110"/>
      <c r="F33" s="110"/>
      <c r="G33" s="110"/>
      <c r="H33" s="110"/>
      <c r="I33" s="110"/>
      <c r="J33" s="110"/>
      <c r="K33" s="110"/>
      <c r="L33" s="110"/>
      <c r="M33" s="110"/>
      <c r="N33" s="110"/>
      <c r="O33" s="110"/>
      <c r="P33" s="110"/>
      <c r="Q33" s="110"/>
      <c r="R33" s="110"/>
      <c r="S33" s="110"/>
      <c r="T33" s="110"/>
      <c r="U33" s="110"/>
      <c r="V33" s="110"/>
      <c r="W33" s="110"/>
      <c r="X33" s="110"/>
      <c r="Y33" s="110"/>
      <c r="Z33" s="110"/>
      <c r="AA33" s="110"/>
      <c r="AB33" s="110"/>
      <c r="AC33" s="110"/>
      <c r="AD33" s="110"/>
      <c r="AE33" s="110"/>
    </row>
    <row r="34" spans="1:31" ht="15" thickBot="1" x14ac:dyDescent="0.4">
      <c r="A34" s="180"/>
      <c r="B34" s="25" t="s">
        <v>108</v>
      </c>
      <c r="C34" s="44">
        <v>0.43</v>
      </c>
      <c r="D34" s="110"/>
      <c r="E34" s="110"/>
      <c r="F34" s="110"/>
      <c r="G34" s="110"/>
      <c r="H34" s="110"/>
      <c r="I34" s="110"/>
      <c r="J34" s="110"/>
      <c r="K34" s="110"/>
      <c r="L34" s="110"/>
      <c r="M34" s="110"/>
      <c r="N34" s="110"/>
      <c r="O34" s="110"/>
      <c r="P34" s="110"/>
      <c r="Q34" s="110"/>
      <c r="R34" s="110"/>
      <c r="S34" s="110"/>
      <c r="T34" s="110"/>
      <c r="U34" s="110"/>
      <c r="V34" s="110"/>
      <c r="W34" s="110"/>
      <c r="X34" s="110"/>
      <c r="Y34" s="110"/>
      <c r="Z34" s="110"/>
      <c r="AA34" s="110"/>
      <c r="AB34" s="110"/>
      <c r="AC34" s="110"/>
      <c r="AD34" s="110"/>
      <c r="AE34" s="110"/>
    </row>
  </sheetData>
  <mergeCells count="7">
    <mergeCell ref="A31:A34"/>
    <mergeCell ref="A9:B9"/>
    <mergeCell ref="A26:B26"/>
    <mergeCell ref="A27:A30"/>
    <mergeCell ref="A17:AE17"/>
    <mergeCell ref="A19:AE19"/>
    <mergeCell ref="A22:AE22"/>
  </mergeCells>
  <pageMargins left="0.7" right="0.7" top="0.75" bottom="0.75" header="0.3" footer="0.3"/>
  <pageSetup paperSize="9" orientation="portrait" verticalDpi="0" r:id="rId1"/>
  <legacyDrawing r:id="rId2"/>
  <extLst>
    <ext xmlns:x14="http://schemas.microsoft.com/office/spreadsheetml/2009/9/main" uri="{CCE6A557-97BC-4b89-ADB6-D9C93CAAB3DF}">
      <x14:dataValidations xmlns:xm="http://schemas.microsoft.com/office/excel/2006/main" count="3">
        <x14:dataValidation type="list" allowBlank="1" showInputMessage="1" showErrorMessage="1" prompt="Choisir l'essence pour avoir la di pour le scénario de référence">
          <x14:formula1>
            <xm:f>'Listes choix'!$C$2:$C$66</xm:f>
          </x14:formula1>
          <xm:sqref>D27:D29</xm:sqref>
        </x14:dataValidation>
        <x14:dataValidation type="list" showInputMessage="1" showErrorMessage="1" prompt="Choisir un type de reboisement pour le calcul du CS projet">
          <x14:formula1>
            <xm:f>'Listes choix'!$G$2:$G$5</xm:f>
          </x14:formula1>
          <xm:sqref>B12</xm:sqref>
        </x14:dataValidation>
        <x14:dataValidation type="list" showInputMessage="1" showErrorMessage="1" prompt="Choisir un type de friche pour le calcul du CS référence">
          <x14:formula1>
            <xm:f>'Listes choix'!$H$2:$H$3</xm:f>
          </x14:formula1>
          <xm:sqref>B13</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26"/>
  <sheetViews>
    <sheetView tabSelected="1" zoomScale="76" workbookViewId="0">
      <selection activeCell="K7" sqref="K7"/>
    </sheetView>
  </sheetViews>
  <sheetFormatPr baseColWidth="10" defaultRowHeight="14.5" x14ac:dyDescent="0.35"/>
  <cols>
    <col min="1" max="1" width="55.90625" customWidth="1"/>
    <col min="2" max="2" width="29.7265625" customWidth="1"/>
    <col min="3" max="3" width="22.54296875" customWidth="1"/>
  </cols>
  <sheetData>
    <row r="1" spans="1:4" ht="15" thickBot="1" x14ac:dyDescent="0.4"/>
    <row r="2" spans="1:4" ht="16" thickBot="1" x14ac:dyDescent="0.4">
      <c r="A2" s="48" t="s">
        <v>115</v>
      </c>
      <c r="B2" s="148" t="s">
        <v>114</v>
      </c>
      <c r="C2" s="150"/>
      <c r="D2" s="149"/>
    </row>
    <row r="3" spans="1:4" ht="15.5" x14ac:dyDescent="0.35">
      <c r="A3" s="37" t="s">
        <v>116</v>
      </c>
      <c r="B3" s="152">
        <f>SUM(B4,B6)</f>
        <v>149.79021475232463</v>
      </c>
      <c r="C3" s="150"/>
      <c r="D3" s="149"/>
    </row>
    <row r="4" spans="1:4" ht="15.5" x14ac:dyDescent="0.35">
      <c r="A4" s="49" t="s">
        <v>117</v>
      </c>
      <c r="B4" s="151">
        <f>REAforêtMBoisement!B6</f>
        <v>146.06671037457289</v>
      </c>
      <c r="C4" s="150"/>
      <c r="D4" s="149"/>
    </row>
    <row r="5" spans="1:4" ht="15.5" x14ac:dyDescent="0.35">
      <c r="A5" s="116" t="s">
        <v>121</v>
      </c>
      <c r="B5" s="151">
        <f>B4*(1-C15)*(1-C16)*(1-C17)*(1-C18)</f>
        <v>118.31403540340405</v>
      </c>
      <c r="C5" s="150"/>
      <c r="D5" s="149"/>
    </row>
    <row r="6" spans="1:4" ht="15.5" x14ac:dyDescent="0.35">
      <c r="A6" s="49" t="s">
        <v>118</v>
      </c>
      <c r="B6" s="151">
        <f>REAproduitsMBoisement!B6</f>
        <v>3.7235043777517491</v>
      </c>
      <c r="C6" s="150"/>
      <c r="D6" s="149"/>
    </row>
    <row r="7" spans="1:4" ht="15.5" x14ac:dyDescent="0.35">
      <c r="A7" s="116" t="s">
        <v>122</v>
      </c>
      <c r="B7" s="151">
        <f>B6*(1-C15)*(1-C16)*(1-C17)*(1-C18)</f>
        <v>3.0160385459789172</v>
      </c>
      <c r="C7" s="150"/>
      <c r="D7" s="149"/>
    </row>
    <row r="8" spans="1:4" ht="15.5" x14ac:dyDescent="0.35">
      <c r="A8" s="49" t="s">
        <v>119</v>
      </c>
      <c r="B8" s="151">
        <f>REEsubsMBoisement!B6</f>
        <v>25.8</v>
      </c>
      <c r="C8" s="150"/>
      <c r="D8" s="149"/>
    </row>
    <row r="9" spans="1:4" ht="16" thickBot="1" x14ac:dyDescent="0.4">
      <c r="A9" s="117" t="s">
        <v>123</v>
      </c>
      <c r="B9" s="153">
        <f>B8*(1-C15)*(1-C16)*(1-C17)*(1-C18)</f>
        <v>20.898000000000003</v>
      </c>
      <c r="C9" s="150"/>
      <c r="D9" s="149"/>
    </row>
    <row r="10" spans="1:4" ht="15.5" x14ac:dyDescent="0.35">
      <c r="A10" s="50" t="s">
        <v>120</v>
      </c>
      <c r="B10" s="154">
        <f>SUM(B3,B8)</f>
        <v>175.59021475232464</v>
      </c>
      <c r="C10" s="64"/>
      <c r="D10" s="16"/>
    </row>
    <row r="11" spans="1:4" ht="16" thickBot="1" x14ac:dyDescent="0.4">
      <c r="A11" s="51" t="s">
        <v>124</v>
      </c>
      <c r="B11" s="155">
        <f>SUM(B5,B7,B9)</f>
        <v>142.22807394938297</v>
      </c>
      <c r="C11" s="64"/>
      <c r="D11" s="16"/>
    </row>
    <row r="12" spans="1:4" x14ac:dyDescent="0.35">
      <c r="C12" s="8"/>
      <c r="D12" s="8"/>
    </row>
    <row r="13" spans="1:4" ht="15" thickBot="1" x14ac:dyDescent="0.4"/>
    <row r="14" spans="1:4" ht="16" thickBot="1" x14ac:dyDescent="0.4">
      <c r="A14" s="53" t="s">
        <v>125</v>
      </c>
      <c r="B14" s="78" t="s">
        <v>126</v>
      </c>
      <c r="C14" s="102" t="s">
        <v>133</v>
      </c>
    </row>
    <row r="15" spans="1:4" x14ac:dyDescent="0.35">
      <c r="A15" s="126" t="s">
        <v>230</v>
      </c>
      <c r="B15" s="56" t="s">
        <v>134</v>
      </c>
      <c r="C15" s="58">
        <f>IF(B15="Réalisée",0,IF(B15="Pas réalisée",0.2,""))</f>
        <v>0</v>
      </c>
    </row>
    <row r="16" spans="1:4" x14ac:dyDescent="0.35">
      <c r="A16" s="23" t="s">
        <v>231</v>
      </c>
      <c r="B16" s="55" t="s">
        <v>130</v>
      </c>
      <c r="C16" s="59">
        <v>0.1</v>
      </c>
      <c r="D16" s="52"/>
    </row>
    <row r="17" spans="1:5" x14ac:dyDescent="0.35">
      <c r="A17" s="131" t="s">
        <v>156</v>
      </c>
      <c r="B17" s="57" t="s">
        <v>136</v>
      </c>
      <c r="C17" s="59">
        <f>IF(B17="Départements sans risque ou risque négligeable",0,IF(B17="Départements avec risque très faible ou faible",0.05,IF(B17="Départements avec risque moyen",0.1,IF(B17="Départements avec risque fort ou très fort", 0.15,""))))</f>
        <v>0.1</v>
      </c>
      <c r="D17" s="52"/>
    </row>
    <row r="18" spans="1:5" ht="15" thickBot="1" x14ac:dyDescent="0.4">
      <c r="A18" s="132" t="s">
        <v>132</v>
      </c>
      <c r="B18" s="156" t="s">
        <v>139</v>
      </c>
      <c r="C18" s="157">
        <f>IF(B18="Démontrée",0,IF(B18="Non démontrée",0.1,""))</f>
        <v>0</v>
      </c>
    </row>
    <row r="19" spans="1:5" x14ac:dyDescent="0.35">
      <c r="A19" s="60"/>
      <c r="B19" s="16"/>
      <c r="C19" s="16"/>
      <c r="D19" s="60"/>
      <c r="E19" s="100"/>
    </row>
    <row r="20" spans="1:5" x14ac:dyDescent="0.35">
      <c r="A20" s="60"/>
      <c r="B20" s="16"/>
      <c r="C20" s="16"/>
      <c r="D20" s="60"/>
      <c r="E20" s="100"/>
    </row>
    <row r="21" spans="1:5" x14ac:dyDescent="0.35">
      <c r="A21" s="60"/>
      <c r="B21" s="16"/>
      <c r="C21" s="16"/>
      <c r="D21" s="60"/>
      <c r="E21" s="100"/>
    </row>
    <row r="22" spans="1:5" x14ac:dyDescent="0.35">
      <c r="A22" s="60"/>
      <c r="B22" s="16"/>
      <c r="C22" s="61"/>
      <c r="D22" s="60"/>
    </row>
    <row r="23" spans="1:5" x14ac:dyDescent="0.35">
      <c r="A23" s="60"/>
      <c r="B23" s="60"/>
      <c r="C23" s="60"/>
      <c r="D23" s="60"/>
    </row>
    <row r="24" spans="1:5" x14ac:dyDescent="0.35">
      <c r="A24" s="60"/>
      <c r="B24" s="60"/>
      <c r="C24" s="60"/>
      <c r="D24" s="60"/>
    </row>
    <row r="25" spans="1:5" x14ac:dyDescent="0.35">
      <c r="A25" s="60"/>
      <c r="B25" s="60"/>
      <c r="C25" s="60"/>
      <c r="D25" s="60"/>
    </row>
    <row r="26" spans="1:5" x14ac:dyDescent="0.35">
      <c r="A26" s="60"/>
      <c r="B26" s="60"/>
      <c r="C26" s="60"/>
      <c r="D26" s="60"/>
    </row>
  </sheetData>
  <pageMargins left="0.7" right="0.7" top="0.75" bottom="0.75" header="0.3" footer="0.3"/>
  <pageSetup paperSize="9" orientation="portrait" r:id="rId1"/>
  <extLst>
    <ext xmlns:x14="http://schemas.microsoft.com/office/spreadsheetml/2009/9/main" uri="{CCE6A557-97BC-4b89-ADB6-D9C93CAAB3DF}">
      <x14:dataValidations xmlns:xm="http://schemas.microsoft.com/office/excel/2006/main" count="3">
        <x14:dataValidation type="list" showInputMessage="1" showErrorMessage="1" prompt="Choisir une des deux options (Méthode Reboisement et Boisement)">
          <x14:formula1>
            <xm:f>'Listes choix'!$J$2:$K$2</xm:f>
          </x14:formula1>
          <xm:sqref>B15</xm:sqref>
        </x14:dataValidation>
        <x14:dataValidation type="list" showInputMessage="1" showErrorMessage="1" prompt="Choisir une des deux options">
          <x14:formula1>
            <xm:f>'Listes choix'!$J$9:$K$9</xm:f>
          </x14:formula1>
          <xm:sqref>B18</xm:sqref>
        </x14:dataValidation>
        <x14:dataValidation type="list" showInputMessage="1" showErrorMessage="1" prompt="Choisir une des quatre options (Méthodes Reboisement et Boisement)">
          <x14:formula1>
            <xm:f>'Listes choix'!$K$5:$K$8</xm:f>
          </x14:formula1>
          <xm:sqref>B17</xm:sqref>
        </x14:dataValidation>
      </x14:dataValidations>
    </ext>
  </extLst>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T160"/>
  <sheetViews>
    <sheetView topLeftCell="H1" zoomScale="66" workbookViewId="0">
      <selection activeCell="W2" sqref="W2"/>
    </sheetView>
  </sheetViews>
  <sheetFormatPr baseColWidth="10" defaultRowHeight="14.5" x14ac:dyDescent="0.35"/>
  <cols>
    <col min="1" max="1" width="23.1796875" style="52" customWidth="1"/>
    <col min="2" max="2" width="10.90625" style="52"/>
    <col min="3" max="3" width="22.08984375" style="52" customWidth="1"/>
    <col min="4" max="6" width="10.90625" style="52"/>
    <col min="7" max="7" width="14.90625" style="52" customWidth="1"/>
    <col min="8" max="8" width="16.7265625" style="52" customWidth="1"/>
    <col min="9" max="9" width="22.26953125" style="52" customWidth="1"/>
    <col min="10" max="10" width="25" style="52" customWidth="1"/>
    <col min="11" max="11" width="26.90625" style="52" customWidth="1"/>
    <col min="12" max="15" width="10.90625" style="52"/>
    <col min="16" max="16" width="13.6328125" style="52" customWidth="1"/>
    <col min="17" max="16384" width="10.90625" style="52"/>
  </cols>
  <sheetData>
    <row r="1" spans="1:20" ht="44" thickBot="1" x14ac:dyDescent="0.4">
      <c r="A1" s="82" t="s">
        <v>9</v>
      </c>
      <c r="B1" s="82" t="s">
        <v>18</v>
      </c>
      <c r="C1" s="86" t="s">
        <v>56</v>
      </c>
      <c r="D1" s="87" t="s">
        <v>21</v>
      </c>
      <c r="E1" s="86" t="s">
        <v>90</v>
      </c>
      <c r="F1" s="86" t="s">
        <v>91</v>
      </c>
      <c r="G1" s="86" t="s">
        <v>109</v>
      </c>
      <c r="H1" s="86" t="s">
        <v>112</v>
      </c>
      <c r="I1" s="95" t="s">
        <v>125</v>
      </c>
      <c r="J1" s="181" t="s">
        <v>126</v>
      </c>
      <c r="K1" s="182"/>
      <c r="L1" s="11"/>
      <c r="M1" s="11"/>
      <c r="N1" s="86" t="s">
        <v>56</v>
      </c>
      <c r="O1" s="86" t="s">
        <v>153</v>
      </c>
      <c r="P1" s="87" t="s">
        <v>156</v>
      </c>
      <c r="Q1" s="183" t="s">
        <v>166</v>
      </c>
      <c r="R1" s="184"/>
      <c r="S1" s="185"/>
      <c r="T1" s="86" t="s">
        <v>224</v>
      </c>
    </row>
    <row r="2" spans="1:20" ht="87.5" thickBot="1" x14ac:dyDescent="0.4">
      <c r="A2" s="79" t="s">
        <v>159</v>
      </c>
      <c r="B2" s="84" t="s">
        <v>20</v>
      </c>
      <c r="C2" s="88" t="s">
        <v>22</v>
      </c>
      <c r="D2" s="91">
        <v>0.62</v>
      </c>
      <c r="E2" s="88" t="s">
        <v>92</v>
      </c>
      <c r="F2" s="91">
        <v>35</v>
      </c>
      <c r="G2" s="84" t="s">
        <v>19</v>
      </c>
      <c r="H2" s="84" t="s">
        <v>19</v>
      </c>
      <c r="I2" s="88" t="s">
        <v>127</v>
      </c>
      <c r="J2" s="96" t="s">
        <v>134</v>
      </c>
      <c r="K2" s="96" t="s">
        <v>180</v>
      </c>
      <c r="L2" s="99" t="s">
        <v>134</v>
      </c>
      <c r="M2" s="98" t="s">
        <v>180</v>
      </c>
      <c r="N2" s="84" t="s">
        <v>22</v>
      </c>
      <c r="O2" s="84" t="s">
        <v>154</v>
      </c>
      <c r="P2" s="83" t="s">
        <v>157</v>
      </c>
      <c r="Q2" s="86" t="s">
        <v>165</v>
      </c>
      <c r="R2" s="86" t="s">
        <v>167</v>
      </c>
      <c r="S2" s="125" t="s">
        <v>168</v>
      </c>
      <c r="T2" s="54" t="s">
        <v>225</v>
      </c>
    </row>
    <row r="3" spans="1:20" ht="102" thickBot="1" x14ac:dyDescent="0.4">
      <c r="A3" s="80" t="s">
        <v>160</v>
      </c>
      <c r="B3" s="85" t="s">
        <v>19</v>
      </c>
      <c r="C3" s="70" t="s">
        <v>78</v>
      </c>
      <c r="D3" s="92">
        <v>0.64</v>
      </c>
      <c r="E3" s="70" t="s">
        <v>93</v>
      </c>
      <c r="F3" s="92">
        <v>25</v>
      </c>
      <c r="G3" s="94" t="s">
        <v>106</v>
      </c>
      <c r="H3" s="85" t="s">
        <v>113</v>
      </c>
      <c r="I3" s="70" t="s">
        <v>128</v>
      </c>
      <c r="J3" s="54" t="s">
        <v>140</v>
      </c>
      <c r="K3" s="89" t="s">
        <v>142</v>
      </c>
      <c r="L3" s="11"/>
      <c r="M3" s="11"/>
      <c r="N3" s="94" t="s">
        <v>23</v>
      </c>
      <c r="O3" s="94" t="s">
        <v>27</v>
      </c>
      <c r="P3" s="85" t="s">
        <v>137</v>
      </c>
      <c r="Q3" s="84" t="s">
        <v>169</v>
      </c>
      <c r="R3" s="84" t="s">
        <v>178</v>
      </c>
      <c r="S3" s="84" t="s">
        <v>172</v>
      </c>
      <c r="T3" s="54" t="s">
        <v>226</v>
      </c>
    </row>
    <row r="4" spans="1:20" ht="87.5" thickBot="1" x14ac:dyDescent="0.4">
      <c r="A4" s="80" t="s">
        <v>161</v>
      </c>
      <c r="B4" s="11"/>
      <c r="C4" s="70" t="s">
        <v>23</v>
      </c>
      <c r="D4" s="92">
        <v>0.42</v>
      </c>
      <c r="E4" s="71" t="s">
        <v>94</v>
      </c>
      <c r="F4" s="93">
        <v>2</v>
      </c>
      <c r="G4" s="80" t="s">
        <v>108</v>
      </c>
      <c r="H4" s="11"/>
      <c r="I4" s="70" t="s">
        <v>129</v>
      </c>
      <c r="J4" s="54" t="s">
        <v>130</v>
      </c>
      <c r="K4" s="89" t="s">
        <v>130</v>
      </c>
      <c r="L4" s="11"/>
      <c r="M4" s="11"/>
      <c r="N4" s="94" t="s">
        <v>79</v>
      </c>
      <c r="O4" s="81" t="s">
        <v>155</v>
      </c>
      <c r="P4" s="11"/>
      <c r="Q4" s="94" t="s">
        <v>170</v>
      </c>
      <c r="R4" s="85" t="s">
        <v>171</v>
      </c>
      <c r="S4" s="80" t="s">
        <v>173</v>
      </c>
    </row>
    <row r="5" spans="1:20" ht="87.5" thickBot="1" x14ac:dyDescent="0.4">
      <c r="A5" s="81" t="s">
        <v>162</v>
      </c>
      <c r="B5" s="11"/>
      <c r="C5" s="70" t="s">
        <v>79</v>
      </c>
      <c r="D5" s="89">
        <v>0.42</v>
      </c>
      <c r="E5" s="11"/>
      <c r="F5" s="11"/>
      <c r="G5" s="81" t="s">
        <v>110</v>
      </c>
      <c r="H5" s="11"/>
      <c r="I5" s="164" t="s">
        <v>131</v>
      </c>
      <c r="J5" s="54"/>
      <c r="K5" s="89" t="s">
        <v>141</v>
      </c>
      <c r="L5" s="11"/>
      <c r="M5" s="11"/>
      <c r="N5" s="80" t="s">
        <v>25</v>
      </c>
      <c r="O5" s="11"/>
      <c r="P5" s="11"/>
      <c r="Q5" s="81" t="s">
        <v>177</v>
      </c>
      <c r="S5" s="80" t="s">
        <v>174</v>
      </c>
    </row>
    <row r="6" spans="1:20" ht="72.5" x14ac:dyDescent="0.35">
      <c r="A6" s="11"/>
      <c r="B6" s="11"/>
      <c r="C6" s="70" t="s">
        <v>80</v>
      </c>
      <c r="D6" s="89">
        <v>0.52</v>
      </c>
      <c r="E6" s="11"/>
      <c r="F6" s="11"/>
      <c r="G6" s="11"/>
      <c r="H6" s="11"/>
      <c r="I6" s="165"/>
      <c r="J6" s="54"/>
      <c r="K6" s="89" t="s">
        <v>135</v>
      </c>
      <c r="L6" s="11"/>
      <c r="M6" s="11"/>
      <c r="N6" s="80" t="s">
        <v>26</v>
      </c>
      <c r="O6" s="11"/>
      <c r="P6" s="11"/>
      <c r="S6" s="80" t="s">
        <v>175</v>
      </c>
    </row>
    <row r="7" spans="1:20" ht="101.5" x14ac:dyDescent="0.35">
      <c r="A7" s="11"/>
      <c r="B7" s="11"/>
      <c r="C7" s="70" t="s">
        <v>24</v>
      </c>
      <c r="D7" s="89">
        <v>0.36</v>
      </c>
      <c r="E7" s="11"/>
      <c r="F7" s="11"/>
      <c r="G7" s="11"/>
      <c r="H7" s="11"/>
      <c r="I7" s="165"/>
      <c r="J7" s="54"/>
      <c r="K7" s="89" t="s">
        <v>136</v>
      </c>
      <c r="L7" s="11"/>
      <c r="M7" s="11"/>
      <c r="N7" s="80" t="s">
        <v>27</v>
      </c>
      <c r="O7" s="11"/>
      <c r="P7" s="11"/>
      <c r="S7" s="101" t="s">
        <v>176</v>
      </c>
    </row>
    <row r="8" spans="1:20" ht="29.5" thickBot="1" x14ac:dyDescent="0.4">
      <c r="A8" s="11"/>
      <c r="B8" s="11"/>
      <c r="C8" s="70" t="s">
        <v>25</v>
      </c>
      <c r="D8" s="89">
        <v>0.61</v>
      </c>
      <c r="E8" s="11"/>
      <c r="F8" s="11"/>
      <c r="G8" s="11"/>
      <c r="H8" s="11"/>
      <c r="I8" s="167"/>
      <c r="J8" s="54"/>
      <c r="K8" s="89" t="s">
        <v>137</v>
      </c>
      <c r="L8" s="11"/>
      <c r="M8" s="11"/>
      <c r="N8" s="80" t="s">
        <v>28</v>
      </c>
      <c r="O8" s="11"/>
      <c r="P8" s="11"/>
      <c r="S8" s="81" t="s">
        <v>179</v>
      </c>
    </row>
    <row r="9" spans="1:20" ht="29.5" thickBot="1" x14ac:dyDescent="0.4">
      <c r="A9" s="11"/>
      <c r="B9" s="11"/>
      <c r="C9" s="70" t="s">
        <v>26</v>
      </c>
      <c r="D9" s="89">
        <v>0.66</v>
      </c>
      <c r="E9" s="11"/>
      <c r="F9" s="11"/>
      <c r="G9" s="11"/>
      <c r="H9" s="11"/>
      <c r="I9" s="71" t="s">
        <v>132</v>
      </c>
      <c r="J9" s="97" t="s">
        <v>139</v>
      </c>
      <c r="K9" s="90" t="s">
        <v>138</v>
      </c>
      <c r="L9" s="11"/>
      <c r="M9" s="11"/>
      <c r="N9" s="80" t="s">
        <v>29</v>
      </c>
      <c r="O9" s="11"/>
      <c r="P9" s="11"/>
    </row>
    <row r="10" spans="1:20" ht="29" x14ac:dyDescent="0.35">
      <c r="A10" s="11"/>
      <c r="B10" s="11"/>
      <c r="C10" s="70" t="s">
        <v>27</v>
      </c>
      <c r="D10" s="89">
        <v>0.47</v>
      </c>
      <c r="E10" s="11"/>
      <c r="F10" s="11"/>
      <c r="G10" s="11"/>
      <c r="H10" s="11"/>
      <c r="I10" s="11"/>
      <c r="J10" s="11"/>
      <c r="K10" s="11"/>
      <c r="L10" s="11"/>
      <c r="M10" s="11"/>
      <c r="N10" s="80" t="s">
        <v>30</v>
      </c>
      <c r="O10" s="11"/>
      <c r="P10" s="11"/>
    </row>
    <row r="11" spans="1:20" ht="29" x14ac:dyDescent="0.35">
      <c r="A11" s="11"/>
      <c r="B11" s="11"/>
      <c r="C11" s="70" t="s">
        <v>28</v>
      </c>
      <c r="D11" s="89">
        <v>0.67</v>
      </c>
      <c r="E11" s="11"/>
      <c r="F11" s="11"/>
      <c r="G11" s="11"/>
      <c r="H11" s="11"/>
      <c r="I11" s="11"/>
      <c r="J11" s="11"/>
      <c r="K11" s="11"/>
      <c r="L11" s="11"/>
      <c r="M11" s="11"/>
      <c r="N11" s="80" t="s">
        <v>31</v>
      </c>
      <c r="O11" s="11"/>
      <c r="P11" s="11"/>
    </row>
    <row r="12" spans="1:20" ht="43.5" x14ac:dyDescent="0.35">
      <c r="A12" s="11"/>
      <c r="B12" s="11"/>
      <c r="C12" s="70" t="s">
        <v>29</v>
      </c>
      <c r="D12" s="89">
        <v>0.7</v>
      </c>
      <c r="E12" s="11"/>
      <c r="F12" s="11"/>
      <c r="G12" s="11"/>
      <c r="H12" s="11"/>
      <c r="I12" s="11"/>
      <c r="J12" s="11"/>
      <c r="K12" s="11"/>
      <c r="L12" s="11"/>
      <c r="M12" s="11"/>
      <c r="N12" s="80" t="s">
        <v>32</v>
      </c>
      <c r="O12" s="11"/>
      <c r="P12" s="11"/>
    </row>
    <row r="13" spans="1:20" ht="29" x14ac:dyDescent="0.35">
      <c r="A13" s="11"/>
      <c r="B13" s="11"/>
      <c r="C13" s="70" t="s">
        <v>30</v>
      </c>
      <c r="D13" s="89">
        <v>0.54</v>
      </c>
      <c r="E13" s="11"/>
      <c r="F13" s="11"/>
      <c r="G13" s="11"/>
      <c r="H13" s="11"/>
      <c r="I13" s="11"/>
      <c r="J13" s="11"/>
      <c r="K13" s="11"/>
      <c r="L13" s="11"/>
      <c r="M13" s="11"/>
      <c r="N13" s="80" t="s">
        <v>33</v>
      </c>
      <c r="O13" s="11"/>
      <c r="P13" s="11"/>
    </row>
    <row r="14" spans="1:20" x14ac:dyDescent="0.35">
      <c r="A14" s="11"/>
      <c r="B14" s="11"/>
      <c r="C14" s="70" t="s">
        <v>31</v>
      </c>
      <c r="D14" s="89">
        <v>0.65</v>
      </c>
      <c r="E14" s="11"/>
      <c r="F14" s="11"/>
      <c r="G14" s="11"/>
      <c r="H14" s="11"/>
      <c r="I14" s="11"/>
      <c r="J14" s="11"/>
      <c r="K14" s="11"/>
      <c r="L14" s="11"/>
      <c r="M14" s="11"/>
      <c r="N14" s="80" t="s">
        <v>34</v>
      </c>
      <c r="O14" s="11"/>
      <c r="P14" s="11"/>
    </row>
    <row r="15" spans="1:20" ht="43.5" x14ac:dyDescent="0.35">
      <c r="A15" s="11"/>
      <c r="B15" s="11"/>
      <c r="C15" s="70" t="s">
        <v>81</v>
      </c>
      <c r="D15" s="89">
        <v>0.56000000000000005</v>
      </c>
      <c r="E15" s="11"/>
      <c r="F15" s="11"/>
      <c r="G15" s="11"/>
      <c r="H15" s="11"/>
      <c r="I15" s="11"/>
      <c r="J15" s="11"/>
      <c r="K15" s="11"/>
      <c r="L15" s="11"/>
      <c r="M15" s="11"/>
      <c r="N15" s="80" t="s">
        <v>35</v>
      </c>
      <c r="O15" s="11"/>
      <c r="P15" s="11"/>
    </row>
    <row r="16" spans="1:20" ht="29" x14ac:dyDescent="0.35">
      <c r="A16" s="11"/>
      <c r="B16" s="11"/>
      <c r="C16" s="70" t="s">
        <v>32</v>
      </c>
      <c r="D16" s="89">
        <v>0.57999999999999996</v>
      </c>
      <c r="E16" s="11"/>
      <c r="F16" s="11"/>
      <c r="G16" s="11"/>
      <c r="H16" s="11"/>
      <c r="I16" s="11"/>
      <c r="J16" s="11"/>
      <c r="K16" s="11"/>
      <c r="L16" s="11"/>
      <c r="M16" s="11"/>
      <c r="N16" s="80" t="s">
        <v>42</v>
      </c>
      <c r="O16" s="11"/>
      <c r="P16" s="11"/>
    </row>
    <row r="17" spans="1:16" ht="29" x14ac:dyDescent="0.35">
      <c r="A17" s="11"/>
      <c r="B17" s="11"/>
      <c r="C17" s="70" t="s">
        <v>33</v>
      </c>
      <c r="D17" s="89">
        <v>0.64</v>
      </c>
      <c r="E17" s="11"/>
      <c r="F17" s="11"/>
      <c r="G17" s="11"/>
      <c r="H17" s="11"/>
      <c r="I17" s="11"/>
      <c r="J17" s="11"/>
      <c r="K17" s="11"/>
      <c r="L17" s="11"/>
      <c r="M17" s="11"/>
      <c r="N17" s="80" t="s">
        <v>43</v>
      </c>
      <c r="O17" s="11"/>
      <c r="P17" s="11"/>
    </row>
    <row r="18" spans="1:16" x14ac:dyDescent="0.35">
      <c r="A18" s="11"/>
      <c r="B18" s="11"/>
      <c r="C18" s="70" t="s">
        <v>34</v>
      </c>
      <c r="D18" s="89">
        <v>0.73</v>
      </c>
      <c r="E18" s="11"/>
      <c r="F18" s="11"/>
      <c r="G18" s="11"/>
      <c r="H18" s="11"/>
      <c r="I18" s="11"/>
      <c r="J18" s="11"/>
      <c r="K18" s="11"/>
      <c r="L18" s="11"/>
      <c r="M18" s="11"/>
      <c r="N18" s="80" t="s">
        <v>45</v>
      </c>
      <c r="O18" s="11"/>
      <c r="P18" s="11"/>
    </row>
    <row r="19" spans="1:16" x14ac:dyDescent="0.35">
      <c r="A19" s="11"/>
      <c r="B19" s="11"/>
      <c r="C19" s="70" t="s">
        <v>35</v>
      </c>
      <c r="D19" s="89">
        <v>0.56000000000000005</v>
      </c>
      <c r="E19" s="11"/>
      <c r="F19" s="11"/>
      <c r="G19" s="11"/>
      <c r="H19" s="11"/>
      <c r="I19" s="11"/>
      <c r="J19" s="11"/>
      <c r="K19" s="11"/>
      <c r="L19" s="11"/>
      <c r="M19" s="11"/>
      <c r="N19" s="80" t="s">
        <v>83</v>
      </c>
      <c r="O19" s="11"/>
      <c r="P19" s="11"/>
    </row>
    <row r="20" spans="1:16" x14ac:dyDescent="0.35">
      <c r="A20" s="11"/>
      <c r="B20" s="11"/>
      <c r="C20" s="70" t="s">
        <v>36</v>
      </c>
      <c r="D20" s="89">
        <v>0.74</v>
      </c>
      <c r="E20" s="11"/>
      <c r="F20" s="11"/>
      <c r="G20" s="11"/>
      <c r="H20" s="11"/>
      <c r="I20" s="11"/>
      <c r="J20" s="11"/>
      <c r="K20" s="11"/>
      <c r="L20" s="11"/>
      <c r="M20" s="11"/>
      <c r="N20" s="80" t="s">
        <v>86</v>
      </c>
      <c r="O20" s="11"/>
      <c r="P20" s="11"/>
    </row>
    <row r="21" spans="1:16" x14ac:dyDescent="0.35">
      <c r="A21" s="11"/>
      <c r="B21" s="11"/>
      <c r="C21" s="70" t="s">
        <v>37</v>
      </c>
      <c r="D21" s="89">
        <v>0.4</v>
      </c>
      <c r="E21" s="11"/>
      <c r="F21" s="11"/>
      <c r="G21" s="11"/>
      <c r="H21" s="11"/>
      <c r="I21" s="11"/>
      <c r="J21" s="11"/>
      <c r="K21" s="11"/>
      <c r="L21" s="11"/>
      <c r="M21" s="11"/>
      <c r="N21" s="80" t="s">
        <v>53</v>
      </c>
      <c r="O21" s="11"/>
      <c r="P21" s="11"/>
    </row>
    <row r="22" spans="1:16" x14ac:dyDescent="0.35">
      <c r="A22" s="11"/>
      <c r="B22" s="11"/>
      <c r="C22" s="70" t="s">
        <v>38</v>
      </c>
      <c r="D22" s="89">
        <v>0.6</v>
      </c>
      <c r="E22" s="11"/>
      <c r="F22" s="11"/>
      <c r="G22" s="11"/>
      <c r="H22" s="11"/>
      <c r="I22" s="11"/>
      <c r="J22" s="11"/>
      <c r="K22" s="11"/>
      <c r="L22" s="11"/>
      <c r="M22" s="11"/>
      <c r="N22" s="80" t="s">
        <v>66</v>
      </c>
      <c r="O22" s="11"/>
      <c r="P22" s="11"/>
    </row>
    <row r="23" spans="1:16" ht="29" x14ac:dyDescent="0.35">
      <c r="A23" s="11"/>
      <c r="B23" s="11"/>
      <c r="C23" s="70" t="s">
        <v>39</v>
      </c>
      <c r="D23" s="89">
        <v>0.43</v>
      </c>
      <c r="E23" s="11"/>
      <c r="F23" s="11"/>
      <c r="G23" s="11"/>
      <c r="H23" s="11"/>
      <c r="I23" s="11"/>
      <c r="J23" s="11"/>
      <c r="K23" s="11"/>
      <c r="L23" s="11"/>
      <c r="M23" s="11"/>
      <c r="N23" s="80" t="s">
        <v>87</v>
      </c>
      <c r="O23" s="11"/>
      <c r="P23" s="11"/>
    </row>
    <row r="24" spans="1:16" x14ac:dyDescent="0.35">
      <c r="A24" s="11"/>
      <c r="B24" s="11"/>
      <c r="C24" s="70" t="s">
        <v>40</v>
      </c>
      <c r="D24" s="89">
        <v>0.37</v>
      </c>
      <c r="E24" s="11"/>
      <c r="F24" s="11"/>
      <c r="G24" s="11"/>
      <c r="H24" s="11"/>
      <c r="I24" s="11"/>
      <c r="J24" s="11"/>
      <c r="K24" s="11"/>
      <c r="L24" s="11"/>
      <c r="M24" s="11"/>
      <c r="N24" s="80" t="s">
        <v>73</v>
      </c>
      <c r="O24" s="11"/>
      <c r="P24" s="11"/>
    </row>
    <row r="25" spans="1:16" ht="29.5" thickBot="1" x14ac:dyDescent="0.4">
      <c r="A25" s="11"/>
      <c r="B25" s="11"/>
      <c r="C25" s="70" t="s">
        <v>41</v>
      </c>
      <c r="D25" s="89">
        <v>0.36</v>
      </c>
      <c r="E25" s="11"/>
      <c r="F25" s="11"/>
      <c r="G25" s="11"/>
      <c r="H25" s="11"/>
      <c r="I25" s="11"/>
      <c r="J25" s="11"/>
      <c r="K25" s="11"/>
      <c r="L25" s="11"/>
      <c r="M25" s="11"/>
      <c r="N25" s="81" t="s">
        <v>76</v>
      </c>
      <c r="O25" s="11"/>
      <c r="P25" s="11"/>
    </row>
    <row r="26" spans="1:16" x14ac:dyDescent="0.35">
      <c r="A26" s="11"/>
      <c r="B26" s="11"/>
      <c r="C26" s="70" t="s">
        <v>42</v>
      </c>
      <c r="D26" s="89">
        <v>0.51</v>
      </c>
      <c r="E26" s="11"/>
      <c r="F26" s="11"/>
      <c r="G26" s="11"/>
      <c r="H26" s="11"/>
      <c r="I26" s="11"/>
      <c r="J26" s="11"/>
      <c r="K26" s="11"/>
      <c r="L26" s="11"/>
      <c r="M26" s="11"/>
      <c r="N26" s="11"/>
      <c r="O26" s="11"/>
      <c r="P26" s="11"/>
    </row>
    <row r="27" spans="1:16" x14ac:dyDescent="0.35">
      <c r="A27" s="11"/>
      <c r="B27" s="11"/>
      <c r="C27" s="70" t="s">
        <v>43</v>
      </c>
      <c r="D27" s="89">
        <v>0.56000000000000005</v>
      </c>
      <c r="E27" s="11"/>
      <c r="F27" s="11"/>
      <c r="G27" s="11"/>
      <c r="H27" s="11"/>
      <c r="I27" s="11"/>
      <c r="J27" s="11"/>
      <c r="K27" s="11"/>
      <c r="L27" s="11"/>
      <c r="M27" s="11"/>
      <c r="N27" s="11"/>
      <c r="O27" s="11"/>
      <c r="P27" s="11"/>
    </row>
    <row r="28" spans="1:16" x14ac:dyDescent="0.35">
      <c r="A28" s="11"/>
      <c r="B28" s="11"/>
      <c r="C28" s="70" t="s">
        <v>44</v>
      </c>
      <c r="D28" s="89">
        <v>0.56000000000000005</v>
      </c>
      <c r="E28" s="11"/>
      <c r="F28" s="11"/>
      <c r="G28" s="11"/>
      <c r="H28" s="11"/>
      <c r="I28" s="11"/>
      <c r="J28" s="11"/>
      <c r="K28" s="11"/>
      <c r="L28" s="11"/>
      <c r="M28" s="11"/>
      <c r="N28" s="11"/>
      <c r="O28" s="11"/>
      <c r="P28" s="11"/>
    </row>
    <row r="29" spans="1:16" x14ac:dyDescent="0.35">
      <c r="A29" s="11"/>
      <c r="B29" s="11"/>
      <c r="C29" s="70" t="s">
        <v>82</v>
      </c>
      <c r="D29" s="89">
        <v>0.48</v>
      </c>
      <c r="E29" s="11"/>
      <c r="F29" s="11"/>
      <c r="G29" s="11"/>
      <c r="H29" s="11"/>
      <c r="I29" s="11"/>
      <c r="J29" s="11"/>
      <c r="K29" s="11"/>
      <c r="L29" s="11"/>
      <c r="M29" s="11"/>
      <c r="N29" s="11"/>
      <c r="O29" s="11"/>
      <c r="P29" s="11"/>
    </row>
    <row r="30" spans="1:16" x14ac:dyDescent="0.35">
      <c r="A30" s="11"/>
      <c r="B30" s="11"/>
      <c r="C30" s="70" t="s">
        <v>45</v>
      </c>
      <c r="D30" s="89">
        <v>0.55000000000000004</v>
      </c>
      <c r="E30" s="11"/>
      <c r="F30" s="11"/>
      <c r="G30" s="11"/>
      <c r="H30" s="11"/>
      <c r="I30" s="11"/>
      <c r="J30" s="11"/>
      <c r="K30" s="11"/>
      <c r="L30" s="11"/>
      <c r="M30" s="11"/>
      <c r="N30" s="11"/>
      <c r="O30" s="11"/>
      <c r="P30" s="11"/>
    </row>
    <row r="31" spans="1:16" x14ac:dyDescent="0.35">
      <c r="A31" s="11"/>
      <c r="B31" s="11"/>
      <c r="C31" s="70" t="s">
        <v>83</v>
      </c>
      <c r="D31" s="89">
        <v>0.56000000000000005</v>
      </c>
      <c r="E31" s="11"/>
      <c r="F31" s="11"/>
      <c r="G31" s="11"/>
      <c r="H31" s="11"/>
      <c r="I31" s="11"/>
      <c r="J31" s="11"/>
      <c r="K31" s="11"/>
      <c r="L31" s="11"/>
      <c r="M31" s="11"/>
      <c r="N31" s="11"/>
      <c r="O31" s="11"/>
      <c r="P31" s="11"/>
    </row>
    <row r="32" spans="1:16" x14ac:dyDescent="0.35">
      <c r="A32" s="11"/>
      <c r="B32" s="11"/>
      <c r="C32" s="70" t="s">
        <v>46</v>
      </c>
      <c r="D32" s="89">
        <v>0.57999999999999996</v>
      </c>
      <c r="E32" s="11"/>
      <c r="F32" s="11"/>
      <c r="G32" s="11"/>
      <c r="H32" s="11"/>
      <c r="I32" s="11"/>
      <c r="J32" s="11"/>
      <c r="K32" s="11"/>
      <c r="L32" s="11"/>
      <c r="M32" s="11"/>
      <c r="N32" s="11"/>
      <c r="O32" s="11"/>
      <c r="P32" s="11"/>
    </row>
    <row r="33" spans="1:16" x14ac:dyDescent="0.35">
      <c r="A33" s="11"/>
      <c r="B33" s="11"/>
      <c r="C33" s="70" t="s">
        <v>47</v>
      </c>
      <c r="D33" s="89">
        <v>0.57999999999999996</v>
      </c>
      <c r="E33" s="11"/>
      <c r="F33" s="11"/>
      <c r="G33" s="11"/>
      <c r="H33" s="11"/>
      <c r="I33" s="11"/>
      <c r="J33" s="11"/>
      <c r="K33" s="11"/>
      <c r="L33" s="11"/>
      <c r="M33" s="11"/>
      <c r="N33" s="11"/>
      <c r="O33" s="11"/>
      <c r="P33" s="11"/>
    </row>
    <row r="34" spans="1:16" x14ac:dyDescent="0.35">
      <c r="A34" s="11"/>
      <c r="B34" s="11"/>
      <c r="C34" s="70" t="s">
        <v>48</v>
      </c>
      <c r="D34" s="89">
        <v>0.48</v>
      </c>
      <c r="E34" s="11"/>
      <c r="F34" s="11"/>
      <c r="G34" s="11"/>
      <c r="H34" s="11"/>
      <c r="I34" s="11"/>
      <c r="J34" s="11"/>
      <c r="K34" s="11"/>
      <c r="L34" s="11"/>
      <c r="M34" s="11"/>
      <c r="N34" s="11"/>
      <c r="O34" s="11"/>
      <c r="P34" s="11"/>
    </row>
    <row r="35" spans="1:16" x14ac:dyDescent="0.35">
      <c r="A35" s="11"/>
      <c r="B35" s="11"/>
      <c r="C35" s="70" t="s">
        <v>49</v>
      </c>
      <c r="D35" s="89">
        <v>0.42</v>
      </c>
      <c r="E35" s="11"/>
      <c r="F35" s="11"/>
      <c r="G35" s="11"/>
      <c r="H35" s="11"/>
      <c r="I35" s="11"/>
      <c r="J35" s="11"/>
      <c r="K35" s="11"/>
      <c r="L35" s="11"/>
      <c r="M35" s="11"/>
      <c r="N35" s="11"/>
      <c r="O35" s="11"/>
      <c r="P35" s="11"/>
    </row>
    <row r="36" spans="1:16" x14ac:dyDescent="0.35">
      <c r="A36" s="11"/>
      <c r="B36" s="11"/>
      <c r="C36" s="70" t="s">
        <v>84</v>
      </c>
      <c r="D36" s="89">
        <v>0.5</v>
      </c>
      <c r="E36" s="11"/>
      <c r="F36" s="11"/>
      <c r="G36" s="11"/>
      <c r="H36" s="11"/>
      <c r="I36" s="11"/>
      <c r="J36" s="11"/>
      <c r="K36" s="11"/>
      <c r="L36" s="11"/>
      <c r="M36" s="11"/>
      <c r="N36" s="11"/>
      <c r="O36" s="11"/>
      <c r="P36" s="11"/>
    </row>
    <row r="37" spans="1:16" x14ac:dyDescent="0.35">
      <c r="A37" s="11"/>
      <c r="B37" s="11"/>
      <c r="C37" s="70" t="s">
        <v>50</v>
      </c>
      <c r="D37" s="89">
        <v>0.55000000000000004</v>
      </c>
      <c r="E37" s="11"/>
      <c r="F37" s="11"/>
      <c r="G37" s="11"/>
      <c r="H37" s="11"/>
      <c r="I37" s="11"/>
      <c r="J37" s="11"/>
      <c r="K37" s="11"/>
      <c r="L37" s="11"/>
      <c r="M37" s="11"/>
      <c r="N37" s="11"/>
      <c r="O37" s="11"/>
      <c r="P37" s="11"/>
    </row>
    <row r="38" spans="1:16" x14ac:dyDescent="0.35">
      <c r="A38" s="11"/>
      <c r="B38" s="11"/>
      <c r="C38" s="70" t="s">
        <v>85</v>
      </c>
      <c r="D38" s="89">
        <v>0.53</v>
      </c>
      <c r="E38" s="11"/>
      <c r="F38" s="11"/>
      <c r="G38" s="11"/>
      <c r="H38" s="11"/>
      <c r="I38" s="11"/>
      <c r="J38" s="11"/>
      <c r="K38" s="11"/>
      <c r="L38" s="11"/>
      <c r="M38" s="11"/>
      <c r="N38" s="11"/>
      <c r="O38" s="11"/>
      <c r="P38" s="11"/>
    </row>
    <row r="39" spans="1:16" x14ac:dyDescent="0.35">
      <c r="A39" s="11"/>
      <c r="B39" s="11"/>
      <c r="C39" s="70" t="s">
        <v>86</v>
      </c>
      <c r="D39" s="89">
        <v>0.52</v>
      </c>
      <c r="E39" s="11"/>
      <c r="F39" s="11"/>
      <c r="G39" s="11"/>
      <c r="H39" s="11"/>
      <c r="I39" s="11"/>
      <c r="J39" s="11"/>
      <c r="K39" s="11"/>
      <c r="L39" s="11"/>
      <c r="M39" s="11"/>
      <c r="N39" s="11"/>
      <c r="O39" s="11"/>
      <c r="P39" s="11"/>
    </row>
    <row r="40" spans="1:16" x14ac:dyDescent="0.35">
      <c r="A40" s="11"/>
      <c r="B40" s="11"/>
      <c r="C40" s="70" t="s">
        <v>51</v>
      </c>
      <c r="D40" s="89">
        <v>0.52</v>
      </c>
      <c r="E40" s="11"/>
      <c r="F40" s="11"/>
      <c r="G40" s="11"/>
      <c r="H40" s="11"/>
      <c r="I40" s="11"/>
      <c r="J40" s="11"/>
      <c r="K40" s="11"/>
      <c r="L40" s="11"/>
      <c r="M40" s="11"/>
      <c r="N40" s="11"/>
      <c r="O40" s="11"/>
      <c r="P40" s="11"/>
    </row>
    <row r="41" spans="1:16" x14ac:dyDescent="0.35">
      <c r="A41" s="11"/>
      <c r="B41" s="11"/>
      <c r="C41" s="70" t="s">
        <v>52</v>
      </c>
      <c r="D41" s="89">
        <v>0.75</v>
      </c>
      <c r="E41" s="11"/>
      <c r="F41" s="11"/>
      <c r="G41" s="11"/>
      <c r="H41" s="11"/>
      <c r="I41" s="11"/>
      <c r="J41" s="11"/>
      <c r="K41" s="11"/>
      <c r="L41" s="11"/>
      <c r="M41" s="11"/>
      <c r="N41" s="11"/>
      <c r="O41" s="11"/>
      <c r="P41" s="11"/>
    </row>
    <row r="42" spans="1:16" x14ac:dyDescent="0.35">
      <c r="A42" s="11"/>
      <c r="B42" s="11"/>
      <c r="C42" s="70" t="s">
        <v>53</v>
      </c>
      <c r="D42" s="89">
        <v>0.52</v>
      </c>
      <c r="E42" s="11"/>
      <c r="F42" s="11"/>
      <c r="G42" s="11"/>
      <c r="H42" s="11"/>
      <c r="I42" s="11"/>
      <c r="J42" s="11"/>
      <c r="K42" s="11"/>
      <c r="L42" s="11"/>
      <c r="M42" s="11"/>
      <c r="N42" s="11"/>
      <c r="O42" s="11"/>
      <c r="P42" s="11"/>
    </row>
    <row r="43" spans="1:16" x14ac:dyDescent="0.35">
      <c r="A43" s="11"/>
      <c r="B43" s="11"/>
      <c r="C43" s="70" t="s">
        <v>54</v>
      </c>
      <c r="D43" s="89">
        <v>0.35</v>
      </c>
      <c r="E43" s="11"/>
      <c r="F43" s="11"/>
      <c r="G43" s="11"/>
      <c r="H43" s="11"/>
      <c r="I43" s="11"/>
      <c r="J43" s="11"/>
      <c r="K43" s="11"/>
      <c r="L43" s="11"/>
      <c r="M43" s="11"/>
      <c r="N43" s="11"/>
      <c r="O43" s="11"/>
      <c r="P43" s="11"/>
    </row>
    <row r="44" spans="1:16" x14ac:dyDescent="0.35">
      <c r="A44" s="11"/>
      <c r="B44" s="11"/>
      <c r="C44" s="70" t="s">
        <v>55</v>
      </c>
      <c r="D44" s="89">
        <v>0.37</v>
      </c>
      <c r="E44" s="11"/>
      <c r="F44" s="11"/>
      <c r="G44" s="11"/>
      <c r="H44" s="11"/>
      <c r="I44" s="11"/>
      <c r="J44" s="11"/>
      <c r="K44" s="11"/>
      <c r="L44" s="11"/>
      <c r="M44" s="11"/>
      <c r="N44" s="11"/>
      <c r="O44" s="11"/>
      <c r="P44" s="11"/>
    </row>
    <row r="45" spans="1:16" x14ac:dyDescent="0.35">
      <c r="A45" s="11"/>
      <c r="B45" s="11"/>
      <c r="C45" s="70" t="s">
        <v>57</v>
      </c>
      <c r="D45" s="89">
        <v>0.45</v>
      </c>
      <c r="E45" s="11"/>
      <c r="F45" s="11"/>
      <c r="G45" s="11"/>
      <c r="H45" s="11"/>
      <c r="I45" s="11"/>
      <c r="J45" s="11"/>
      <c r="K45" s="11"/>
      <c r="L45" s="11"/>
      <c r="M45" s="11"/>
      <c r="N45" s="11"/>
      <c r="O45" s="11"/>
      <c r="P45" s="11"/>
    </row>
    <row r="46" spans="1:16" x14ac:dyDescent="0.35">
      <c r="A46" s="11"/>
      <c r="B46" s="11"/>
      <c r="C46" s="70" t="s">
        <v>58</v>
      </c>
      <c r="D46" s="89">
        <v>0.39</v>
      </c>
      <c r="E46" s="11"/>
      <c r="F46" s="11"/>
      <c r="G46" s="11"/>
      <c r="H46" s="11"/>
      <c r="I46" s="11"/>
      <c r="J46" s="11"/>
      <c r="K46" s="11"/>
      <c r="L46" s="11"/>
      <c r="M46" s="11"/>
      <c r="N46" s="11"/>
      <c r="O46" s="11"/>
      <c r="P46" s="11"/>
    </row>
    <row r="47" spans="1:16" x14ac:dyDescent="0.35">
      <c r="A47" s="11"/>
      <c r="B47" s="11"/>
      <c r="C47" s="70" t="s">
        <v>59</v>
      </c>
      <c r="D47" s="89">
        <v>0.44</v>
      </c>
      <c r="E47" s="11"/>
      <c r="F47" s="11"/>
      <c r="G47" s="11"/>
      <c r="H47" s="11"/>
      <c r="I47" s="11"/>
      <c r="J47" s="11"/>
      <c r="K47" s="11"/>
      <c r="L47" s="11"/>
      <c r="M47" s="11"/>
      <c r="N47" s="11"/>
      <c r="O47" s="11"/>
      <c r="P47" s="11"/>
    </row>
    <row r="48" spans="1:16" x14ac:dyDescent="0.35">
      <c r="A48" s="11"/>
      <c r="B48" s="11"/>
      <c r="C48" s="70" t="s">
        <v>60</v>
      </c>
      <c r="D48" s="89">
        <v>0.46</v>
      </c>
      <c r="E48" s="11"/>
      <c r="F48" s="11"/>
      <c r="G48" s="11"/>
      <c r="H48" s="11"/>
      <c r="I48" s="11"/>
      <c r="J48" s="11"/>
      <c r="K48" s="11"/>
      <c r="L48" s="11"/>
      <c r="M48" s="11"/>
      <c r="N48" s="11"/>
      <c r="O48" s="11"/>
      <c r="P48" s="11"/>
    </row>
    <row r="49" spans="1:16" x14ac:dyDescent="0.35">
      <c r="A49" s="11"/>
      <c r="B49" s="11"/>
      <c r="C49" s="70" t="s">
        <v>61</v>
      </c>
      <c r="D49" s="89">
        <v>0.46</v>
      </c>
      <c r="E49" s="11"/>
      <c r="F49" s="11"/>
      <c r="G49" s="11"/>
      <c r="H49" s="11"/>
      <c r="I49" s="11"/>
      <c r="J49" s="11"/>
      <c r="K49" s="11"/>
      <c r="L49" s="11"/>
      <c r="M49" s="11"/>
      <c r="N49" s="11"/>
      <c r="O49" s="11"/>
      <c r="P49" s="11"/>
    </row>
    <row r="50" spans="1:16" x14ac:dyDescent="0.35">
      <c r="A50" s="11"/>
      <c r="B50" s="11"/>
      <c r="C50" s="70" t="s">
        <v>62</v>
      </c>
      <c r="D50" s="89">
        <v>0.44</v>
      </c>
      <c r="E50" s="11"/>
      <c r="F50" s="11"/>
      <c r="G50" s="11"/>
      <c r="H50" s="11"/>
      <c r="I50" s="11"/>
      <c r="J50" s="11"/>
      <c r="K50" s="11"/>
      <c r="L50" s="11"/>
      <c r="M50" s="11"/>
      <c r="N50" s="11"/>
      <c r="O50" s="11"/>
      <c r="P50" s="11"/>
    </row>
    <row r="51" spans="1:16" x14ac:dyDescent="0.35">
      <c r="A51" s="11"/>
      <c r="B51" s="11"/>
      <c r="C51" s="70" t="s">
        <v>63</v>
      </c>
      <c r="D51" s="89">
        <v>0.46</v>
      </c>
      <c r="E51" s="11"/>
      <c r="F51" s="11"/>
      <c r="G51" s="11"/>
      <c r="H51" s="11"/>
      <c r="I51" s="11"/>
      <c r="J51" s="11"/>
      <c r="K51" s="11"/>
      <c r="L51" s="11"/>
      <c r="M51" s="11"/>
      <c r="N51" s="11"/>
      <c r="O51" s="11"/>
      <c r="P51" s="11"/>
    </row>
    <row r="52" spans="1:16" x14ac:dyDescent="0.35">
      <c r="A52" s="11"/>
      <c r="B52" s="11"/>
      <c r="C52" s="70" t="s">
        <v>77</v>
      </c>
      <c r="D52" s="89">
        <v>0.48</v>
      </c>
      <c r="E52" s="11"/>
      <c r="F52" s="11"/>
      <c r="G52" s="11"/>
      <c r="H52" s="11"/>
      <c r="I52" s="11"/>
      <c r="J52" s="11"/>
      <c r="K52" s="11"/>
      <c r="L52" s="11"/>
      <c r="M52" s="11"/>
      <c r="N52" s="11"/>
      <c r="O52" s="11"/>
      <c r="P52" s="11"/>
    </row>
    <row r="53" spans="1:16" x14ac:dyDescent="0.35">
      <c r="A53" s="11"/>
      <c r="B53" s="11"/>
      <c r="C53" s="70" t="s">
        <v>64</v>
      </c>
      <c r="D53" s="89">
        <v>0.44</v>
      </c>
      <c r="E53" s="11"/>
      <c r="F53" s="11"/>
      <c r="G53" s="11"/>
      <c r="H53" s="11"/>
      <c r="I53" s="11"/>
      <c r="J53" s="11"/>
      <c r="K53" s="11"/>
      <c r="L53" s="11"/>
      <c r="M53" s="11"/>
      <c r="N53" s="11"/>
      <c r="O53" s="11"/>
      <c r="P53" s="11"/>
    </row>
    <row r="54" spans="1:16" x14ac:dyDescent="0.35">
      <c r="A54" s="11"/>
      <c r="B54" s="11"/>
      <c r="C54" s="70" t="s">
        <v>65</v>
      </c>
      <c r="D54" s="89">
        <v>0.34</v>
      </c>
      <c r="E54" s="11"/>
      <c r="F54" s="11"/>
      <c r="G54" s="11"/>
      <c r="H54" s="11"/>
      <c r="I54" s="11"/>
      <c r="J54" s="11"/>
      <c r="K54" s="11"/>
      <c r="L54" s="11"/>
      <c r="M54" s="11"/>
      <c r="N54" s="11"/>
      <c r="O54" s="11"/>
      <c r="P54" s="11"/>
    </row>
    <row r="55" spans="1:16" x14ac:dyDescent="0.35">
      <c r="A55" s="11"/>
      <c r="B55" s="11"/>
      <c r="C55" s="70" t="s">
        <v>66</v>
      </c>
      <c r="D55" s="89">
        <v>0.5</v>
      </c>
      <c r="E55" s="11"/>
      <c r="F55" s="11"/>
      <c r="G55" s="11"/>
      <c r="H55" s="11"/>
      <c r="I55" s="11"/>
      <c r="J55" s="11"/>
      <c r="K55" s="11"/>
      <c r="L55" s="11"/>
      <c r="M55" s="11"/>
      <c r="N55" s="11"/>
      <c r="O55" s="11"/>
      <c r="P55" s="11"/>
    </row>
    <row r="56" spans="1:16" x14ac:dyDescent="0.35">
      <c r="A56" s="11"/>
      <c r="B56" s="11"/>
      <c r="C56" s="70" t="s">
        <v>87</v>
      </c>
      <c r="D56" s="89">
        <v>0.57999999999999996</v>
      </c>
      <c r="E56" s="11"/>
      <c r="F56" s="11"/>
      <c r="G56" s="11"/>
      <c r="H56" s="11"/>
      <c r="I56" s="11"/>
      <c r="J56" s="11"/>
      <c r="K56" s="11"/>
      <c r="L56" s="11"/>
      <c r="M56" s="11"/>
      <c r="N56" s="11"/>
      <c r="O56" s="11"/>
      <c r="P56" s="11"/>
    </row>
    <row r="57" spans="1:16" x14ac:dyDescent="0.35">
      <c r="A57" s="11"/>
      <c r="B57" s="11"/>
      <c r="C57" s="70" t="s">
        <v>67</v>
      </c>
      <c r="D57" s="89">
        <v>0.37</v>
      </c>
      <c r="E57" s="11"/>
      <c r="F57" s="11"/>
      <c r="G57" s="11"/>
      <c r="H57" s="11"/>
      <c r="I57" s="11"/>
      <c r="J57" s="11"/>
      <c r="K57" s="11"/>
      <c r="L57" s="11"/>
      <c r="M57" s="11"/>
      <c r="N57" s="11"/>
      <c r="O57" s="11"/>
      <c r="P57" s="11"/>
    </row>
    <row r="58" spans="1:16" x14ac:dyDescent="0.35">
      <c r="A58" s="11"/>
      <c r="B58" s="11"/>
      <c r="C58" s="70" t="s">
        <v>68</v>
      </c>
      <c r="D58" s="89">
        <v>0.37</v>
      </c>
      <c r="E58" s="11"/>
      <c r="F58" s="11"/>
      <c r="G58" s="11"/>
      <c r="H58" s="11"/>
      <c r="I58" s="11"/>
      <c r="J58" s="11"/>
      <c r="K58" s="11"/>
      <c r="L58" s="11"/>
      <c r="M58" s="11"/>
      <c r="N58" s="11"/>
      <c r="O58" s="11"/>
      <c r="P58" s="11"/>
    </row>
    <row r="59" spans="1:16" x14ac:dyDescent="0.35">
      <c r="A59" s="11"/>
      <c r="B59" s="11"/>
      <c r="C59" s="70" t="s">
        <v>69</v>
      </c>
      <c r="D59" s="89">
        <v>0.38</v>
      </c>
      <c r="E59" s="11"/>
      <c r="F59" s="11"/>
      <c r="G59" s="11"/>
      <c r="H59" s="11"/>
      <c r="I59" s="11"/>
      <c r="J59" s="11"/>
      <c r="K59" s="11"/>
      <c r="L59" s="11"/>
      <c r="M59" s="11"/>
      <c r="N59" s="11"/>
      <c r="O59" s="11"/>
      <c r="P59" s="11"/>
    </row>
    <row r="60" spans="1:16" x14ac:dyDescent="0.35">
      <c r="A60" s="11"/>
      <c r="B60" s="11"/>
      <c r="C60" s="70" t="s">
        <v>70</v>
      </c>
      <c r="D60" s="89">
        <v>0.36</v>
      </c>
      <c r="E60" s="11"/>
      <c r="F60" s="11"/>
      <c r="G60" s="11"/>
      <c r="H60" s="11"/>
      <c r="I60" s="11"/>
      <c r="J60" s="11"/>
      <c r="K60" s="11"/>
      <c r="L60" s="11"/>
      <c r="M60" s="11"/>
      <c r="N60" s="11"/>
      <c r="O60" s="11"/>
      <c r="P60" s="11"/>
    </row>
    <row r="61" spans="1:16" x14ac:dyDescent="0.35">
      <c r="A61" s="11"/>
      <c r="B61" s="11"/>
      <c r="C61" s="70" t="s">
        <v>71</v>
      </c>
      <c r="D61" s="89">
        <v>0.37</v>
      </c>
      <c r="E61" s="11"/>
      <c r="F61" s="11"/>
      <c r="G61" s="11"/>
      <c r="H61" s="11"/>
      <c r="I61" s="11"/>
      <c r="J61" s="11"/>
      <c r="K61" s="11"/>
      <c r="L61" s="11"/>
      <c r="M61" s="11"/>
      <c r="N61" s="11"/>
      <c r="O61" s="11"/>
      <c r="P61" s="11"/>
    </row>
    <row r="62" spans="1:16" x14ac:dyDescent="0.35">
      <c r="A62" s="11"/>
      <c r="B62" s="11"/>
      <c r="C62" s="70" t="s">
        <v>72</v>
      </c>
      <c r="D62" s="89">
        <v>0.53</v>
      </c>
      <c r="E62" s="11"/>
      <c r="F62" s="11"/>
      <c r="G62" s="11"/>
      <c r="H62" s="11"/>
      <c r="I62" s="11"/>
      <c r="J62" s="11"/>
      <c r="K62" s="11"/>
      <c r="L62" s="11"/>
      <c r="M62" s="11"/>
      <c r="N62" s="11"/>
      <c r="O62" s="11"/>
      <c r="P62" s="11"/>
    </row>
    <row r="63" spans="1:16" x14ac:dyDescent="0.35">
      <c r="A63" s="11"/>
      <c r="B63" s="11"/>
      <c r="C63" s="70" t="s">
        <v>73</v>
      </c>
      <c r="D63" s="89">
        <v>0.43</v>
      </c>
      <c r="E63" s="11"/>
      <c r="F63" s="11"/>
      <c r="G63" s="11"/>
      <c r="H63" s="11"/>
      <c r="I63" s="11"/>
      <c r="J63" s="11"/>
      <c r="K63" s="11"/>
      <c r="L63" s="11"/>
      <c r="M63" s="11"/>
      <c r="N63" s="11"/>
      <c r="O63" s="11"/>
      <c r="P63" s="11"/>
    </row>
    <row r="64" spans="1:16" x14ac:dyDescent="0.35">
      <c r="A64" s="11"/>
      <c r="B64" s="11"/>
      <c r="C64" s="70" t="s">
        <v>74</v>
      </c>
      <c r="D64" s="89">
        <v>0.38</v>
      </c>
      <c r="E64" s="11"/>
      <c r="F64" s="11"/>
      <c r="G64" s="11"/>
      <c r="H64" s="11"/>
      <c r="I64" s="11"/>
      <c r="J64" s="11"/>
      <c r="K64" s="11"/>
      <c r="L64" s="11"/>
      <c r="M64" s="11"/>
      <c r="N64" s="11"/>
      <c r="O64" s="11"/>
      <c r="P64" s="11"/>
    </row>
    <row r="65" spans="1:16" x14ac:dyDescent="0.35">
      <c r="A65" s="11"/>
      <c r="B65" s="11"/>
      <c r="C65" s="70" t="s">
        <v>75</v>
      </c>
      <c r="D65" s="89">
        <v>0.42</v>
      </c>
      <c r="E65" s="11"/>
      <c r="F65" s="11"/>
      <c r="G65" s="11"/>
      <c r="H65" s="11"/>
      <c r="I65" s="11"/>
      <c r="J65" s="11"/>
      <c r="K65" s="11"/>
      <c r="L65" s="11"/>
      <c r="M65" s="11"/>
      <c r="N65" s="11"/>
      <c r="O65" s="11"/>
      <c r="P65" s="11"/>
    </row>
    <row r="66" spans="1:16" ht="15" thickBot="1" x14ac:dyDescent="0.4">
      <c r="A66" s="11"/>
      <c r="B66" s="11"/>
      <c r="C66" s="71" t="s">
        <v>76</v>
      </c>
      <c r="D66" s="90">
        <v>0.56999999999999995</v>
      </c>
      <c r="E66" s="11"/>
      <c r="F66" s="11"/>
      <c r="G66" s="11"/>
      <c r="H66" s="11"/>
      <c r="I66" s="11"/>
      <c r="J66" s="11"/>
      <c r="K66" s="11"/>
      <c r="L66" s="11"/>
      <c r="M66" s="11"/>
      <c r="N66" s="11"/>
      <c r="O66" s="11"/>
      <c r="P66" s="11"/>
    </row>
    <row r="67" spans="1:16" ht="15" thickBot="1" x14ac:dyDescent="0.4">
      <c r="A67" s="11"/>
      <c r="B67" s="11"/>
      <c r="C67" s="123" t="s">
        <v>218</v>
      </c>
      <c r="D67" s="90">
        <v>0.54</v>
      </c>
      <c r="E67" s="11"/>
      <c r="F67" s="11"/>
      <c r="G67" s="11"/>
      <c r="H67" s="11"/>
      <c r="I67" s="11"/>
      <c r="J67" s="11"/>
      <c r="K67" s="11"/>
      <c r="L67" s="11"/>
      <c r="M67" s="11"/>
      <c r="N67" s="11"/>
      <c r="O67" s="11"/>
      <c r="P67" s="11"/>
    </row>
    <row r="68" spans="1:16" x14ac:dyDescent="0.35">
      <c r="A68" s="11"/>
      <c r="B68" s="11"/>
      <c r="C68" s="11"/>
      <c r="D68" s="11"/>
      <c r="E68" s="11"/>
      <c r="F68" s="11"/>
      <c r="G68" s="11"/>
      <c r="H68" s="11"/>
      <c r="I68" s="11"/>
      <c r="J68" s="11"/>
      <c r="K68" s="11"/>
      <c r="L68" s="11"/>
      <c r="M68" s="11"/>
      <c r="N68" s="11"/>
      <c r="O68" s="11"/>
      <c r="P68" s="11"/>
    </row>
    <row r="69" spans="1:16" ht="15" thickBot="1" x14ac:dyDescent="0.4">
      <c r="A69" s="11"/>
      <c r="B69" s="11"/>
      <c r="C69" s="11"/>
      <c r="D69" s="11"/>
      <c r="E69" s="11"/>
      <c r="F69" s="11"/>
      <c r="G69" s="11"/>
      <c r="H69" s="11"/>
      <c r="I69" s="11"/>
      <c r="J69" s="11"/>
      <c r="K69" s="11"/>
      <c r="L69" s="11"/>
      <c r="M69" s="11"/>
      <c r="N69" s="11"/>
      <c r="O69" s="11"/>
      <c r="P69" s="11"/>
    </row>
    <row r="70" spans="1:16" ht="15" thickBot="1" x14ac:dyDescent="0.4">
      <c r="A70" s="86" t="s">
        <v>144</v>
      </c>
      <c r="B70" s="11"/>
      <c r="C70" s="11"/>
      <c r="D70" s="11"/>
      <c r="E70" s="11"/>
      <c r="F70" s="11"/>
      <c r="G70" s="11"/>
      <c r="H70" s="11"/>
      <c r="I70" s="11"/>
      <c r="J70" s="11"/>
      <c r="K70" s="11"/>
      <c r="L70" s="11"/>
      <c r="M70" s="11"/>
      <c r="N70" s="11"/>
      <c r="O70" s="11"/>
      <c r="P70" s="11"/>
    </row>
    <row r="71" spans="1:16" x14ac:dyDescent="0.35">
      <c r="A71" s="83" t="s">
        <v>145</v>
      </c>
      <c r="B71" s="11"/>
      <c r="C71" s="11"/>
      <c r="D71" s="11"/>
      <c r="E71" s="11"/>
      <c r="F71" s="11"/>
      <c r="G71" s="11"/>
      <c r="H71" s="11"/>
      <c r="I71" s="11"/>
      <c r="J71" s="11"/>
      <c r="K71" s="11"/>
      <c r="L71" s="11"/>
      <c r="M71" s="11"/>
      <c r="N71" s="11"/>
      <c r="O71" s="11"/>
      <c r="P71" s="11"/>
    </row>
    <row r="72" spans="1:16" x14ac:dyDescent="0.35">
      <c r="A72" s="80" t="s">
        <v>146</v>
      </c>
      <c r="B72" s="11"/>
      <c r="C72" s="11"/>
      <c r="D72" s="11"/>
      <c r="E72" s="11"/>
      <c r="F72" s="11"/>
      <c r="G72" s="11"/>
      <c r="H72" s="11"/>
      <c r="I72" s="11"/>
      <c r="J72" s="11"/>
      <c r="K72" s="11"/>
      <c r="L72" s="11"/>
      <c r="M72" s="11"/>
      <c r="N72" s="11"/>
      <c r="O72" s="11"/>
      <c r="P72" s="11"/>
    </row>
    <row r="73" spans="1:16" ht="29.5" thickBot="1" x14ac:dyDescent="0.4">
      <c r="A73" s="81" t="s">
        <v>147</v>
      </c>
      <c r="B73" s="11"/>
      <c r="C73" s="11"/>
      <c r="D73" s="11"/>
      <c r="E73" s="11"/>
      <c r="F73" s="11"/>
      <c r="G73" s="11"/>
      <c r="H73" s="11"/>
      <c r="I73" s="11"/>
      <c r="J73" s="11"/>
      <c r="K73" s="11"/>
      <c r="L73" s="11"/>
      <c r="M73" s="11"/>
      <c r="N73" s="11"/>
      <c r="O73" s="11"/>
      <c r="P73" s="11"/>
    </row>
    <row r="74" spans="1:16" x14ac:dyDescent="0.35">
      <c r="A74" s="11"/>
      <c r="B74" s="11"/>
      <c r="C74" s="11"/>
      <c r="D74" s="11"/>
      <c r="E74" s="11"/>
      <c r="F74" s="11"/>
      <c r="G74" s="11"/>
      <c r="H74" s="11"/>
      <c r="I74" s="11"/>
      <c r="J74" s="11"/>
      <c r="K74" s="11"/>
      <c r="L74" s="11"/>
      <c r="M74" s="11"/>
      <c r="N74" s="11"/>
      <c r="O74" s="11"/>
      <c r="P74" s="11"/>
    </row>
    <row r="75" spans="1:16" x14ac:dyDescent="0.35">
      <c r="A75" s="11"/>
      <c r="B75" s="11"/>
      <c r="C75" s="11"/>
      <c r="D75" s="11"/>
      <c r="E75" s="11"/>
      <c r="F75" s="11"/>
      <c r="G75" s="11"/>
      <c r="H75" s="11"/>
      <c r="I75" s="11"/>
      <c r="J75" s="11"/>
      <c r="K75" s="11"/>
      <c r="L75" s="11"/>
      <c r="M75" s="11"/>
      <c r="N75" s="11"/>
      <c r="O75" s="11"/>
      <c r="P75" s="11"/>
    </row>
    <row r="76" spans="1:16" x14ac:dyDescent="0.35">
      <c r="A76" s="11"/>
      <c r="B76" s="11"/>
      <c r="C76" s="11"/>
      <c r="D76" s="11"/>
      <c r="E76" s="11"/>
      <c r="F76" s="11"/>
      <c r="G76" s="11"/>
      <c r="H76" s="11"/>
      <c r="I76" s="11"/>
      <c r="J76" s="11"/>
      <c r="K76" s="11"/>
      <c r="L76" s="11"/>
      <c r="M76" s="11"/>
      <c r="N76" s="11"/>
      <c r="O76" s="11"/>
      <c r="P76" s="11"/>
    </row>
    <row r="77" spans="1:16" x14ac:dyDescent="0.35">
      <c r="A77" s="11"/>
      <c r="B77" s="11"/>
      <c r="C77" s="11"/>
      <c r="D77" s="11"/>
      <c r="E77" s="11"/>
      <c r="F77" s="11"/>
      <c r="G77" s="11"/>
      <c r="H77" s="11"/>
      <c r="I77" s="11"/>
      <c r="J77" s="11"/>
      <c r="K77" s="11"/>
      <c r="L77" s="11"/>
      <c r="M77" s="11"/>
      <c r="N77" s="11"/>
      <c r="O77" s="11"/>
      <c r="P77" s="11"/>
    </row>
    <row r="78" spans="1:16" x14ac:dyDescent="0.35">
      <c r="A78" s="11"/>
      <c r="B78" s="11"/>
      <c r="C78" s="11"/>
      <c r="D78" s="11"/>
      <c r="E78" s="11"/>
      <c r="F78" s="11"/>
      <c r="G78" s="11"/>
      <c r="H78" s="11"/>
      <c r="I78" s="11"/>
      <c r="J78" s="11"/>
      <c r="K78" s="11"/>
      <c r="L78" s="11"/>
      <c r="M78" s="11"/>
      <c r="N78" s="11"/>
      <c r="O78" s="11"/>
      <c r="P78" s="11"/>
    </row>
    <row r="79" spans="1:16" x14ac:dyDescent="0.35">
      <c r="A79" s="11"/>
      <c r="B79" s="11"/>
      <c r="C79" s="11"/>
      <c r="D79" s="11"/>
      <c r="E79" s="11"/>
      <c r="F79" s="11"/>
      <c r="G79" s="11"/>
      <c r="H79" s="11"/>
      <c r="I79" s="11"/>
      <c r="J79" s="11"/>
      <c r="K79" s="11"/>
      <c r="L79" s="11"/>
      <c r="M79" s="11"/>
      <c r="N79" s="11"/>
      <c r="O79" s="11"/>
      <c r="P79" s="11"/>
    </row>
    <row r="80" spans="1:16" x14ac:dyDescent="0.35">
      <c r="A80" s="11"/>
      <c r="B80" s="11"/>
      <c r="C80" s="11"/>
      <c r="D80" s="11"/>
      <c r="E80" s="11"/>
      <c r="F80" s="11"/>
      <c r="G80" s="11"/>
      <c r="H80" s="11"/>
      <c r="I80" s="11"/>
      <c r="J80" s="11"/>
      <c r="K80" s="11"/>
      <c r="L80" s="11"/>
      <c r="M80" s="11"/>
      <c r="N80" s="11"/>
      <c r="O80" s="11"/>
      <c r="P80" s="11"/>
    </row>
    <row r="81" spans="1:16" x14ac:dyDescent="0.35">
      <c r="A81" s="11"/>
      <c r="B81" s="11"/>
      <c r="C81" s="11"/>
      <c r="D81" s="11"/>
      <c r="E81" s="11"/>
      <c r="F81" s="11"/>
      <c r="G81" s="11"/>
      <c r="H81" s="11"/>
      <c r="I81" s="11"/>
      <c r="J81" s="11"/>
      <c r="K81" s="11"/>
      <c r="L81" s="11"/>
      <c r="M81" s="11"/>
      <c r="N81" s="11"/>
      <c r="O81" s="11"/>
      <c r="P81" s="11"/>
    </row>
    <row r="82" spans="1:16" x14ac:dyDescent="0.35">
      <c r="A82" s="11"/>
      <c r="B82" s="11"/>
      <c r="C82" s="11"/>
      <c r="D82" s="11"/>
      <c r="E82" s="11"/>
      <c r="F82" s="11"/>
      <c r="G82" s="11"/>
      <c r="H82" s="11"/>
      <c r="I82" s="11"/>
      <c r="J82" s="11"/>
      <c r="K82" s="11"/>
      <c r="L82" s="11"/>
      <c r="M82" s="11"/>
      <c r="N82" s="11"/>
      <c r="O82" s="11"/>
      <c r="P82" s="11"/>
    </row>
    <row r="83" spans="1:16" x14ac:dyDescent="0.35">
      <c r="A83" s="11"/>
      <c r="B83" s="11"/>
      <c r="C83" s="11"/>
      <c r="D83" s="11"/>
      <c r="E83" s="11"/>
      <c r="F83" s="11"/>
      <c r="G83" s="11"/>
      <c r="H83" s="11"/>
      <c r="I83" s="11"/>
      <c r="J83" s="11"/>
      <c r="K83" s="11"/>
      <c r="L83" s="11"/>
      <c r="M83" s="11"/>
      <c r="N83" s="11"/>
      <c r="O83" s="11"/>
      <c r="P83" s="11"/>
    </row>
    <row r="84" spans="1:16" x14ac:dyDescent="0.35">
      <c r="A84" s="11"/>
      <c r="B84" s="11"/>
      <c r="C84" s="11"/>
      <c r="D84" s="11"/>
      <c r="E84" s="11"/>
      <c r="F84" s="11"/>
      <c r="G84" s="11"/>
      <c r="H84" s="11"/>
      <c r="I84" s="11"/>
      <c r="J84" s="11"/>
      <c r="K84" s="11"/>
      <c r="L84" s="11"/>
      <c r="M84" s="11"/>
      <c r="N84" s="11"/>
      <c r="O84" s="11"/>
      <c r="P84" s="11"/>
    </row>
    <row r="85" spans="1:16" x14ac:dyDescent="0.35">
      <c r="A85" s="11"/>
      <c r="B85" s="11"/>
      <c r="C85" s="11"/>
      <c r="D85" s="11"/>
      <c r="E85" s="11"/>
      <c r="F85" s="11"/>
      <c r="G85" s="11"/>
      <c r="H85" s="11"/>
      <c r="I85" s="11"/>
      <c r="J85" s="11"/>
      <c r="K85" s="11"/>
      <c r="L85" s="11"/>
      <c r="M85" s="11"/>
      <c r="N85" s="11"/>
      <c r="O85" s="11"/>
      <c r="P85" s="11"/>
    </row>
    <row r="86" spans="1:16" x14ac:dyDescent="0.35">
      <c r="A86" s="11"/>
      <c r="B86" s="11"/>
      <c r="C86" s="11"/>
      <c r="D86" s="11"/>
      <c r="E86" s="11"/>
      <c r="F86" s="11"/>
      <c r="G86" s="11"/>
      <c r="H86" s="11"/>
      <c r="I86" s="11"/>
      <c r="J86" s="11"/>
      <c r="K86" s="11"/>
      <c r="L86" s="11"/>
      <c r="M86" s="11"/>
      <c r="N86" s="11"/>
      <c r="O86" s="11"/>
      <c r="P86" s="11"/>
    </row>
    <row r="87" spans="1:16" x14ac:dyDescent="0.35">
      <c r="A87" s="11"/>
      <c r="B87" s="11"/>
      <c r="C87" s="11"/>
      <c r="D87" s="11"/>
      <c r="E87" s="11"/>
      <c r="F87" s="11"/>
      <c r="G87" s="11"/>
      <c r="H87" s="11"/>
      <c r="I87" s="11"/>
      <c r="J87" s="11"/>
      <c r="K87" s="11"/>
      <c r="L87" s="11"/>
      <c r="M87" s="11"/>
      <c r="N87" s="11"/>
      <c r="O87" s="11"/>
      <c r="P87" s="11"/>
    </row>
    <row r="88" spans="1:16" x14ac:dyDescent="0.35">
      <c r="A88" s="11"/>
      <c r="B88" s="11"/>
      <c r="C88" s="11"/>
      <c r="D88" s="11"/>
      <c r="E88" s="11"/>
      <c r="F88" s="11"/>
      <c r="G88" s="11"/>
      <c r="H88" s="11"/>
      <c r="I88" s="11"/>
      <c r="J88" s="11"/>
      <c r="K88" s="11"/>
      <c r="L88" s="11"/>
      <c r="M88" s="11"/>
      <c r="N88" s="11"/>
      <c r="O88" s="11"/>
      <c r="P88" s="11"/>
    </row>
    <row r="89" spans="1:16" x14ac:dyDescent="0.35">
      <c r="A89" s="11"/>
      <c r="B89" s="11"/>
      <c r="C89" s="11"/>
      <c r="D89" s="11"/>
      <c r="E89" s="11"/>
      <c r="F89" s="11"/>
      <c r="G89" s="11"/>
      <c r="H89" s="11"/>
      <c r="I89" s="11"/>
      <c r="J89" s="11"/>
      <c r="K89" s="11"/>
      <c r="L89" s="11"/>
      <c r="M89" s="11"/>
      <c r="N89" s="11"/>
      <c r="O89" s="11"/>
      <c r="P89" s="11"/>
    </row>
    <row r="90" spans="1:16" x14ac:dyDescent="0.35">
      <c r="A90" s="11"/>
      <c r="B90" s="11"/>
      <c r="C90" s="11"/>
      <c r="D90" s="11"/>
      <c r="E90" s="11"/>
      <c r="F90" s="11"/>
      <c r="G90" s="11"/>
      <c r="H90" s="11"/>
      <c r="I90" s="11"/>
      <c r="J90" s="11"/>
      <c r="K90" s="11"/>
      <c r="L90" s="11"/>
      <c r="M90" s="11"/>
      <c r="N90" s="11"/>
      <c r="O90" s="11"/>
      <c r="P90" s="11"/>
    </row>
    <row r="91" spans="1:16" x14ac:dyDescent="0.35">
      <c r="A91" s="11"/>
      <c r="B91" s="11"/>
      <c r="C91" s="11"/>
      <c r="D91" s="11"/>
      <c r="E91" s="11"/>
      <c r="F91" s="11"/>
      <c r="G91" s="11"/>
      <c r="H91" s="11"/>
      <c r="I91" s="11"/>
      <c r="J91" s="11"/>
      <c r="K91" s="11"/>
      <c r="L91" s="11"/>
      <c r="M91" s="11"/>
      <c r="N91" s="11"/>
      <c r="O91" s="11"/>
      <c r="P91" s="11"/>
    </row>
    <row r="92" spans="1:16" x14ac:dyDescent="0.35">
      <c r="A92" s="11"/>
      <c r="B92" s="11"/>
      <c r="C92" s="11"/>
      <c r="D92" s="11"/>
      <c r="E92" s="11"/>
      <c r="F92" s="11"/>
      <c r="G92" s="11"/>
      <c r="H92" s="11"/>
      <c r="I92" s="11"/>
      <c r="J92" s="11"/>
      <c r="K92" s="11"/>
      <c r="L92" s="11"/>
      <c r="M92" s="11"/>
      <c r="N92" s="11"/>
      <c r="O92" s="11"/>
      <c r="P92" s="11"/>
    </row>
    <row r="93" spans="1:16" x14ac:dyDescent="0.35">
      <c r="A93" s="11"/>
      <c r="B93" s="11"/>
      <c r="C93" s="11"/>
      <c r="D93" s="11"/>
      <c r="E93" s="11"/>
      <c r="F93" s="11"/>
      <c r="G93" s="11"/>
      <c r="H93" s="11"/>
      <c r="I93" s="11"/>
      <c r="J93" s="11"/>
      <c r="K93" s="11"/>
      <c r="L93" s="11"/>
      <c r="M93" s="11"/>
      <c r="N93" s="11"/>
      <c r="O93" s="11"/>
      <c r="P93" s="11"/>
    </row>
    <row r="94" spans="1:16" x14ac:dyDescent="0.35">
      <c r="A94" s="11"/>
      <c r="B94" s="11"/>
      <c r="C94" s="11"/>
      <c r="D94" s="11"/>
      <c r="E94" s="11"/>
      <c r="F94" s="11"/>
      <c r="G94" s="11"/>
      <c r="H94" s="11"/>
      <c r="I94" s="11"/>
      <c r="J94" s="11"/>
      <c r="K94" s="11"/>
      <c r="L94" s="11"/>
      <c r="M94" s="11"/>
      <c r="N94" s="11"/>
      <c r="O94" s="11"/>
      <c r="P94" s="11"/>
    </row>
    <row r="95" spans="1:16" x14ac:dyDescent="0.35">
      <c r="A95" s="11"/>
      <c r="B95" s="11"/>
      <c r="C95" s="11"/>
      <c r="D95" s="11"/>
      <c r="E95" s="11"/>
      <c r="F95" s="11"/>
      <c r="G95" s="11"/>
      <c r="H95" s="11"/>
      <c r="I95" s="11"/>
      <c r="J95" s="11"/>
      <c r="K95" s="11"/>
      <c r="L95" s="11"/>
      <c r="M95" s="11"/>
      <c r="N95" s="11"/>
      <c r="O95" s="11"/>
      <c r="P95" s="11"/>
    </row>
    <row r="96" spans="1:16" x14ac:dyDescent="0.35">
      <c r="A96" s="11"/>
      <c r="B96" s="11"/>
      <c r="C96" s="11"/>
      <c r="D96" s="11"/>
      <c r="E96" s="11"/>
      <c r="F96" s="11"/>
      <c r="G96" s="11"/>
      <c r="H96" s="11"/>
      <c r="I96" s="11"/>
      <c r="J96" s="11"/>
      <c r="K96" s="11"/>
      <c r="L96" s="11"/>
      <c r="M96" s="11"/>
      <c r="N96" s="11"/>
      <c r="O96" s="11"/>
      <c r="P96" s="11"/>
    </row>
    <row r="97" spans="1:16" x14ac:dyDescent="0.35">
      <c r="A97" s="11"/>
      <c r="B97" s="11"/>
      <c r="C97" s="11"/>
      <c r="D97" s="11"/>
      <c r="E97" s="11"/>
      <c r="F97" s="11"/>
      <c r="G97" s="11"/>
      <c r="H97" s="11"/>
      <c r="I97" s="11"/>
      <c r="J97" s="11"/>
      <c r="K97" s="11"/>
      <c r="L97" s="11"/>
      <c r="M97" s="11"/>
      <c r="N97" s="11"/>
      <c r="O97" s="11"/>
      <c r="P97" s="11"/>
    </row>
    <row r="98" spans="1:16" x14ac:dyDescent="0.35">
      <c r="A98" s="11"/>
      <c r="B98" s="11"/>
      <c r="C98" s="11"/>
      <c r="D98" s="11"/>
      <c r="E98" s="11"/>
      <c r="F98" s="11"/>
      <c r="G98" s="11"/>
      <c r="H98" s="11"/>
      <c r="I98" s="11"/>
      <c r="J98" s="11"/>
      <c r="K98" s="11"/>
      <c r="L98" s="11"/>
      <c r="M98" s="11"/>
      <c r="N98" s="11"/>
      <c r="O98" s="11"/>
      <c r="P98" s="11"/>
    </row>
    <row r="99" spans="1:16" x14ac:dyDescent="0.35">
      <c r="A99" s="11"/>
      <c r="B99" s="11"/>
      <c r="C99" s="11"/>
      <c r="D99" s="11"/>
      <c r="E99" s="11"/>
      <c r="F99" s="11"/>
      <c r="G99" s="11"/>
      <c r="H99" s="11"/>
      <c r="I99" s="11"/>
      <c r="J99" s="11"/>
      <c r="K99" s="11"/>
      <c r="L99" s="11"/>
      <c r="M99" s="11"/>
      <c r="N99" s="11"/>
      <c r="O99" s="11"/>
      <c r="P99" s="11"/>
    </row>
    <row r="100" spans="1:16" x14ac:dyDescent="0.35">
      <c r="A100" s="11"/>
      <c r="B100" s="11"/>
      <c r="C100" s="11"/>
      <c r="D100" s="11"/>
      <c r="E100" s="11"/>
      <c r="F100" s="11"/>
      <c r="G100" s="11"/>
      <c r="H100" s="11"/>
      <c r="I100" s="11"/>
      <c r="J100" s="11"/>
      <c r="K100" s="11"/>
      <c r="L100" s="11"/>
      <c r="M100" s="11"/>
      <c r="N100" s="11"/>
      <c r="O100" s="11"/>
      <c r="P100" s="11"/>
    </row>
    <row r="101" spans="1:16" x14ac:dyDescent="0.35">
      <c r="A101" s="11"/>
      <c r="B101" s="11"/>
      <c r="C101" s="11"/>
      <c r="D101" s="11"/>
      <c r="E101" s="11"/>
      <c r="F101" s="11"/>
      <c r="G101" s="11"/>
      <c r="H101" s="11"/>
      <c r="I101" s="11"/>
      <c r="J101" s="11"/>
      <c r="K101" s="11"/>
      <c r="L101" s="11"/>
      <c r="M101" s="11"/>
      <c r="N101" s="11"/>
      <c r="O101" s="11"/>
      <c r="P101" s="11"/>
    </row>
    <row r="102" spans="1:16" x14ac:dyDescent="0.35">
      <c r="A102" s="11"/>
      <c r="B102" s="11"/>
      <c r="C102" s="11"/>
      <c r="D102" s="11"/>
      <c r="E102" s="11"/>
      <c r="F102" s="11"/>
      <c r="G102" s="11"/>
      <c r="H102" s="11"/>
      <c r="I102" s="11"/>
      <c r="J102" s="11"/>
      <c r="K102" s="11"/>
      <c r="L102" s="11"/>
      <c r="M102" s="11"/>
      <c r="N102" s="11"/>
      <c r="O102" s="11"/>
      <c r="P102" s="11"/>
    </row>
    <row r="103" spans="1:16" x14ac:dyDescent="0.35">
      <c r="A103" s="11"/>
      <c r="B103" s="11"/>
      <c r="C103" s="11"/>
      <c r="D103" s="11"/>
      <c r="E103" s="11"/>
      <c r="F103" s="11"/>
      <c r="G103" s="11"/>
      <c r="H103" s="11"/>
      <c r="I103" s="11"/>
      <c r="J103" s="11"/>
      <c r="K103" s="11"/>
      <c r="L103" s="11"/>
      <c r="M103" s="11"/>
      <c r="N103" s="11"/>
      <c r="O103" s="11"/>
      <c r="P103" s="11"/>
    </row>
    <row r="104" spans="1:16" x14ac:dyDescent="0.35">
      <c r="A104" s="11"/>
      <c r="B104" s="11"/>
      <c r="C104" s="11"/>
      <c r="D104" s="11"/>
      <c r="E104" s="11"/>
      <c r="F104" s="11"/>
      <c r="G104" s="11"/>
      <c r="H104" s="11"/>
      <c r="I104" s="11"/>
      <c r="J104" s="11"/>
      <c r="K104" s="11"/>
      <c r="L104" s="11"/>
      <c r="M104" s="11"/>
      <c r="N104" s="11"/>
      <c r="O104" s="11"/>
      <c r="P104" s="11"/>
    </row>
    <row r="105" spans="1:16" x14ac:dyDescent="0.35">
      <c r="A105" s="11"/>
      <c r="B105" s="11"/>
      <c r="C105" s="11"/>
      <c r="D105" s="11"/>
      <c r="E105" s="11"/>
      <c r="F105" s="11"/>
      <c r="G105" s="11"/>
      <c r="H105" s="11"/>
      <c r="I105" s="11"/>
      <c r="J105" s="11"/>
      <c r="K105" s="11"/>
      <c r="L105" s="11"/>
      <c r="M105" s="11"/>
      <c r="N105" s="11"/>
      <c r="O105" s="11"/>
      <c r="P105" s="11"/>
    </row>
    <row r="106" spans="1:16" x14ac:dyDescent="0.35">
      <c r="A106" s="11"/>
      <c r="B106" s="11"/>
      <c r="C106" s="11"/>
      <c r="D106" s="11"/>
      <c r="E106" s="11"/>
      <c r="F106" s="11"/>
      <c r="G106" s="11"/>
      <c r="H106" s="11"/>
      <c r="I106" s="11"/>
      <c r="J106" s="11"/>
      <c r="K106" s="11"/>
      <c r="L106" s="11"/>
      <c r="M106" s="11"/>
      <c r="N106" s="11"/>
      <c r="O106" s="11"/>
      <c r="P106" s="11"/>
    </row>
    <row r="107" spans="1:16" x14ac:dyDescent="0.35">
      <c r="A107" s="11"/>
      <c r="B107" s="11"/>
      <c r="C107" s="11"/>
      <c r="D107" s="11"/>
      <c r="E107" s="11"/>
      <c r="F107" s="11"/>
      <c r="G107" s="11"/>
      <c r="H107" s="11"/>
      <c r="I107" s="11"/>
      <c r="J107" s="11"/>
      <c r="K107" s="11"/>
      <c r="L107" s="11"/>
      <c r="M107" s="11"/>
      <c r="N107" s="11"/>
      <c r="O107" s="11"/>
      <c r="P107" s="11"/>
    </row>
    <row r="108" spans="1:16" x14ac:dyDescent="0.35">
      <c r="A108" s="11"/>
      <c r="B108" s="11"/>
      <c r="C108" s="11"/>
      <c r="D108" s="11"/>
      <c r="E108" s="11"/>
      <c r="F108" s="11"/>
      <c r="G108" s="11"/>
      <c r="H108" s="11"/>
      <c r="I108" s="11"/>
      <c r="J108" s="11"/>
      <c r="K108" s="11"/>
      <c r="L108" s="11"/>
      <c r="M108" s="11"/>
      <c r="N108" s="11"/>
      <c r="O108" s="11"/>
      <c r="P108" s="11"/>
    </row>
    <row r="109" spans="1:16" x14ac:dyDescent="0.35">
      <c r="A109" s="11"/>
      <c r="B109" s="11"/>
      <c r="C109" s="11"/>
      <c r="D109" s="11"/>
      <c r="E109" s="11"/>
      <c r="F109" s="11"/>
      <c r="G109" s="11"/>
      <c r="H109" s="11"/>
      <c r="I109" s="11"/>
      <c r="J109" s="11"/>
      <c r="K109" s="11"/>
      <c r="L109" s="11"/>
      <c r="M109" s="11"/>
      <c r="N109" s="11"/>
      <c r="O109" s="11"/>
      <c r="P109" s="11"/>
    </row>
    <row r="110" spans="1:16" x14ac:dyDescent="0.35">
      <c r="A110" s="11"/>
      <c r="B110" s="11"/>
      <c r="C110" s="11"/>
      <c r="D110" s="11"/>
      <c r="E110" s="11"/>
      <c r="F110" s="11"/>
      <c r="G110" s="11"/>
      <c r="H110" s="11"/>
      <c r="I110" s="11"/>
      <c r="J110" s="11"/>
      <c r="K110" s="11"/>
      <c r="L110" s="11"/>
      <c r="M110" s="11"/>
      <c r="N110" s="11"/>
      <c r="O110" s="11"/>
      <c r="P110" s="11"/>
    </row>
    <row r="111" spans="1:16" x14ac:dyDescent="0.35">
      <c r="A111" s="11"/>
      <c r="B111" s="11"/>
      <c r="C111" s="11"/>
      <c r="D111" s="11"/>
      <c r="E111" s="11"/>
      <c r="F111" s="11"/>
      <c r="G111" s="11"/>
      <c r="H111" s="11"/>
      <c r="I111" s="11"/>
      <c r="J111" s="11"/>
      <c r="K111" s="11"/>
      <c r="L111" s="11"/>
      <c r="M111" s="11"/>
      <c r="N111" s="11"/>
      <c r="O111" s="11"/>
      <c r="P111" s="11"/>
    </row>
    <row r="112" spans="1:16" x14ac:dyDescent="0.35">
      <c r="A112" s="11"/>
      <c r="B112" s="11"/>
      <c r="C112" s="11"/>
      <c r="D112" s="11"/>
      <c r="E112" s="11"/>
      <c r="F112" s="11"/>
      <c r="G112" s="11"/>
      <c r="H112" s="11"/>
      <c r="I112" s="11"/>
      <c r="J112" s="11"/>
      <c r="K112" s="11"/>
      <c r="L112" s="11"/>
      <c r="M112" s="11"/>
      <c r="N112" s="11"/>
      <c r="O112" s="11"/>
      <c r="P112" s="11"/>
    </row>
    <row r="113" spans="1:16" x14ac:dyDescent="0.35">
      <c r="A113" s="11"/>
      <c r="B113" s="11"/>
      <c r="C113" s="11"/>
      <c r="D113" s="11"/>
      <c r="E113" s="11"/>
      <c r="F113" s="11"/>
      <c r="G113" s="11"/>
      <c r="H113" s="11"/>
      <c r="I113" s="11"/>
      <c r="J113" s="11"/>
      <c r="K113" s="11"/>
      <c r="L113" s="11"/>
      <c r="M113" s="11"/>
      <c r="N113" s="11"/>
      <c r="O113" s="11"/>
      <c r="P113" s="11"/>
    </row>
    <row r="114" spans="1:16" x14ac:dyDescent="0.35">
      <c r="A114" s="11"/>
      <c r="B114" s="11"/>
      <c r="C114" s="11"/>
      <c r="D114" s="11"/>
      <c r="E114" s="11"/>
      <c r="F114" s="11"/>
      <c r="G114" s="11"/>
      <c r="H114" s="11"/>
      <c r="I114" s="11"/>
      <c r="J114" s="11"/>
      <c r="K114" s="11"/>
      <c r="L114" s="11"/>
      <c r="M114" s="11"/>
      <c r="N114" s="11"/>
      <c r="O114" s="11"/>
      <c r="P114" s="11"/>
    </row>
    <row r="115" spans="1:16" x14ac:dyDescent="0.35">
      <c r="A115" s="11"/>
      <c r="B115" s="11"/>
      <c r="C115" s="11"/>
      <c r="D115" s="11"/>
      <c r="E115" s="11"/>
      <c r="F115" s="11"/>
      <c r="G115" s="11"/>
      <c r="H115" s="11"/>
      <c r="I115" s="11"/>
      <c r="J115" s="11"/>
      <c r="K115" s="11"/>
      <c r="L115" s="11"/>
      <c r="M115" s="11"/>
      <c r="N115" s="11"/>
      <c r="O115" s="11"/>
      <c r="P115" s="11"/>
    </row>
    <row r="116" spans="1:16" x14ac:dyDescent="0.35">
      <c r="A116" s="11"/>
      <c r="B116" s="11"/>
      <c r="C116" s="11"/>
      <c r="D116" s="11"/>
      <c r="E116" s="11"/>
      <c r="F116" s="11"/>
      <c r="G116" s="11"/>
      <c r="H116" s="11"/>
      <c r="I116" s="11"/>
      <c r="J116" s="11"/>
      <c r="K116" s="11"/>
      <c r="L116" s="11"/>
      <c r="M116" s="11"/>
      <c r="N116" s="11"/>
      <c r="O116" s="11"/>
      <c r="P116" s="11"/>
    </row>
    <row r="117" spans="1:16" x14ac:dyDescent="0.35">
      <c r="A117" s="11"/>
      <c r="B117" s="11"/>
      <c r="C117" s="11"/>
      <c r="D117" s="11"/>
      <c r="E117" s="11"/>
      <c r="F117" s="11"/>
      <c r="G117" s="11"/>
      <c r="H117" s="11"/>
      <c r="I117" s="11"/>
      <c r="J117" s="11"/>
      <c r="K117" s="11"/>
      <c r="L117" s="11"/>
      <c r="M117" s="11"/>
      <c r="N117" s="11"/>
      <c r="O117" s="11"/>
      <c r="P117" s="11"/>
    </row>
    <row r="118" spans="1:16" x14ac:dyDescent="0.35">
      <c r="A118" s="11"/>
      <c r="B118" s="11"/>
      <c r="C118" s="11"/>
      <c r="D118" s="11"/>
      <c r="E118" s="11"/>
      <c r="F118" s="11"/>
      <c r="G118" s="11"/>
      <c r="H118" s="11"/>
      <c r="I118" s="11"/>
      <c r="J118" s="11"/>
      <c r="K118" s="11"/>
      <c r="L118" s="11"/>
      <c r="M118" s="11"/>
      <c r="N118" s="11"/>
      <c r="O118" s="11"/>
      <c r="P118" s="11"/>
    </row>
    <row r="119" spans="1:16" x14ac:dyDescent="0.35">
      <c r="A119" s="11"/>
      <c r="B119" s="11"/>
      <c r="C119" s="11"/>
      <c r="D119" s="11"/>
      <c r="E119" s="11"/>
      <c r="F119" s="11"/>
      <c r="G119" s="11"/>
      <c r="H119" s="11"/>
      <c r="I119" s="11"/>
      <c r="J119" s="11"/>
      <c r="K119" s="11"/>
      <c r="L119" s="11"/>
      <c r="M119" s="11"/>
      <c r="N119" s="11"/>
      <c r="O119" s="11"/>
      <c r="P119" s="11"/>
    </row>
    <row r="120" spans="1:16" x14ac:dyDescent="0.35">
      <c r="A120" s="11"/>
      <c r="B120" s="11"/>
      <c r="C120" s="11"/>
      <c r="D120" s="11"/>
      <c r="E120" s="11"/>
      <c r="F120" s="11"/>
      <c r="G120" s="11"/>
      <c r="H120" s="11"/>
      <c r="I120" s="11"/>
      <c r="J120" s="11"/>
      <c r="K120" s="11"/>
      <c r="L120" s="11"/>
      <c r="M120" s="11"/>
      <c r="N120" s="11"/>
      <c r="O120" s="11"/>
      <c r="P120" s="11"/>
    </row>
    <row r="121" spans="1:16" x14ac:dyDescent="0.35">
      <c r="A121" s="11"/>
      <c r="B121" s="11"/>
      <c r="C121" s="11"/>
      <c r="D121" s="11"/>
      <c r="E121" s="11"/>
      <c r="F121" s="11"/>
      <c r="G121" s="11"/>
      <c r="H121" s="11"/>
      <c r="I121" s="11"/>
      <c r="J121" s="11"/>
      <c r="K121" s="11"/>
      <c r="L121" s="11"/>
      <c r="M121" s="11"/>
      <c r="N121" s="11"/>
      <c r="O121" s="11"/>
      <c r="P121" s="11"/>
    </row>
    <row r="122" spans="1:16" x14ac:dyDescent="0.35">
      <c r="A122" s="11"/>
      <c r="B122" s="11"/>
      <c r="C122" s="11"/>
      <c r="D122" s="11"/>
      <c r="E122" s="11"/>
      <c r="F122" s="11"/>
      <c r="G122" s="11"/>
      <c r="H122" s="11"/>
      <c r="I122" s="11"/>
      <c r="J122" s="11"/>
      <c r="K122" s="11"/>
      <c r="L122" s="11"/>
      <c r="M122" s="11"/>
      <c r="N122" s="11"/>
      <c r="O122" s="11"/>
      <c r="P122" s="11"/>
    </row>
    <row r="123" spans="1:16" x14ac:dyDescent="0.35">
      <c r="A123" s="11"/>
      <c r="B123" s="11"/>
      <c r="C123" s="11"/>
      <c r="D123" s="11"/>
      <c r="E123" s="11"/>
      <c r="F123" s="11"/>
      <c r="G123" s="11"/>
      <c r="H123" s="11"/>
      <c r="I123" s="11"/>
      <c r="J123" s="11"/>
      <c r="K123" s="11"/>
      <c r="L123" s="11"/>
      <c r="M123" s="11"/>
      <c r="N123" s="11"/>
      <c r="O123" s="11"/>
      <c r="P123" s="11"/>
    </row>
    <row r="124" spans="1:16" x14ac:dyDescent="0.35">
      <c r="A124" s="11"/>
      <c r="B124" s="11"/>
      <c r="C124" s="11"/>
      <c r="D124" s="11"/>
      <c r="E124" s="11"/>
      <c r="F124" s="11"/>
      <c r="G124" s="11"/>
      <c r="H124" s="11"/>
      <c r="I124" s="11"/>
      <c r="J124" s="11"/>
      <c r="K124" s="11"/>
      <c r="L124" s="11"/>
      <c r="M124" s="11"/>
      <c r="N124" s="11"/>
      <c r="O124" s="11"/>
      <c r="P124" s="11"/>
    </row>
    <row r="125" spans="1:16" x14ac:dyDescent="0.35">
      <c r="A125" s="11"/>
      <c r="B125" s="11"/>
      <c r="C125" s="11"/>
      <c r="D125" s="11"/>
      <c r="E125" s="11"/>
      <c r="F125" s="11"/>
      <c r="G125" s="11"/>
      <c r="H125" s="11"/>
      <c r="I125" s="11"/>
      <c r="J125" s="11"/>
      <c r="K125" s="11"/>
      <c r="L125" s="11"/>
      <c r="M125" s="11"/>
      <c r="N125" s="11"/>
      <c r="O125" s="11"/>
      <c r="P125" s="11"/>
    </row>
    <row r="126" spans="1:16" x14ac:dyDescent="0.35">
      <c r="A126" s="11"/>
      <c r="B126" s="11"/>
      <c r="C126" s="11"/>
      <c r="D126" s="11"/>
      <c r="E126" s="11"/>
      <c r="F126" s="11"/>
      <c r="G126" s="11"/>
      <c r="H126" s="11"/>
      <c r="I126" s="11"/>
      <c r="J126" s="11"/>
      <c r="K126" s="11"/>
      <c r="L126" s="11"/>
      <c r="M126" s="11"/>
      <c r="N126" s="11"/>
      <c r="O126" s="11"/>
      <c r="P126" s="11"/>
    </row>
    <row r="127" spans="1:16" x14ac:dyDescent="0.35">
      <c r="A127" s="11"/>
      <c r="B127" s="11"/>
      <c r="C127" s="11"/>
      <c r="D127" s="11"/>
      <c r="E127" s="11"/>
      <c r="F127" s="11"/>
      <c r="G127" s="11"/>
      <c r="H127" s="11"/>
      <c r="I127" s="11"/>
      <c r="J127" s="11"/>
      <c r="K127" s="11"/>
      <c r="L127" s="11"/>
      <c r="M127" s="11"/>
      <c r="N127" s="11"/>
      <c r="O127" s="11"/>
      <c r="P127" s="11"/>
    </row>
    <row r="128" spans="1:16" x14ac:dyDescent="0.35">
      <c r="A128" s="11"/>
      <c r="B128" s="11"/>
      <c r="C128" s="11"/>
      <c r="D128" s="11"/>
      <c r="E128" s="11"/>
      <c r="F128" s="11"/>
      <c r="G128" s="11"/>
      <c r="H128" s="11"/>
      <c r="I128" s="11"/>
      <c r="J128" s="11"/>
      <c r="K128" s="11"/>
      <c r="L128" s="11"/>
      <c r="M128" s="11"/>
      <c r="N128" s="11"/>
      <c r="O128" s="11"/>
      <c r="P128" s="11"/>
    </row>
    <row r="129" spans="1:16" x14ac:dyDescent="0.35">
      <c r="A129" s="11"/>
      <c r="B129" s="11"/>
      <c r="C129" s="11"/>
      <c r="D129" s="11"/>
      <c r="E129" s="11"/>
      <c r="F129" s="11"/>
      <c r="G129" s="11"/>
      <c r="H129" s="11"/>
      <c r="I129" s="11"/>
      <c r="J129" s="11"/>
      <c r="K129" s="11"/>
      <c r="L129" s="11"/>
      <c r="M129" s="11"/>
      <c r="N129" s="11"/>
      <c r="O129" s="11"/>
      <c r="P129" s="11"/>
    </row>
    <row r="130" spans="1:16" x14ac:dyDescent="0.35">
      <c r="A130" s="11"/>
      <c r="B130" s="11"/>
      <c r="C130" s="11"/>
      <c r="D130" s="11"/>
      <c r="E130" s="11"/>
      <c r="F130" s="11"/>
      <c r="G130" s="11"/>
      <c r="H130" s="11"/>
      <c r="I130" s="11"/>
      <c r="J130" s="11"/>
      <c r="K130" s="11"/>
      <c r="L130" s="11"/>
      <c r="M130" s="11"/>
      <c r="N130" s="11"/>
      <c r="O130" s="11"/>
      <c r="P130" s="11"/>
    </row>
    <row r="131" spans="1:16" x14ac:dyDescent="0.35">
      <c r="A131" s="11"/>
      <c r="B131" s="11"/>
      <c r="C131" s="11"/>
      <c r="D131" s="11"/>
      <c r="E131" s="11"/>
      <c r="F131" s="11"/>
      <c r="G131" s="11"/>
      <c r="H131" s="11"/>
      <c r="I131" s="11"/>
      <c r="J131" s="11"/>
      <c r="K131" s="11"/>
      <c r="L131" s="11"/>
      <c r="M131" s="11"/>
      <c r="N131" s="11"/>
      <c r="O131" s="11"/>
      <c r="P131" s="11"/>
    </row>
    <row r="132" spans="1:16" x14ac:dyDescent="0.35">
      <c r="A132" s="11"/>
      <c r="B132" s="11"/>
      <c r="C132" s="11"/>
      <c r="D132" s="11"/>
      <c r="E132" s="11"/>
      <c r="F132" s="11"/>
      <c r="G132" s="11"/>
      <c r="H132" s="11"/>
      <c r="I132" s="11"/>
      <c r="J132" s="11"/>
      <c r="K132" s="11"/>
      <c r="L132" s="11"/>
      <c r="M132" s="11"/>
      <c r="N132" s="11"/>
      <c r="O132" s="11"/>
      <c r="P132" s="11"/>
    </row>
    <row r="133" spans="1:16" x14ac:dyDescent="0.35">
      <c r="A133" s="11"/>
      <c r="B133" s="11"/>
      <c r="C133" s="11"/>
      <c r="D133" s="11"/>
      <c r="E133" s="11"/>
      <c r="F133" s="11"/>
      <c r="G133" s="11"/>
      <c r="H133" s="11"/>
      <c r="I133" s="11"/>
      <c r="J133" s="11"/>
      <c r="K133" s="11"/>
      <c r="L133" s="11"/>
      <c r="M133" s="11"/>
      <c r="N133" s="11"/>
      <c r="O133" s="11"/>
      <c r="P133" s="11"/>
    </row>
    <row r="134" spans="1:16" x14ac:dyDescent="0.35">
      <c r="A134" s="11"/>
      <c r="B134" s="11"/>
      <c r="C134" s="11"/>
      <c r="D134" s="11"/>
      <c r="E134" s="11"/>
      <c r="F134" s="11"/>
      <c r="G134" s="11"/>
      <c r="H134" s="11"/>
      <c r="I134" s="11"/>
      <c r="J134" s="11"/>
      <c r="K134" s="11"/>
      <c r="L134" s="11"/>
      <c r="M134" s="11"/>
      <c r="N134" s="11"/>
      <c r="O134" s="11"/>
      <c r="P134" s="11"/>
    </row>
    <row r="135" spans="1:16" x14ac:dyDescent="0.35">
      <c r="A135" s="11"/>
      <c r="B135" s="11"/>
      <c r="C135" s="11"/>
      <c r="D135" s="11"/>
      <c r="E135" s="11"/>
      <c r="F135" s="11"/>
      <c r="G135" s="11"/>
      <c r="H135" s="11"/>
      <c r="I135" s="11"/>
      <c r="J135" s="11"/>
      <c r="K135" s="11"/>
      <c r="L135" s="11"/>
      <c r="M135" s="11"/>
      <c r="N135" s="11"/>
      <c r="O135" s="11"/>
      <c r="P135" s="11"/>
    </row>
    <row r="136" spans="1:16" x14ac:dyDescent="0.35">
      <c r="A136" s="11"/>
      <c r="B136" s="11"/>
      <c r="C136" s="11"/>
      <c r="D136" s="11"/>
      <c r="E136" s="11"/>
      <c r="F136" s="11"/>
      <c r="G136" s="11"/>
      <c r="H136" s="11"/>
      <c r="I136" s="11"/>
      <c r="J136" s="11"/>
      <c r="K136" s="11"/>
      <c r="L136" s="11"/>
      <c r="M136" s="11"/>
      <c r="N136" s="11"/>
      <c r="O136" s="11"/>
      <c r="P136" s="11"/>
    </row>
    <row r="137" spans="1:16" x14ac:dyDescent="0.35">
      <c r="A137" s="11"/>
      <c r="B137" s="11"/>
      <c r="C137" s="11"/>
      <c r="D137" s="11"/>
      <c r="E137" s="11"/>
      <c r="F137" s="11"/>
      <c r="G137" s="11"/>
      <c r="H137" s="11"/>
      <c r="I137" s="11"/>
      <c r="J137" s="11"/>
      <c r="K137" s="11"/>
      <c r="L137" s="11"/>
      <c r="M137" s="11"/>
      <c r="N137" s="11"/>
      <c r="O137" s="11"/>
      <c r="P137" s="11"/>
    </row>
    <row r="138" spans="1:16" x14ac:dyDescent="0.35">
      <c r="A138" s="11"/>
      <c r="B138" s="11"/>
      <c r="C138" s="11"/>
      <c r="D138" s="11"/>
      <c r="E138" s="11"/>
      <c r="F138" s="11"/>
      <c r="G138" s="11"/>
      <c r="H138" s="11"/>
      <c r="I138" s="11"/>
      <c r="J138" s="11"/>
      <c r="K138" s="11"/>
      <c r="L138" s="11"/>
      <c r="M138" s="11"/>
      <c r="N138" s="11"/>
      <c r="O138" s="11"/>
      <c r="P138" s="11"/>
    </row>
    <row r="139" spans="1:16" x14ac:dyDescent="0.35">
      <c r="A139" s="11"/>
      <c r="B139" s="11"/>
      <c r="C139" s="11"/>
      <c r="D139" s="11"/>
      <c r="E139" s="11"/>
      <c r="F139" s="11"/>
      <c r="G139" s="11"/>
      <c r="H139" s="11"/>
      <c r="I139" s="11"/>
      <c r="J139" s="11"/>
      <c r="K139" s="11"/>
      <c r="L139" s="11"/>
      <c r="M139" s="11"/>
      <c r="N139" s="11"/>
      <c r="O139" s="11"/>
      <c r="P139" s="11"/>
    </row>
    <row r="140" spans="1:16" x14ac:dyDescent="0.35">
      <c r="A140" s="11"/>
      <c r="B140" s="11"/>
      <c r="C140" s="11"/>
      <c r="D140" s="11"/>
      <c r="E140" s="11"/>
      <c r="F140" s="11"/>
      <c r="G140" s="11"/>
      <c r="H140" s="11"/>
      <c r="I140" s="11"/>
      <c r="J140" s="11"/>
      <c r="K140" s="11"/>
      <c r="L140" s="11"/>
      <c r="M140" s="11"/>
      <c r="N140" s="11"/>
      <c r="O140" s="11"/>
      <c r="P140" s="11"/>
    </row>
    <row r="141" spans="1:16" x14ac:dyDescent="0.35">
      <c r="A141" s="11"/>
      <c r="B141" s="11"/>
      <c r="C141" s="11"/>
      <c r="D141" s="11"/>
      <c r="E141" s="11"/>
      <c r="F141" s="11"/>
      <c r="G141" s="11"/>
      <c r="H141" s="11"/>
      <c r="I141" s="11"/>
      <c r="J141" s="11"/>
      <c r="K141" s="11"/>
      <c r="L141" s="11"/>
      <c r="M141" s="11"/>
      <c r="N141" s="11"/>
      <c r="O141" s="11"/>
      <c r="P141" s="11"/>
    </row>
    <row r="142" spans="1:16" x14ac:dyDescent="0.35">
      <c r="A142" s="11"/>
      <c r="B142" s="11"/>
      <c r="C142" s="11"/>
      <c r="D142" s="11"/>
      <c r="E142" s="11"/>
      <c r="F142" s="11"/>
      <c r="G142" s="11"/>
      <c r="H142" s="11"/>
      <c r="I142" s="11"/>
      <c r="J142" s="11"/>
      <c r="K142" s="11"/>
      <c r="L142" s="11"/>
      <c r="M142" s="11"/>
      <c r="N142" s="11"/>
      <c r="O142" s="11"/>
      <c r="P142" s="11"/>
    </row>
    <row r="143" spans="1:16" x14ac:dyDescent="0.35">
      <c r="A143" s="11"/>
      <c r="B143" s="11"/>
      <c r="C143" s="11"/>
      <c r="D143" s="11"/>
      <c r="E143" s="11"/>
      <c r="F143" s="11"/>
      <c r="G143" s="11"/>
      <c r="H143" s="11"/>
      <c r="I143" s="11"/>
      <c r="J143" s="11"/>
      <c r="K143" s="11"/>
      <c r="L143" s="11"/>
      <c r="M143" s="11"/>
      <c r="N143" s="11"/>
      <c r="O143" s="11"/>
      <c r="P143" s="11"/>
    </row>
    <row r="144" spans="1:16" x14ac:dyDescent="0.35">
      <c r="A144" s="11"/>
      <c r="B144" s="11"/>
      <c r="C144" s="11"/>
      <c r="D144" s="11"/>
      <c r="E144" s="11"/>
      <c r="F144" s="11"/>
      <c r="G144" s="11"/>
      <c r="H144" s="11"/>
      <c r="I144" s="11"/>
      <c r="J144" s="11"/>
      <c r="K144" s="11"/>
      <c r="L144" s="11"/>
      <c r="M144" s="11"/>
      <c r="N144" s="11"/>
      <c r="O144" s="11"/>
      <c r="P144" s="11"/>
    </row>
    <row r="145" spans="1:16" x14ac:dyDescent="0.35">
      <c r="A145" s="11"/>
      <c r="B145" s="11"/>
      <c r="C145" s="11"/>
      <c r="D145" s="11"/>
      <c r="E145" s="11"/>
      <c r="F145" s="11"/>
      <c r="G145" s="11"/>
      <c r="H145" s="11"/>
      <c r="I145" s="11"/>
      <c r="J145" s="11"/>
      <c r="K145" s="11"/>
      <c r="L145" s="11"/>
      <c r="M145" s="11"/>
      <c r="N145" s="11"/>
      <c r="O145" s="11"/>
      <c r="P145" s="11"/>
    </row>
    <row r="146" spans="1:16" x14ac:dyDescent="0.35">
      <c r="A146" s="11"/>
      <c r="B146" s="11"/>
      <c r="C146" s="11"/>
      <c r="D146" s="11"/>
      <c r="E146" s="11"/>
      <c r="F146" s="11"/>
      <c r="G146" s="11"/>
      <c r="H146" s="11"/>
      <c r="I146" s="11"/>
      <c r="J146" s="11"/>
      <c r="K146" s="11"/>
      <c r="L146" s="11"/>
      <c r="M146" s="11"/>
      <c r="N146" s="11"/>
      <c r="O146" s="11"/>
      <c r="P146" s="11"/>
    </row>
    <row r="147" spans="1:16" x14ac:dyDescent="0.35">
      <c r="A147" s="11"/>
      <c r="B147" s="11"/>
      <c r="C147" s="11"/>
      <c r="D147" s="11"/>
      <c r="E147" s="11"/>
      <c r="F147" s="11"/>
      <c r="G147" s="11"/>
      <c r="H147" s="11"/>
      <c r="I147" s="11"/>
      <c r="J147" s="11"/>
      <c r="K147" s="11"/>
      <c r="L147" s="11"/>
      <c r="M147" s="11"/>
      <c r="N147" s="11"/>
      <c r="O147" s="11"/>
      <c r="P147" s="11"/>
    </row>
    <row r="148" spans="1:16" x14ac:dyDescent="0.35">
      <c r="A148" s="11"/>
      <c r="B148" s="11"/>
      <c r="C148" s="11"/>
      <c r="D148" s="11"/>
      <c r="E148" s="11"/>
      <c r="F148" s="11"/>
      <c r="G148" s="11"/>
      <c r="H148" s="11"/>
      <c r="I148" s="11"/>
      <c r="J148" s="11"/>
      <c r="K148" s="11"/>
      <c r="L148" s="11"/>
      <c r="M148" s="11"/>
      <c r="N148" s="11"/>
      <c r="O148" s="11"/>
      <c r="P148" s="11"/>
    </row>
    <row r="149" spans="1:16" x14ac:dyDescent="0.35">
      <c r="A149" s="11"/>
      <c r="B149" s="11"/>
      <c r="C149" s="11"/>
      <c r="D149" s="11"/>
      <c r="E149" s="11"/>
      <c r="F149" s="11"/>
      <c r="G149" s="11"/>
      <c r="H149" s="11"/>
      <c r="I149" s="11"/>
      <c r="J149" s="11"/>
      <c r="K149" s="11"/>
      <c r="L149" s="11"/>
      <c r="M149" s="11"/>
      <c r="N149" s="11"/>
      <c r="O149" s="11"/>
      <c r="P149" s="11"/>
    </row>
    <row r="150" spans="1:16" x14ac:dyDescent="0.35">
      <c r="A150" s="11"/>
      <c r="B150" s="11"/>
      <c r="C150" s="11"/>
      <c r="D150" s="11"/>
      <c r="E150" s="11"/>
      <c r="F150" s="11"/>
      <c r="G150" s="11"/>
      <c r="H150" s="11"/>
      <c r="I150" s="11"/>
      <c r="J150" s="11"/>
      <c r="K150" s="11"/>
      <c r="L150" s="11"/>
      <c r="M150" s="11"/>
      <c r="N150" s="11"/>
      <c r="O150" s="11"/>
      <c r="P150" s="11"/>
    </row>
    <row r="151" spans="1:16" x14ac:dyDescent="0.35">
      <c r="A151" s="11"/>
      <c r="B151" s="11"/>
      <c r="C151" s="11"/>
      <c r="D151" s="11"/>
      <c r="E151" s="11"/>
      <c r="F151" s="11"/>
      <c r="G151" s="11"/>
      <c r="H151" s="11"/>
      <c r="I151" s="11"/>
      <c r="J151" s="11"/>
      <c r="K151" s="11"/>
      <c r="L151" s="11"/>
      <c r="M151" s="11"/>
      <c r="N151" s="11"/>
      <c r="O151" s="11"/>
      <c r="P151" s="11"/>
    </row>
    <row r="152" spans="1:16" x14ac:dyDescent="0.35">
      <c r="A152" s="11"/>
      <c r="B152" s="11"/>
      <c r="C152" s="11"/>
      <c r="D152" s="11"/>
      <c r="E152" s="11"/>
      <c r="F152" s="11"/>
      <c r="G152" s="11"/>
      <c r="H152" s="11"/>
      <c r="I152" s="11"/>
      <c r="J152" s="11"/>
      <c r="K152" s="11"/>
      <c r="L152" s="11"/>
      <c r="M152" s="11"/>
      <c r="N152" s="11"/>
      <c r="O152" s="11"/>
      <c r="P152" s="11"/>
    </row>
    <row r="153" spans="1:16" x14ac:dyDescent="0.35">
      <c r="A153" s="11"/>
      <c r="B153" s="11"/>
      <c r="C153" s="11"/>
      <c r="D153" s="11"/>
      <c r="E153" s="11"/>
      <c r="F153" s="11"/>
      <c r="G153" s="11"/>
      <c r="H153" s="11"/>
      <c r="I153" s="11"/>
      <c r="J153" s="11"/>
      <c r="K153" s="11"/>
      <c r="L153" s="11"/>
      <c r="M153" s="11"/>
      <c r="N153" s="11"/>
      <c r="O153" s="11"/>
      <c r="P153" s="11"/>
    </row>
    <row r="154" spans="1:16" x14ac:dyDescent="0.35">
      <c r="A154" s="11"/>
      <c r="B154" s="11"/>
      <c r="C154" s="11"/>
      <c r="D154" s="11"/>
      <c r="E154" s="11"/>
      <c r="F154" s="11"/>
      <c r="G154" s="11"/>
      <c r="H154" s="11"/>
      <c r="I154" s="11"/>
      <c r="J154" s="11"/>
      <c r="K154" s="11"/>
      <c r="L154" s="11"/>
      <c r="M154" s="11"/>
      <c r="N154" s="11"/>
      <c r="O154" s="11"/>
      <c r="P154" s="11"/>
    </row>
    <row r="155" spans="1:16" x14ac:dyDescent="0.35">
      <c r="A155" s="11"/>
      <c r="B155" s="11"/>
      <c r="C155" s="11"/>
      <c r="D155" s="11"/>
      <c r="E155" s="11"/>
      <c r="F155" s="11"/>
      <c r="G155" s="11"/>
      <c r="H155" s="11"/>
      <c r="I155" s="11"/>
      <c r="J155" s="11"/>
      <c r="K155" s="11"/>
      <c r="L155" s="11"/>
      <c r="M155" s="11"/>
      <c r="N155" s="11"/>
      <c r="O155" s="11"/>
      <c r="P155" s="11"/>
    </row>
    <row r="156" spans="1:16" x14ac:dyDescent="0.35">
      <c r="A156" s="11"/>
      <c r="B156" s="11"/>
      <c r="C156" s="11"/>
      <c r="D156" s="11"/>
      <c r="E156" s="11"/>
      <c r="F156" s="11"/>
      <c r="G156" s="11"/>
      <c r="H156" s="11"/>
      <c r="I156" s="11"/>
      <c r="J156" s="11"/>
      <c r="K156" s="11"/>
      <c r="L156" s="11"/>
      <c r="M156" s="11"/>
      <c r="N156" s="11"/>
      <c r="O156" s="11"/>
      <c r="P156" s="11"/>
    </row>
    <row r="157" spans="1:16" x14ac:dyDescent="0.35">
      <c r="A157" s="11"/>
      <c r="B157" s="11"/>
      <c r="C157" s="11"/>
      <c r="D157" s="11"/>
      <c r="E157" s="11"/>
      <c r="F157" s="11"/>
      <c r="G157" s="11"/>
      <c r="H157" s="11"/>
      <c r="I157" s="11"/>
      <c r="J157" s="11"/>
      <c r="K157" s="11"/>
      <c r="L157" s="11"/>
      <c r="M157" s="11"/>
      <c r="N157" s="11"/>
      <c r="O157" s="11"/>
      <c r="P157" s="11"/>
    </row>
    <row r="158" spans="1:16" x14ac:dyDescent="0.35">
      <c r="A158" s="11"/>
      <c r="B158" s="11"/>
      <c r="C158" s="11"/>
      <c r="D158" s="11"/>
      <c r="E158" s="11"/>
      <c r="F158" s="11"/>
      <c r="G158" s="11"/>
      <c r="H158" s="11"/>
      <c r="I158" s="11"/>
      <c r="J158" s="11"/>
      <c r="K158" s="11"/>
      <c r="L158" s="11"/>
      <c r="M158" s="11"/>
      <c r="N158" s="11"/>
      <c r="O158" s="11"/>
      <c r="P158" s="11"/>
    </row>
    <row r="159" spans="1:16" x14ac:dyDescent="0.35">
      <c r="A159" s="11"/>
      <c r="B159" s="11"/>
      <c r="C159" s="11"/>
      <c r="D159" s="11"/>
      <c r="E159" s="11"/>
      <c r="F159" s="11"/>
      <c r="G159" s="11"/>
      <c r="H159" s="11"/>
      <c r="I159" s="11"/>
      <c r="J159" s="11"/>
      <c r="K159" s="11"/>
      <c r="L159" s="11"/>
      <c r="M159" s="11"/>
      <c r="N159" s="11"/>
      <c r="O159" s="11"/>
      <c r="P159" s="11"/>
    </row>
    <row r="160" spans="1:16" x14ac:dyDescent="0.35">
      <c r="A160" s="11"/>
      <c r="B160" s="11"/>
      <c r="C160" s="11"/>
      <c r="D160" s="11"/>
      <c r="E160" s="11"/>
      <c r="F160" s="11"/>
      <c r="G160" s="11"/>
      <c r="H160" s="11"/>
      <c r="I160" s="11"/>
      <c r="J160" s="11"/>
      <c r="K160" s="11"/>
      <c r="L160" s="11"/>
      <c r="M160" s="11"/>
      <c r="N160" s="11"/>
      <c r="O160" s="11"/>
      <c r="P160" s="11"/>
    </row>
  </sheetData>
  <mergeCells count="3">
    <mergeCell ref="J1:K1"/>
    <mergeCell ref="I5:I8"/>
    <mergeCell ref="Q1:S1"/>
  </mergeCells>
  <pageMargins left="0.7" right="0.7" top="0.75" bottom="0.75" header="0.3" footer="0.3"/>
  <pageSetup paperSize="9" orientation="portrait" verticalDpi="0" r:id="rId1"/>
  <legacy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Feuilles de calcul</vt:lpstr>
      </vt:variant>
      <vt:variant>
        <vt:i4>5</vt:i4>
      </vt:variant>
    </vt:vector>
  </HeadingPairs>
  <TitlesOfParts>
    <vt:vector size="5" baseType="lpstr">
      <vt:lpstr>REAforêtMBoisement</vt:lpstr>
      <vt:lpstr>REAproduitsMBoisement</vt:lpstr>
      <vt:lpstr>REEsubsMBoisement</vt:lpstr>
      <vt:lpstr>REG&amp;Rabais</vt:lpstr>
      <vt:lpstr>Listes choix</vt:lpstr>
    </vt:vector>
  </TitlesOfParts>
  <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Florence HEUSCHMIDT</dc:creator>
  <cp:lastModifiedBy>Florence HEUSCHMIDT</cp:lastModifiedBy>
  <dcterms:created xsi:type="dcterms:W3CDTF">2019-12-30T13:35:15Z</dcterms:created>
  <dcterms:modified xsi:type="dcterms:W3CDTF">2021-03-08T16:28:22Z</dcterms:modified>
</cp:coreProperties>
</file>