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J:\6_Marchés carbone\61_National\619_Label bas-carbone\02. Projets\1. Forêt\4. En Instruction\2021CVLBOI008 Perou et Basse Foule (18)\"/>
    </mc:Choice>
  </mc:AlternateContent>
  <bookViews>
    <workbookView xWindow="0" yWindow="0" windowWidth="23040" windowHeight="8760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6" l="1"/>
  <c r="R30" i="6"/>
  <c r="R31" i="6"/>
  <c r="R32" i="6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E47" i="6"/>
  <c r="E21" i="6"/>
  <c r="D45" i="1" l="1"/>
  <c r="D44" i="1"/>
  <c r="D43" i="1"/>
  <c r="D42" i="1"/>
  <c r="D41" i="1"/>
  <c r="D40" i="1"/>
  <c r="D39" i="1"/>
  <c r="D38" i="1"/>
  <c r="D37" i="1"/>
  <c r="AF205" i="2" l="1"/>
  <c r="O3" i="2" l="1"/>
  <c r="R100" i="6" l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N4" i="2" l="1"/>
  <c r="GM4" i="2"/>
  <c r="GL4" i="2"/>
  <c r="BQ4" i="2"/>
  <c r="HG4" i="2"/>
  <c r="HI4" i="2"/>
  <c r="HH4" i="2"/>
  <c r="EA4" i="2"/>
  <c r="EC4" i="2"/>
  <c r="EB4" i="2"/>
  <c r="EX4" i="2"/>
  <c r="EW4" i="2"/>
  <c r="EV4" i="2"/>
  <c r="CM4" i="2"/>
  <c r="DH4" i="2"/>
  <c r="DG4" i="2"/>
  <c r="DG5" i="2" s="1"/>
  <c r="DF4" i="2"/>
  <c r="FS4" i="2"/>
  <c r="FR4" i="2"/>
  <c r="FQ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DH5" i="2"/>
  <c r="HH5" i="2"/>
  <c r="HI5" i="2"/>
  <c r="EV5" i="2"/>
  <c r="HG5" i="2"/>
  <c r="FQ5" i="2"/>
  <c r="FQ6" i="2" s="1"/>
  <c r="EW5" i="2"/>
  <c r="FR5" i="2"/>
  <c r="EX5" i="2"/>
  <c r="GL5" i="2"/>
  <c r="FS5" i="2"/>
  <c r="EB5" i="2"/>
  <c r="GM5" i="2"/>
  <c r="DF5" i="2"/>
  <c r="DF6" i="2" s="1"/>
  <c r="EC5" i="2"/>
  <c r="GN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DG6" i="2" s="1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GM6" i="2" l="1"/>
  <c r="HG6" i="2"/>
  <c r="EB6" i="2"/>
  <c r="EV6" i="2"/>
  <c r="FS6" i="2"/>
  <c r="HI6" i="2"/>
  <c r="GL6" i="2"/>
  <c r="EX6" i="2"/>
  <c r="HH6" i="2"/>
  <c r="GN6" i="2"/>
  <c r="FR6" i="2"/>
  <c r="DH6" i="2"/>
  <c r="EC6" i="2"/>
  <c r="EW6" i="2"/>
  <c r="EA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FQ7" i="2" s="1"/>
  <c r="EU7" i="2"/>
  <c r="EG7" i="2"/>
  <c r="DW7" i="2"/>
  <c r="DB7" i="2"/>
  <c r="DG7" i="2" s="1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C7" i="2" l="1"/>
  <c r="GL7" i="2"/>
  <c r="HI7" i="2"/>
  <c r="DH7" i="2"/>
  <c r="FS7" i="2"/>
  <c r="FR7" i="2"/>
  <c r="EV7" i="2"/>
  <c r="GN7" i="2"/>
  <c r="EB7" i="2"/>
  <c r="DF7" i="2"/>
  <c r="HG7" i="2"/>
  <c r="EA7" i="2"/>
  <c r="HH7" i="2"/>
  <c r="GM7" i="2"/>
  <c r="EW7" i="2"/>
  <c r="EX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FQ8" i="2" s="1"/>
  <c r="EU8" i="2"/>
  <c r="EG8" i="2"/>
  <c r="DW8" i="2"/>
  <c r="DB8" i="2"/>
  <c r="DG8" i="2" s="1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CM8" i="2" s="1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GM8" i="2" l="1"/>
  <c r="FR8" i="2"/>
  <c r="HH8" i="2"/>
  <c r="FS8" i="2"/>
  <c r="EA8" i="2"/>
  <c r="DH8" i="2"/>
  <c r="HG8" i="2"/>
  <c r="HI8" i="2"/>
  <c r="DF8" i="2"/>
  <c r="GL8" i="2"/>
  <c r="EB8" i="2"/>
  <c r="EC8" i="2"/>
  <c r="EX8" i="2"/>
  <c r="GN8" i="2"/>
  <c r="EW8" i="2"/>
  <c r="EV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Q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G9" i="2" s="1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GN9" i="2" l="1"/>
  <c r="DH9" i="2"/>
  <c r="EX9" i="2"/>
  <c r="EA9" i="2"/>
  <c r="EC9" i="2"/>
  <c r="FS9" i="2"/>
  <c r="FS10" i="2" s="1"/>
  <c r="EB9" i="2"/>
  <c r="HH9" i="2"/>
  <c r="GL9" i="2"/>
  <c r="FR9" i="2"/>
  <c r="DF9" i="2"/>
  <c r="GM9" i="2"/>
  <c r="EV9" i="2"/>
  <c r="HI9" i="2"/>
  <c r="HI10" i="2" s="1"/>
  <c r="EW9" i="2"/>
  <c r="H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Q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DG10" i="2" s="1"/>
  <c r="EU10" i="2"/>
  <c r="CF10" i="2"/>
  <c r="BL10" i="2"/>
  <c r="CG10" i="2"/>
  <c r="CM10" i="2" s="1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V10" i="2" l="1"/>
  <c r="EC10" i="2"/>
  <c r="GM10" i="2"/>
  <c r="EA10" i="2"/>
  <c r="DF10" i="2"/>
  <c r="EX10" i="2"/>
  <c r="EX11" i="2" s="1"/>
  <c r="FR10" i="2"/>
  <c r="DH10" i="2"/>
  <c r="GL10" i="2"/>
  <c r="GN10" i="2"/>
  <c r="HG10" i="2"/>
  <c r="HH10" i="2"/>
  <c r="FS11" i="2"/>
  <c r="EW10" i="2"/>
  <c r="EB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I11" i="2" s="1"/>
  <c r="HF11" i="2"/>
  <c r="GK11" i="2"/>
  <c r="GS11" i="2"/>
  <c r="GG11" i="2"/>
  <c r="FX11" i="2"/>
  <c r="FL11" i="2"/>
  <c r="FC11" i="2"/>
  <c r="GR11" i="2"/>
  <c r="FW11" i="2"/>
  <c r="FM11" i="2"/>
  <c r="FQ11" i="2" s="1"/>
  <c r="GH11" i="2"/>
  <c r="EU11" i="2"/>
  <c r="EG11" i="2"/>
  <c r="DW11" i="2"/>
  <c r="DB11" i="2"/>
  <c r="DG11" i="2" s="1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H11" i="2" l="1"/>
  <c r="DF11" i="2"/>
  <c r="HG11" i="2"/>
  <c r="EA11" i="2"/>
  <c r="AU11" i="2"/>
  <c r="GN11" i="2"/>
  <c r="GM11" i="2"/>
  <c r="AV11" i="2"/>
  <c r="GL11" i="2"/>
  <c r="EC11" i="2"/>
  <c r="CM11" i="2"/>
  <c r="EV11" i="2"/>
  <c r="EB11" i="2"/>
  <c r="DH11" i="2"/>
  <c r="EW11" i="2"/>
  <c r="FR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EX12" i="2" s="1"/>
  <c r="DV12" i="2"/>
  <c r="DM12" i="2"/>
  <c r="DA12" i="2"/>
  <c r="EU12" i="2"/>
  <c r="EG12" i="2"/>
  <c r="DW12" i="2"/>
  <c r="DB12" i="2"/>
  <c r="DG12" i="2" s="1"/>
  <c r="FM12" i="2"/>
  <c r="FQ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AU12" i="2" l="1"/>
  <c r="HG12" i="2"/>
  <c r="EC12" i="2"/>
  <c r="FS12" i="2"/>
  <c r="AW12" i="2"/>
  <c r="GL12" i="2"/>
  <c r="DF12" i="2"/>
  <c r="FR12" i="2"/>
  <c r="HH12" i="2"/>
  <c r="EW12" i="2"/>
  <c r="GM12" i="2"/>
  <c r="DH12" i="2"/>
  <c r="GN12" i="2"/>
  <c r="EB12" i="2"/>
  <c r="EV12" i="2"/>
  <c r="EA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Q13" i="2" s="1"/>
  <c r="FP13" i="2"/>
  <c r="FB13" i="2"/>
  <c r="GG13" i="2"/>
  <c r="FX13" i="2"/>
  <c r="EQ13" i="2"/>
  <c r="EH13" i="2"/>
  <c r="CJ13" i="2"/>
  <c r="FL13" i="2"/>
  <c r="FC13" i="2"/>
  <c r="ER13" i="2"/>
  <c r="EX13" i="2" s="1"/>
  <c r="DV13" i="2"/>
  <c r="DM13" i="2"/>
  <c r="DA13" i="2"/>
  <c r="CQ13" i="2"/>
  <c r="EU13" i="2"/>
  <c r="EG13" i="2"/>
  <c r="DW13" i="2"/>
  <c r="DB13" i="2"/>
  <c r="DG13" i="2" s="1"/>
  <c r="DZ13" i="2"/>
  <c r="DE13" i="2"/>
  <c r="CG13" i="2"/>
  <c r="CM13" i="2" s="1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AU13" i="2" l="1"/>
  <c r="GN13" i="2"/>
  <c r="DH13" i="2"/>
  <c r="FS13" i="2"/>
  <c r="GM13" i="2"/>
  <c r="EC13" i="2"/>
  <c r="EW13" i="2"/>
  <c r="HG13" i="2"/>
  <c r="HH13" i="2"/>
  <c r="EA13" i="2"/>
  <c r="FR13" i="2"/>
  <c r="EV13" i="2"/>
  <c r="DF13" i="2"/>
  <c r="EB13" i="2"/>
  <c r="GL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FQ14" i="2" s="1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DG14" i="2" s="1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DF14" i="2" l="1"/>
  <c r="GM14" i="2"/>
  <c r="EV14" i="2"/>
  <c r="FS14" i="2"/>
  <c r="FS15" i="2" s="1"/>
  <c r="AW14" i="2"/>
  <c r="FR14" i="2"/>
  <c r="DH14" i="2"/>
  <c r="CM14" i="2"/>
  <c r="CK14" i="2"/>
  <c r="EA14" i="2"/>
  <c r="GN14" i="2"/>
  <c r="HH14" i="2"/>
  <c r="HH15" i="2" s="1"/>
  <c r="HG14" i="2"/>
  <c r="GL14" i="2"/>
  <c r="EW14" i="2"/>
  <c r="EB14" i="2"/>
  <c r="EC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FQ15" i="2" s="1"/>
  <c r="GR15" i="2"/>
  <c r="FP15" i="2"/>
  <c r="FB15" i="2"/>
  <c r="EU15" i="2"/>
  <c r="EG15" i="2"/>
  <c r="DW15" i="2"/>
  <c r="DB15" i="2"/>
  <c r="DG15" i="2" s="1"/>
  <c r="DZ15" i="2"/>
  <c r="DL15" i="2"/>
  <c r="DE15" i="2"/>
  <c r="EQ15" i="2"/>
  <c r="EH15" i="2"/>
  <c r="CJ15" i="2"/>
  <c r="ER15" i="2"/>
  <c r="EX15" i="2" s="1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GN15" i="2" l="1"/>
  <c r="EV15" i="2"/>
  <c r="EA15" i="2"/>
  <c r="GM15" i="2"/>
  <c r="EC15" i="2"/>
  <c r="DF15" i="2"/>
  <c r="EB15" i="2"/>
  <c r="EW15" i="2"/>
  <c r="DH15" i="2"/>
  <c r="GL15" i="2"/>
  <c r="FR15" i="2"/>
  <c r="HG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H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DB16" i="2"/>
  <c r="DG16" i="2" s="1"/>
  <c r="DZ16" i="2"/>
  <c r="DL16" i="2"/>
  <c r="DE16" i="2"/>
  <c r="FM16" i="2"/>
  <c r="FQ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GL16" i="2" l="1"/>
  <c r="GM16" i="2"/>
  <c r="FS16" i="2"/>
  <c r="EA16" i="2"/>
  <c r="EA17" i="2" s="1"/>
  <c r="DH16" i="2"/>
  <c r="EV16" i="2"/>
  <c r="EW16" i="2"/>
  <c r="GN16" i="2"/>
  <c r="EB16" i="2"/>
  <c r="HI16" i="2"/>
  <c r="HG16" i="2"/>
  <c r="DF16" i="2"/>
  <c r="DF17" i="2" s="1"/>
  <c r="FR16" i="2"/>
  <c r="EC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H17" i="2" s="1"/>
  <c r="GR17" i="2"/>
  <c r="GH17" i="2"/>
  <c r="GK17" i="2"/>
  <c r="FW17" i="2"/>
  <c r="FM17" i="2"/>
  <c r="FQ17" i="2" s="1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DB17" i="2"/>
  <c r="DG17" i="2" s="1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BR17" i="2" l="1"/>
  <c r="HG17" i="2"/>
  <c r="FS17" i="2"/>
  <c r="HI17" i="2"/>
  <c r="GM17" i="2"/>
  <c r="EB17" i="2"/>
  <c r="GL17" i="2"/>
  <c r="GN17" i="2"/>
  <c r="EW17" i="2"/>
  <c r="EC17" i="2"/>
  <c r="EV17" i="2"/>
  <c r="FR17" i="2"/>
  <c r="DH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H18" i="2" s="1"/>
  <c r="HF18" i="2"/>
  <c r="HB18" i="2"/>
  <c r="GS18" i="2"/>
  <c r="GR18" i="2"/>
  <c r="GH18" i="2"/>
  <c r="FL18" i="2"/>
  <c r="FC18" i="2"/>
  <c r="FW18" i="2"/>
  <c r="FM18" i="2"/>
  <c r="FQ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A18" i="2" s="1"/>
  <c r="EG18" i="2"/>
  <c r="DB18" i="2"/>
  <c r="DG18" i="2" s="1"/>
  <c r="CF18" i="2"/>
  <c r="BL18" i="2"/>
  <c r="CG18" i="2"/>
  <c r="CM18" i="2" s="1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GM18" i="2"/>
  <c r="EC18" i="2"/>
  <c r="EC19" i="2" s="1"/>
  <c r="HI18" i="2"/>
  <c r="DF18" i="2"/>
  <c r="FS18" i="2"/>
  <c r="EW18" i="2"/>
  <c r="HG18" i="2"/>
  <c r="GN18" i="2"/>
  <c r="DH18" i="2"/>
  <c r="GL18" i="2"/>
  <c r="GL19" i="2" s="1"/>
  <c r="FR18" i="2"/>
  <c r="EB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H19" i="2" s="1"/>
  <c r="HF19" i="2"/>
  <c r="GK19" i="2"/>
  <c r="GS19" i="2"/>
  <c r="GR19" i="2"/>
  <c r="GG19" i="2"/>
  <c r="FX19" i="2"/>
  <c r="GH19" i="2"/>
  <c r="FL19" i="2"/>
  <c r="FC19" i="2"/>
  <c r="FW19" i="2"/>
  <c r="FM19" i="2"/>
  <c r="FQ19" i="2" s="1"/>
  <c r="EU19" i="2"/>
  <c r="EG19" i="2"/>
  <c r="DW19" i="2"/>
  <c r="EA19" i="2" s="1"/>
  <c r="DB19" i="2"/>
  <c r="DG19" i="2" s="1"/>
  <c r="FP19" i="2"/>
  <c r="DZ19" i="2"/>
  <c r="DL19" i="2"/>
  <c r="DE19" i="2"/>
  <c r="EQ19" i="2"/>
  <c r="EH19" i="2"/>
  <c r="CJ19" i="2"/>
  <c r="FB19" i="2"/>
  <c r="DV19" i="2"/>
  <c r="DA19" i="2"/>
  <c r="ER19" i="2"/>
  <c r="EX19" i="2" s="1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GN19" i="2" l="1"/>
  <c r="EV19" i="2"/>
  <c r="EV20" i="2" s="1"/>
  <c r="HG19" i="2"/>
  <c r="EW19" i="2"/>
  <c r="FS19" i="2"/>
  <c r="GM19" i="2"/>
  <c r="EB19" i="2"/>
  <c r="DF19" i="2"/>
  <c r="DH19" i="2"/>
  <c r="DH20" i="2" s="1"/>
  <c r="FR19" i="2"/>
  <c r="HI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H20" i="2" s="1"/>
  <c r="GR20" i="2"/>
  <c r="GH20" i="2"/>
  <c r="GL20" i="2" s="1"/>
  <c r="GK20" i="2"/>
  <c r="GS20" i="2"/>
  <c r="HF20" i="2"/>
  <c r="FP20" i="2"/>
  <c r="GG20" i="2"/>
  <c r="FX20" i="2"/>
  <c r="FL20" i="2"/>
  <c r="FC20" i="2"/>
  <c r="FM20" i="2"/>
  <c r="FQ20" i="2" s="1"/>
  <c r="FB20" i="2"/>
  <c r="ER20" i="2"/>
  <c r="EX20" i="2" s="1"/>
  <c r="DV20" i="2"/>
  <c r="DM20" i="2"/>
  <c r="DA20" i="2"/>
  <c r="EU20" i="2"/>
  <c r="EG20" i="2"/>
  <c r="DW20" i="2"/>
  <c r="EC20" i="2" s="1"/>
  <c r="DB20" i="2"/>
  <c r="DG20" i="2" s="1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DF20" i="2"/>
  <c r="DF21" i="2" s="1"/>
  <c r="GN20" i="2"/>
  <c r="AW20" i="2"/>
  <c r="EB20" i="2"/>
  <c r="GM20" i="2"/>
  <c r="EA20" i="2"/>
  <c r="FS20" i="2"/>
  <c r="EV21" i="2"/>
  <c r="EW20" i="2"/>
  <c r="CM20" i="2"/>
  <c r="HI20" i="2"/>
  <c r="FR20" i="2"/>
  <c r="HG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GL21" i="2" s="1"/>
  <c r="HC21" i="2"/>
  <c r="HH21" i="2" s="1"/>
  <c r="GK21" i="2"/>
  <c r="FW21" i="2"/>
  <c r="FM21" i="2"/>
  <c r="FQ21" i="2" s="1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EC21" i="2" s="1"/>
  <c r="DB21" i="2"/>
  <c r="DG21" i="2" s="1"/>
  <c r="FL21" i="2"/>
  <c r="FC21" i="2"/>
  <c r="DZ21" i="2"/>
  <c r="DE21" i="2"/>
  <c r="DL21" i="2"/>
  <c r="CG21" i="2"/>
  <c r="CM21" i="2" s="1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FS21" i="2" l="1"/>
  <c r="EA21" i="2"/>
  <c r="HG21" i="2"/>
  <c r="GM21" i="2"/>
  <c r="FR21" i="2"/>
  <c r="DH21" i="2"/>
  <c r="BR21" i="2"/>
  <c r="HI21" i="2"/>
  <c r="EB21" i="2"/>
  <c r="EW21" i="2"/>
  <c r="GN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H22" i="2" s="1"/>
  <c r="HF22" i="2"/>
  <c r="GS22" i="2"/>
  <c r="HB22" i="2"/>
  <c r="GR22" i="2"/>
  <c r="GH22" i="2"/>
  <c r="GL22" i="2" s="1"/>
  <c r="GK22" i="2"/>
  <c r="FL22" i="2"/>
  <c r="FC22" i="2"/>
  <c r="FW22" i="2"/>
  <c r="FM22" i="2"/>
  <c r="FQ22" i="2" s="1"/>
  <c r="FP22" i="2"/>
  <c r="DZ22" i="2"/>
  <c r="DL22" i="2"/>
  <c r="DE22" i="2"/>
  <c r="FX22" i="2"/>
  <c r="EQ22" i="2"/>
  <c r="EH22" i="2"/>
  <c r="CJ22" i="2"/>
  <c r="GG22" i="2"/>
  <c r="FB22" i="2"/>
  <c r="ER22" i="2"/>
  <c r="EV22" i="2" s="1"/>
  <c r="DV22" i="2"/>
  <c r="DM22" i="2"/>
  <c r="DA22" i="2"/>
  <c r="CR22" i="2"/>
  <c r="CQ22" i="2"/>
  <c r="EG22" i="2"/>
  <c r="EU22" i="2"/>
  <c r="DW22" i="2"/>
  <c r="EC22" i="2" s="1"/>
  <c r="CF22" i="2"/>
  <c r="DB22" i="2"/>
  <c r="DG22" i="2" s="1"/>
  <c r="CG22" i="2"/>
  <c r="CM22" i="2" s="1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EA22" i="2"/>
  <c r="EA23" i="2" s="1"/>
  <c r="FS22" i="2"/>
  <c r="DH22" i="2"/>
  <c r="FR22" i="2"/>
  <c r="DF22" i="2"/>
  <c r="GN22" i="2"/>
  <c r="GM22" i="2"/>
  <c r="EW22" i="2"/>
  <c r="HG22" i="2"/>
  <c r="HG23" i="2" s="1"/>
  <c r="EX22" i="2"/>
  <c r="EB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H23" i="2" s="1"/>
  <c r="HF23" i="2"/>
  <c r="GK23" i="2"/>
  <c r="GS23" i="2"/>
  <c r="GG23" i="2"/>
  <c r="FX23" i="2"/>
  <c r="GR23" i="2"/>
  <c r="FL23" i="2"/>
  <c r="FC23" i="2"/>
  <c r="GH23" i="2"/>
  <c r="GL23" i="2" s="1"/>
  <c r="FW23" i="2"/>
  <c r="FM23" i="2"/>
  <c r="FQ23" i="2" s="1"/>
  <c r="EU23" i="2"/>
  <c r="EG23" i="2"/>
  <c r="DW23" i="2"/>
  <c r="EC23" i="2" s="1"/>
  <c r="DB23" i="2"/>
  <c r="DG23" i="2" s="1"/>
  <c r="DZ23" i="2"/>
  <c r="DL23" i="2"/>
  <c r="DE23" i="2"/>
  <c r="FP23" i="2"/>
  <c r="EQ23" i="2"/>
  <c r="EH23" i="2"/>
  <c r="CJ23" i="2"/>
  <c r="FB23" i="2"/>
  <c r="DV23" i="2"/>
  <c r="DA23" i="2"/>
  <c r="CQ23" i="2"/>
  <c r="ER23" i="2"/>
  <c r="EV23" i="2" s="1"/>
  <c r="BW23" i="2"/>
  <c r="BL23" i="2"/>
  <c r="CF23" i="2"/>
  <c r="CG23" i="2"/>
  <c r="CM23" i="2" s="1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W23" i="2" l="1"/>
  <c r="HI23" i="2"/>
  <c r="GM23" i="2"/>
  <c r="GN23" i="2"/>
  <c r="DF23" i="2"/>
  <c r="FR23" i="2"/>
  <c r="EB23" i="2"/>
  <c r="DH23" i="2"/>
  <c r="EX23" i="2"/>
  <c r="FS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H24" i="2" s="1"/>
  <c r="HF24" i="2"/>
  <c r="GR24" i="2"/>
  <c r="GH24" i="2"/>
  <c r="GL24" i="2" s="1"/>
  <c r="GK24" i="2"/>
  <c r="GS24" i="2"/>
  <c r="FP24" i="2"/>
  <c r="GG24" i="2"/>
  <c r="FX24" i="2"/>
  <c r="FL24" i="2"/>
  <c r="FC24" i="2"/>
  <c r="FB24" i="2"/>
  <c r="ER24" i="2"/>
  <c r="EV24" i="2" s="1"/>
  <c r="DV24" i="2"/>
  <c r="DM24" i="2"/>
  <c r="DA24" i="2"/>
  <c r="FM24" i="2"/>
  <c r="FQ24" i="2" s="1"/>
  <c r="EU24" i="2"/>
  <c r="EG24" i="2"/>
  <c r="DW24" i="2"/>
  <c r="EA24" i="2" s="1"/>
  <c r="DB24" i="2"/>
  <c r="DG24" i="2" s="1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DH24" i="2" l="1"/>
  <c r="EW24" i="2"/>
  <c r="EB24" i="2"/>
  <c r="HG24" i="2"/>
  <c r="FR24" i="2"/>
  <c r="EC24" i="2"/>
  <c r="DF24" i="2"/>
  <c r="GN24" i="2"/>
  <c r="FS24" i="2"/>
  <c r="GM24" i="2"/>
  <c r="EX24" i="2"/>
  <c r="HI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L25" i="2" s="1"/>
  <c r="GK25" i="2"/>
  <c r="FW25" i="2"/>
  <c r="FM25" i="2"/>
  <c r="FQ25" i="2" s="1"/>
  <c r="FP25" i="2"/>
  <c r="GG25" i="2"/>
  <c r="FX25" i="2"/>
  <c r="FL25" i="2"/>
  <c r="FC25" i="2"/>
  <c r="EQ25" i="2"/>
  <c r="EH25" i="2"/>
  <c r="CJ25" i="2"/>
  <c r="FB25" i="2"/>
  <c r="ER25" i="2"/>
  <c r="EV25" i="2" s="1"/>
  <c r="DV25" i="2"/>
  <c r="DM25" i="2"/>
  <c r="DA25" i="2"/>
  <c r="CQ25" i="2"/>
  <c r="GS25" i="2"/>
  <c r="EU25" i="2"/>
  <c r="EG25" i="2"/>
  <c r="DW25" i="2"/>
  <c r="EA25" i="2" s="1"/>
  <c r="DB25" i="2"/>
  <c r="DG25" i="2" s="1"/>
  <c r="HC25" i="2"/>
  <c r="HH25" i="2" s="1"/>
  <c r="DZ25" i="2"/>
  <c r="CR25" i="2"/>
  <c r="DE25" i="2"/>
  <c r="DL25" i="2"/>
  <c r="CG25" i="2"/>
  <c r="CM25" i="2" s="1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GM25" i="2" l="1"/>
  <c r="EW25" i="2"/>
  <c r="FS25" i="2"/>
  <c r="DH25" i="2"/>
  <c r="GN25" i="2"/>
  <c r="DF25" i="2"/>
  <c r="EC25" i="2"/>
  <c r="FR25" i="2"/>
  <c r="HI25" i="2"/>
  <c r="HG25" i="2"/>
  <c r="EX25" i="2"/>
  <c r="EB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H26" i="2" s="1"/>
  <c r="HF26" i="2"/>
  <c r="GS26" i="2"/>
  <c r="HB26" i="2"/>
  <c r="GR26" i="2"/>
  <c r="GH26" i="2"/>
  <c r="GL26" i="2" s="1"/>
  <c r="FL26" i="2"/>
  <c r="FC26" i="2"/>
  <c r="GK26" i="2"/>
  <c r="FW26" i="2"/>
  <c r="FM26" i="2"/>
  <c r="FQ26" i="2" s="1"/>
  <c r="FP26" i="2"/>
  <c r="DZ26" i="2"/>
  <c r="DL26" i="2"/>
  <c r="DE26" i="2"/>
  <c r="EQ26" i="2"/>
  <c r="EH26" i="2"/>
  <c r="CJ26" i="2"/>
  <c r="CR26" i="2"/>
  <c r="FX26" i="2"/>
  <c r="FB26" i="2"/>
  <c r="ER26" i="2"/>
  <c r="EV26" i="2" s="1"/>
  <c r="DV26" i="2"/>
  <c r="DM26" i="2"/>
  <c r="DA26" i="2"/>
  <c r="CQ26" i="2"/>
  <c r="GG26" i="2"/>
  <c r="DW26" i="2"/>
  <c r="EA26" i="2" s="1"/>
  <c r="EG26" i="2"/>
  <c r="DB26" i="2"/>
  <c r="DG26" i="2" s="1"/>
  <c r="EU26" i="2"/>
  <c r="CF26" i="2"/>
  <c r="BB26" i="2"/>
  <c r="CG26" i="2"/>
  <c r="CM26" i="2" s="1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G26" i="2" l="1"/>
  <c r="EW26" i="2"/>
  <c r="HI26" i="2"/>
  <c r="GM26" i="2"/>
  <c r="FR26" i="2"/>
  <c r="EC26" i="2"/>
  <c r="DF26" i="2"/>
  <c r="GN26" i="2"/>
  <c r="EB26" i="2"/>
  <c r="DH26" i="2"/>
  <c r="EX26" i="2"/>
  <c r="FS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H27" i="2" s="1"/>
  <c r="HF27" i="2"/>
  <c r="GK27" i="2"/>
  <c r="GS27" i="2"/>
  <c r="GG27" i="2"/>
  <c r="FX27" i="2"/>
  <c r="FL27" i="2"/>
  <c r="FC27" i="2"/>
  <c r="GR27" i="2"/>
  <c r="FW27" i="2"/>
  <c r="FM27" i="2"/>
  <c r="FQ27" i="2" s="1"/>
  <c r="EU27" i="2"/>
  <c r="EG27" i="2"/>
  <c r="DW27" i="2"/>
  <c r="EA27" i="2" s="1"/>
  <c r="DB27" i="2"/>
  <c r="DG27" i="2" s="1"/>
  <c r="GH27" i="2"/>
  <c r="GL27" i="2" s="1"/>
  <c r="DZ27" i="2"/>
  <c r="DL27" i="2"/>
  <c r="DE27" i="2"/>
  <c r="EQ27" i="2"/>
  <c r="EH27" i="2"/>
  <c r="CJ27" i="2"/>
  <c r="CR27" i="2"/>
  <c r="FP27" i="2"/>
  <c r="FB27" i="2"/>
  <c r="ER27" i="2"/>
  <c r="EV27" i="2" s="1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DH27" i="2" l="1"/>
  <c r="EW27" i="2"/>
  <c r="EW28" i="2" s="1"/>
  <c r="EB27" i="2"/>
  <c r="HG27" i="2"/>
  <c r="GN27" i="2"/>
  <c r="AV27" i="2"/>
  <c r="DF27" i="2"/>
  <c r="AW27" i="2"/>
  <c r="EC27" i="2"/>
  <c r="FR27" i="2"/>
  <c r="FR28" i="2" s="1"/>
  <c r="FS27" i="2"/>
  <c r="GM27" i="2"/>
  <c r="EX27" i="2"/>
  <c r="HI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H28" i="2" s="1"/>
  <c r="GR28" i="2"/>
  <c r="GH28" i="2"/>
  <c r="GL28" i="2" s="1"/>
  <c r="HF28" i="2"/>
  <c r="GK28" i="2"/>
  <c r="GS28" i="2"/>
  <c r="FP28" i="2"/>
  <c r="GG28" i="2"/>
  <c r="FX28" i="2"/>
  <c r="FL28" i="2"/>
  <c r="FC28" i="2"/>
  <c r="FW28" i="2"/>
  <c r="FB28" i="2"/>
  <c r="ER28" i="2"/>
  <c r="EV28" i="2" s="1"/>
  <c r="DV28" i="2"/>
  <c r="DM28" i="2"/>
  <c r="DA28" i="2"/>
  <c r="EU28" i="2"/>
  <c r="EG28" i="2"/>
  <c r="DW28" i="2"/>
  <c r="EA28" i="2" s="1"/>
  <c r="DB28" i="2"/>
  <c r="DG28" i="2" s="1"/>
  <c r="FM28" i="2"/>
  <c r="FQ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DH28" i="2"/>
  <c r="DH29" i="2" s="1"/>
  <c r="DF28" i="2"/>
  <c r="HI28" i="2"/>
  <c r="EX28" i="2"/>
  <c r="GN28" i="2"/>
  <c r="GM28" i="2"/>
  <c r="HG28" i="2"/>
  <c r="HG29" i="2" s="1"/>
  <c r="FS28" i="2"/>
  <c r="EB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H29" i="2" s="1"/>
  <c r="GR29" i="2"/>
  <c r="GH29" i="2"/>
  <c r="GL29" i="2" s="1"/>
  <c r="GK29" i="2"/>
  <c r="GS29" i="2"/>
  <c r="FW29" i="2"/>
  <c r="FM29" i="2"/>
  <c r="FR29" i="2" s="1"/>
  <c r="FP29" i="2"/>
  <c r="GG29" i="2"/>
  <c r="FX29" i="2"/>
  <c r="EQ29" i="2"/>
  <c r="EH29" i="2"/>
  <c r="CJ29" i="2"/>
  <c r="FL29" i="2"/>
  <c r="FC29" i="2"/>
  <c r="FB29" i="2"/>
  <c r="ER29" i="2"/>
  <c r="EV29" i="2" s="1"/>
  <c r="DV29" i="2"/>
  <c r="DM29" i="2"/>
  <c r="DA29" i="2"/>
  <c r="EU29" i="2"/>
  <c r="EG29" i="2"/>
  <c r="DW29" i="2"/>
  <c r="EA29" i="2" s="1"/>
  <c r="DB29" i="2"/>
  <c r="DG29" i="2" s="1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M29" i="2" l="1"/>
  <c r="EC29" i="2"/>
  <c r="GN29" i="2"/>
  <c r="EX29" i="2"/>
  <c r="HI29" i="2"/>
  <c r="FQ29" i="2"/>
  <c r="DF29" i="2"/>
  <c r="EB29" i="2"/>
  <c r="FS29" i="2"/>
  <c r="EW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H30" i="2" s="1"/>
  <c r="HF30" i="2"/>
  <c r="GS30" i="2"/>
  <c r="GR30" i="2"/>
  <c r="GH30" i="2"/>
  <c r="GL30" i="2" s="1"/>
  <c r="FL30" i="2"/>
  <c r="FC30" i="2"/>
  <c r="FW30" i="2"/>
  <c r="FM30" i="2"/>
  <c r="FR30" i="2" s="1"/>
  <c r="HB30" i="2"/>
  <c r="GK30" i="2"/>
  <c r="FP30" i="2"/>
  <c r="GG30" i="2"/>
  <c r="DZ30" i="2"/>
  <c r="DL30" i="2"/>
  <c r="DE30" i="2"/>
  <c r="EQ30" i="2"/>
  <c r="EH30" i="2"/>
  <c r="CJ30" i="2"/>
  <c r="FB30" i="2"/>
  <c r="ER30" i="2"/>
  <c r="EV30" i="2" s="1"/>
  <c r="DV30" i="2"/>
  <c r="DM30" i="2"/>
  <c r="DA30" i="2"/>
  <c r="FX30" i="2"/>
  <c r="DW30" i="2"/>
  <c r="EA30" i="2" s="1"/>
  <c r="EG30" i="2"/>
  <c r="DB30" i="2"/>
  <c r="DH30" i="2" s="1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G30" i="2" l="1"/>
  <c r="EC30" i="2"/>
  <c r="EC31" i="2" s="1"/>
  <c r="EB30" i="2"/>
  <c r="GM30" i="2"/>
  <c r="DF30" i="2"/>
  <c r="DG30" i="2"/>
  <c r="FQ30" i="2"/>
  <c r="HI30" i="2"/>
  <c r="EX30" i="2"/>
  <c r="EX31" i="2" s="1"/>
  <c r="EW30" i="2"/>
  <c r="EW31" i="2" s="1"/>
  <c r="GN30" i="2"/>
  <c r="FS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H31" i="2" s="1"/>
  <c r="HF31" i="2"/>
  <c r="HB31" i="2"/>
  <c r="GK31" i="2"/>
  <c r="GS31" i="2"/>
  <c r="GG31" i="2"/>
  <c r="FX31" i="2"/>
  <c r="GH31" i="2"/>
  <c r="GL31" i="2" s="1"/>
  <c r="FL31" i="2"/>
  <c r="FC31" i="2"/>
  <c r="FW31" i="2"/>
  <c r="FM31" i="2"/>
  <c r="FR31" i="2" s="1"/>
  <c r="FP31" i="2"/>
  <c r="EU31" i="2"/>
  <c r="EG31" i="2"/>
  <c r="DW31" i="2"/>
  <c r="EA31" i="2" s="1"/>
  <c r="DB31" i="2"/>
  <c r="DH31" i="2" s="1"/>
  <c r="GR31" i="2"/>
  <c r="DZ31" i="2"/>
  <c r="DL31" i="2"/>
  <c r="DE31" i="2"/>
  <c r="CR31" i="2"/>
  <c r="EQ31" i="2"/>
  <c r="EH31" i="2"/>
  <c r="CJ31" i="2"/>
  <c r="FB31" i="2"/>
  <c r="ER31" i="2"/>
  <c r="EV31" i="2" s="1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I31" i="2" l="1"/>
  <c r="FQ31" i="2"/>
  <c r="HG31" i="2"/>
  <c r="DG31" i="2"/>
  <c r="CM31" i="2"/>
  <c r="DF31" i="2"/>
  <c r="FS31" i="2"/>
  <c r="GM31" i="2"/>
  <c r="GN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H32" i="2" s="1"/>
  <c r="GR32" i="2"/>
  <c r="GK32" i="2"/>
  <c r="HF32" i="2"/>
  <c r="GS32" i="2"/>
  <c r="FP32" i="2"/>
  <c r="GG32" i="2"/>
  <c r="FX32" i="2"/>
  <c r="GH32" i="2"/>
  <c r="GL32" i="2" s="1"/>
  <c r="FL32" i="2"/>
  <c r="FC32" i="2"/>
  <c r="FB32" i="2"/>
  <c r="ER32" i="2"/>
  <c r="EV32" i="2" s="1"/>
  <c r="DV32" i="2"/>
  <c r="DM32" i="2"/>
  <c r="DA32" i="2"/>
  <c r="FW32" i="2"/>
  <c r="EU32" i="2"/>
  <c r="EG32" i="2"/>
  <c r="DW32" i="2"/>
  <c r="EA32" i="2" s="1"/>
  <c r="DB32" i="2"/>
  <c r="DH32" i="2" s="1"/>
  <c r="DZ32" i="2"/>
  <c r="DL32" i="2"/>
  <c r="DE32" i="2"/>
  <c r="CR32" i="2"/>
  <c r="FM32" i="2"/>
  <c r="FR32" i="2" s="1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FS32" i="2" l="1"/>
  <c r="EX32" i="2"/>
  <c r="DF32" i="2"/>
  <c r="HI32" i="2"/>
  <c r="EW32" i="2"/>
  <c r="DG32" i="2"/>
  <c r="EB32" i="2"/>
  <c r="HG32" i="2"/>
  <c r="GN32" i="2"/>
  <c r="EC32" i="2"/>
  <c r="GM32" i="2"/>
  <c r="FQ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C33" i="2" l="1"/>
  <c r="EX33" i="2"/>
  <c r="GN33" i="2"/>
  <c r="FS33" i="2"/>
  <c r="HG33" i="2"/>
  <c r="HH33" i="2"/>
  <c r="EB33" i="2"/>
  <c r="EV33" i="2"/>
  <c r="DG33" i="2"/>
  <c r="GL33" i="2"/>
  <c r="EW33" i="2"/>
  <c r="FR33" i="2"/>
  <c r="FQ33" i="2"/>
  <c r="HI33" i="2"/>
  <c r="DH33" i="2"/>
  <c r="GM33" i="2"/>
  <c r="DF33" i="2"/>
  <c r="EA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M34" i="2" l="1"/>
  <c r="EV34" i="2"/>
  <c r="DH34" i="2"/>
  <c r="EB34" i="2"/>
  <c r="HI34" i="2"/>
  <c r="HH34" i="2"/>
  <c r="FQ34" i="2"/>
  <c r="HG34" i="2"/>
  <c r="FR34" i="2"/>
  <c r="FS34" i="2"/>
  <c r="CM34" i="2"/>
  <c r="EW34" i="2"/>
  <c r="GN34" i="2"/>
  <c r="EA34" i="2"/>
  <c r="GL34" i="2"/>
  <c r="EX34" i="2"/>
  <c r="DF34" i="2"/>
  <c r="DG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X35" i="2" l="1"/>
  <c r="HG35" i="2"/>
  <c r="GL35" i="2"/>
  <c r="FQ35" i="2"/>
  <c r="EA35" i="2"/>
  <c r="HH35" i="2"/>
  <c r="GN35" i="2"/>
  <c r="HI35" i="2"/>
  <c r="HI36" i="2" s="1"/>
  <c r="EW35" i="2"/>
  <c r="EB35" i="2"/>
  <c r="EC35" i="2"/>
  <c r="DH35" i="2"/>
  <c r="DG35" i="2"/>
  <c r="FS35" i="2"/>
  <c r="EV35" i="2"/>
  <c r="DF35" i="2"/>
  <c r="DF36" i="2" s="1"/>
  <c r="FR35" i="2"/>
  <c r="GM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EV36" i="2" l="1"/>
  <c r="GN36" i="2"/>
  <c r="FS36" i="2"/>
  <c r="HH36" i="2"/>
  <c r="DG36" i="2"/>
  <c r="EA36" i="2"/>
  <c r="EA37" i="2" s="1"/>
  <c r="DH36" i="2"/>
  <c r="FQ36" i="2"/>
  <c r="EC36" i="2"/>
  <c r="GL36" i="2"/>
  <c r="GM36" i="2"/>
  <c r="EB36" i="2"/>
  <c r="HG36" i="2"/>
  <c r="FR36" i="2"/>
  <c r="FR37" i="2" s="1"/>
  <c r="EW36" i="2"/>
  <c r="EX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DF37" i="2" s="1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DG37" i="2"/>
  <c r="AV37" i="2"/>
  <c r="EB37" i="2"/>
  <c r="HH37" i="2"/>
  <c r="GM37" i="2"/>
  <c r="FS37" i="2"/>
  <c r="GL37" i="2"/>
  <c r="EC37" i="2"/>
  <c r="GN37" i="2"/>
  <c r="EX37" i="2"/>
  <c r="FQ37" i="2"/>
  <c r="EV37" i="2"/>
  <c r="EW37" i="2"/>
  <c r="DH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R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EA38" i="2" s="1"/>
  <c r="CQ38" i="2"/>
  <c r="CF38" i="2"/>
  <c r="BB38" i="2"/>
  <c r="CG38" i="2"/>
  <c r="CM38" i="2" s="1"/>
  <c r="BV38" i="2"/>
  <c r="BO38" i="2"/>
  <c r="DB38" i="2"/>
  <c r="DF38" i="2" s="1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Q38" i="2" l="1"/>
  <c r="HH38" i="2"/>
  <c r="EX38" i="2"/>
  <c r="EB38" i="2"/>
  <c r="EB39" i="2" s="1"/>
  <c r="GN38" i="2"/>
  <c r="EC38" i="2"/>
  <c r="DG38" i="2"/>
  <c r="DH38" i="2"/>
  <c r="GL38" i="2"/>
  <c r="HG38" i="2"/>
  <c r="EW38" i="2"/>
  <c r="FS38" i="2"/>
  <c r="EV38" i="2"/>
  <c r="G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FR39" i="2" s="1"/>
  <c r="EU39" i="2"/>
  <c r="EG39" i="2"/>
  <c r="DW39" i="2"/>
  <c r="EA39" i="2" s="1"/>
  <c r="DB39" i="2"/>
  <c r="DF39" i="2" s="1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HG39" i="2"/>
  <c r="HH39" i="2"/>
  <c r="GL39" i="2"/>
  <c r="FQ39" i="2"/>
  <c r="EW39" i="2"/>
  <c r="DH39" i="2"/>
  <c r="DG39" i="2"/>
  <c r="EX39" i="2"/>
  <c r="GM39" i="2"/>
  <c r="EC39" i="2"/>
  <c r="EC40" i="2" s="1"/>
  <c r="FS39" i="2"/>
  <c r="EV39" i="2"/>
  <c r="GN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FR40" i="2" s="1"/>
  <c r="EU40" i="2"/>
  <c r="EG40" i="2"/>
  <c r="DW40" i="2"/>
  <c r="EA40" i="2" s="1"/>
  <c r="DB40" i="2"/>
  <c r="DF40" i="2" s="1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GM40" i="2" l="1"/>
  <c r="HG40" i="2"/>
  <c r="EX40" i="2"/>
  <c r="DG40" i="2"/>
  <c r="DG41" i="2" s="1"/>
  <c r="EB40" i="2"/>
  <c r="HH40" i="2"/>
  <c r="DH40" i="2"/>
  <c r="CM40" i="2"/>
  <c r="GN40" i="2"/>
  <c r="EW40" i="2"/>
  <c r="EV40" i="2"/>
  <c r="EV41" i="2" s="1"/>
  <c r="FQ40" i="2"/>
  <c r="FS40" i="2"/>
  <c r="GL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R41" i="2" s="1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EA41" i="2" s="1"/>
  <c r="DB41" i="2"/>
  <c r="DF41" i="2" s="1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EW41" i="2" l="1"/>
  <c r="EX41" i="2"/>
  <c r="AW41" i="2"/>
  <c r="GN41" i="2"/>
  <c r="HG41" i="2"/>
  <c r="GM41" i="2"/>
  <c r="EC41" i="2"/>
  <c r="GL41" i="2"/>
  <c r="DH41" i="2"/>
  <c r="FS41" i="2"/>
  <c r="HH41" i="2"/>
  <c r="HH42" i="2" s="1"/>
  <c r="FQ41" i="2"/>
  <c r="EB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I42" i="2" s="1"/>
  <c r="HF42" i="2"/>
  <c r="GS42" i="2"/>
  <c r="HB42" i="2"/>
  <c r="GR42" i="2"/>
  <c r="GH42" i="2"/>
  <c r="FL42" i="2"/>
  <c r="FC42" i="2"/>
  <c r="GK42" i="2"/>
  <c r="FW42" i="2"/>
  <c r="FM42" i="2"/>
  <c r="FR42" i="2" s="1"/>
  <c r="FP42" i="2"/>
  <c r="DZ42" i="2"/>
  <c r="DL42" i="2"/>
  <c r="DE42" i="2"/>
  <c r="EQ42" i="2"/>
  <c r="EH42" i="2"/>
  <c r="CJ42" i="2"/>
  <c r="FX42" i="2"/>
  <c r="FB42" i="2"/>
  <c r="ER42" i="2"/>
  <c r="EV42" i="2" s="1"/>
  <c r="DV42" i="2"/>
  <c r="DM42" i="2"/>
  <c r="DA42" i="2"/>
  <c r="GG42" i="2"/>
  <c r="DW42" i="2"/>
  <c r="EA42" i="2" s="1"/>
  <c r="EG42" i="2"/>
  <c r="DB42" i="2"/>
  <c r="DG42" i="2" s="1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FS42" i="2" l="1"/>
  <c r="EX42" i="2"/>
  <c r="DH42" i="2"/>
  <c r="EW42" i="2"/>
  <c r="GL42" i="2"/>
  <c r="EC42" i="2"/>
  <c r="EB42" i="2"/>
  <c r="GM42" i="2"/>
  <c r="FQ42" i="2"/>
  <c r="HG42" i="2"/>
  <c r="DF42" i="2"/>
  <c r="GN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H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R43" i="2" s="1"/>
  <c r="EU43" i="2"/>
  <c r="EG43" i="2"/>
  <c r="DW43" i="2"/>
  <c r="EA43" i="2" s="1"/>
  <c r="DB43" i="2"/>
  <c r="DG43" i="2" s="1"/>
  <c r="DZ43" i="2"/>
  <c r="DL43" i="2"/>
  <c r="DE43" i="2"/>
  <c r="EQ43" i="2"/>
  <c r="EH43" i="2"/>
  <c r="CJ43" i="2"/>
  <c r="FP43" i="2"/>
  <c r="FB43" i="2"/>
  <c r="ER43" i="2"/>
  <c r="EV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H43" i="2"/>
  <c r="FQ43" i="2"/>
  <c r="FQ44" i="2" s="1"/>
  <c r="EX43" i="2"/>
  <c r="GM43" i="2"/>
  <c r="FS43" i="2"/>
  <c r="AW43" i="2"/>
  <c r="EB43" i="2"/>
  <c r="HI43" i="2"/>
  <c r="EC43" i="2"/>
  <c r="CM43" i="2"/>
  <c r="GL43" i="2"/>
  <c r="GN43" i="2"/>
  <c r="DF43" i="2"/>
  <c r="EW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HH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EV44" i="2" s="1"/>
  <c r="DV44" i="2"/>
  <c r="DM44" i="2"/>
  <c r="DA44" i="2"/>
  <c r="EU44" i="2"/>
  <c r="EG44" i="2"/>
  <c r="DW44" i="2"/>
  <c r="EA44" i="2" s="1"/>
  <c r="DB44" i="2"/>
  <c r="DG44" i="2" s="1"/>
  <c r="FM44" i="2"/>
  <c r="FR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U44" i="2" l="1"/>
  <c r="EC44" i="2"/>
  <c r="DH44" i="2"/>
  <c r="HI44" i="2"/>
  <c r="HG44" i="2"/>
  <c r="EB44" i="2"/>
  <c r="EW44" i="2"/>
  <c r="DF44" i="2"/>
  <c r="FS44" i="2"/>
  <c r="CM44" i="2"/>
  <c r="GN44" i="2"/>
  <c r="GM44" i="2"/>
  <c r="GL44" i="2"/>
  <c r="EX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H45" i="2" s="1"/>
  <c r="GR45" i="2"/>
  <c r="GK45" i="2"/>
  <c r="HB45" i="2"/>
  <c r="GS45" i="2"/>
  <c r="FW45" i="2"/>
  <c r="FM45" i="2"/>
  <c r="FR45" i="2" s="1"/>
  <c r="FP45" i="2"/>
  <c r="GG45" i="2"/>
  <c r="FX45" i="2"/>
  <c r="EQ45" i="2"/>
  <c r="EH45" i="2"/>
  <c r="CJ45" i="2"/>
  <c r="GH45" i="2"/>
  <c r="FL45" i="2"/>
  <c r="FC45" i="2"/>
  <c r="FB45" i="2"/>
  <c r="ER45" i="2"/>
  <c r="EV45" i="2" s="1"/>
  <c r="DV45" i="2"/>
  <c r="DM45" i="2"/>
  <c r="DA45" i="2"/>
  <c r="CR45" i="2"/>
  <c r="EU45" i="2"/>
  <c r="EG45" i="2"/>
  <c r="DW45" i="2"/>
  <c r="EA45" i="2" s="1"/>
  <c r="DB45" i="2"/>
  <c r="DG45" i="2" s="1"/>
  <c r="DZ45" i="2"/>
  <c r="CQ45" i="2"/>
  <c r="DE45" i="2"/>
  <c r="CG45" i="2"/>
  <c r="CM45" i="2" s="1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DH45" i="2" l="1"/>
  <c r="FS45" i="2"/>
  <c r="EC45" i="2"/>
  <c r="EC46" i="2" s="1"/>
  <c r="DF45" i="2"/>
  <c r="EW45" i="2"/>
  <c r="EX45" i="2"/>
  <c r="EB45" i="2"/>
  <c r="GL45" i="2"/>
  <c r="FQ45" i="2"/>
  <c r="GM45" i="2"/>
  <c r="HG45" i="2"/>
  <c r="HG46" i="2" s="1"/>
  <c r="GN45" i="2"/>
  <c r="HI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H46" i="2" s="1"/>
  <c r="HF46" i="2"/>
  <c r="HB46" i="2"/>
  <c r="GS46" i="2"/>
  <c r="GR46" i="2"/>
  <c r="GH46" i="2"/>
  <c r="FL46" i="2"/>
  <c r="FC46" i="2"/>
  <c r="FW46" i="2"/>
  <c r="FM46" i="2"/>
  <c r="FR46" i="2" s="1"/>
  <c r="GK46" i="2"/>
  <c r="FP46" i="2"/>
  <c r="GG46" i="2"/>
  <c r="DZ46" i="2"/>
  <c r="DL46" i="2"/>
  <c r="DE46" i="2"/>
  <c r="EQ46" i="2"/>
  <c r="EH46" i="2"/>
  <c r="CJ46" i="2"/>
  <c r="FB46" i="2"/>
  <c r="ER46" i="2"/>
  <c r="EV46" i="2" s="1"/>
  <c r="DV46" i="2"/>
  <c r="DM46" i="2"/>
  <c r="DA46" i="2"/>
  <c r="CR46" i="2"/>
  <c r="FX46" i="2"/>
  <c r="DW46" i="2"/>
  <c r="EA46" i="2" s="1"/>
  <c r="EG46" i="2"/>
  <c r="DB46" i="2"/>
  <c r="DG46" i="2" s="1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GM46" i="2" l="1"/>
  <c r="FS46" i="2"/>
  <c r="FS47" i="2" s="1"/>
  <c r="FQ46" i="2"/>
  <c r="DH46" i="2"/>
  <c r="CM46" i="2"/>
  <c r="GL46" i="2"/>
  <c r="EB46" i="2"/>
  <c r="EX46" i="2"/>
  <c r="HI46" i="2"/>
  <c r="HI47" i="2" s="1"/>
  <c r="EW46" i="2"/>
  <c r="GN46" i="2"/>
  <c r="DF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H47" i="2" s="1"/>
  <c r="HF47" i="2"/>
  <c r="GK47" i="2"/>
  <c r="HB47" i="2"/>
  <c r="GS47" i="2"/>
  <c r="GG47" i="2"/>
  <c r="FX47" i="2"/>
  <c r="GH47" i="2"/>
  <c r="FL47" i="2"/>
  <c r="FC47" i="2"/>
  <c r="FW47" i="2"/>
  <c r="FM47" i="2"/>
  <c r="FR47" i="2" s="1"/>
  <c r="FP47" i="2"/>
  <c r="EU47" i="2"/>
  <c r="EG47" i="2"/>
  <c r="DW47" i="2"/>
  <c r="EA47" i="2" s="1"/>
  <c r="DB47" i="2"/>
  <c r="DG47" i="2" s="1"/>
  <c r="DZ47" i="2"/>
  <c r="DL47" i="2"/>
  <c r="DE47" i="2"/>
  <c r="GR47" i="2"/>
  <c r="EQ47" i="2"/>
  <c r="EH47" i="2"/>
  <c r="CJ47" i="2"/>
  <c r="FB47" i="2"/>
  <c r="ER47" i="2"/>
  <c r="EV47" i="2" s="1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8" i="2" l="1"/>
  <c r="EX47" i="2"/>
  <c r="GM47" i="2"/>
  <c r="EB47" i="2"/>
  <c r="EC47" i="2"/>
  <c r="HG47" i="2"/>
  <c r="CM47" i="2"/>
  <c r="GL47" i="2"/>
  <c r="GL48" i="2" s="1"/>
  <c r="DF47" i="2"/>
  <c r="GN47" i="2"/>
  <c r="DH47" i="2"/>
  <c r="EW47" i="2"/>
  <c r="FQ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V48" i="2" s="1"/>
  <c r="DV48" i="2"/>
  <c r="DM48" i="2"/>
  <c r="DA48" i="2"/>
  <c r="FW48" i="2"/>
  <c r="EU48" i="2"/>
  <c r="EG48" i="2"/>
  <c r="DW48" i="2"/>
  <c r="EA48" i="2" s="1"/>
  <c r="DB48" i="2"/>
  <c r="DG48" i="2" s="1"/>
  <c r="DZ48" i="2"/>
  <c r="DL48" i="2"/>
  <c r="DE48" i="2"/>
  <c r="FM48" i="2"/>
  <c r="FR48" i="2" s="1"/>
  <c r="EQ48" i="2"/>
  <c r="EH48" i="2"/>
  <c r="CJ48" i="2"/>
  <c r="CQ48" i="2"/>
  <c r="BK48" i="2"/>
  <c r="BW48" i="2"/>
  <c r="BL48" i="2"/>
  <c r="CF48" i="2"/>
  <c r="BB48" i="2"/>
  <c r="CG48" i="2"/>
  <c r="CM48" i="2" s="1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GN48" i="2" l="1"/>
  <c r="GM48" i="2"/>
  <c r="DF48" i="2"/>
  <c r="EX48" i="2"/>
  <c r="HG48" i="2"/>
  <c r="HH48" i="2"/>
  <c r="FQ48" i="2"/>
  <c r="EC48" i="2"/>
  <c r="EW48" i="2"/>
  <c r="EB48" i="2"/>
  <c r="DH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FS49" i="2" s="1"/>
  <c r="HB49" i="2"/>
  <c r="GS49" i="2"/>
  <c r="FP49" i="2"/>
  <c r="GG49" i="2"/>
  <c r="FX49" i="2"/>
  <c r="EQ49" i="2"/>
  <c r="EH49" i="2"/>
  <c r="CJ49" i="2"/>
  <c r="FB49" i="2"/>
  <c r="ER49" i="2"/>
  <c r="EV49" i="2" s="1"/>
  <c r="DV49" i="2"/>
  <c r="DM49" i="2"/>
  <c r="DA49" i="2"/>
  <c r="GH49" i="2"/>
  <c r="GL49" i="2" s="1"/>
  <c r="FL49" i="2"/>
  <c r="FC49" i="2"/>
  <c r="EU49" i="2"/>
  <c r="EG49" i="2"/>
  <c r="DW49" i="2"/>
  <c r="EA49" i="2" s="1"/>
  <c r="DB49" i="2"/>
  <c r="DG49" i="2" s="1"/>
  <c r="DL49" i="2"/>
  <c r="CQ49" i="2"/>
  <c r="DZ49" i="2"/>
  <c r="CR49" i="2"/>
  <c r="DE49" i="2"/>
  <c r="CG49" i="2"/>
  <c r="CM49" i="2" s="1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GM49" i="2"/>
  <c r="EW49" i="2"/>
  <c r="FQ49" i="2"/>
  <c r="GN49" i="2"/>
  <c r="HH49" i="2"/>
  <c r="FR49" i="2"/>
  <c r="HG49" i="2"/>
  <c r="DH49" i="2"/>
  <c r="DF49" i="2"/>
  <c r="EB49" i="2"/>
  <c r="EX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GL50" i="2" s="1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EV50" i="2" s="1"/>
  <c r="DV50" i="2"/>
  <c r="DM50" i="2"/>
  <c r="DA50" i="2"/>
  <c r="EU50" i="2"/>
  <c r="DW50" i="2"/>
  <c r="EA50" i="2" s="1"/>
  <c r="EG50" i="2"/>
  <c r="DB50" i="2"/>
  <c r="DG50" i="2" s="1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DF50" i="2" l="1"/>
  <c r="GM50" i="2"/>
  <c r="GM51" i="2" s="1"/>
  <c r="DH50" i="2"/>
  <c r="EC50" i="2"/>
  <c r="HG50" i="2"/>
  <c r="FR50" i="2"/>
  <c r="HH50" i="2"/>
  <c r="GN50" i="2"/>
  <c r="EX50" i="2"/>
  <c r="FQ50" i="2"/>
  <c r="FQ51" i="2" s="1"/>
  <c r="EB50" i="2"/>
  <c r="EW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GL51" i="2" s="1"/>
  <c r="FL51" i="2"/>
  <c r="FC51" i="2"/>
  <c r="FW51" i="2"/>
  <c r="FM51" i="2"/>
  <c r="FS51" i="2" s="1"/>
  <c r="EU51" i="2"/>
  <c r="EG51" i="2"/>
  <c r="DW51" i="2"/>
  <c r="EA51" i="2" s="1"/>
  <c r="DB51" i="2"/>
  <c r="DG51" i="2" s="1"/>
  <c r="FP51" i="2"/>
  <c r="DZ51" i="2"/>
  <c r="DL51" i="2"/>
  <c r="DE51" i="2"/>
  <c r="EQ51" i="2"/>
  <c r="EH51" i="2"/>
  <c r="CJ51" i="2"/>
  <c r="CR51" i="2"/>
  <c r="FB51" i="2"/>
  <c r="DV51" i="2"/>
  <c r="DA51" i="2"/>
  <c r="ER51" i="2"/>
  <c r="EV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DF51" i="2"/>
  <c r="DF52" i="2" s="1"/>
  <c r="AW51" i="2"/>
  <c r="GN51" i="2"/>
  <c r="HH51" i="2"/>
  <c r="FR51" i="2"/>
  <c r="HG51" i="2"/>
  <c r="EW51" i="2"/>
  <c r="EW52" i="2" s="1"/>
  <c r="EC51" i="2"/>
  <c r="EB51" i="2"/>
  <c r="DH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GL52" i="2" s="1"/>
  <c r="FL52" i="2"/>
  <c r="FC52" i="2"/>
  <c r="FM52" i="2"/>
  <c r="FS52" i="2" s="1"/>
  <c r="FB52" i="2"/>
  <c r="ER52" i="2"/>
  <c r="EV52" i="2" s="1"/>
  <c r="DV52" i="2"/>
  <c r="DM52" i="2"/>
  <c r="DA52" i="2"/>
  <c r="EU52" i="2"/>
  <c r="EG52" i="2"/>
  <c r="DW52" i="2"/>
  <c r="EA52" i="2" s="1"/>
  <c r="DB52" i="2"/>
  <c r="DG52" i="2" s="1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AU52" i="2" l="1"/>
  <c r="HG52" i="2"/>
  <c r="EX52" i="2"/>
  <c r="FR52" i="2"/>
  <c r="GM52" i="2"/>
  <c r="HH52" i="2"/>
  <c r="DH52" i="2"/>
  <c r="FQ52" i="2"/>
  <c r="EB52" i="2"/>
  <c r="GN52" i="2"/>
  <c r="BR52" i="2"/>
  <c r="EC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HI53" i="2" s="1"/>
  <c r="GK53" i="2"/>
  <c r="FW53" i="2"/>
  <c r="FM53" i="2"/>
  <c r="FS53" i="2" s="1"/>
  <c r="FP53" i="2"/>
  <c r="HB53" i="2"/>
  <c r="GS53" i="2"/>
  <c r="GG53" i="2"/>
  <c r="FX53" i="2"/>
  <c r="EQ53" i="2"/>
  <c r="EH53" i="2"/>
  <c r="CJ53" i="2"/>
  <c r="FB53" i="2"/>
  <c r="ER53" i="2"/>
  <c r="EV53" i="2" s="1"/>
  <c r="DV53" i="2"/>
  <c r="DM53" i="2"/>
  <c r="DA53" i="2"/>
  <c r="EU53" i="2"/>
  <c r="EG53" i="2"/>
  <c r="DW53" i="2"/>
  <c r="EA53" i="2" s="1"/>
  <c r="DB53" i="2"/>
  <c r="DG53" i="2" s="1"/>
  <c r="GH53" i="2"/>
  <c r="GL53" i="2" s="1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W53" i="2" l="1"/>
  <c r="HG53" i="2"/>
  <c r="HG54" i="2" s="1"/>
  <c r="AW53" i="2"/>
  <c r="FQ53" i="2"/>
  <c r="DH53" i="2"/>
  <c r="HH53" i="2"/>
  <c r="EC53" i="2"/>
  <c r="GM53" i="2"/>
  <c r="DF53" i="2"/>
  <c r="GN53" i="2"/>
  <c r="GN54" i="2" s="1"/>
  <c r="FR53" i="2"/>
  <c r="EB53" i="2"/>
  <c r="EX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I54" i="2" s="1"/>
  <c r="HF54" i="2"/>
  <c r="HB54" i="2"/>
  <c r="GS54" i="2"/>
  <c r="GR54" i="2"/>
  <c r="GK54" i="2"/>
  <c r="GH54" i="2"/>
  <c r="GL54" i="2" s="1"/>
  <c r="FL54" i="2"/>
  <c r="FC54" i="2"/>
  <c r="FW54" i="2"/>
  <c r="FM54" i="2"/>
  <c r="FS54" i="2" s="1"/>
  <c r="FP54" i="2"/>
  <c r="DZ54" i="2"/>
  <c r="DL54" i="2"/>
  <c r="DE54" i="2"/>
  <c r="FX54" i="2"/>
  <c r="EQ54" i="2"/>
  <c r="EH54" i="2"/>
  <c r="CJ54" i="2"/>
  <c r="GG54" i="2"/>
  <c r="FB54" i="2"/>
  <c r="ER54" i="2"/>
  <c r="EV54" i="2" s="1"/>
  <c r="DV54" i="2"/>
  <c r="DM54" i="2"/>
  <c r="DA54" i="2"/>
  <c r="EG54" i="2"/>
  <c r="EU54" i="2"/>
  <c r="CR54" i="2"/>
  <c r="DW54" i="2"/>
  <c r="EA54" i="2" s="1"/>
  <c r="CQ54" i="2"/>
  <c r="CF54" i="2"/>
  <c r="BB54" i="2"/>
  <c r="CG54" i="2"/>
  <c r="BV54" i="2"/>
  <c r="BO54" i="2"/>
  <c r="BK54" i="2"/>
  <c r="DB54" i="2"/>
  <c r="DG54" i="2" s="1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DF54" i="2" l="1"/>
  <c r="EW54" i="2"/>
  <c r="GM54" i="2"/>
  <c r="EC54" i="2"/>
  <c r="HH54" i="2"/>
  <c r="EX54" i="2"/>
  <c r="DH54" i="2"/>
  <c r="EB54" i="2"/>
  <c r="FQ54" i="2"/>
  <c r="FR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GN55" i="2" s="1"/>
  <c r="FL55" i="2"/>
  <c r="FC55" i="2"/>
  <c r="FW55" i="2"/>
  <c r="FM55" i="2"/>
  <c r="FS55" i="2" s="1"/>
  <c r="EU55" i="2"/>
  <c r="EG55" i="2"/>
  <c r="DW55" i="2"/>
  <c r="EA55" i="2" s="1"/>
  <c r="DB55" i="2"/>
  <c r="DG55" i="2" s="1"/>
  <c r="DZ55" i="2"/>
  <c r="DL55" i="2"/>
  <c r="DE55" i="2"/>
  <c r="CR55" i="2"/>
  <c r="FP55" i="2"/>
  <c r="EQ55" i="2"/>
  <c r="EH55" i="2"/>
  <c r="CJ55" i="2"/>
  <c r="FB55" i="2"/>
  <c r="DV55" i="2"/>
  <c r="DA55" i="2"/>
  <c r="ER55" i="2"/>
  <c r="EV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B55" i="2" l="1"/>
  <c r="EW55" i="2"/>
  <c r="EW56" i="2" s="1"/>
  <c r="DH55" i="2"/>
  <c r="DF55" i="2"/>
  <c r="EX55" i="2"/>
  <c r="HH55" i="2"/>
  <c r="GL55" i="2"/>
  <c r="HG55" i="2"/>
  <c r="EC55" i="2"/>
  <c r="FR55" i="2"/>
  <c r="FR56" i="2" s="1"/>
  <c r="BR55" i="2"/>
  <c r="FQ55" i="2"/>
  <c r="GM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GN56" i="2" s="1"/>
  <c r="FL56" i="2"/>
  <c r="FC56" i="2"/>
  <c r="FB56" i="2"/>
  <c r="ER56" i="2"/>
  <c r="EV56" i="2" s="1"/>
  <c r="DV56" i="2"/>
  <c r="DM56" i="2"/>
  <c r="DA56" i="2"/>
  <c r="FM56" i="2"/>
  <c r="FS56" i="2" s="1"/>
  <c r="EU56" i="2"/>
  <c r="EG56" i="2"/>
  <c r="DW56" i="2"/>
  <c r="EA56" i="2" s="1"/>
  <c r="DB56" i="2"/>
  <c r="DG56" i="2" s="1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EC56" i="2" l="1"/>
  <c r="EB56" i="2"/>
  <c r="HG56" i="2"/>
  <c r="GL56" i="2"/>
  <c r="HH56" i="2"/>
  <c r="GM56" i="2"/>
  <c r="EX56" i="2"/>
  <c r="FQ56" i="2"/>
  <c r="DF56" i="2"/>
  <c r="DH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GN57" i="2" s="1"/>
  <c r="FL57" i="2"/>
  <c r="FC57" i="2"/>
  <c r="EQ57" i="2"/>
  <c r="EH57" i="2"/>
  <c r="CJ57" i="2"/>
  <c r="FB57" i="2"/>
  <c r="ER57" i="2"/>
  <c r="EV57" i="2" s="1"/>
  <c r="DV57" i="2"/>
  <c r="DM57" i="2"/>
  <c r="DA57" i="2"/>
  <c r="EU57" i="2"/>
  <c r="EG57" i="2"/>
  <c r="DW57" i="2"/>
  <c r="EA57" i="2" s="1"/>
  <c r="DB57" i="2"/>
  <c r="DG57" i="2" s="1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Q57" i="2" l="1"/>
  <c r="EB57" i="2"/>
  <c r="EX57" i="2"/>
  <c r="EC57" i="2"/>
  <c r="GM57" i="2"/>
  <c r="HH57" i="2"/>
  <c r="EW57" i="2"/>
  <c r="GL57" i="2"/>
  <c r="DH57" i="2"/>
  <c r="FR57" i="2"/>
  <c r="DF57" i="2"/>
  <c r="H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GN58" i="2" s="1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V58" i="2" s="1"/>
  <c r="DV58" i="2"/>
  <c r="DM58" i="2"/>
  <c r="DA58" i="2"/>
  <c r="GG58" i="2"/>
  <c r="DW58" i="2"/>
  <c r="EA58" i="2" s="1"/>
  <c r="EG58" i="2"/>
  <c r="DB58" i="2"/>
  <c r="DG58" i="2" s="1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FR58" i="2" l="1"/>
  <c r="EB58" i="2"/>
  <c r="EB59" i="2" s="1"/>
  <c r="DH58" i="2"/>
  <c r="FQ58" i="2"/>
  <c r="GL58" i="2"/>
  <c r="EW58" i="2"/>
  <c r="HH58" i="2"/>
  <c r="GM58" i="2"/>
  <c r="HG58" i="2"/>
  <c r="EC58" i="2"/>
  <c r="EC59" i="2" s="1"/>
  <c r="DF58" i="2"/>
  <c r="EX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I59" i="2" s="1"/>
  <c r="HF59" i="2"/>
  <c r="GK59" i="2"/>
  <c r="HB59" i="2"/>
  <c r="GS59" i="2"/>
  <c r="GG59" i="2"/>
  <c r="FX59" i="2"/>
  <c r="GH59" i="2"/>
  <c r="GN59" i="2" s="1"/>
  <c r="FL59" i="2"/>
  <c r="FC59" i="2"/>
  <c r="GR59" i="2"/>
  <c r="FW59" i="2"/>
  <c r="FM59" i="2"/>
  <c r="FS59" i="2" s="1"/>
  <c r="EU59" i="2"/>
  <c r="EG59" i="2"/>
  <c r="DW59" i="2"/>
  <c r="EA59" i="2" s="1"/>
  <c r="DB59" i="2"/>
  <c r="DG59" i="2" s="1"/>
  <c r="DZ59" i="2"/>
  <c r="DL59" i="2"/>
  <c r="DE59" i="2"/>
  <c r="EQ59" i="2"/>
  <c r="EH59" i="2"/>
  <c r="CJ59" i="2"/>
  <c r="FP59" i="2"/>
  <c r="FB59" i="2"/>
  <c r="ER59" i="2"/>
  <c r="EV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G59" i="2" l="1"/>
  <c r="HG60" i="2" s="1"/>
  <c r="FR59" i="2"/>
  <c r="GM59" i="2"/>
  <c r="HH59" i="2"/>
  <c r="EW59" i="2"/>
  <c r="GL59" i="2"/>
  <c r="EX59" i="2"/>
  <c r="FQ59" i="2"/>
  <c r="FQ60" i="2" s="1"/>
  <c r="DF59" i="2"/>
  <c r="DH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GN60" i="2" s="1"/>
  <c r="FL60" i="2"/>
  <c r="FC60" i="2"/>
  <c r="FW60" i="2"/>
  <c r="FB60" i="2"/>
  <c r="ER60" i="2"/>
  <c r="EV60" i="2" s="1"/>
  <c r="DV60" i="2"/>
  <c r="DM60" i="2"/>
  <c r="DA60" i="2"/>
  <c r="EU60" i="2"/>
  <c r="EG60" i="2"/>
  <c r="DW60" i="2"/>
  <c r="EA60" i="2" s="1"/>
  <c r="DB60" i="2"/>
  <c r="DG60" i="2" s="1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X60" i="2" l="1"/>
  <c r="EX61" i="2" s="1"/>
  <c r="EB60" i="2"/>
  <c r="GL60" i="2"/>
  <c r="EW60" i="2"/>
  <c r="EC60" i="2"/>
  <c r="HH60" i="2"/>
  <c r="DH60" i="2"/>
  <c r="GM60" i="2"/>
  <c r="GM61" i="2" s="1"/>
  <c r="DF60" i="2"/>
  <c r="FR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G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GN61" i="2" s="1"/>
  <c r="FL61" i="2"/>
  <c r="FC61" i="2"/>
  <c r="FB61" i="2"/>
  <c r="ER61" i="2"/>
  <c r="EV61" i="2" s="1"/>
  <c r="DV61" i="2"/>
  <c r="DM61" i="2"/>
  <c r="DA61" i="2"/>
  <c r="EU61" i="2"/>
  <c r="EG61" i="2"/>
  <c r="DW61" i="2"/>
  <c r="EA61" i="2" s="1"/>
  <c r="DB61" i="2"/>
  <c r="DG61" i="2" s="1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DH61" i="2" l="1"/>
  <c r="FQ61" i="2"/>
  <c r="FQ62" i="2" s="1"/>
  <c r="HH61" i="2"/>
  <c r="EC61" i="2"/>
  <c r="EW61" i="2"/>
  <c r="HI61" i="2"/>
  <c r="GL61" i="2"/>
  <c r="FR61" i="2"/>
  <c r="FR62" i="2" s="1"/>
  <c r="DF61" i="2"/>
  <c r="EB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G62" i="2" s="1"/>
  <c r="HF62" i="2"/>
  <c r="HB62" i="2"/>
  <c r="GS62" i="2"/>
  <c r="GR62" i="2"/>
  <c r="GH62" i="2"/>
  <c r="GM62" i="2" s="1"/>
  <c r="FL62" i="2"/>
  <c r="FC62" i="2"/>
  <c r="FW62" i="2"/>
  <c r="FM62" i="2"/>
  <c r="FS62" i="2" s="1"/>
  <c r="GK62" i="2"/>
  <c r="FP62" i="2"/>
  <c r="GG62" i="2"/>
  <c r="DZ62" i="2"/>
  <c r="DL62" i="2"/>
  <c r="DE62" i="2"/>
  <c r="EQ62" i="2"/>
  <c r="EH62" i="2"/>
  <c r="CJ62" i="2"/>
  <c r="FB62" i="2"/>
  <c r="ER62" i="2"/>
  <c r="EV62" i="2" s="1"/>
  <c r="DV62" i="2"/>
  <c r="DM62" i="2"/>
  <c r="DA62" i="2"/>
  <c r="FX62" i="2"/>
  <c r="DW62" i="2"/>
  <c r="EA62" i="2" s="1"/>
  <c r="EG62" i="2"/>
  <c r="DB62" i="2"/>
  <c r="DG62" i="2" s="1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GL62" i="2" l="1"/>
  <c r="DH62" i="2"/>
  <c r="HI62" i="2"/>
  <c r="GN62" i="2"/>
  <c r="EW62" i="2"/>
  <c r="EX62" i="2"/>
  <c r="EC62" i="2"/>
  <c r="EB62" i="2"/>
  <c r="HH62" i="2"/>
  <c r="DF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G63" i="2" s="1"/>
  <c r="HF63" i="2"/>
  <c r="GK63" i="2"/>
  <c r="HB63" i="2"/>
  <c r="GS63" i="2"/>
  <c r="GG63" i="2"/>
  <c r="FX63" i="2"/>
  <c r="GH63" i="2"/>
  <c r="GM63" i="2" s="1"/>
  <c r="FL63" i="2"/>
  <c r="FC63" i="2"/>
  <c r="FW63" i="2"/>
  <c r="FM63" i="2"/>
  <c r="FQ63" i="2" s="1"/>
  <c r="FP63" i="2"/>
  <c r="EU63" i="2"/>
  <c r="EG63" i="2"/>
  <c r="DW63" i="2"/>
  <c r="EA63" i="2" s="1"/>
  <c r="DB63" i="2"/>
  <c r="DG63" i="2" s="1"/>
  <c r="DZ63" i="2"/>
  <c r="DL63" i="2"/>
  <c r="DE63" i="2"/>
  <c r="EQ63" i="2"/>
  <c r="EH63" i="2"/>
  <c r="CJ63" i="2"/>
  <c r="GR63" i="2"/>
  <c r="FB63" i="2"/>
  <c r="ER63" i="2"/>
  <c r="EV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GL63" i="2"/>
  <c r="GL64" i="2" s="1"/>
  <c r="EC63" i="2"/>
  <c r="FR63" i="2"/>
  <c r="EX63" i="2"/>
  <c r="EW63" i="2"/>
  <c r="FS63" i="2"/>
  <c r="GN63" i="2"/>
  <c r="DF63" i="2"/>
  <c r="HI63" i="2"/>
  <c r="HI64" i="2" s="1"/>
  <c r="HH63" i="2"/>
  <c r="DH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G64" i="2" s="1"/>
  <c r="GR64" i="2"/>
  <c r="GK64" i="2"/>
  <c r="HF64" i="2"/>
  <c r="HB64" i="2"/>
  <c r="GS64" i="2"/>
  <c r="FP64" i="2"/>
  <c r="GG64" i="2"/>
  <c r="FX64" i="2"/>
  <c r="GH64" i="2"/>
  <c r="GM64" i="2" s="1"/>
  <c r="FL64" i="2"/>
  <c r="FC64" i="2"/>
  <c r="FB64" i="2"/>
  <c r="ER64" i="2"/>
  <c r="EV64" i="2" s="1"/>
  <c r="DV64" i="2"/>
  <c r="DM64" i="2"/>
  <c r="DA64" i="2"/>
  <c r="FW64" i="2"/>
  <c r="EU64" i="2"/>
  <c r="EG64" i="2"/>
  <c r="DW64" i="2"/>
  <c r="EA64" i="2" s="1"/>
  <c r="DB64" i="2"/>
  <c r="DG64" i="2" s="1"/>
  <c r="DZ64" i="2"/>
  <c r="DL64" i="2"/>
  <c r="DE64" i="2"/>
  <c r="FM64" i="2"/>
  <c r="FQ64" i="2" s="1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DF64" i="2" l="1"/>
  <c r="EB64" i="2"/>
  <c r="GN64" i="2"/>
  <c r="FS64" i="2"/>
  <c r="EW64" i="2"/>
  <c r="EX64" i="2"/>
  <c r="DH64" i="2"/>
  <c r="FR64" i="2"/>
  <c r="HH64" i="2"/>
  <c r="EC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HG65" i="2" s="1"/>
  <c r="GR65" i="2"/>
  <c r="GK65" i="2"/>
  <c r="FW65" i="2"/>
  <c r="FM65" i="2"/>
  <c r="FQ65" i="2" s="1"/>
  <c r="HB65" i="2"/>
  <c r="GS65" i="2"/>
  <c r="FP65" i="2"/>
  <c r="GG65" i="2"/>
  <c r="FX65" i="2"/>
  <c r="EQ65" i="2"/>
  <c r="EH65" i="2"/>
  <c r="CJ65" i="2"/>
  <c r="FB65" i="2"/>
  <c r="ER65" i="2"/>
  <c r="EV65" i="2" s="1"/>
  <c r="DV65" i="2"/>
  <c r="DM65" i="2"/>
  <c r="DA65" i="2"/>
  <c r="CR65" i="2"/>
  <c r="GH65" i="2"/>
  <c r="GM65" i="2" s="1"/>
  <c r="FL65" i="2"/>
  <c r="FC65" i="2"/>
  <c r="EU65" i="2"/>
  <c r="EG65" i="2"/>
  <c r="DW65" i="2"/>
  <c r="EA65" i="2" s="1"/>
  <c r="DB65" i="2"/>
  <c r="DG65" i="2" s="1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R65" i="2" l="1"/>
  <c r="DF65" i="2"/>
  <c r="DF66" i="2" s="1"/>
  <c r="DH65" i="2"/>
  <c r="GL65" i="2"/>
  <c r="EX65" i="2"/>
  <c r="EW65" i="2"/>
  <c r="FS65" i="2"/>
  <c r="GN65" i="2"/>
  <c r="EC65" i="2"/>
  <c r="HI65" i="2"/>
  <c r="HI66" i="2" s="1"/>
  <c r="HH65" i="2"/>
  <c r="EB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G66" i="2" s="1"/>
  <c r="HF66" i="2"/>
  <c r="HB66" i="2"/>
  <c r="GS66" i="2"/>
  <c r="GR66" i="2"/>
  <c r="GH66" i="2"/>
  <c r="GM66" i="2" s="1"/>
  <c r="FL66" i="2"/>
  <c r="FC66" i="2"/>
  <c r="FW66" i="2"/>
  <c r="FM66" i="2"/>
  <c r="FQ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V66" i="2" s="1"/>
  <c r="DV66" i="2"/>
  <c r="DM66" i="2"/>
  <c r="DA66" i="2"/>
  <c r="CR66" i="2"/>
  <c r="EU66" i="2"/>
  <c r="DW66" i="2"/>
  <c r="EA66" i="2" s="1"/>
  <c r="EG66" i="2"/>
  <c r="DB66" i="2"/>
  <c r="DG66" i="2" s="1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C66" i="2" l="1"/>
  <c r="EC67" i="2" s="1"/>
  <c r="FR66" i="2"/>
  <c r="GN66" i="2"/>
  <c r="FS66" i="2"/>
  <c r="EW66" i="2"/>
  <c r="EX66" i="2"/>
  <c r="EB66" i="2"/>
  <c r="GL66" i="2"/>
  <c r="GL67" i="2" s="1"/>
  <c r="HH66" i="2"/>
  <c r="DH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I67" i="2" s="1"/>
  <c r="HF67" i="2"/>
  <c r="GK67" i="2"/>
  <c r="HB67" i="2"/>
  <c r="GS67" i="2"/>
  <c r="GR67" i="2"/>
  <c r="GG67" i="2"/>
  <c r="FX67" i="2"/>
  <c r="GH67" i="2"/>
  <c r="GM67" i="2" s="1"/>
  <c r="FL67" i="2"/>
  <c r="FC67" i="2"/>
  <c r="FW67" i="2"/>
  <c r="FM67" i="2"/>
  <c r="FQ67" i="2" s="1"/>
  <c r="EU67" i="2"/>
  <c r="EG67" i="2"/>
  <c r="DW67" i="2"/>
  <c r="EA67" i="2" s="1"/>
  <c r="DB67" i="2"/>
  <c r="DG67" i="2" s="1"/>
  <c r="FP67" i="2"/>
  <c r="DZ67" i="2"/>
  <c r="DL67" i="2"/>
  <c r="DE67" i="2"/>
  <c r="EQ67" i="2"/>
  <c r="EH67" i="2"/>
  <c r="CJ67" i="2"/>
  <c r="FB67" i="2"/>
  <c r="DV67" i="2"/>
  <c r="DA67" i="2"/>
  <c r="ER67" i="2"/>
  <c r="EV67" i="2" s="1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B67" i="2" l="1"/>
  <c r="DF67" i="2"/>
  <c r="DF68" i="2" s="1"/>
  <c r="EX67" i="2"/>
  <c r="EW67" i="2"/>
  <c r="HG67" i="2"/>
  <c r="FS67" i="2"/>
  <c r="GN67" i="2"/>
  <c r="DH67" i="2"/>
  <c r="DH68" i="2" s="1"/>
  <c r="HH67" i="2"/>
  <c r="FR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GM68" i="2" s="1"/>
  <c r="FL68" i="2"/>
  <c r="FC68" i="2"/>
  <c r="HF68" i="2"/>
  <c r="FM68" i="2"/>
  <c r="FQ68" i="2" s="1"/>
  <c r="FB68" i="2"/>
  <c r="ER68" i="2"/>
  <c r="EV68" i="2" s="1"/>
  <c r="DV68" i="2"/>
  <c r="DM68" i="2"/>
  <c r="DA68" i="2"/>
  <c r="EU68" i="2"/>
  <c r="EG68" i="2"/>
  <c r="DW68" i="2"/>
  <c r="EA68" i="2" s="1"/>
  <c r="DB68" i="2"/>
  <c r="DG68" i="2" s="1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GN68" i="2"/>
  <c r="EB68" i="2"/>
  <c r="FS68" i="2"/>
  <c r="GL68" i="2"/>
  <c r="HG68" i="2"/>
  <c r="EW68" i="2"/>
  <c r="FR68" i="2"/>
  <c r="EC68" i="2"/>
  <c r="HH68" i="2"/>
  <c r="EX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Q69" i="2" s="1"/>
  <c r="FP69" i="2"/>
  <c r="HB69" i="2"/>
  <c r="GS69" i="2"/>
  <c r="GG69" i="2"/>
  <c r="FX69" i="2"/>
  <c r="EQ69" i="2"/>
  <c r="EH69" i="2"/>
  <c r="CJ69" i="2"/>
  <c r="FB69" i="2"/>
  <c r="ER69" i="2"/>
  <c r="EV69" i="2" s="1"/>
  <c r="DV69" i="2"/>
  <c r="DM69" i="2"/>
  <c r="DA69" i="2"/>
  <c r="EU69" i="2"/>
  <c r="EG69" i="2"/>
  <c r="DW69" i="2"/>
  <c r="EA69" i="2" s="1"/>
  <c r="DB69" i="2"/>
  <c r="DG69" i="2" s="1"/>
  <c r="GH69" i="2"/>
  <c r="GM69" i="2" s="1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R69" i="2" l="1"/>
  <c r="EW69" i="2"/>
  <c r="DF69" i="2"/>
  <c r="DH69" i="2"/>
  <c r="HG69" i="2"/>
  <c r="GL69" i="2"/>
  <c r="EX69" i="2"/>
  <c r="FS69" i="2"/>
  <c r="HH69" i="2"/>
  <c r="EB69" i="2"/>
  <c r="EB70" i="2" s="1"/>
  <c r="EC69" i="2"/>
  <c r="GN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GM70" i="2" s="1"/>
  <c r="FL70" i="2"/>
  <c r="FC70" i="2"/>
  <c r="FW70" i="2"/>
  <c r="FM70" i="2"/>
  <c r="FQ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EV70" i="2" s="1"/>
  <c r="DV70" i="2"/>
  <c r="DM70" i="2"/>
  <c r="DA70" i="2"/>
  <c r="EG70" i="2"/>
  <c r="EU70" i="2"/>
  <c r="DW70" i="2"/>
  <c r="EA70" i="2" s="1"/>
  <c r="CQ70" i="2"/>
  <c r="DB70" i="2"/>
  <c r="DG70" i="2" s="1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HH70" i="2"/>
  <c r="FR70" i="2"/>
  <c r="FS70" i="2"/>
  <c r="EW70" i="2"/>
  <c r="EX70" i="2"/>
  <c r="GL70" i="2"/>
  <c r="HG70" i="2"/>
  <c r="GN70" i="2"/>
  <c r="DH70" i="2"/>
  <c r="EC70" i="2"/>
  <c r="DF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GM71" i="2" s="1"/>
  <c r="FL71" i="2"/>
  <c r="FC71" i="2"/>
  <c r="FW71" i="2"/>
  <c r="FM71" i="2"/>
  <c r="FQ71" i="2" s="1"/>
  <c r="EU71" i="2"/>
  <c r="EG71" i="2"/>
  <c r="DW71" i="2"/>
  <c r="EA71" i="2" s="1"/>
  <c r="DB71" i="2"/>
  <c r="DG71" i="2" s="1"/>
  <c r="DZ71" i="2"/>
  <c r="DL71" i="2"/>
  <c r="DE71" i="2"/>
  <c r="FP71" i="2"/>
  <c r="EQ71" i="2"/>
  <c r="EH71" i="2"/>
  <c r="CJ71" i="2"/>
  <c r="CR71" i="2"/>
  <c r="FB71" i="2"/>
  <c r="DV71" i="2"/>
  <c r="DA71" i="2"/>
  <c r="ER71" i="2"/>
  <c r="EV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GN71" i="2" l="1"/>
  <c r="HG71" i="2"/>
  <c r="EB71" i="2"/>
  <c r="GL71" i="2"/>
  <c r="EX71" i="2"/>
  <c r="EW71" i="2"/>
  <c r="DF71" i="2"/>
  <c r="FS71" i="2"/>
  <c r="EC71" i="2"/>
  <c r="FR71" i="2"/>
  <c r="DH71" i="2"/>
  <c r="HH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GM72" i="2" s="1"/>
  <c r="FL72" i="2"/>
  <c r="FC72" i="2"/>
  <c r="FB72" i="2"/>
  <c r="ER72" i="2"/>
  <c r="EV72" i="2" s="1"/>
  <c r="DV72" i="2"/>
  <c r="DM72" i="2"/>
  <c r="DA72" i="2"/>
  <c r="FM72" i="2"/>
  <c r="FQ72" i="2" s="1"/>
  <c r="EU72" i="2"/>
  <c r="EG72" i="2"/>
  <c r="DW72" i="2"/>
  <c r="EA72" i="2" s="1"/>
  <c r="DB72" i="2"/>
  <c r="DG72" i="2" s="1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FR72" i="2" l="1"/>
  <c r="HG72" i="2"/>
  <c r="EC72" i="2"/>
  <c r="GN72" i="2"/>
  <c r="FS72" i="2"/>
  <c r="DF72" i="2"/>
  <c r="EW72" i="2"/>
  <c r="EX72" i="2"/>
  <c r="HH72" i="2"/>
  <c r="GL72" i="2"/>
  <c r="DH72" i="2"/>
  <c r="EB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Q73" i="2" s="1"/>
  <c r="FP73" i="2"/>
  <c r="HC73" i="2"/>
  <c r="HI73" i="2" s="1"/>
  <c r="GG73" i="2"/>
  <c r="FX73" i="2"/>
  <c r="GH73" i="2"/>
  <c r="GM73" i="2" s="1"/>
  <c r="FL73" i="2"/>
  <c r="FC73" i="2"/>
  <c r="EQ73" i="2"/>
  <c r="EH73" i="2"/>
  <c r="CJ73" i="2"/>
  <c r="HB73" i="2"/>
  <c r="GS73" i="2"/>
  <c r="FB73" i="2"/>
  <c r="ER73" i="2"/>
  <c r="EV73" i="2" s="1"/>
  <c r="DV73" i="2"/>
  <c r="DM73" i="2"/>
  <c r="DA73" i="2"/>
  <c r="EU73" i="2"/>
  <c r="EG73" i="2"/>
  <c r="DW73" i="2"/>
  <c r="EA73" i="2" s="1"/>
  <c r="DB73" i="2"/>
  <c r="DG73" i="2" s="1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GL73" i="2" l="1"/>
  <c r="HG73" i="2"/>
  <c r="HG74" i="2" s="1"/>
  <c r="HH73" i="2"/>
  <c r="FR73" i="2"/>
  <c r="EX73" i="2"/>
  <c r="EW73" i="2"/>
  <c r="DF73" i="2"/>
  <c r="FS73" i="2"/>
  <c r="EB73" i="2"/>
  <c r="GN73" i="2"/>
  <c r="GN74" i="2" s="1"/>
  <c r="DH73" i="2"/>
  <c r="EC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I74" i="2" s="1"/>
  <c r="HF74" i="2"/>
  <c r="HB74" i="2"/>
  <c r="GS74" i="2"/>
  <c r="GR74" i="2"/>
  <c r="GH74" i="2"/>
  <c r="GM74" i="2" s="1"/>
  <c r="FL74" i="2"/>
  <c r="FC74" i="2"/>
  <c r="GK74" i="2"/>
  <c r="FW74" i="2"/>
  <c r="FM74" i="2"/>
  <c r="FQ74" i="2" s="1"/>
  <c r="FP74" i="2"/>
  <c r="DZ74" i="2"/>
  <c r="DL74" i="2"/>
  <c r="DE74" i="2"/>
  <c r="EQ74" i="2"/>
  <c r="EH74" i="2"/>
  <c r="CJ74" i="2"/>
  <c r="CR74" i="2"/>
  <c r="FX74" i="2"/>
  <c r="FB74" i="2"/>
  <c r="ER74" i="2"/>
  <c r="EV74" i="2" s="1"/>
  <c r="DV74" i="2"/>
  <c r="DM74" i="2"/>
  <c r="DA74" i="2"/>
  <c r="GG74" i="2"/>
  <c r="DW74" i="2"/>
  <c r="EA74" i="2" s="1"/>
  <c r="EG74" i="2"/>
  <c r="DB74" i="2"/>
  <c r="DG74" i="2" s="1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B74" i="2" l="1"/>
  <c r="GL74" i="2"/>
  <c r="GL75" i="2" s="1"/>
  <c r="FS74" i="2"/>
  <c r="DF74" i="2"/>
  <c r="EW74" i="2"/>
  <c r="EX74" i="2"/>
  <c r="EC74" i="2"/>
  <c r="FR74" i="2"/>
  <c r="FR75" i="2" s="1"/>
  <c r="DH74" i="2"/>
  <c r="HH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GN75" i="2" s="1"/>
  <c r="FL75" i="2"/>
  <c r="FC75" i="2"/>
  <c r="GR75" i="2"/>
  <c r="FW75" i="2"/>
  <c r="FM75" i="2"/>
  <c r="FQ75" i="2" s="1"/>
  <c r="EU75" i="2"/>
  <c r="EG75" i="2"/>
  <c r="DW75" i="2"/>
  <c r="EA75" i="2" s="1"/>
  <c r="DB75" i="2"/>
  <c r="DG75" i="2" s="1"/>
  <c r="DZ75" i="2"/>
  <c r="DL75" i="2"/>
  <c r="DE75" i="2"/>
  <c r="EQ75" i="2"/>
  <c r="EH75" i="2"/>
  <c r="CJ75" i="2"/>
  <c r="CR75" i="2"/>
  <c r="FP75" i="2"/>
  <c r="FB75" i="2"/>
  <c r="ER75" i="2"/>
  <c r="EV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C75" i="2" l="1"/>
  <c r="EB75" i="2"/>
  <c r="EX75" i="2"/>
  <c r="EW75" i="2"/>
  <c r="HG75" i="2"/>
  <c r="DF75" i="2"/>
  <c r="GM75" i="2"/>
  <c r="HH75" i="2"/>
  <c r="FS75" i="2"/>
  <c r="DH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GN76" i="2" s="1"/>
  <c r="FL76" i="2"/>
  <c r="FC76" i="2"/>
  <c r="FW76" i="2"/>
  <c r="FB76" i="2"/>
  <c r="ER76" i="2"/>
  <c r="EV76" i="2" s="1"/>
  <c r="DV76" i="2"/>
  <c r="DM76" i="2"/>
  <c r="DA76" i="2"/>
  <c r="EU76" i="2"/>
  <c r="EG76" i="2"/>
  <c r="DW76" i="2"/>
  <c r="EA76" i="2" s="1"/>
  <c r="DB76" i="2"/>
  <c r="DG76" i="2" s="1"/>
  <c r="FM76" i="2"/>
  <c r="FR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EC76" i="2"/>
  <c r="GM76" i="2"/>
  <c r="GL76" i="2"/>
  <c r="DF76" i="2"/>
  <c r="HG76" i="2"/>
  <c r="EW76" i="2"/>
  <c r="FQ76" i="2"/>
  <c r="DH76" i="2"/>
  <c r="EX76" i="2"/>
  <c r="FS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R77" i="2" s="1"/>
  <c r="FP77" i="2"/>
  <c r="GG77" i="2"/>
  <c r="FX77" i="2"/>
  <c r="EQ77" i="2"/>
  <c r="EH77" i="2"/>
  <c r="CJ77" i="2"/>
  <c r="GH77" i="2"/>
  <c r="GN77" i="2" s="1"/>
  <c r="FL77" i="2"/>
  <c r="FC77" i="2"/>
  <c r="FB77" i="2"/>
  <c r="ER77" i="2"/>
  <c r="EV77" i="2" s="1"/>
  <c r="DV77" i="2"/>
  <c r="DM77" i="2"/>
  <c r="DA77" i="2"/>
  <c r="EU77" i="2"/>
  <c r="EG77" i="2"/>
  <c r="DW77" i="2"/>
  <c r="EA77" i="2" s="1"/>
  <c r="DB77" i="2"/>
  <c r="DG77" i="2" s="1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X77" i="2" l="1"/>
  <c r="EC77" i="2"/>
  <c r="DH77" i="2"/>
  <c r="HH77" i="2"/>
  <c r="FQ77" i="2"/>
  <c r="EW77" i="2"/>
  <c r="HG77" i="2"/>
  <c r="DF77" i="2"/>
  <c r="EB77" i="2"/>
  <c r="GL77" i="2"/>
  <c r="FS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GN78" i="2" s="1"/>
  <c r="FL78" i="2"/>
  <c r="FC78" i="2"/>
  <c r="FW78" i="2"/>
  <c r="FM78" i="2"/>
  <c r="FR78" i="2" s="1"/>
  <c r="GK78" i="2"/>
  <c r="FP78" i="2"/>
  <c r="GG78" i="2"/>
  <c r="DZ78" i="2"/>
  <c r="DL78" i="2"/>
  <c r="DE78" i="2"/>
  <c r="EQ78" i="2"/>
  <c r="EH78" i="2"/>
  <c r="CJ78" i="2"/>
  <c r="CR78" i="2"/>
  <c r="FB78" i="2"/>
  <c r="ER78" i="2"/>
  <c r="EV78" i="2" s="1"/>
  <c r="DV78" i="2"/>
  <c r="DM78" i="2"/>
  <c r="DA78" i="2"/>
  <c r="FX78" i="2"/>
  <c r="DW78" i="2"/>
  <c r="EA78" i="2" s="1"/>
  <c r="EG78" i="2"/>
  <c r="DB78" i="2"/>
  <c r="DG78" i="2" s="1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GL78" i="2" l="1"/>
  <c r="EC78" i="2"/>
  <c r="EB78" i="2"/>
  <c r="EX78" i="2"/>
  <c r="AU78" i="2"/>
  <c r="DF78" i="2"/>
  <c r="DF79" i="2" s="1"/>
  <c r="HG78" i="2"/>
  <c r="EW78" i="2"/>
  <c r="FQ78" i="2"/>
  <c r="GM78" i="2"/>
  <c r="GM79" i="2" s="1"/>
  <c r="HH78" i="2"/>
  <c r="FS78" i="2"/>
  <c r="DH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GN79" i="2" s="1"/>
  <c r="FL79" i="2"/>
  <c r="FC79" i="2"/>
  <c r="FW79" i="2"/>
  <c r="FM79" i="2"/>
  <c r="FR79" i="2" s="1"/>
  <c r="GR79" i="2"/>
  <c r="FP79" i="2"/>
  <c r="EU79" i="2"/>
  <c r="EG79" i="2"/>
  <c r="DW79" i="2"/>
  <c r="EA79" i="2" s="1"/>
  <c r="DB79" i="2"/>
  <c r="DG79" i="2" s="1"/>
  <c r="DZ79" i="2"/>
  <c r="DL79" i="2"/>
  <c r="DE79" i="2"/>
  <c r="EQ79" i="2"/>
  <c r="EH79" i="2"/>
  <c r="CJ79" i="2"/>
  <c r="CR79" i="2"/>
  <c r="FB79" i="2"/>
  <c r="ER79" i="2"/>
  <c r="EV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C79" i="2" l="1"/>
  <c r="EC80" i="2" s="1"/>
  <c r="FQ79" i="2"/>
  <c r="GL79" i="2"/>
  <c r="EW79" i="2"/>
  <c r="HG79" i="2"/>
  <c r="DH79" i="2"/>
  <c r="FS79" i="2"/>
  <c r="EX79" i="2"/>
  <c r="HH79" i="2"/>
  <c r="EB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HI80" i="2" s="1"/>
  <c r="GR80" i="2"/>
  <c r="GK80" i="2"/>
  <c r="HF80" i="2"/>
  <c r="HB80" i="2"/>
  <c r="GS80" i="2"/>
  <c r="FP80" i="2"/>
  <c r="GG80" i="2"/>
  <c r="FX80" i="2"/>
  <c r="GH80" i="2"/>
  <c r="GN80" i="2" s="1"/>
  <c r="FL80" i="2"/>
  <c r="FC80" i="2"/>
  <c r="FB80" i="2"/>
  <c r="ER80" i="2"/>
  <c r="EV80" i="2" s="1"/>
  <c r="DV80" i="2"/>
  <c r="DM80" i="2"/>
  <c r="DA80" i="2"/>
  <c r="FW80" i="2"/>
  <c r="EU80" i="2"/>
  <c r="EG80" i="2"/>
  <c r="DW80" i="2"/>
  <c r="EA80" i="2" s="1"/>
  <c r="DB80" i="2"/>
  <c r="DG80" i="2" s="1"/>
  <c r="DZ80" i="2"/>
  <c r="DL80" i="2"/>
  <c r="DE80" i="2"/>
  <c r="FM80" i="2"/>
  <c r="FR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FS80" i="2" l="1"/>
  <c r="GM80" i="2"/>
  <c r="AU80" i="2"/>
  <c r="DH80" i="2"/>
  <c r="DF80" i="2"/>
  <c r="EX80" i="2"/>
  <c r="HG80" i="2"/>
  <c r="EW80" i="2"/>
  <c r="EB80" i="2"/>
  <c r="GL80" i="2"/>
  <c r="HH80" i="2"/>
  <c r="FQ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FR81" i="2" s="1"/>
  <c r="HB81" i="2"/>
  <c r="GS81" i="2"/>
  <c r="FP81" i="2"/>
  <c r="GG81" i="2"/>
  <c r="FX81" i="2"/>
  <c r="EQ81" i="2"/>
  <c r="EH81" i="2"/>
  <c r="CJ81" i="2"/>
  <c r="FB81" i="2"/>
  <c r="ER81" i="2"/>
  <c r="EV81" i="2" s="1"/>
  <c r="DV81" i="2"/>
  <c r="DM81" i="2"/>
  <c r="DA81" i="2"/>
  <c r="GH81" i="2"/>
  <c r="GN81" i="2" s="1"/>
  <c r="FL81" i="2"/>
  <c r="FC81" i="2"/>
  <c r="EU81" i="2"/>
  <c r="EG81" i="2"/>
  <c r="DW81" i="2"/>
  <c r="EA81" i="2" s="1"/>
  <c r="DB81" i="2"/>
  <c r="DG81" i="2" s="1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B81" i="2" l="1"/>
  <c r="FS81" i="2"/>
  <c r="FS82" i="2" s="1"/>
  <c r="EW81" i="2"/>
  <c r="EC81" i="2"/>
  <c r="AW81" i="2"/>
  <c r="HG81" i="2"/>
  <c r="EX81" i="2"/>
  <c r="DF81" i="2"/>
  <c r="FQ81" i="2"/>
  <c r="DH81" i="2"/>
  <c r="DH82" i="2" s="1"/>
  <c r="HH81" i="2"/>
  <c r="GL81" i="2"/>
  <c r="GM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I82" i="2" s="1"/>
  <c r="HF82" i="2"/>
  <c r="HB82" i="2"/>
  <c r="GS82" i="2"/>
  <c r="GR82" i="2"/>
  <c r="GH82" i="2"/>
  <c r="GN82" i="2" s="1"/>
  <c r="FL82" i="2"/>
  <c r="FC82" i="2"/>
  <c r="FW82" i="2"/>
  <c r="FM82" i="2"/>
  <c r="FR82" i="2" s="1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V82" i="2" s="1"/>
  <c r="DV82" i="2"/>
  <c r="DM82" i="2"/>
  <c r="DA82" i="2"/>
  <c r="EU82" i="2"/>
  <c r="DW82" i="2"/>
  <c r="EA82" i="2" s="1"/>
  <c r="EG82" i="2"/>
  <c r="DB82" i="2"/>
  <c r="DG82" i="2" s="1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FQ82" i="2" l="1"/>
  <c r="EB82" i="2"/>
  <c r="DF82" i="2"/>
  <c r="EX82" i="2"/>
  <c r="HG82" i="2"/>
  <c r="GM82" i="2"/>
  <c r="GL82" i="2"/>
  <c r="EC82" i="2"/>
  <c r="HH82" i="2"/>
  <c r="EW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GN83" i="2" s="1"/>
  <c r="FL83" i="2"/>
  <c r="FC83" i="2"/>
  <c r="FW83" i="2"/>
  <c r="FM83" i="2"/>
  <c r="FR83" i="2" s="1"/>
  <c r="EU83" i="2"/>
  <c r="EG83" i="2"/>
  <c r="DW83" i="2"/>
  <c r="EA83" i="2" s="1"/>
  <c r="DB83" i="2"/>
  <c r="DG83" i="2" s="1"/>
  <c r="FP83" i="2"/>
  <c r="DZ83" i="2"/>
  <c r="DL83" i="2"/>
  <c r="DE83" i="2"/>
  <c r="EQ83" i="2"/>
  <c r="EH83" i="2"/>
  <c r="CJ83" i="2"/>
  <c r="CR83" i="2"/>
  <c r="FB83" i="2"/>
  <c r="DV83" i="2"/>
  <c r="DA83" i="2"/>
  <c r="ER83" i="2"/>
  <c r="EV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C83" i="2" l="1"/>
  <c r="FQ83" i="2"/>
  <c r="GL83" i="2"/>
  <c r="FS83" i="2"/>
  <c r="DH83" i="2"/>
  <c r="GM83" i="2"/>
  <c r="HG83" i="2"/>
  <c r="EX83" i="2"/>
  <c r="EW83" i="2"/>
  <c r="DF83" i="2"/>
  <c r="HH83" i="2"/>
  <c r="EB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GN84" i="2" s="1"/>
  <c r="FL84" i="2"/>
  <c r="FC84" i="2"/>
  <c r="FM84" i="2"/>
  <c r="FR84" i="2" s="1"/>
  <c r="FB84" i="2"/>
  <c r="ER84" i="2"/>
  <c r="EV84" i="2" s="1"/>
  <c r="DV84" i="2"/>
  <c r="DM84" i="2"/>
  <c r="DA84" i="2"/>
  <c r="EU84" i="2"/>
  <c r="EG84" i="2"/>
  <c r="DW84" i="2"/>
  <c r="EA84" i="2" s="1"/>
  <c r="DB84" i="2"/>
  <c r="DG84" i="2" s="1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DF84" i="2" l="1"/>
  <c r="FQ84" i="2"/>
  <c r="FQ85" i="2" s="1"/>
  <c r="EW84" i="2"/>
  <c r="EC84" i="2"/>
  <c r="EX84" i="2"/>
  <c r="HG84" i="2"/>
  <c r="GM84" i="2"/>
  <c r="DH84" i="2"/>
  <c r="EB84" i="2"/>
  <c r="FS84" i="2"/>
  <c r="FS85" i="2" s="1"/>
  <c r="HH84" i="2"/>
  <c r="GL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R85" i="2" s="1"/>
  <c r="FP85" i="2"/>
  <c r="HB85" i="2"/>
  <c r="GS85" i="2"/>
  <c r="GG85" i="2"/>
  <c r="FX85" i="2"/>
  <c r="EQ85" i="2"/>
  <c r="EH85" i="2"/>
  <c r="CJ85" i="2"/>
  <c r="FB85" i="2"/>
  <c r="ER85" i="2"/>
  <c r="EV85" i="2" s="1"/>
  <c r="DV85" i="2"/>
  <c r="DM85" i="2"/>
  <c r="DA85" i="2"/>
  <c r="EU85" i="2"/>
  <c r="EG85" i="2"/>
  <c r="DW85" i="2"/>
  <c r="EA85" i="2" s="1"/>
  <c r="DB85" i="2"/>
  <c r="DG85" i="2" s="1"/>
  <c r="GH85" i="2"/>
  <c r="GN85" i="2" s="1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B85" i="2" l="1"/>
  <c r="DF85" i="2"/>
  <c r="DH85" i="2"/>
  <c r="GM85" i="2"/>
  <c r="HG85" i="2"/>
  <c r="EX85" i="2"/>
  <c r="GL85" i="2"/>
  <c r="EC85" i="2"/>
  <c r="HH85" i="2"/>
  <c r="EW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GN86" i="2" s="1"/>
  <c r="FL86" i="2"/>
  <c r="FC86" i="2"/>
  <c r="FW86" i="2"/>
  <c r="FM86" i="2"/>
  <c r="FQ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V86" i="2" s="1"/>
  <c r="DV86" i="2"/>
  <c r="DM86" i="2"/>
  <c r="DA86" i="2"/>
  <c r="EG86" i="2"/>
  <c r="EU86" i="2"/>
  <c r="DW86" i="2"/>
  <c r="EA86" i="2" s="1"/>
  <c r="CQ86" i="2"/>
  <c r="CF86" i="2"/>
  <c r="BB86" i="2"/>
  <c r="DB86" i="2"/>
  <c r="DG86" i="2" s="1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DF86" i="2"/>
  <c r="GL86" i="2"/>
  <c r="EB86" i="2"/>
  <c r="EX86" i="2"/>
  <c r="FR86" i="2"/>
  <c r="HG86" i="2"/>
  <c r="GM86" i="2"/>
  <c r="FS86" i="2"/>
  <c r="EW86" i="2"/>
  <c r="DH86" i="2"/>
  <c r="HH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GN87" i="2" s="1"/>
  <c r="FL87" i="2"/>
  <c r="FC87" i="2"/>
  <c r="FW87" i="2"/>
  <c r="FM87" i="2"/>
  <c r="FQ87" i="2" s="1"/>
  <c r="EU87" i="2"/>
  <c r="EG87" i="2"/>
  <c r="DW87" i="2"/>
  <c r="EA87" i="2" s="1"/>
  <c r="DB87" i="2"/>
  <c r="DG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EV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W87" i="2" l="1"/>
  <c r="DF87" i="2"/>
  <c r="FS87" i="2"/>
  <c r="EC87" i="2"/>
  <c r="GM87" i="2"/>
  <c r="HG87" i="2"/>
  <c r="FR87" i="2"/>
  <c r="EX87" i="2"/>
  <c r="HH87" i="2"/>
  <c r="EB87" i="2"/>
  <c r="DH87" i="2"/>
  <c r="GL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GN88" i="2" s="1"/>
  <c r="FL88" i="2"/>
  <c r="FC88" i="2"/>
  <c r="FB88" i="2"/>
  <c r="ER88" i="2"/>
  <c r="EV88" i="2" s="1"/>
  <c r="DV88" i="2"/>
  <c r="DM88" i="2"/>
  <c r="DA88" i="2"/>
  <c r="FM88" i="2"/>
  <c r="FQ88" i="2" s="1"/>
  <c r="EU88" i="2"/>
  <c r="EG88" i="2"/>
  <c r="DW88" i="2"/>
  <c r="EA88" i="2" s="1"/>
  <c r="DB88" i="2"/>
  <c r="DG88" i="2" s="1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A89" i="2" l="1"/>
  <c r="EB88" i="2"/>
  <c r="DF88" i="2"/>
  <c r="HH88" i="2"/>
  <c r="EW88" i="2"/>
  <c r="EX88" i="2"/>
  <c r="FR88" i="2"/>
  <c r="HG88" i="2"/>
  <c r="GM88" i="2"/>
  <c r="GL88" i="2"/>
  <c r="EC88" i="2"/>
  <c r="DH88" i="2"/>
  <c r="FS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Q89" i="2" s="1"/>
  <c r="FP89" i="2"/>
  <c r="GG89" i="2"/>
  <c r="FX89" i="2"/>
  <c r="HC89" i="2"/>
  <c r="HI89" i="2" s="1"/>
  <c r="GH89" i="2"/>
  <c r="GN89" i="2" s="1"/>
  <c r="FL89" i="2"/>
  <c r="FC89" i="2"/>
  <c r="EQ89" i="2"/>
  <c r="EH89" i="2"/>
  <c r="CJ89" i="2"/>
  <c r="FB89" i="2"/>
  <c r="ER89" i="2"/>
  <c r="EV89" i="2" s="1"/>
  <c r="DV89" i="2"/>
  <c r="DM89" i="2"/>
  <c r="DA89" i="2"/>
  <c r="HB89" i="2"/>
  <c r="GS89" i="2"/>
  <c r="EU89" i="2"/>
  <c r="EG89" i="2"/>
  <c r="DW89" i="2"/>
  <c r="DB89" i="2"/>
  <c r="DG89" i="2" s="1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C89" i="2" l="1"/>
  <c r="DF89" i="2"/>
  <c r="GL89" i="2"/>
  <c r="EB89" i="2"/>
  <c r="GM89" i="2"/>
  <c r="HG89" i="2"/>
  <c r="FR89" i="2"/>
  <c r="EX89" i="2"/>
  <c r="FS89" i="2"/>
  <c r="EW89" i="2"/>
  <c r="DH89" i="2"/>
  <c r="HH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GN90" i="2" s="1"/>
  <c r="FL90" i="2"/>
  <c r="FC90" i="2"/>
  <c r="GK90" i="2"/>
  <c r="FW90" i="2"/>
  <c r="FM90" i="2"/>
  <c r="FQ90" i="2" s="1"/>
  <c r="FP90" i="2"/>
  <c r="DZ90" i="2"/>
  <c r="DL90" i="2"/>
  <c r="DE90" i="2"/>
  <c r="EQ90" i="2"/>
  <c r="EH90" i="2"/>
  <c r="CJ90" i="2"/>
  <c r="CR90" i="2"/>
  <c r="FX90" i="2"/>
  <c r="FB90" i="2"/>
  <c r="ER90" i="2"/>
  <c r="EV90" i="2" s="1"/>
  <c r="DV90" i="2"/>
  <c r="DM90" i="2"/>
  <c r="DA90" i="2"/>
  <c r="GG90" i="2"/>
  <c r="DW90" i="2"/>
  <c r="EA90" i="2" s="1"/>
  <c r="EG90" i="2"/>
  <c r="DB90" i="2"/>
  <c r="DG90" i="2" s="1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BR90" i="2" l="1"/>
  <c r="FS90" i="2"/>
  <c r="DF90" i="2"/>
  <c r="DF91" i="2" s="1"/>
  <c r="GL90" i="2"/>
  <c r="EX90" i="2"/>
  <c r="EC90" i="2"/>
  <c r="EW90" i="2"/>
  <c r="FR90" i="2"/>
  <c r="HG90" i="2"/>
  <c r="HH90" i="2"/>
  <c r="GM90" i="2"/>
  <c r="GM91" i="2" s="1"/>
  <c r="DH90" i="2"/>
  <c r="EB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GN91" i="2" s="1"/>
  <c r="FL91" i="2"/>
  <c r="FC91" i="2"/>
  <c r="GR91" i="2"/>
  <c r="FW91" i="2"/>
  <c r="FM91" i="2"/>
  <c r="FQ91" i="2" s="1"/>
  <c r="EU91" i="2"/>
  <c r="EG91" i="2"/>
  <c r="DW91" i="2"/>
  <c r="EA91" i="2" s="1"/>
  <c r="DB91" i="2"/>
  <c r="DG91" i="2" s="1"/>
  <c r="DZ91" i="2"/>
  <c r="DL91" i="2"/>
  <c r="DE91" i="2"/>
  <c r="EQ91" i="2"/>
  <c r="EH91" i="2"/>
  <c r="CJ91" i="2"/>
  <c r="CR91" i="2"/>
  <c r="FP91" i="2"/>
  <c r="FB91" i="2"/>
  <c r="ER91" i="2"/>
  <c r="EV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HH91" i="2" l="1"/>
  <c r="FS91" i="2"/>
  <c r="FS92" i="2" s="1"/>
  <c r="HG91" i="2"/>
  <c r="FR91" i="2"/>
  <c r="EW91" i="2"/>
  <c r="EC91" i="2"/>
  <c r="EB91" i="2"/>
  <c r="EX91" i="2"/>
  <c r="EX92" i="2" s="1"/>
  <c r="DH91" i="2"/>
  <c r="GL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GN92" i="2" s="1"/>
  <c r="FL92" i="2"/>
  <c r="FC92" i="2"/>
  <c r="FW92" i="2"/>
  <c r="FB92" i="2"/>
  <c r="ER92" i="2"/>
  <c r="EV92" i="2" s="1"/>
  <c r="DV92" i="2"/>
  <c r="DM92" i="2"/>
  <c r="DA92" i="2"/>
  <c r="EU92" i="2"/>
  <c r="EG92" i="2"/>
  <c r="DW92" i="2"/>
  <c r="EA92" i="2" s="1"/>
  <c r="DB92" i="2"/>
  <c r="DF92" i="2" s="1"/>
  <c r="FM92" i="2"/>
  <c r="FQ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B92" i="2" l="1"/>
  <c r="HH92" i="2"/>
  <c r="EC92" i="2"/>
  <c r="EW92" i="2"/>
  <c r="GM92" i="2"/>
  <c r="FR92" i="2"/>
  <c r="DG92" i="2"/>
  <c r="GL92" i="2"/>
  <c r="DH92" i="2"/>
  <c r="H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Q93" i="2" s="1"/>
  <c r="FP93" i="2"/>
  <c r="GG93" i="2"/>
  <c r="FX93" i="2"/>
  <c r="EQ93" i="2"/>
  <c r="EH93" i="2"/>
  <c r="CJ93" i="2"/>
  <c r="GH93" i="2"/>
  <c r="GN93" i="2" s="1"/>
  <c r="FL93" i="2"/>
  <c r="FC93" i="2"/>
  <c r="FB93" i="2"/>
  <c r="ER93" i="2"/>
  <c r="EX93" i="2" s="1"/>
  <c r="DV93" i="2"/>
  <c r="DM93" i="2"/>
  <c r="DA93" i="2"/>
  <c r="EU93" i="2"/>
  <c r="EG93" i="2"/>
  <c r="DW93" i="2"/>
  <c r="EA93" i="2" s="1"/>
  <c r="DB93" i="2"/>
  <c r="DF93" i="2" s="1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BR93" i="2" l="1"/>
  <c r="GL93" i="2"/>
  <c r="HH93" i="2"/>
  <c r="HH94" i="2" s="1"/>
  <c r="AW93" i="2"/>
  <c r="DG93" i="2"/>
  <c r="EB93" i="2"/>
  <c r="FR93" i="2"/>
  <c r="GM93" i="2"/>
  <c r="EW93" i="2"/>
  <c r="EV93" i="2"/>
  <c r="FS93" i="2"/>
  <c r="FS94" i="2" s="1"/>
  <c r="HG93" i="2"/>
  <c r="EC93" i="2"/>
  <c r="DH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I94" i="2" s="1"/>
  <c r="HF94" i="2"/>
  <c r="HB94" i="2"/>
  <c r="GS94" i="2"/>
  <c r="GR94" i="2"/>
  <c r="GH94" i="2"/>
  <c r="GN94" i="2" s="1"/>
  <c r="FL94" i="2"/>
  <c r="FC94" i="2"/>
  <c r="FW94" i="2"/>
  <c r="FM94" i="2"/>
  <c r="FQ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A94" i="2" s="1"/>
  <c r="EG94" i="2"/>
  <c r="DB94" i="2"/>
  <c r="DF94" i="2" s="1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V94" i="2" l="1"/>
  <c r="GL94" i="2"/>
  <c r="EW94" i="2"/>
  <c r="GM94" i="2"/>
  <c r="FR94" i="2"/>
  <c r="DH94" i="2"/>
  <c r="EB94" i="2"/>
  <c r="EC94" i="2"/>
  <c r="DG94" i="2"/>
  <c r="H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GN95" i="2" s="1"/>
  <c r="FL95" i="2"/>
  <c r="FC95" i="2"/>
  <c r="FW95" i="2"/>
  <c r="FM95" i="2"/>
  <c r="FQ95" i="2" s="1"/>
  <c r="FP95" i="2"/>
  <c r="EU95" i="2"/>
  <c r="EG95" i="2"/>
  <c r="DW95" i="2"/>
  <c r="EA95" i="2" s="1"/>
  <c r="DB95" i="2"/>
  <c r="DF95" i="2" s="1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C95" i="2" l="1"/>
  <c r="GL95" i="2"/>
  <c r="GL96" i="2" s="1"/>
  <c r="EB95" i="2"/>
  <c r="EV95" i="2"/>
  <c r="DH95" i="2"/>
  <c r="FR95" i="2"/>
  <c r="HH95" i="2"/>
  <c r="GM95" i="2"/>
  <c r="HG95" i="2"/>
  <c r="EW95" i="2"/>
  <c r="DG95" i="2"/>
  <c r="FS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HI96" i="2" s="1"/>
  <c r="GR96" i="2"/>
  <c r="GK96" i="2"/>
  <c r="HF96" i="2"/>
  <c r="HB96" i="2"/>
  <c r="GS96" i="2"/>
  <c r="FP96" i="2"/>
  <c r="GG96" i="2"/>
  <c r="FX96" i="2"/>
  <c r="GH96" i="2"/>
  <c r="GN96" i="2" s="1"/>
  <c r="FL96" i="2"/>
  <c r="FC96" i="2"/>
  <c r="FB96" i="2"/>
  <c r="ER96" i="2"/>
  <c r="EX96" i="2" s="1"/>
  <c r="DV96" i="2"/>
  <c r="DM96" i="2"/>
  <c r="DA96" i="2"/>
  <c r="FW96" i="2"/>
  <c r="EU96" i="2"/>
  <c r="EG96" i="2"/>
  <c r="DW96" i="2"/>
  <c r="EA96" i="2" s="1"/>
  <c r="DB96" i="2"/>
  <c r="DF96" i="2" s="1"/>
  <c r="DZ96" i="2"/>
  <c r="DL96" i="2"/>
  <c r="DE96" i="2"/>
  <c r="FM96" i="2"/>
  <c r="FQ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HG96" i="2" l="1"/>
  <c r="EC96" i="2"/>
  <c r="GM96" i="2"/>
  <c r="EW96" i="2"/>
  <c r="HH96" i="2"/>
  <c r="FR96" i="2"/>
  <c r="DH96" i="2"/>
  <c r="FS96" i="2"/>
  <c r="EV96" i="2"/>
  <c r="DG96" i="2"/>
  <c r="EB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FQ97" i="2" s="1"/>
  <c r="HB97" i="2"/>
  <c r="GS97" i="2"/>
  <c r="FP97" i="2"/>
  <c r="GG97" i="2"/>
  <c r="FX97" i="2"/>
  <c r="EQ97" i="2"/>
  <c r="EH97" i="2"/>
  <c r="CJ97" i="2"/>
  <c r="FB97" i="2"/>
  <c r="ER97" i="2"/>
  <c r="EX97" i="2" s="1"/>
  <c r="DV97" i="2"/>
  <c r="DM97" i="2"/>
  <c r="DA97" i="2"/>
  <c r="GH97" i="2"/>
  <c r="GN97" i="2" s="1"/>
  <c r="FL97" i="2"/>
  <c r="FC97" i="2"/>
  <c r="EU97" i="2"/>
  <c r="EG97" i="2"/>
  <c r="DW97" i="2"/>
  <c r="EA97" i="2" s="1"/>
  <c r="DB97" i="2"/>
  <c r="DF97" i="2" s="1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EV97" i="2" l="1"/>
  <c r="EC97" i="2"/>
  <c r="EC98" i="2" s="1"/>
  <c r="FS97" i="2"/>
  <c r="HG97" i="2"/>
  <c r="AW97" i="2"/>
  <c r="DH97" i="2"/>
  <c r="FR97" i="2"/>
  <c r="GL97" i="2"/>
  <c r="HH97" i="2"/>
  <c r="HH98" i="2" s="1"/>
  <c r="EB97" i="2"/>
  <c r="EB98" i="2" s="1"/>
  <c r="EW97" i="2"/>
  <c r="DG97" i="2"/>
  <c r="GM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GN98" i="2" s="1"/>
  <c r="FL98" i="2"/>
  <c r="FC98" i="2"/>
  <c r="FW98" i="2"/>
  <c r="FM98" i="2"/>
  <c r="FQ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A98" i="2" s="1"/>
  <c r="EG98" i="2"/>
  <c r="DB98" i="2"/>
  <c r="DF98" i="2" s="1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GL98" i="2" l="1"/>
  <c r="FR98" i="2"/>
  <c r="FR99" i="2" s="1"/>
  <c r="EV98" i="2"/>
  <c r="DH98" i="2"/>
  <c r="GM98" i="2"/>
  <c r="DG98" i="2"/>
  <c r="HG98" i="2"/>
  <c r="EW98" i="2"/>
  <c r="FS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GN99" i="2" s="1"/>
  <c r="FL99" i="2"/>
  <c r="FC99" i="2"/>
  <c r="FW99" i="2"/>
  <c r="FM99" i="2"/>
  <c r="FQ99" i="2" s="1"/>
  <c r="EU99" i="2"/>
  <c r="EG99" i="2"/>
  <c r="DW99" i="2"/>
  <c r="EB99" i="2" s="1"/>
  <c r="DB99" i="2"/>
  <c r="DF99" i="2" s="1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DG99" i="2" l="1"/>
  <c r="GL99" i="2"/>
  <c r="GL100" i="2" s="1"/>
  <c r="HH99" i="2"/>
  <c r="GM99" i="2"/>
  <c r="EC99" i="2"/>
  <c r="EA99" i="2"/>
  <c r="DH99" i="2"/>
  <c r="FS99" i="2"/>
  <c r="EV99" i="2"/>
  <c r="EV100" i="2" s="1"/>
  <c r="HG99" i="2"/>
  <c r="EW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HI100" i="2" s="1"/>
  <c r="GR100" i="2"/>
  <c r="GK100" i="2"/>
  <c r="HB100" i="2"/>
  <c r="GS100" i="2"/>
  <c r="FP100" i="2"/>
  <c r="HF100" i="2"/>
  <c r="GG100" i="2"/>
  <c r="FX100" i="2"/>
  <c r="GH100" i="2"/>
  <c r="GN100" i="2" s="1"/>
  <c r="FL100" i="2"/>
  <c r="FC100" i="2"/>
  <c r="FM100" i="2"/>
  <c r="FR100" i="2" s="1"/>
  <c r="FB100" i="2"/>
  <c r="ER100" i="2"/>
  <c r="EX100" i="2" s="1"/>
  <c r="DV100" i="2"/>
  <c r="DM100" i="2"/>
  <c r="DA100" i="2"/>
  <c r="EU100" i="2"/>
  <c r="EG100" i="2"/>
  <c r="DW100" i="2"/>
  <c r="EB100" i="2" s="1"/>
  <c r="DB100" i="2"/>
  <c r="DF100" i="2" s="1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DG100" i="2"/>
  <c r="DH100" i="2"/>
  <c r="EA100" i="2"/>
  <c r="FQ100" i="2"/>
  <c r="EC100" i="2"/>
  <c r="EW100" i="2"/>
  <c r="GM100" i="2"/>
  <c r="HG100" i="2"/>
  <c r="HH100" i="2"/>
  <c r="CM100" i="2"/>
  <c r="BP100" i="2"/>
  <c r="BR100" i="2"/>
  <c r="AV100" i="2"/>
  <c r="AW100" i="2"/>
  <c r="AW101" i="2" s="1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R101" i="2" s="1"/>
  <c r="FP101" i="2"/>
  <c r="HB101" i="2"/>
  <c r="GS101" i="2"/>
  <c r="GG101" i="2"/>
  <c r="FX101" i="2"/>
  <c r="EQ101" i="2"/>
  <c r="EH101" i="2"/>
  <c r="CJ101" i="2"/>
  <c r="FB101" i="2"/>
  <c r="ER101" i="2"/>
  <c r="EX101" i="2" s="1"/>
  <c r="DV101" i="2"/>
  <c r="DM101" i="2"/>
  <c r="DA101" i="2"/>
  <c r="EU101" i="2"/>
  <c r="EG101" i="2"/>
  <c r="DW101" i="2"/>
  <c r="EB101" i="2" s="1"/>
  <c r="DB101" i="2"/>
  <c r="DF101" i="2" s="1"/>
  <c r="GH101" i="2"/>
  <c r="GN101" i="2" s="1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W101" i="2" l="1"/>
  <c r="EV101" i="2"/>
  <c r="EV102" i="2" s="1"/>
  <c r="GL101" i="2"/>
  <c r="EC101" i="2"/>
  <c r="BR101" i="2"/>
  <c r="FQ101" i="2"/>
  <c r="EA101" i="2"/>
  <c r="HH101" i="2"/>
  <c r="DH101" i="2"/>
  <c r="HG101" i="2"/>
  <c r="HG102" i="2" s="1"/>
  <c r="DG101" i="2"/>
  <c r="GM101" i="2"/>
  <c r="FS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GN102" i="2" s="1"/>
  <c r="FL102" i="2"/>
  <c r="FC102" i="2"/>
  <c r="FW102" i="2"/>
  <c r="FM102" i="2"/>
  <c r="FR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B102" i="2" s="1"/>
  <c r="CQ102" i="2"/>
  <c r="CF102" i="2"/>
  <c r="BB102" i="2"/>
  <c r="CG102" i="2"/>
  <c r="BV102" i="2"/>
  <c r="BO102" i="2"/>
  <c r="DB102" i="2"/>
  <c r="DF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BR102" i="2" l="1"/>
  <c r="DH102" i="2"/>
  <c r="EW102" i="2"/>
  <c r="EW103" i="2" s="1"/>
  <c r="AU102" i="2"/>
  <c r="HH102" i="2"/>
  <c r="EA102" i="2"/>
  <c r="FQ102" i="2"/>
  <c r="GF3" i="2"/>
  <c r="EP3" i="2"/>
  <c r="CZ3" i="2"/>
  <c r="DU3" i="2"/>
  <c r="FK3" i="2"/>
  <c r="HA3" i="2"/>
  <c r="FS102" i="2"/>
  <c r="GM102" i="2"/>
  <c r="EC102" i="2"/>
  <c r="DG102" i="2"/>
  <c r="DG103" i="2" s="1"/>
  <c r="GL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G103" i="2" s="1"/>
  <c r="HF103" i="2"/>
  <c r="GK103" i="2"/>
  <c r="HB103" i="2"/>
  <c r="GS103" i="2"/>
  <c r="GG103" i="2"/>
  <c r="FX103" i="2"/>
  <c r="GR103" i="2"/>
  <c r="GH103" i="2"/>
  <c r="GN103" i="2" s="1"/>
  <c r="FL103" i="2"/>
  <c r="FC103" i="2"/>
  <c r="FW103" i="2"/>
  <c r="FM103" i="2"/>
  <c r="FR103" i="2" s="1"/>
  <c r="EU103" i="2"/>
  <c r="EG103" i="2"/>
  <c r="DW103" i="2"/>
  <c r="EB103" i="2" s="1"/>
  <c r="DB103" i="2"/>
  <c r="DF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BR103" i="2" l="1"/>
  <c r="EC103" i="2"/>
  <c r="EC104" i="2" s="1"/>
  <c r="DH103" i="2"/>
  <c r="GM103" i="2"/>
  <c r="FQ103" i="2"/>
  <c r="HI103" i="2"/>
  <c r="FS103" i="2"/>
  <c r="EA103" i="2"/>
  <c r="AW103" i="2"/>
  <c r="EV103" i="2"/>
  <c r="EV104" i="2" s="1"/>
  <c r="HH103" i="2"/>
  <c r="GL103" i="2"/>
  <c r="CM103" i="2"/>
  <c r="BQ103" i="2"/>
  <c r="BP103" i="2"/>
  <c r="AV103" i="2"/>
  <c r="AU103" i="2"/>
  <c r="AU104" i="2" s="1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G104" i="2" s="1"/>
  <c r="HF104" i="2"/>
  <c r="GR104" i="2"/>
  <c r="GK104" i="2"/>
  <c r="HB104" i="2"/>
  <c r="GS104" i="2"/>
  <c r="FP104" i="2"/>
  <c r="GG104" i="2"/>
  <c r="FX104" i="2"/>
  <c r="GH104" i="2"/>
  <c r="GN104" i="2" s="1"/>
  <c r="FL104" i="2"/>
  <c r="FC104" i="2"/>
  <c r="FB104" i="2"/>
  <c r="ER104" i="2"/>
  <c r="EW104" i="2" s="1"/>
  <c r="DV104" i="2"/>
  <c r="DM104" i="2"/>
  <c r="DA104" i="2"/>
  <c r="FM104" i="2"/>
  <c r="FR104" i="2" s="1"/>
  <c r="EU104" i="2"/>
  <c r="EG104" i="2"/>
  <c r="DW104" i="2"/>
  <c r="EB104" i="2" s="1"/>
  <c r="DB104" i="2"/>
  <c r="DF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DG104" i="2" l="1"/>
  <c r="EC105" i="2"/>
  <c r="EA104" i="2"/>
  <c r="FS104" i="2"/>
  <c r="HI104" i="2"/>
  <c r="GL104" i="2"/>
  <c r="FQ104" i="2"/>
  <c r="EX104" i="2"/>
  <c r="HH104" i="2"/>
  <c r="GM104" i="2"/>
  <c r="DH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HG105" i="2" s="1"/>
  <c r="FW105" i="2"/>
  <c r="FM105" i="2"/>
  <c r="FR105" i="2" s="1"/>
  <c r="FP105" i="2"/>
  <c r="GG105" i="2"/>
  <c r="FX105" i="2"/>
  <c r="GH105" i="2"/>
  <c r="GN105" i="2" s="1"/>
  <c r="FL105" i="2"/>
  <c r="FC105" i="2"/>
  <c r="EQ105" i="2"/>
  <c r="EH105" i="2"/>
  <c r="CJ105" i="2"/>
  <c r="FB105" i="2"/>
  <c r="ER105" i="2"/>
  <c r="EV105" i="2" s="1"/>
  <c r="DV105" i="2"/>
  <c r="DM105" i="2"/>
  <c r="DA105" i="2"/>
  <c r="EU105" i="2"/>
  <c r="EG105" i="2"/>
  <c r="DW105" i="2"/>
  <c r="EB105" i="2" s="1"/>
  <c r="DB105" i="2"/>
  <c r="DF105" i="2" s="1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X106" i="2" s="1"/>
  <c r="DG105" i="2"/>
  <c r="DG106" i="2" s="1"/>
  <c r="FQ105" i="2"/>
  <c r="GL105" i="2"/>
  <c r="EW105" i="2"/>
  <c r="HH105" i="2"/>
  <c r="HI105" i="2"/>
  <c r="DH105" i="2"/>
  <c r="FS105" i="2"/>
  <c r="FS106" i="2" s="1"/>
  <c r="GM105" i="2"/>
  <c r="EA105" i="2"/>
  <c r="CM105" i="2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G106" i="2" s="1"/>
  <c r="HF106" i="2"/>
  <c r="HB106" i="2"/>
  <c r="GS106" i="2"/>
  <c r="GR106" i="2"/>
  <c r="GH106" i="2"/>
  <c r="GN106" i="2" s="1"/>
  <c r="FL106" i="2"/>
  <c r="FC106" i="2"/>
  <c r="GK106" i="2"/>
  <c r="FW106" i="2"/>
  <c r="FM106" i="2"/>
  <c r="FR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EV106" i="2" s="1"/>
  <c r="DV106" i="2"/>
  <c r="DM106" i="2"/>
  <c r="DA106" i="2"/>
  <c r="GG106" i="2"/>
  <c r="DW106" i="2"/>
  <c r="EC106" i="2" s="1"/>
  <c r="EG106" i="2"/>
  <c r="DB106" i="2"/>
  <c r="DF106" i="2" s="1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HH106" i="2"/>
  <c r="EB106" i="2"/>
  <c r="DH106" i="2"/>
  <c r="EW106" i="2"/>
  <c r="GL106" i="2"/>
  <c r="EA106" i="2"/>
  <c r="FQ106" i="2"/>
  <c r="BP106" i="2"/>
  <c r="GM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G107" i="2" s="1"/>
  <c r="HF107" i="2"/>
  <c r="GK107" i="2"/>
  <c r="HB107" i="2"/>
  <c r="GS107" i="2"/>
  <c r="GG107" i="2"/>
  <c r="FX107" i="2"/>
  <c r="GH107" i="2"/>
  <c r="GN107" i="2" s="1"/>
  <c r="FL107" i="2"/>
  <c r="FC107" i="2"/>
  <c r="GR107" i="2"/>
  <c r="FW107" i="2"/>
  <c r="FM107" i="2"/>
  <c r="FR107" i="2" s="1"/>
  <c r="EU107" i="2"/>
  <c r="EG107" i="2"/>
  <c r="DW107" i="2"/>
  <c r="EC107" i="2" s="1"/>
  <c r="DB107" i="2"/>
  <c r="DF107" i="2" s="1"/>
  <c r="DZ107" i="2"/>
  <c r="DL107" i="2"/>
  <c r="DE107" i="2"/>
  <c r="EQ107" i="2"/>
  <c r="EH107" i="2"/>
  <c r="CJ107" i="2"/>
  <c r="CR107" i="2"/>
  <c r="FP107" i="2"/>
  <c r="FB107" i="2"/>
  <c r="ER107" i="2"/>
  <c r="EV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FQ107" i="2" l="1"/>
  <c r="HI107" i="2"/>
  <c r="HI108" i="2" s="1"/>
  <c r="EA107" i="2"/>
  <c r="EX107" i="2"/>
  <c r="DG107" i="2"/>
  <c r="GL107" i="2"/>
  <c r="EW107" i="2"/>
  <c r="GM107" i="2"/>
  <c r="DH107" i="2"/>
  <c r="EB107" i="2"/>
  <c r="EB108" i="2" s="1"/>
  <c r="FS107" i="2"/>
  <c r="HH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HG108" i="2" s="1"/>
  <c r="GR108" i="2"/>
  <c r="HF108" i="2"/>
  <c r="GK108" i="2"/>
  <c r="HB108" i="2"/>
  <c r="GS108" i="2"/>
  <c r="FP108" i="2"/>
  <c r="GG108" i="2"/>
  <c r="FX108" i="2"/>
  <c r="GH108" i="2"/>
  <c r="GN108" i="2" s="1"/>
  <c r="FL108" i="2"/>
  <c r="FC108" i="2"/>
  <c r="FW108" i="2"/>
  <c r="FB108" i="2"/>
  <c r="ER108" i="2"/>
  <c r="EV108" i="2" s="1"/>
  <c r="DV108" i="2"/>
  <c r="DM108" i="2"/>
  <c r="DA108" i="2"/>
  <c r="EU108" i="2"/>
  <c r="EG108" i="2"/>
  <c r="DW108" i="2"/>
  <c r="EC108" i="2" s="1"/>
  <c r="DB108" i="2"/>
  <c r="DF108" i="2" s="1"/>
  <c r="FM108" i="2"/>
  <c r="FR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DH108" i="2" l="1"/>
  <c r="FQ108" i="2"/>
  <c r="GM108" i="2"/>
  <c r="EW108" i="2"/>
  <c r="GL108" i="2"/>
  <c r="DG108" i="2"/>
  <c r="HH108" i="2"/>
  <c r="EX108" i="2"/>
  <c r="FS108" i="2"/>
  <c r="EA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R109" i="2" s="1"/>
  <c r="FP109" i="2"/>
  <c r="GG109" i="2"/>
  <c r="FX109" i="2"/>
  <c r="EQ109" i="2"/>
  <c r="EH109" i="2"/>
  <c r="CJ109" i="2"/>
  <c r="GH109" i="2"/>
  <c r="GN109" i="2" s="1"/>
  <c r="FL109" i="2"/>
  <c r="FC109" i="2"/>
  <c r="FB109" i="2"/>
  <c r="ER109" i="2"/>
  <c r="EV109" i="2" s="1"/>
  <c r="DV109" i="2"/>
  <c r="DM109" i="2"/>
  <c r="DA109" i="2"/>
  <c r="EU109" i="2"/>
  <c r="EG109" i="2"/>
  <c r="DW109" i="2"/>
  <c r="EB109" i="2" s="1"/>
  <c r="DB109" i="2"/>
  <c r="DF109" i="2" s="1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FQ109" i="2"/>
  <c r="HH109" i="2"/>
  <c r="DH109" i="2"/>
  <c r="DG109" i="2"/>
  <c r="HG109" i="2"/>
  <c r="GL109" i="2"/>
  <c r="EW109" i="2"/>
  <c r="EC109" i="2"/>
  <c r="EA109" i="2"/>
  <c r="GM109" i="2"/>
  <c r="FS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GN110" i="2" s="1"/>
  <c r="FL110" i="2"/>
  <c r="FC110" i="2"/>
  <c r="FW110" i="2"/>
  <c r="FM110" i="2"/>
  <c r="FR110" i="2" s="1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EV110" i="2" s="1"/>
  <c r="DV110" i="2"/>
  <c r="DM110" i="2"/>
  <c r="DA110" i="2"/>
  <c r="FX110" i="2"/>
  <c r="DW110" i="2"/>
  <c r="EB110" i="2" s="1"/>
  <c r="EG110" i="2"/>
  <c r="DB110" i="2"/>
  <c r="DF110" i="2" s="1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A110" i="2" l="1"/>
  <c r="AU110" i="2"/>
  <c r="EC110" i="2"/>
  <c r="EX110" i="2"/>
  <c r="EW110" i="2"/>
  <c r="FQ110" i="2"/>
  <c r="GL110" i="2"/>
  <c r="HG110" i="2"/>
  <c r="DG110" i="2"/>
  <c r="FS110" i="2"/>
  <c r="FS111" i="2" s="1"/>
  <c r="DH110" i="2"/>
  <c r="GM110" i="2"/>
  <c r="HH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I111" i="2" s="1"/>
  <c r="HF111" i="2"/>
  <c r="GK111" i="2"/>
  <c r="HB111" i="2"/>
  <c r="GS111" i="2"/>
  <c r="GG111" i="2"/>
  <c r="FX111" i="2"/>
  <c r="GH111" i="2"/>
  <c r="GN111" i="2" s="1"/>
  <c r="FL111" i="2"/>
  <c r="FC111" i="2"/>
  <c r="FW111" i="2"/>
  <c r="FM111" i="2"/>
  <c r="FR111" i="2" s="1"/>
  <c r="FP111" i="2"/>
  <c r="EU111" i="2"/>
  <c r="EG111" i="2"/>
  <c r="DW111" i="2"/>
  <c r="EB111" i="2" s="1"/>
  <c r="DB111" i="2"/>
  <c r="DF111" i="2" s="1"/>
  <c r="DZ111" i="2"/>
  <c r="DL111" i="2"/>
  <c r="DE111" i="2"/>
  <c r="GR111" i="2"/>
  <c r="EQ111" i="2"/>
  <c r="EH111" i="2"/>
  <c r="CJ111" i="2"/>
  <c r="CR111" i="2"/>
  <c r="FB111" i="2"/>
  <c r="ER111" i="2"/>
  <c r="EV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DG111" i="2" l="1"/>
  <c r="EA111" i="2"/>
  <c r="EA112" i="2" s="1"/>
  <c r="AW111" i="2"/>
  <c r="HG111" i="2"/>
  <c r="GL111" i="2"/>
  <c r="FQ111" i="2"/>
  <c r="HH111" i="2"/>
  <c r="EW111" i="2"/>
  <c r="GM111" i="2"/>
  <c r="GM112" i="2" s="1"/>
  <c r="EX111" i="2"/>
  <c r="DH111" i="2"/>
  <c r="EC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GN112" i="2" s="1"/>
  <c r="FL112" i="2"/>
  <c r="FC112" i="2"/>
  <c r="FB112" i="2"/>
  <c r="ER112" i="2"/>
  <c r="EV112" i="2" s="1"/>
  <c r="DV112" i="2"/>
  <c r="DM112" i="2"/>
  <c r="DA112" i="2"/>
  <c r="FW112" i="2"/>
  <c r="EU112" i="2"/>
  <c r="EG112" i="2"/>
  <c r="DW112" i="2"/>
  <c r="EB112" i="2" s="1"/>
  <c r="DB112" i="2"/>
  <c r="DF112" i="2" s="1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W112" i="2" l="1"/>
  <c r="DG112" i="2"/>
  <c r="HH112" i="2"/>
  <c r="FQ112" i="2"/>
  <c r="FR112" i="2"/>
  <c r="GL112" i="2"/>
  <c r="EC112" i="2"/>
  <c r="HG112" i="2"/>
  <c r="DH112" i="2"/>
  <c r="EX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V113" i="2" s="1"/>
  <c r="DV113" i="2"/>
  <c r="DM113" i="2"/>
  <c r="DA113" i="2"/>
  <c r="GH113" i="2"/>
  <c r="GN113" i="2" s="1"/>
  <c r="FL113" i="2"/>
  <c r="FC113" i="2"/>
  <c r="EU113" i="2"/>
  <c r="EG113" i="2"/>
  <c r="DW113" i="2"/>
  <c r="EB113" i="2" s="1"/>
  <c r="DB113" i="2"/>
  <c r="DF113" i="2" s="1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DG113" i="2"/>
  <c r="EC113" i="2"/>
  <c r="EW113" i="2"/>
  <c r="AW113" i="2"/>
  <c r="GL113" i="2"/>
  <c r="GM113" i="2"/>
  <c r="FR113" i="2"/>
  <c r="FQ113" i="2"/>
  <c r="EX113" i="2"/>
  <c r="EA113" i="2"/>
  <c r="DH113" i="2"/>
  <c r="HH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I114" i="2" s="1"/>
  <c r="HF114" i="2"/>
  <c r="HB114" i="2"/>
  <c r="GS114" i="2"/>
  <c r="GR114" i="2"/>
  <c r="GH114" i="2"/>
  <c r="GN114" i="2" s="1"/>
  <c r="FL114" i="2"/>
  <c r="FC114" i="2"/>
  <c r="FW114" i="2"/>
  <c r="FM114" i="2"/>
  <c r="FS114" i="2" s="1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EV114" i="2" s="1"/>
  <c r="DV114" i="2"/>
  <c r="DM114" i="2"/>
  <c r="DA114" i="2"/>
  <c r="EU114" i="2"/>
  <c r="DW114" i="2"/>
  <c r="EB114" i="2" s="1"/>
  <c r="EG114" i="2"/>
  <c r="DB114" i="2"/>
  <c r="DF114" i="2" s="1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X114" i="2" l="1"/>
  <c r="DG114" i="2"/>
  <c r="FQ114" i="2"/>
  <c r="HG114" i="2"/>
  <c r="AU114" i="2"/>
  <c r="FR114" i="2"/>
  <c r="GM114" i="2"/>
  <c r="GL114" i="2"/>
  <c r="HH114" i="2"/>
  <c r="DH114" i="2"/>
  <c r="EW114" i="2"/>
  <c r="EA114" i="2"/>
  <c r="EC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GN115" i="2" s="1"/>
  <c r="FL115" i="2"/>
  <c r="FC115" i="2"/>
  <c r="FW115" i="2"/>
  <c r="FM115" i="2"/>
  <c r="FS115" i="2" s="1"/>
  <c r="EU115" i="2"/>
  <c r="EG115" i="2"/>
  <c r="DW115" i="2"/>
  <c r="EB115" i="2" s="1"/>
  <c r="DB115" i="2"/>
  <c r="DF115" i="2" s="1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V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DH115" i="2" l="1"/>
  <c r="DG115" i="2"/>
  <c r="DG116" i="2" s="1"/>
  <c r="AW115" i="2"/>
  <c r="HH115" i="2"/>
  <c r="EX115" i="2"/>
  <c r="GL115" i="2"/>
  <c r="GM115" i="2"/>
  <c r="FR115" i="2"/>
  <c r="EC115" i="2"/>
  <c r="EA115" i="2"/>
  <c r="EA116" i="2" s="1"/>
  <c r="HG115" i="2"/>
  <c r="EW115" i="2"/>
  <c r="FQ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GN116" i="2" s="1"/>
  <c r="FL116" i="2"/>
  <c r="FC116" i="2"/>
  <c r="FM116" i="2"/>
  <c r="FS116" i="2" s="1"/>
  <c r="FB116" i="2"/>
  <c r="ER116" i="2"/>
  <c r="EV116" i="2" s="1"/>
  <c r="DV116" i="2"/>
  <c r="DM116" i="2"/>
  <c r="DA116" i="2"/>
  <c r="EU116" i="2"/>
  <c r="EG116" i="2"/>
  <c r="DW116" i="2"/>
  <c r="EB116" i="2" s="1"/>
  <c r="DB116" i="2"/>
  <c r="DF116" i="2" s="1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DH116" i="2"/>
  <c r="FR116" i="2"/>
  <c r="GM116" i="2"/>
  <c r="GL116" i="2"/>
  <c r="FQ116" i="2"/>
  <c r="EX116" i="2"/>
  <c r="EW116" i="2"/>
  <c r="HH116" i="2"/>
  <c r="HG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S117" i="2" s="1"/>
  <c r="FP117" i="2"/>
  <c r="HB117" i="2"/>
  <c r="GS117" i="2"/>
  <c r="GG117" i="2"/>
  <c r="FX117" i="2"/>
  <c r="EQ117" i="2"/>
  <c r="EH117" i="2"/>
  <c r="CJ117" i="2"/>
  <c r="FB117" i="2"/>
  <c r="ER117" i="2"/>
  <c r="EV117" i="2" s="1"/>
  <c r="DV117" i="2"/>
  <c r="DM117" i="2"/>
  <c r="DA117" i="2"/>
  <c r="EU117" i="2"/>
  <c r="EG117" i="2"/>
  <c r="DW117" i="2"/>
  <c r="EA117" i="2" s="1"/>
  <c r="DB117" i="2"/>
  <c r="DG117" i="2" s="1"/>
  <c r="GH117" i="2"/>
  <c r="GN117" i="2" s="1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H117" i="2" l="1"/>
  <c r="DH117" i="2"/>
  <c r="EW117" i="2"/>
  <c r="EC117" i="2"/>
  <c r="EX117" i="2"/>
  <c r="EB117" i="2"/>
  <c r="FQ117" i="2"/>
  <c r="GL117" i="2"/>
  <c r="DF117" i="2"/>
  <c r="HG117" i="2"/>
  <c r="HG118" i="2" s="1"/>
  <c r="GM117" i="2"/>
  <c r="FR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GN118" i="2" s="1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V118" i="2" s="1"/>
  <c r="DV118" i="2"/>
  <c r="DM118" i="2"/>
  <c r="DA118" i="2"/>
  <c r="EG118" i="2"/>
  <c r="EU118" i="2"/>
  <c r="DW118" i="2"/>
  <c r="EA118" i="2" s="1"/>
  <c r="CQ118" i="2"/>
  <c r="CF118" i="2"/>
  <c r="BB118" i="2"/>
  <c r="CG118" i="2"/>
  <c r="BV118" i="2"/>
  <c r="BO118" i="2"/>
  <c r="BK118" i="2"/>
  <c r="DB118" i="2"/>
  <c r="DG118" i="2" s="1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DF118" i="2" l="1"/>
  <c r="HH118" i="2"/>
  <c r="HH119" i="2" s="1"/>
  <c r="GL118" i="2"/>
  <c r="FQ118" i="2"/>
  <c r="DH118" i="2"/>
  <c r="EB118" i="2"/>
  <c r="EX118" i="2"/>
  <c r="FR118" i="2"/>
  <c r="EC118" i="2"/>
  <c r="EC119" i="2" s="1"/>
  <c r="GM118" i="2"/>
  <c r="EW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GN119" i="2" s="1"/>
  <c r="FL119" i="2"/>
  <c r="FC119" i="2"/>
  <c r="FW119" i="2"/>
  <c r="FM119" i="2"/>
  <c r="FS119" i="2" s="1"/>
  <c r="EU119" i="2"/>
  <c r="EG119" i="2"/>
  <c r="DW119" i="2"/>
  <c r="EA119" i="2" s="1"/>
  <c r="DB119" i="2"/>
  <c r="DG119" i="2" s="1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V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FR120" i="2" s="1"/>
  <c r="DF119" i="2"/>
  <c r="EX119" i="2"/>
  <c r="HG119" i="2"/>
  <c r="EB119" i="2"/>
  <c r="DH119" i="2"/>
  <c r="EW119" i="2"/>
  <c r="FQ119" i="2"/>
  <c r="FQ120" i="2" s="1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H120" i="2" s="1"/>
  <c r="HF120" i="2"/>
  <c r="GR120" i="2"/>
  <c r="GK120" i="2"/>
  <c r="HB120" i="2"/>
  <c r="GS120" i="2"/>
  <c r="FP120" i="2"/>
  <c r="GG120" i="2"/>
  <c r="FX120" i="2"/>
  <c r="GH120" i="2"/>
  <c r="GN120" i="2" s="1"/>
  <c r="FL120" i="2"/>
  <c r="FC120" i="2"/>
  <c r="FB120" i="2"/>
  <c r="ER120" i="2"/>
  <c r="EV120" i="2" s="1"/>
  <c r="DV120" i="2"/>
  <c r="DM120" i="2"/>
  <c r="DA120" i="2"/>
  <c r="FM120" i="2"/>
  <c r="FS120" i="2" s="1"/>
  <c r="EU120" i="2"/>
  <c r="EG120" i="2"/>
  <c r="DW120" i="2"/>
  <c r="EA120" i="2" s="1"/>
  <c r="DB120" i="2"/>
  <c r="DG120" i="2" s="1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W120" i="2" l="1"/>
  <c r="EC120" i="2"/>
  <c r="AU120" i="2"/>
  <c r="DH120" i="2"/>
  <c r="EB120" i="2"/>
  <c r="HI120" i="2"/>
  <c r="HG120" i="2"/>
  <c r="GL120" i="2"/>
  <c r="EX120" i="2"/>
  <c r="GM120" i="2"/>
  <c r="DF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FS121" i="2" s="1"/>
  <c r="HC121" i="2"/>
  <c r="HH121" i="2" s="1"/>
  <c r="FP121" i="2"/>
  <c r="GG121" i="2"/>
  <c r="FX121" i="2"/>
  <c r="HB121" i="2"/>
  <c r="GS121" i="2"/>
  <c r="GH121" i="2"/>
  <c r="GN121" i="2" s="1"/>
  <c r="FL121" i="2"/>
  <c r="FC121" i="2"/>
  <c r="EQ121" i="2"/>
  <c r="EH121" i="2"/>
  <c r="CJ121" i="2"/>
  <c r="FB121" i="2"/>
  <c r="ER121" i="2"/>
  <c r="EV121" i="2" s="1"/>
  <c r="DV121" i="2"/>
  <c r="DM121" i="2"/>
  <c r="DA121" i="2"/>
  <c r="EU121" i="2"/>
  <c r="EG121" i="2"/>
  <c r="DW121" i="2"/>
  <c r="EA121" i="2" s="1"/>
  <c r="DB121" i="2"/>
  <c r="DG121" i="2" s="1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GL121" i="2" l="1"/>
  <c r="EW121" i="2"/>
  <c r="HG121" i="2"/>
  <c r="FR121" i="2"/>
  <c r="AW121" i="2"/>
  <c r="FQ121" i="2"/>
  <c r="HI121" i="2"/>
  <c r="EB121" i="2"/>
  <c r="DF121" i="2"/>
  <c r="DH121" i="2"/>
  <c r="GM121" i="2"/>
  <c r="EX121" i="2"/>
  <c r="EC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H122" i="2" s="1"/>
  <c r="HF122" i="2"/>
  <c r="HB122" i="2"/>
  <c r="GS122" i="2"/>
  <c r="GR122" i="2"/>
  <c r="GH122" i="2"/>
  <c r="GN122" i="2" s="1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EV122" i="2" s="1"/>
  <c r="DV122" i="2"/>
  <c r="DM122" i="2"/>
  <c r="DA122" i="2"/>
  <c r="GG122" i="2"/>
  <c r="DW122" i="2"/>
  <c r="EA122" i="2" s="1"/>
  <c r="EG122" i="2"/>
  <c r="DB122" i="2"/>
  <c r="DG122" i="2" s="1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DH122" i="2" l="1"/>
  <c r="EW122" i="2"/>
  <c r="EW123" i="2" s="1"/>
  <c r="DF122" i="2"/>
  <c r="GL122" i="2"/>
  <c r="AU122" i="2"/>
  <c r="EB122" i="2"/>
  <c r="HI122" i="2"/>
  <c r="FQ122" i="2"/>
  <c r="EC122" i="2"/>
  <c r="EC123" i="2" s="1"/>
  <c r="EX122" i="2"/>
  <c r="EX123" i="2" s="1"/>
  <c r="FR122" i="2"/>
  <c r="GM122" i="2"/>
  <c r="HG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H123" i="2" s="1"/>
  <c r="HF123" i="2"/>
  <c r="GK123" i="2"/>
  <c r="HB123" i="2"/>
  <c r="GS123" i="2"/>
  <c r="GG123" i="2"/>
  <c r="FX123" i="2"/>
  <c r="GH123" i="2"/>
  <c r="GN123" i="2" s="1"/>
  <c r="FL123" i="2"/>
  <c r="FC123" i="2"/>
  <c r="GR123" i="2"/>
  <c r="FW123" i="2"/>
  <c r="FM123" i="2"/>
  <c r="FS123" i="2" s="1"/>
  <c r="EU123" i="2"/>
  <c r="EG123" i="2"/>
  <c r="DW123" i="2"/>
  <c r="EA123" i="2" s="1"/>
  <c r="DB123" i="2"/>
  <c r="DG123" i="2" s="1"/>
  <c r="DZ123" i="2"/>
  <c r="DL123" i="2"/>
  <c r="DE123" i="2"/>
  <c r="EQ123" i="2"/>
  <c r="EH123" i="2"/>
  <c r="CJ123" i="2"/>
  <c r="CR123" i="2"/>
  <c r="FP123" i="2"/>
  <c r="ER123" i="2"/>
  <c r="EV123" i="2" s="1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Q123" i="2" l="1"/>
  <c r="HI123" i="2"/>
  <c r="HI124" i="2" s="1"/>
  <c r="DH123" i="2"/>
  <c r="EB123" i="2"/>
  <c r="HG123" i="2"/>
  <c r="GM123" i="2"/>
  <c r="GL123" i="2"/>
  <c r="EX124" i="2"/>
  <c r="FR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HH124" i="2" s="1"/>
  <c r="GR124" i="2"/>
  <c r="HF124" i="2"/>
  <c r="GK124" i="2"/>
  <c r="HB124" i="2"/>
  <c r="GS124" i="2"/>
  <c r="FP124" i="2"/>
  <c r="GG124" i="2"/>
  <c r="FX124" i="2"/>
  <c r="GH124" i="2"/>
  <c r="GN124" i="2" s="1"/>
  <c r="FL124" i="2"/>
  <c r="FC124" i="2"/>
  <c r="FW124" i="2"/>
  <c r="FB124" i="2"/>
  <c r="ER124" i="2"/>
  <c r="EW124" i="2" s="1"/>
  <c r="DV124" i="2"/>
  <c r="DM124" i="2"/>
  <c r="DA124" i="2"/>
  <c r="EU124" i="2"/>
  <c r="EG124" i="2"/>
  <c r="DW124" i="2"/>
  <c r="EA124" i="2" s="1"/>
  <c r="DB124" i="2"/>
  <c r="DG124" i="2" s="1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GL124" i="2" l="1"/>
  <c r="GL125" i="2" s="1"/>
  <c r="FQ124" i="2"/>
  <c r="GM124" i="2"/>
  <c r="EC124" i="2"/>
  <c r="HG124" i="2"/>
  <c r="EV124" i="2"/>
  <c r="DF124" i="2"/>
  <c r="EB124" i="2"/>
  <c r="EB125" i="2" s="1"/>
  <c r="FR124" i="2"/>
  <c r="DH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H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GN125" i="2" s="1"/>
  <c r="FL125" i="2"/>
  <c r="FC125" i="2"/>
  <c r="FB125" i="2"/>
  <c r="ER125" i="2"/>
  <c r="EX125" i="2" s="1"/>
  <c r="DV125" i="2"/>
  <c r="DM125" i="2"/>
  <c r="DA125" i="2"/>
  <c r="EU125" i="2"/>
  <c r="EG125" i="2"/>
  <c r="DW125" i="2"/>
  <c r="EA125" i="2" s="1"/>
  <c r="DB125" i="2"/>
  <c r="DG125" i="2" s="1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DF125" i="2" l="1"/>
  <c r="DF126" i="2" s="1"/>
  <c r="HI125" i="2"/>
  <c r="EV125" i="2"/>
  <c r="EW125" i="2"/>
  <c r="HG125" i="2"/>
  <c r="EC125" i="2"/>
  <c r="DH125" i="2"/>
  <c r="GM125" i="2"/>
  <c r="GM126" i="2" s="1"/>
  <c r="FR125" i="2"/>
  <c r="FQ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H126" i="2" s="1"/>
  <c r="HF126" i="2"/>
  <c r="HB126" i="2"/>
  <c r="GS126" i="2"/>
  <c r="GR126" i="2"/>
  <c r="GH126" i="2"/>
  <c r="GN126" i="2" s="1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A126" i="2" s="1"/>
  <c r="EG126" i="2"/>
  <c r="DB126" i="2"/>
  <c r="DG126" i="2" s="1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DH126" i="2" l="1"/>
  <c r="EB126" i="2"/>
  <c r="EC126" i="2"/>
  <c r="GL126" i="2"/>
  <c r="HG126" i="2"/>
  <c r="EW126" i="2"/>
  <c r="FQ126" i="2"/>
  <c r="EV126" i="2"/>
  <c r="FR126" i="2"/>
  <c r="HI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H127" i="2" s="1"/>
  <c r="HF127" i="2"/>
  <c r="GK127" i="2"/>
  <c r="HB127" i="2"/>
  <c r="GS127" i="2"/>
  <c r="GG127" i="2"/>
  <c r="FX127" i="2"/>
  <c r="GH127" i="2"/>
  <c r="GN127" i="2" s="1"/>
  <c r="FL127" i="2"/>
  <c r="FC127" i="2"/>
  <c r="FW127" i="2"/>
  <c r="FM127" i="2"/>
  <c r="FS127" i="2" s="1"/>
  <c r="FP127" i="2"/>
  <c r="EU127" i="2"/>
  <c r="EG127" i="2"/>
  <c r="DW127" i="2"/>
  <c r="EA127" i="2" s="1"/>
  <c r="DB127" i="2"/>
  <c r="DG127" i="2" s="1"/>
  <c r="DZ127" i="2"/>
  <c r="DL127" i="2"/>
  <c r="DE127" i="2"/>
  <c r="EQ127" i="2"/>
  <c r="EH127" i="2"/>
  <c r="CJ127" i="2"/>
  <c r="CR127" i="2"/>
  <c r="GR127" i="2"/>
  <c r="FB127" i="2"/>
  <c r="ER127" i="2"/>
  <c r="EX127" i="2" s="1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DH127" i="2"/>
  <c r="FQ127" i="2"/>
  <c r="DF127" i="2"/>
  <c r="EW127" i="2"/>
  <c r="HG127" i="2"/>
  <c r="GM127" i="2"/>
  <c r="GL127" i="2"/>
  <c r="HI127" i="2"/>
  <c r="EC127" i="2"/>
  <c r="FR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H128" i="2" s="1"/>
  <c r="GR128" i="2"/>
  <c r="GK128" i="2"/>
  <c r="HF128" i="2"/>
  <c r="HB128" i="2"/>
  <c r="GS128" i="2"/>
  <c r="FP128" i="2"/>
  <c r="GG128" i="2"/>
  <c r="FX128" i="2"/>
  <c r="GH128" i="2"/>
  <c r="GN128" i="2" s="1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EA128" i="2" s="1"/>
  <c r="DB128" i="2"/>
  <c r="DG128" i="2" s="1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C128" i="2" l="1"/>
  <c r="DH128" i="2"/>
  <c r="DH129" i="2" s="1"/>
  <c r="HI128" i="2"/>
  <c r="EV128" i="2"/>
  <c r="GL128" i="2"/>
  <c r="GM128" i="2"/>
  <c r="BR128" i="2"/>
  <c r="HG128" i="2"/>
  <c r="EW128" i="2"/>
  <c r="EB128" i="2"/>
  <c r="EB129" i="2" s="1"/>
  <c r="DF128" i="2"/>
  <c r="FR128" i="2"/>
  <c r="FQ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H129" i="2" s="1"/>
  <c r="GR129" i="2"/>
  <c r="GK129" i="2"/>
  <c r="FW129" i="2"/>
  <c r="FM129" i="2"/>
  <c r="FS129" i="2" s="1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GN129" i="2" s="1"/>
  <c r="FL129" i="2"/>
  <c r="FC129" i="2"/>
  <c r="EU129" i="2"/>
  <c r="EG129" i="2"/>
  <c r="DW129" i="2"/>
  <c r="EA129" i="2" s="1"/>
  <c r="DB129" i="2"/>
  <c r="DG129" i="2" s="1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DH130" i="2" l="1"/>
  <c r="EW129" i="2"/>
  <c r="EW130" i="2" s="1"/>
  <c r="EC129" i="2"/>
  <c r="HG129" i="2"/>
  <c r="GM129" i="2"/>
  <c r="FQ129" i="2"/>
  <c r="GL129" i="2"/>
  <c r="FR129" i="2"/>
  <c r="EV129" i="2"/>
  <c r="EV130" i="2" s="1"/>
  <c r="EB130" i="2"/>
  <c r="BR129" i="2"/>
  <c r="DF129" i="2"/>
  <c r="HI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H130" i="2" s="1"/>
  <c r="HF130" i="2"/>
  <c r="HB130" i="2"/>
  <c r="GS130" i="2"/>
  <c r="GR130" i="2"/>
  <c r="GH130" i="2"/>
  <c r="GN130" i="2" s="1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A130" i="2" s="1"/>
  <c r="EG130" i="2"/>
  <c r="DB130" i="2"/>
  <c r="DG130" i="2" s="1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R130" i="2" l="1"/>
  <c r="FR131" i="2" s="1"/>
  <c r="GL130" i="2"/>
  <c r="FQ130" i="2"/>
  <c r="HI130" i="2"/>
  <c r="GM130" i="2"/>
  <c r="DF130" i="2"/>
  <c r="HG130" i="2"/>
  <c r="HG131" i="2" s="1"/>
  <c r="EC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H131" i="2" s="1"/>
  <c r="HF131" i="2"/>
  <c r="GK131" i="2"/>
  <c r="HB131" i="2"/>
  <c r="GS131" i="2"/>
  <c r="GR131" i="2"/>
  <c r="GG131" i="2"/>
  <c r="FX131" i="2"/>
  <c r="GH131" i="2"/>
  <c r="GN131" i="2" s="1"/>
  <c r="FL131" i="2"/>
  <c r="FC131" i="2"/>
  <c r="FW131" i="2"/>
  <c r="FM131" i="2"/>
  <c r="FS131" i="2" s="1"/>
  <c r="EU131" i="2"/>
  <c r="EG131" i="2"/>
  <c r="DW131" i="2"/>
  <c r="EA131" i="2" s="1"/>
  <c r="DB131" i="2"/>
  <c r="DG131" i="2" s="1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DF131" i="2" l="1"/>
  <c r="DF132" i="2" s="1"/>
  <c r="EB131" i="2"/>
  <c r="DH131" i="2"/>
  <c r="GM131" i="2"/>
  <c r="HI131" i="2"/>
  <c r="FQ131" i="2"/>
  <c r="EC131" i="2"/>
  <c r="EV131" i="2"/>
  <c r="EV132" i="2" s="1"/>
  <c r="EW131" i="2"/>
  <c r="GL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G132" i="2" s="1"/>
  <c r="GR132" i="2"/>
  <c r="GK132" i="2"/>
  <c r="HB132" i="2"/>
  <c r="GS132" i="2"/>
  <c r="FP132" i="2"/>
  <c r="GG132" i="2"/>
  <c r="FX132" i="2"/>
  <c r="GH132" i="2"/>
  <c r="GN132" i="2" s="1"/>
  <c r="FL132" i="2"/>
  <c r="FC132" i="2"/>
  <c r="FM132" i="2"/>
  <c r="FS132" i="2" s="1"/>
  <c r="FB132" i="2"/>
  <c r="ER132" i="2"/>
  <c r="EX132" i="2" s="1"/>
  <c r="DV132" i="2"/>
  <c r="DM132" i="2"/>
  <c r="DA132" i="2"/>
  <c r="HF132" i="2"/>
  <c r="EU132" i="2"/>
  <c r="EG132" i="2"/>
  <c r="DW132" i="2"/>
  <c r="EA132" i="2" s="1"/>
  <c r="DB132" i="2"/>
  <c r="DG132" i="2" s="1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R132" i="2"/>
  <c r="FR133" i="2" s="1"/>
  <c r="FQ132" i="2"/>
  <c r="HI132" i="2"/>
  <c r="HH132" i="2"/>
  <c r="GM132" i="2"/>
  <c r="DH132" i="2"/>
  <c r="GL132" i="2"/>
  <c r="GL133" i="2" s="1"/>
  <c r="EW132" i="2"/>
  <c r="EB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G133" i="2" s="1"/>
  <c r="GK133" i="2"/>
  <c r="FW133" i="2"/>
  <c r="FM133" i="2"/>
  <c r="FS133" i="2" s="1"/>
  <c r="FP133" i="2"/>
  <c r="HB133" i="2"/>
  <c r="GS133" i="2"/>
  <c r="GG133" i="2"/>
  <c r="FX133" i="2"/>
  <c r="EQ133" i="2"/>
  <c r="EH133" i="2"/>
  <c r="CJ133" i="2"/>
  <c r="FB133" i="2"/>
  <c r="ER133" i="2"/>
  <c r="EX133" i="2" s="1"/>
  <c r="DV133" i="2"/>
  <c r="DM133" i="2"/>
  <c r="DA133" i="2"/>
  <c r="EU133" i="2"/>
  <c r="EG133" i="2"/>
  <c r="DW133" i="2"/>
  <c r="EA133" i="2" s="1"/>
  <c r="DB133" i="2"/>
  <c r="DF133" i="2" s="1"/>
  <c r="GH133" i="2"/>
  <c r="GN133" i="2" s="1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C133" i="2"/>
  <c r="EC134" i="2" s="1"/>
  <c r="DH133" i="2"/>
  <c r="GM133" i="2"/>
  <c r="HH133" i="2"/>
  <c r="DG133" i="2"/>
  <c r="HI133" i="2"/>
  <c r="EB133" i="2"/>
  <c r="EB134" i="2" s="1"/>
  <c r="EW133" i="2"/>
  <c r="FQ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G134" i="2" s="1"/>
  <c r="HF134" i="2"/>
  <c r="HB134" i="2"/>
  <c r="GS134" i="2"/>
  <c r="GR134" i="2"/>
  <c r="GK134" i="2"/>
  <c r="GH134" i="2"/>
  <c r="GN134" i="2" s="1"/>
  <c r="FL134" i="2"/>
  <c r="FC134" i="2"/>
  <c r="FW134" i="2"/>
  <c r="FM134" i="2"/>
  <c r="FS134" i="2" s="1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EX134" i="2" s="1"/>
  <c r="DV134" i="2"/>
  <c r="DM134" i="2"/>
  <c r="DA134" i="2"/>
  <c r="EG134" i="2"/>
  <c r="EU134" i="2"/>
  <c r="DW134" i="2"/>
  <c r="EA134" i="2" s="1"/>
  <c r="DB134" i="2"/>
  <c r="DF134" i="2" s="1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DG134" i="2"/>
  <c r="HH134" i="2"/>
  <c r="FR134" i="2"/>
  <c r="GM134" i="2"/>
  <c r="FQ134" i="2"/>
  <c r="GL134" i="2"/>
  <c r="EW134" i="2"/>
  <c r="DH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G135" i="2" s="1"/>
  <c r="HF135" i="2"/>
  <c r="GK135" i="2"/>
  <c r="HB135" i="2"/>
  <c r="GS135" i="2"/>
  <c r="GG135" i="2"/>
  <c r="FX135" i="2"/>
  <c r="GR135" i="2"/>
  <c r="GH135" i="2"/>
  <c r="GN135" i="2" s="1"/>
  <c r="FL135" i="2"/>
  <c r="FC135" i="2"/>
  <c r="FW135" i="2"/>
  <c r="FM135" i="2"/>
  <c r="FS135" i="2" s="1"/>
  <c r="EU135" i="2"/>
  <c r="EG135" i="2"/>
  <c r="DW135" i="2"/>
  <c r="EC135" i="2" s="1"/>
  <c r="DB135" i="2"/>
  <c r="DF135" i="2" s="1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GL135" i="2" l="1"/>
  <c r="EV135" i="2"/>
  <c r="EV136" i="2" s="1"/>
  <c r="FQ135" i="2"/>
  <c r="HI135" i="2"/>
  <c r="GM135" i="2"/>
  <c r="FR135" i="2"/>
  <c r="EA135" i="2"/>
  <c r="EB135" i="2"/>
  <c r="HH135" i="2"/>
  <c r="DH135" i="2"/>
  <c r="DG135" i="2"/>
  <c r="EW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G136" i="2" s="1"/>
  <c r="HF136" i="2"/>
  <c r="GR136" i="2"/>
  <c r="GK136" i="2"/>
  <c r="HB136" i="2"/>
  <c r="GS136" i="2"/>
  <c r="FP136" i="2"/>
  <c r="GG136" i="2"/>
  <c r="FX136" i="2"/>
  <c r="GH136" i="2"/>
  <c r="GN136" i="2" s="1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EC136" i="2" s="1"/>
  <c r="DB136" i="2"/>
  <c r="DF136" i="2" s="1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HH136" i="2"/>
  <c r="GL136" i="2"/>
  <c r="EB136" i="2"/>
  <c r="EA136" i="2"/>
  <c r="DH136" i="2"/>
  <c r="FR136" i="2"/>
  <c r="GM136" i="2"/>
  <c r="EW136" i="2"/>
  <c r="EW137" i="2" s="1"/>
  <c r="HI136" i="2"/>
  <c r="DG136" i="2"/>
  <c r="FQ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S137" i="2" s="1"/>
  <c r="FP137" i="2"/>
  <c r="HC137" i="2"/>
  <c r="HG137" i="2" s="1"/>
  <c r="GG137" i="2"/>
  <c r="FX137" i="2"/>
  <c r="GH137" i="2"/>
  <c r="GN137" i="2" s="1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EC137" i="2" s="1"/>
  <c r="DB137" i="2"/>
  <c r="DF137" i="2" s="1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GM137" i="2" l="1"/>
  <c r="EV137" i="2"/>
  <c r="FR137" i="2"/>
  <c r="DH137" i="2"/>
  <c r="EA137" i="2"/>
  <c r="FQ137" i="2"/>
  <c r="EB137" i="2"/>
  <c r="EB138" i="2" s="1"/>
  <c r="DG137" i="2"/>
  <c r="GL137" i="2"/>
  <c r="HI137" i="2"/>
  <c r="HH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G138" i="2" s="1"/>
  <c r="HF138" i="2"/>
  <c r="HB138" i="2"/>
  <c r="GS138" i="2"/>
  <c r="GR138" i="2"/>
  <c r="GH138" i="2"/>
  <c r="FL138" i="2"/>
  <c r="FC138" i="2"/>
  <c r="GK138" i="2"/>
  <c r="GN138" i="2" s="1"/>
  <c r="FW138" i="2"/>
  <c r="FM138" i="2"/>
  <c r="FS138" i="2" s="1"/>
  <c r="FP138" i="2"/>
  <c r="DZ138" i="2"/>
  <c r="DL138" i="2"/>
  <c r="DE138" i="2"/>
  <c r="EQ138" i="2"/>
  <c r="EH138" i="2"/>
  <c r="CJ138" i="2"/>
  <c r="CR138" i="2"/>
  <c r="FX138" i="2"/>
  <c r="FB138" i="2"/>
  <c r="ER138" i="2"/>
  <c r="EW138" i="2" s="1"/>
  <c r="DV138" i="2"/>
  <c r="DM138" i="2"/>
  <c r="DA138" i="2"/>
  <c r="GG138" i="2"/>
  <c r="DW138" i="2"/>
  <c r="EC138" i="2" s="1"/>
  <c r="EG138" i="2"/>
  <c r="DB138" i="2"/>
  <c r="DF138" i="2" s="1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GL138" i="2" l="1"/>
  <c r="EV138" i="2"/>
  <c r="EV139" i="2" s="1"/>
  <c r="DG138" i="2"/>
  <c r="GM138" i="2"/>
  <c r="FQ138" i="2"/>
  <c r="EX138" i="2"/>
  <c r="EA138" i="2"/>
  <c r="HH138" i="2"/>
  <c r="DH138" i="2"/>
  <c r="DH139" i="2" s="1"/>
  <c r="HI138" i="2"/>
  <c r="FR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G139" i="2" s="1"/>
  <c r="HF139" i="2"/>
  <c r="GK139" i="2"/>
  <c r="HB139" i="2"/>
  <c r="GS139" i="2"/>
  <c r="GG139" i="2"/>
  <c r="FX139" i="2"/>
  <c r="GH139" i="2"/>
  <c r="GN139" i="2" s="1"/>
  <c r="FL139" i="2"/>
  <c r="FC139" i="2"/>
  <c r="GR139" i="2"/>
  <c r="FW139" i="2"/>
  <c r="FM139" i="2"/>
  <c r="FS139" i="2" s="1"/>
  <c r="EU139" i="2"/>
  <c r="EG139" i="2"/>
  <c r="DW139" i="2"/>
  <c r="EB139" i="2" s="1"/>
  <c r="DB139" i="2"/>
  <c r="DF139" i="2" s="1"/>
  <c r="DZ139" i="2"/>
  <c r="DL139" i="2"/>
  <c r="DE139" i="2"/>
  <c r="EQ139" i="2"/>
  <c r="EH139" i="2"/>
  <c r="CJ139" i="2"/>
  <c r="CR139" i="2"/>
  <c r="FP139" i="2"/>
  <c r="ER139" i="2"/>
  <c r="EW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GL139" i="2"/>
  <c r="EA139" i="2"/>
  <c r="EC139" i="2"/>
  <c r="EX139" i="2"/>
  <c r="FQ139" i="2"/>
  <c r="FR139" i="2"/>
  <c r="GM139" i="2"/>
  <c r="HI139" i="2"/>
  <c r="DG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HG140" i="2" s="1"/>
  <c r="GR140" i="2"/>
  <c r="HF140" i="2"/>
  <c r="GK140" i="2"/>
  <c r="HB140" i="2"/>
  <c r="GS140" i="2"/>
  <c r="FP140" i="2"/>
  <c r="GG140" i="2"/>
  <c r="FX140" i="2"/>
  <c r="GH140" i="2"/>
  <c r="GN140" i="2" s="1"/>
  <c r="FL140" i="2"/>
  <c r="FC140" i="2"/>
  <c r="FW140" i="2"/>
  <c r="FB140" i="2"/>
  <c r="ER140" i="2"/>
  <c r="EW140" i="2" s="1"/>
  <c r="DV140" i="2"/>
  <c r="DM140" i="2"/>
  <c r="DA140" i="2"/>
  <c r="EU140" i="2"/>
  <c r="EG140" i="2"/>
  <c r="DW140" i="2"/>
  <c r="EB140" i="2" s="1"/>
  <c r="DB140" i="2"/>
  <c r="DF140" i="2" s="1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GM140" i="2" l="1"/>
  <c r="GL140" i="2"/>
  <c r="FR140" i="2"/>
  <c r="HH140" i="2"/>
  <c r="DH140" i="2"/>
  <c r="FQ140" i="2"/>
  <c r="EV140" i="2"/>
  <c r="EX140" i="2"/>
  <c r="DG140" i="2"/>
  <c r="EC140" i="2"/>
  <c r="HI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G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GN141" i="2" s="1"/>
  <c r="FL141" i="2"/>
  <c r="FC141" i="2"/>
  <c r="FB141" i="2"/>
  <c r="ER141" i="2"/>
  <c r="EW141" i="2" s="1"/>
  <c r="DV141" i="2"/>
  <c r="DM141" i="2"/>
  <c r="DA141" i="2"/>
  <c r="EU141" i="2"/>
  <c r="EG141" i="2"/>
  <c r="DW141" i="2"/>
  <c r="EB141" i="2" s="1"/>
  <c r="DB141" i="2"/>
  <c r="DF141" i="2" s="1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C141" i="2" l="1"/>
  <c r="GL141" i="2"/>
  <c r="GL142" i="2" s="1"/>
  <c r="DG141" i="2"/>
  <c r="GM141" i="2"/>
  <c r="EX141" i="2"/>
  <c r="EV141" i="2"/>
  <c r="FQ141" i="2"/>
  <c r="DH141" i="2"/>
  <c r="EA141" i="2"/>
  <c r="HH141" i="2"/>
  <c r="HH142" i="2" s="1"/>
  <c r="HI141" i="2"/>
  <c r="FR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G142" i="2" s="1"/>
  <c r="HF142" i="2"/>
  <c r="HB142" i="2"/>
  <c r="GS142" i="2"/>
  <c r="GR142" i="2"/>
  <c r="GH142" i="2"/>
  <c r="GN142" i="2" s="1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EW142" i="2" s="1"/>
  <c r="DV142" i="2"/>
  <c r="DM142" i="2"/>
  <c r="DA142" i="2"/>
  <c r="FX142" i="2"/>
  <c r="DW142" i="2"/>
  <c r="EB142" i="2" s="1"/>
  <c r="EG142" i="2"/>
  <c r="DB142" i="2"/>
  <c r="DF142" i="2" s="1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A142" i="2" l="1"/>
  <c r="EC142" i="2"/>
  <c r="DH142" i="2"/>
  <c r="FQ142" i="2"/>
  <c r="EV142" i="2"/>
  <c r="EX142" i="2"/>
  <c r="FR142" i="2"/>
  <c r="GM142" i="2"/>
  <c r="HI142" i="2"/>
  <c r="DG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H143" i="2" s="1"/>
  <c r="HF143" i="2"/>
  <c r="GK143" i="2"/>
  <c r="HB143" i="2"/>
  <c r="GS143" i="2"/>
  <c r="GG143" i="2"/>
  <c r="FX143" i="2"/>
  <c r="GH143" i="2"/>
  <c r="GN143" i="2" s="1"/>
  <c r="FL143" i="2"/>
  <c r="FC143" i="2"/>
  <c r="FW143" i="2"/>
  <c r="FM143" i="2"/>
  <c r="FS143" i="2" s="1"/>
  <c r="GR143" i="2"/>
  <c r="FP143" i="2"/>
  <c r="EU143" i="2"/>
  <c r="EG143" i="2"/>
  <c r="DW143" i="2"/>
  <c r="EB143" i="2" s="1"/>
  <c r="DB143" i="2"/>
  <c r="DF143" i="2" s="1"/>
  <c r="DZ143" i="2"/>
  <c r="DL143" i="2"/>
  <c r="DE143" i="2"/>
  <c r="EQ143" i="2"/>
  <c r="EH143" i="2"/>
  <c r="CJ143" i="2"/>
  <c r="CR143" i="2"/>
  <c r="FB143" i="2"/>
  <c r="ER143" i="2"/>
  <c r="EW143" i="2" s="1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GM143" i="2" l="1"/>
  <c r="EA143" i="2"/>
  <c r="FR143" i="2"/>
  <c r="GL143" i="2"/>
  <c r="EX143" i="2"/>
  <c r="HG143" i="2"/>
  <c r="EV143" i="2"/>
  <c r="FQ143" i="2"/>
  <c r="DH143" i="2"/>
  <c r="DG143" i="2"/>
  <c r="HI143" i="2"/>
  <c r="EC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H144" i="2" s="1"/>
  <c r="GR144" i="2"/>
  <c r="GK144" i="2"/>
  <c r="HF144" i="2"/>
  <c r="HB144" i="2"/>
  <c r="GS144" i="2"/>
  <c r="FP144" i="2"/>
  <c r="GG144" i="2"/>
  <c r="FX144" i="2"/>
  <c r="GH144" i="2"/>
  <c r="GN144" i="2" s="1"/>
  <c r="FL144" i="2"/>
  <c r="FC144" i="2"/>
  <c r="FB144" i="2"/>
  <c r="ER144" i="2"/>
  <c r="EW144" i="2" s="1"/>
  <c r="DV144" i="2"/>
  <c r="DM144" i="2"/>
  <c r="DA144" i="2"/>
  <c r="FW144" i="2"/>
  <c r="EU144" i="2"/>
  <c r="EG144" i="2"/>
  <c r="DW144" i="2"/>
  <c r="EB144" i="2" s="1"/>
  <c r="DB144" i="2"/>
  <c r="DF144" i="2" s="1"/>
  <c r="DZ144" i="2"/>
  <c r="DL144" i="2"/>
  <c r="DE144" i="2"/>
  <c r="FM144" i="2"/>
  <c r="FS144" i="2" s="1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BR144" i="2" l="1"/>
  <c r="DG144" i="2"/>
  <c r="EA144" i="2"/>
  <c r="DH144" i="2"/>
  <c r="GM144" i="2"/>
  <c r="FQ144" i="2"/>
  <c r="EV144" i="2"/>
  <c r="HG144" i="2"/>
  <c r="EX144" i="2"/>
  <c r="EC144" i="2"/>
  <c r="GL144" i="2"/>
  <c r="HI144" i="2"/>
  <c r="F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HH145" i="2" s="1"/>
  <c r="GR145" i="2"/>
  <c r="GK145" i="2"/>
  <c r="FW145" i="2"/>
  <c r="FM145" i="2"/>
  <c r="FS145" i="2" s="1"/>
  <c r="HB145" i="2"/>
  <c r="GS145" i="2"/>
  <c r="FP145" i="2"/>
  <c r="GG145" i="2"/>
  <c r="FX145" i="2"/>
  <c r="EQ145" i="2"/>
  <c r="EH145" i="2"/>
  <c r="CJ145" i="2"/>
  <c r="FB145" i="2"/>
  <c r="ER145" i="2"/>
  <c r="EW145" i="2" s="1"/>
  <c r="DV145" i="2"/>
  <c r="DM145" i="2"/>
  <c r="DA145" i="2"/>
  <c r="GH145" i="2"/>
  <c r="GN145" i="2" s="1"/>
  <c r="FL145" i="2"/>
  <c r="FC145" i="2"/>
  <c r="EU145" i="2"/>
  <c r="EG145" i="2"/>
  <c r="DW145" i="2"/>
  <c r="EB145" i="2" s="1"/>
  <c r="DB145" i="2"/>
  <c r="DF145" i="2" s="1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GL145" i="2" l="1"/>
  <c r="EA145" i="2"/>
  <c r="EA146" i="2" s="1"/>
  <c r="EC145" i="2"/>
  <c r="DG145" i="2"/>
  <c r="EX145" i="2"/>
  <c r="BR145" i="2"/>
  <c r="HG145" i="2"/>
  <c r="EV145" i="2"/>
  <c r="FQ145" i="2"/>
  <c r="FR145" i="2"/>
  <c r="FR146" i="2" s="1"/>
  <c r="GM145" i="2"/>
  <c r="HI145" i="2"/>
  <c r="DH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H146" i="2" s="1"/>
  <c r="HF146" i="2"/>
  <c r="HB146" i="2"/>
  <c r="GS146" i="2"/>
  <c r="GR146" i="2"/>
  <c r="GH146" i="2"/>
  <c r="GN146" i="2" s="1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W146" i="2" s="1"/>
  <c r="DV146" i="2"/>
  <c r="DM146" i="2"/>
  <c r="DA146" i="2"/>
  <c r="EU146" i="2"/>
  <c r="DW146" i="2"/>
  <c r="EB146" i="2" s="1"/>
  <c r="EG146" i="2"/>
  <c r="DB146" i="2"/>
  <c r="DF146" i="2" s="1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Q146" i="2" l="1"/>
  <c r="GL146" i="2"/>
  <c r="EV146" i="2"/>
  <c r="HG146" i="2"/>
  <c r="DH146" i="2"/>
  <c r="EX146" i="2"/>
  <c r="HI146" i="2"/>
  <c r="DG146" i="2"/>
  <c r="GM146" i="2"/>
  <c r="EC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H147" i="2" s="1"/>
  <c r="HF147" i="2"/>
  <c r="GK147" i="2"/>
  <c r="HB147" i="2"/>
  <c r="GS147" i="2"/>
  <c r="GR147" i="2"/>
  <c r="GG147" i="2"/>
  <c r="FX147" i="2"/>
  <c r="GH147" i="2"/>
  <c r="GN147" i="2" s="1"/>
  <c r="FL147" i="2"/>
  <c r="FC147" i="2"/>
  <c r="FW147" i="2"/>
  <c r="FM147" i="2"/>
  <c r="FS147" i="2" s="1"/>
  <c r="EU147" i="2"/>
  <c r="EG147" i="2"/>
  <c r="DW147" i="2"/>
  <c r="EA147" i="2" s="1"/>
  <c r="DB147" i="2"/>
  <c r="DF147" i="2" s="1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W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DG147" i="2" l="1"/>
  <c r="GL147" i="2"/>
  <c r="GL148" i="2" s="1"/>
  <c r="HI147" i="2"/>
  <c r="FQ147" i="2"/>
  <c r="EX147" i="2"/>
  <c r="DH147" i="2"/>
  <c r="FR147" i="2"/>
  <c r="HG147" i="2"/>
  <c r="EC147" i="2"/>
  <c r="EV147" i="2"/>
  <c r="EV148" i="2" s="1"/>
  <c r="EB147" i="2"/>
  <c r="GM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H148" i="2" s="1"/>
  <c r="GR148" i="2"/>
  <c r="GK148" i="2"/>
  <c r="HB148" i="2"/>
  <c r="GS148" i="2"/>
  <c r="HF148" i="2"/>
  <c r="FP148" i="2"/>
  <c r="GG148" i="2"/>
  <c r="FX148" i="2"/>
  <c r="GH148" i="2"/>
  <c r="GN148" i="2" s="1"/>
  <c r="FL148" i="2"/>
  <c r="FC148" i="2"/>
  <c r="FM148" i="2"/>
  <c r="FS148" i="2" s="1"/>
  <c r="FB148" i="2"/>
  <c r="ER148" i="2"/>
  <c r="EW148" i="2" s="1"/>
  <c r="DV148" i="2"/>
  <c r="DM148" i="2"/>
  <c r="DA148" i="2"/>
  <c r="EU148" i="2"/>
  <c r="EG148" i="2"/>
  <c r="DW148" i="2"/>
  <c r="EA148" i="2" s="1"/>
  <c r="DB148" i="2"/>
  <c r="DF148" i="2" s="1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C148" i="2" l="1"/>
  <c r="DG148" i="2"/>
  <c r="HG148" i="2"/>
  <c r="FR148" i="2"/>
  <c r="DH148" i="2"/>
  <c r="EX148" i="2"/>
  <c r="GM148" i="2"/>
  <c r="FQ148" i="2"/>
  <c r="EB148" i="2"/>
  <c r="HI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HH149" i="2" s="1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W149" i="2" s="1"/>
  <c r="DV149" i="2"/>
  <c r="DM149" i="2"/>
  <c r="DA149" i="2"/>
  <c r="EU149" i="2"/>
  <c r="EG149" i="2"/>
  <c r="DW149" i="2"/>
  <c r="EA149" i="2" s="1"/>
  <c r="DB149" i="2"/>
  <c r="DF149" i="2" s="1"/>
  <c r="GH149" i="2"/>
  <c r="GN149" i="2" s="1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Q149" i="2" l="1"/>
  <c r="EC149" i="2"/>
  <c r="EC150" i="2" s="1"/>
  <c r="GM149" i="2"/>
  <c r="GL149" i="2"/>
  <c r="EX149" i="2"/>
  <c r="DH149" i="2"/>
  <c r="EV149" i="2"/>
  <c r="FR149" i="2"/>
  <c r="HI149" i="2"/>
  <c r="HG149" i="2"/>
  <c r="HG150" i="2" s="1"/>
  <c r="EB149" i="2"/>
  <c r="DG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H150" i="2" s="1"/>
  <c r="HF150" i="2"/>
  <c r="HB150" i="2"/>
  <c r="GS150" i="2"/>
  <c r="GR150" i="2"/>
  <c r="GK150" i="2"/>
  <c r="GH150" i="2"/>
  <c r="GN150" i="2" s="1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EW150" i="2" s="1"/>
  <c r="DV150" i="2"/>
  <c r="DM150" i="2"/>
  <c r="DA150" i="2"/>
  <c r="EG150" i="2"/>
  <c r="EU150" i="2"/>
  <c r="DW150" i="2"/>
  <c r="EA150" i="2" s="1"/>
  <c r="CQ150" i="2"/>
  <c r="CF150" i="2"/>
  <c r="DB150" i="2"/>
  <c r="DF150" i="2" s="1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FQ150" i="2"/>
  <c r="FQ151" i="2" s="1"/>
  <c r="FR150" i="2"/>
  <c r="EV150" i="2"/>
  <c r="DH150" i="2"/>
  <c r="EX150" i="2"/>
  <c r="DG150" i="2"/>
  <c r="GL150" i="2"/>
  <c r="GL151" i="2" s="1"/>
  <c r="EB150" i="2"/>
  <c r="GM150" i="2"/>
  <c r="CM150" i="2"/>
  <c r="BQ150" i="2"/>
  <c r="BR150" i="2"/>
  <c r="AV150" i="2"/>
  <c r="AU150" i="2"/>
  <c r="AW150" i="2"/>
  <c r="AW151" i="2" s="1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H151" i="2" s="1"/>
  <c r="HF151" i="2"/>
  <c r="GK151" i="2"/>
  <c r="HB151" i="2"/>
  <c r="GS151" i="2"/>
  <c r="GG151" i="2"/>
  <c r="FX151" i="2"/>
  <c r="GR151" i="2"/>
  <c r="GH151" i="2"/>
  <c r="GN151" i="2" s="1"/>
  <c r="FL151" i="2"/>
  <c r="FC151" i="2"/>
  <c r="FW151" i="2"/>
  <c r="FM151" i="2"/>
  <c r="FS151" i="2" s="1"/>
  <c r="EU151" i="2"/>
  <c r="EG151" i="2"/>
  <c r="DW151" i="2"/>
  <c r="EA151" i="2" s="1"/>
  <c r="DB151" i="2"/>
  <c r="DF151" i="2" s="1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W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DG151" i="2" l="1"/>
  <c r="HI151" i="2"/>
  <c r="EX151" i="2"/>
  <c r="BQ151" i="2"/>
  <c r="DH151" i="2"/>
  <c r="BR151" i="2"/>
  <c r="EV151" i="2"/>
  <c r="HG151" i="2"/>
  <c r="HG152" i="2" s="1"/>
  <c r="GM151" i="2"/>
  <c r="FR151" i="2"/>
  <c r="EB151" i="2"/>
  <c r="EC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H152" i="2" s="1"/>
  <c r="HF152" i="2"/>
  <c r="GR152" i="2"/>
  <c r="GK152" i="2"/>
  <c r="HB152" i="2"/>
  <c r="GS152" i="2"/>
  <c r="FP152" i="2"/>
  <c r="GG152" i="2"/>
  <c r="FX152" i="2"/>
  <c r="GH152" i="2"/>
  <c r="GN152" i="2" s="1"/>
  <c r="FL152" i="2"/>
  <c r="FC152" i="2"/>
  <c r="FB152" i="2"/>
  <c r="ER152" i="2"/>
  <c r="EW152" i="2" s="1"/>
  <c r="DV152" i="2"/>
  <c r="DM152" i="2"/>
  <c r="DA152" i="2"/>
  <c r="FM152" i="2"/>
  <c r="FS152" i="2" s="1"/>
  <c r="EU152" i="2"/>
  <c r="EG152" i="2"/>
  <c r="DW152" i="2"/>
  <c r="EA152" i="2" s="1"/>
  <c r="DB152" i="2"/>
  <c r="DF152" i="2" s="1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BR152" i="2" l="1"/>
  <c r="DG152" i="2"/>
  <c r="GL152" i="2"/>
  <c r="FQ152" i="2"/>
  <c r="EV152" i="2"/>
  <c r="EC152" i="2"/>
  <c r="DH152" i="2"/>
  <c r="EB152" i="2"/>
  <c r="FR152" i="2"/>
  <c r="EX152" i="2"/>
  <c r="GM152" i="2"/>
  <c r="HI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GN153" i="2" s="1"/>
  <c r="FL153" i="2"/>
  <c r="FC153" i="2"/>
  <c r="EQ153" i="2"/>
  <c r="EH153" i="2"/>
  <c r="CJ153" i="2"/>
  <c r="HC153" i="2"/>
  <c r="HG153" i="2" s="1"/>
  <c r="FB153" i="2"/>
  <c r="ER153" i="2"/>
  <c r="EW153" i="2" s="1"/>
  <c r="DV153" i="2"/>
  <c r="DM153" i="2"/>
  <c r="DA153" i="2"/>
  <c r="HB153" i="2"/>
  <c r="GS153" i="2"/>
  <c r="EU153" i="2"/>
  <c r="EG153" i="2"/>
  <c r="DW153" i="2"/>
  <c r="EA153" i="2" s="1"/>
  <c r="DB153" i="2"/>
  <c r="DF153" i="2" s="1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GL153" i="2"/>
  <c r="FR153" i="2"/>
  <c r="DG153" i="2"/>
  <c r="EB153" i="2"/>
  <c r="DH153" i="2"/>
  <c r="EC153" i="2"/>
  <c r="HH153" i="2"/>
  <c r="HI153" i="2"/>
  <c r="EV153" i="2"/>
  <c r="GM153" i="2"/>
  <c r="FQ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FS154" i="2" s="1"/>
  <c r="GS154" i="2"/>
  <c r="GG154" i="2"/>
  <c r="FN154" i="2"/>
  <c r="HB154" i="2"/>
  <c r="HC154" i="2"/>
  <c r="HG154" i="2" s="1"/>
  <c r="GI154" i="2"/>
  <c r="FP154" i="2"/>
  <c r="HD154" i="2"/>
  <c r="GJ154" i="2"/>
  <c r="HE154" i="2"/>
  <c r="GK154" i="2"/>
  <c r="FB154" i="2"/>
  <c r="HF154" i="2"/>
  <c r="FC154" i="2"/>
  <c r="ER154" i="2"/>
  <c r="EW154" i="2" s="1"/>
  <c r="EH154" i="2"/>
  <c r="DV154" i="2"/>
  <c r="GH154" i="2"/>
  <c r="GN154" i="2" s="1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EA154" i="2" s="1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DF154" i="2" s="1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EV154" i="2" l="1"/>
  <c r="GL154" i="2"/>
  <c r="GL155" i="2" s="1"/>
  <c r="HI154" i="2"/>
  <c r="EX154" i="2"/>
  <c r="HH154" i="2"/>
  <c r="EC154" i="2"/>
  <c r="DH154" i="2"/>
  <c r="EB154" i="2"/>
  <c r="FQ154" i="2"/>
  <c r="DG154" i="2"/>
  <c r="DG155" i="2" s="1"/>
  <c r="GM154" i="2"/>
  <c r="FR154" i="2"/>
  <c r="CM154" i="2"/>
  <c r="BR154" i="2"/>
  <c r="AV154" i="2"/>
  <c r="AU154" i="2"/>
  <c r="AW154" i="2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FS155" i="2" s="1"/>
  <c r="GS155" i="2"/>
  <c r="GG155" i="2"/>
  <c r="FN155" i="2"/>
  <c r="HB155" i="2"/>
  <c r="GH155" i="2"/>
  <c r="GN155" i="2" s="1"/>
  <c r="FO155" i="2"/>
  <c r="HC155" i="2"/>
  <c r="HG155" i="2" s="1"/>
  <c r="HD155" i="2"/>
  <c r="GJ155" i="2"/>
  <c r="HE155" i="2"/>
  <c r="GK155" i="2"/>
  <c r="FB155" i="2"/>
  <c r="HF155" i="2"/>
  <c r="FC155" i="2"/>
  <c r="FW155" i="2"/>
  <c r="FL155" i="2"/>
  <c r="ES155" i="2"/>
  <c r="ER155" i="2"/>
  <c r="EW155" i="2" s="1"/>
  <c r="DW155" i="2"/>
  <c r="EA155" i="2" s="1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DF155" i="2" s="1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Z155" i="2" s="1"/>
  <c r="A156" i="2"/>
  <c r="H193" i="2"/>
  <c r="AC154" i="2"/>
  <c r="HJ154" i="2"/>
  <c r="EY154" i="2"/>
  <c r="ED154" i="2"/>
  <c r="FT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W155" i="2" l="1"/>
  <c r="FQ155" i="2"/>
  <c r="EV155" i="2"/>
  <c r="EB155" i="2"/>
  <c r="DH155" i="2"/>
  <c r="GO154" i="2"/>
  <c r="EC155" i="2"/>
  <c r="HH155" i="2"/>
  <c r="HH156" i="2" s="1"/>
  <c r="FR155" i="2"/>
  <c r="EX155" i="2"/>
  <c r="GM155" i="2"/>
  <c r="HI155" i="2"/>
  <c r="CM155" i="2"/>
  <c r="BQ155" i="2"/>
  <c r="AV155" i="2"/>
  <c r="AU155" i="2"/>
  <c r="BR155" i="2"/>
  <c r="BP155" i="2"/>
  <c r="CK155" i="2"/>
  <c r="CN155" i="2" s="1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GN156" i="2" s="1"/>
  <c r="FO156" i="2"/>
  <c r="HC156" i="2"/>
  <c r="HG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W156" i="2" s="1"/>
  <c r="DV156" i="2"/>
  <c r="BV156" i="2"/>
  <c r="ES156" i="2"/>
  <c r="DW156" i="2"/>
  <c r="EA156" i="2" s="1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F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ED155" i="2"/>
  <c r="DI155" i="2"/>
  <c r="AX152" i="2"/>
  <c r="GL156" i="2" l="1"/>
  <c r="DG156" i="2"/>
  <c r="EC156" i="2"/>
  <c r="HI156" i="2"/>
  <c r="DH156" i="2"/>
  <c r="GM156" i="2"/>
  <c r="EB156" i="2"/>
  <c r="EX156" i="2"/>
  <c r="EV156" i="2"/>
  <c r="FR156" i="2"/>
  <c r="FQ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GN157" i="2" s="1"/>
  <c r="FO157" i="2"/>
  <c r="HC157" i="2"/>
  <c r="HG157" i="2" s="1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EW157" i="2" s="1"/>
  <c r="DM157" i="2"/>
  <c r="ES157" i="2"/>
  <c r="ET157" i="2"/>
  <c r="DW157" i="2"/>
  <c r="EA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F157" i="2" s="1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V157" i="2" l="1"/>
  <c r="GL157" i="2"/>
  <c r="GL158" i="2" s="1"/>
  <c r="EX157" i="2"/>
  <c r="HH157" i="2"/>
  <c r="EB157" i="2"/>
  <c r="GM157" i="2"/>
  <c r="DH157" i="2"/>
  <c r="HI157" i="2"/>
  <c r="FQ157" i="2"/>
  <c r="EC157" i="2"/>
  <c r="EC158" i="2" s="1"/>
  <c r="FR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HG158" i="2" s="1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FS158" i="2" s="1"/>
  <c r="GS158" i="2"/>
  <c r="GG158" i="2"/>
  <c r="FN158" i="2"/>
  <c r="HB158" i="2"/>
  <c r="GH158" i="2"/>
  <c r="GN158" i="2" s="1"/>
  <c r="FO158" i="2"/>
  <c r="FC158" i="2"/>
  <c r="EH158" i="2"/>
  <c r="DZ158" i="2"/>
  <c r="EQ158" i="2"/>
  <c r="ER158" i="2"/>
  <c r="EW158" i="2" s="1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A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DF158" i="2" s="1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I157" i="2"/>
  <c r="AU158" i="2" l="1"/>
  <c r="FQ158" i="2"/>
  <c r="EV158" i="2"/>
  <c r="HI158" i="2"/>
  <c r="DH158" i="2"/>
  <c r="GM158" i="2"/>
  <c r="EB158" i="2"/>
  <c r="DG158" i="2"/>
  <c r="DG159" i="2" s="1"/>
  <c r="HH158" i="2"/>
  <c r="FR158" i="2"/>
  <c r="EX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GN159" i="2" s="1"/>
  <c r="FO159" i="2"/>
  <c r="HC159" i="2"/>
  <c r="HG159" i="2" s="1"/>
  <c r="GI159" i="2"/>
  <c r="FP159" i="2"/>
  <c r="EG159" i="2"/>
  <c r="ER159" i="2"/>
  <c r="EW159" i="2" s="1"/>
  <c r="FL159" i="2"/>
  <c r="ES159" i="2"/>
  <c r="ET159" i="2"/>
  <c r="DW159" i="2"/>
  <c r="EA159" i="2" s="1"/>
  <c r="FW159" i="2"/>
  <c r="EH159" i="2"/>
  <c r="DY159" i="2"/>
  <c r="DA159" i="2"/>
  <c r="CG159" i="2"/>
  <c r="EQ159" i="2"/>
  <c r="DZ159" i="2"/>
  <c r="DB159" i="2"/>
  <c r="DF159" i="2" s="1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I158" i="2"/>
  <c r="EB159" i="2" l="1"/>
  <c r="GL159" i="2"/>
  <c r="GM159" i="2"/>
  <c r="DH159" i="2"/>
  <c r="HI159" i="2"/>
  <c r="EX159" i="2"/>
  <c r="EC159" i="2"/>
  <c r="FR159" i="2"/>
  <c r="EV159" i="2"/>
  <c r="EV160" i="2" s="1"/>
  <c r="HH159" i="2"/>
  <c r="FQ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GN160" i="2" s="1"/>
  <c r="FO160" i="2"/>
  <c r="HC160" i="2"/>
  <c r="HG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EW160" i="2" s="1"/>
  <c r="DZ160" i="2"/>
  <c r="DB160" i="2"/>
  <c r="DF160" i="2" s="1"/>
  <c r="CH160" i="2"/>
  <c r="ES160" i="2"/>
  <c r="DC160" i="2"/>
  <c r="CI160" i="2"/>
  <c r="DV160" i="2"/>
  <c r="DW160" i="2"/>
  <c r="EA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I159" i="2"/>
  <c r="EB160" i="2" l="1"/>
  <c r="EB161" i="2" s="1"/>
  <c r="AU160" i="2"/>
  <c r="FR160" i="2"/>
  <c r="DG160" i="2"/>
  <c r="EC160" i="2"/>
  <c r="EX160" i="2"/>
  <c r="EY159" i="2"/>
  <c r="HI160" i="2"/>
  <c r="EV161" i="2"/>
  <c r="DH160" i="2"/>
  <c r="DH161" i="2" s="1"/>
  <c r="FQ160" i="2"/>
  <c r="GM160" i="2"/>
  <c r="HH160" i="2"/>
  <c r="GL160" i="2"/>
  <c r="CM160" i="2"/>
  <c r="BR160" i="2"/>
  <c r="AV160" i="2"/>
  <c r="AW160" i="2"/>
  <c r="AW161" i="2" s="1"/>
  <c r="BQ160" i="2"/>
  <c r="BP160" i="2"/>
  <c r="CL160" i="2"/>
  <c r="CK160" i="2"/>
  <c r="CN160" i="2" s="1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GN161" i="2" s="1"/>
  <c r="FO161" i="2"/>
  <c r="HC161" i="2"/>
  <c r="HG161" i="2" s="1"/>
  <c r="GI161" i="2"/>
  <c r="FP161" i="2"/>
  <c r="HD161" i="2"/>
  <c r="GJ161" i="2"/>
  <c r="HE161" i="2"/>
  <c r="GK161" i="2"/>
  <c r="FB161" i="2"/>
  <c r="EQ161" i="2"/>
  <c r="DM161" i="2"/>
  <c r="EG161" i="2"/>
  <c r="ER161" i="2"/>
  <c r="EW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DF161" i="2" s="1"/>
  <c r="CH161" i="2"/>
  <c r="BB161" i="2"/>
  <c r="AP161" i="2"/>
  <c r="DV161" i="2"/>
  <c r="DE161" i="2"/>
  <c r="AQ161" i="2"/>
  <c r="FN161" i="2"/>
  <c r="DW161" i="2"/>
  <c r="EA161" i="2" s="1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I161" i="2" l="1"/>
  <c r="HI162" i="2" s="1"/>
  <c r="GL161" i="2"/>
  <c r="EX161" i="2"/>
  <c r="HH161" i="2"/>
  <c r="EC161" i="2"/>
  <c r="GM161" i="2"/>
  <c r="GM162" i="2" s="1"/>
  <c r="DG161" i="2"/>
  <c r="DG162" i="2" s="1"/>
  <c r="FQ161" i="2"/>
  <c r="FR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HG162" i="2" s="1"/>
  <c r="GI162" i="2"/>
  <c r="FP162" i="2"/>
  <c r="HD162" i="2"/>
  <c r="GJ162" i="2"/>
  <c r="HE162" i="2"/>
  <c r="GK162" i="2"/>
  <c r="FB162" i="2"/>
  <c r="HF162" i="2"/>
  <c r="FC162" i="2"/>
  <c r="ER162" i="2"/>
  <c r="EW162" i="2" s="1"/>
  <c r="GH162" i="2"/>
  <c r="GN162" i="2" s="1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EV162" i="2" s="1"/>
  <c r="BV162" i="2"/>
  <c r="BM162" i="2"/>
  <c r="BA162" i="2"/>
  <c r="AT162" i="2"/>
  <c r="EU162" i="2"/>
  <c r="CQ162" i="2"/>
  <c r="DA162" i="2"/>
  <c r="CG162" i="2"/>
  <c r="DW162" i="2"/>
  <c r="EA162" i="2" s="1"/>
  <c r="CH162" i="2"/>
  <c r="BB162" i="2"/>
  <c r="BK162" i="2"/>
  <c r="AF162" i="2"/>
  <c r="U162" i="2"/>
  <c r="CR162" i="2"/>
  <c r="BN162" i="2"/>
  <c r="AG162" i="2"/>
  <c r="V162" i="2"/>
  <c r="L162" i="2"/>
  <c r="DB162" i="2"/>
  <c r="DF162" i="2" s="1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I161" i="2"/>
  <c r="DH162" i="2" l="1"/>
  <c r="DH163" i="2" s="1"/>
  <c r="AU162" i="2"/>
  <c r="EC162" i="2"/>
  <c r="HH162" i="2"/>
  <c r="EX162" i="2"/>
  <c r="FR162" i="2"/>
  <c r="FR163" i="2" s="1"/>
  <c r="GL162" i="2"/>
  <c r="FQ162" i="2"/>
  <c r="EB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GN163" i="2" s="1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EA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DF163" i="2" s="1"/>
  <c r="ER163" i="2"/>
  <c r="EV163" i="2" s="1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DG163" i="2" l="1"/>
  <c r="DG164" i="2" s="1"/>
  <c r="HG163" i="2"/>
  <c r="EX163" i="2"/>
  <c r="GM163" i="2"/>
  <c r="EW163" i="2"/>
  <c r="HH163" i="2"/>
  <c r="EB163" i="2"/>
  <c r="FQ163" i="2"/>
  <c r="FQ164" i="2" s="1"/>
  <c r="EC163" i="2"/>
  <c r="GL163" i="2"/>
  <c r="CM163" i="2"/>
  <c r="AV163" i="2"/>
  <c r="AW163" i="2"/>
  <c r="AU163" i="2"/>
  <c r="BR163" i="2"/>
  <c r="BQ163" i="2"/>
  <c r="BP163" i="2"/>
  <c r="CK163" i="2"/>
  <c r="CL163" i="2"/>
  <c r="DI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GN164" i="2" s="1"/>
  <c r="FO164" i="2"/>
  <c r="HC164" i="2"/>
  <c r="HI164" i="2" s="1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V164" i="2" s="1"/>
  <c r="DW164" i="2"/>
  <c r="EA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F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B164" i="2" l="1"/>
  <c r="EB165" i="2" s="1"/>
  <c r="DH164" i="2"/>
  <c r="FR164" i="2"/>
  <c r="HH164" i="2"/>
  <c r="EW164" i="2"/>
  <c r="GM164" i="2"/>
  <c r="GL164" i="2"/>
  <c r="EX164" i="2"/>
  <c r="EC164" i="2"/>
  <c r="HG164" i="2"/>
  <c r="CN163" i="2"/>
  <c r="CM164" i="2"/>
  <c r="BQ164" i="2"/>
  <c r="AV164" i="2"/>
  <c r="AU164" i="2"/>
  <c r="AW164" i="2"/>
  <c r="BP164" i="2"/>
  <c r="BR164" i="2"/>
  <c r="CK164" i="2"/>
  <c r="CL164" i="2"/>
  <c r="HJ163" i="2"/>
  <c r="DI164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GN165" i="2" s="1"/>
  <c r="FO165" i="2"/>
  <c r="HC165" i="2"/>
  <c r="HI165" i="2" s="1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FS165" i="2" s="1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EA165" i="2" s="1"/>
  <c r="CQ165" i="2"/>
  <c r="BW165" i="2"/>
  <c r="ET165" i="2"/>
  <c r="DX165" i="2"/>
  <c r="CR165" i="2"/>
  <c r="CF165" i="2"/>
  <c r="DD165" i="2"/>
  <c r="EH165" i="2"/>
  <c r="DL165" i="2"/>
  <c r="ER165" i="2"/>
  <c r="EV165" i="2" s="1"/>
  <c r="DV165" i="2"/>
  <c r="BM165" i="2"/>
  <c r="BB165" i="2"/>
  <c r="AT165" i="2"/>
  <c r="DZ165" i="2"/>
  <c r="BN165" i="2"/>
  <c r="DB165" i="2"/>
  <c r="DF165" i="2" s="1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GL165" i="2" l="1"/>
  <c r="FQ165" i="2"/>
  <c r="FQ166" i="2" s="1"/>
  <c r="GM165" i="2"/>
  <c r="EW165" i="2"/>
  <c r="HH165" i="2"/>
  <c r="FR165" i="2"/>
  <c r="EX165" i="2"/>
  <c r="HG165" i="2"/>
  <c r="DG165" i="2"/>
  <c r="EB166" i="2"/>
  <c r="EC165" i="2"/>
  <c r="DH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GN166" i="2" s="1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DF166" i="2" s="1"/>
  <c r="CH166" i="2"/>
  <c r="BA166" i="2"/>
  <c r="AP166" i="2"/>
  <c r="EQ166" i="2"/>
  <c r="DL166" i="2"/>
  <c r="DC166" i="2"/>
  <c r="ER166" i="2"/>
  <c r="EV166" i="2" s="1"/>
  <c r="DM166" i="2"/>
  <c r="ET166" i="2"/>
  <c r="DW166" i="2"/>
  <c r="EA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DG166" i="2" l="1"/>
  <c r="GL166" i="2"/>
  <c r="GL167" i="2" s="1"/>
  <c r="HG166" i="2"/>
  <c r="EX166" i="2"/>
  <c r="FR166" i="2"/>
  <c r="HH166" i="2"/>
  <c r="DH166" i="2"/>
  <c r="EW166" i="2"/>
  <c r="EC166" i="2"/>
  <c r="GM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FS167" i="2" s="1"/>
  <c r="GS167" i="2"/>
  <c r="GG167" i="2"/>
  <c r="FN167" i="2"/>
  <c r="FQ167" i="2" s="1"/>
  <c r="HB167" i="2"/>
  <c r="GH167" i="2"/>
  <c r="GN167" i="2" s="1"/>
  <c r="FO167" i="2"/>
  <c r="HC167" i="2"/>
  <c r="HI167" i="2" s="1"/>
  <c r="GI167" i="2"/>
  <c r="FP167" i="2"/>
  <c r="EG167" i="2"/>
  <c r="FL167" i="2"/>
  <c r="EQ167" i="2"/>
  <c r="FW167" i="2"/>
  <c r="EU167" i="2"/>
  <c r="DW167" i="2"/>
  <c r="EA167" i="2" s="1"/>
  <c r="DY167" i="2"/>
  <c r="DA167" i="2"/>
  <c r="CG167" i="2"/>
  <c r="EH167" i="2"/>
  <c r="DZ167" i="2"/>
  <c r="DB167" i="2"/>
  <c r="DF167" i="2" s="1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V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I166" i="2"/>
  <c r="GL168" i="2" l="1"/>
  <c r="EW167" i="2"/>
  <c r="DG167" i="2"/>
  <c r="DH167" i="2"/>
  <c r="EB167" i="2"/>
  <c r="HH167" i="2"/>
  <c r="FR167" i="2"/>
  <c r="GM167" i="2"/>
  <c r="EX167" i="2"/>
  <c r="EX168" i="2" s="1"/>
  <c r="EC167" i="2"/>
  <c r="H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GN168" i="2" s="1"/>
  <c r="FO168" i="2"/>
  <c r="HC168" i="2"/>
  <c r="HI168" i="2" s="1"/>
  <c r="GI168" i="2"/>
  <c r="FP168" i="2"/>
  <c r="HD168" i="2"/>
  <c r="GJ168" i="2"/>
  <c r="EH168" i="2"/>
  <c r="ES168" i="2"/>
  <c r="DL168" i="2"/>
  <c r="FM168" i="2"/>
  <c r="FQ168" i="2" s="1"/>
  <c r="DX168" i="2"/>
  <c r="FX168" i="2"/>
  <c r="EQ168" i="2"/>
  <c r="DZ168" i="2"/>
  <c r="DB168" i="2"/>
  <c r="DF168" i="2" s="1"/>
  <c r="CH168" i="2"/>
  <c r="ER168" i="2"/>
  <c r="EV168" i="2" s="1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A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GM168" i="2" l="1"/>
  <c r="FR168" i="2"/>
  <c r="HH168" i="2"/>
  <c r="EB168" i="2"/>
  <c r="DH168" i="2"/>
  <c r="FS168" i="2"/>
  <c r="FS169" i="2" s="1"/>
  <c r="HG168" i="2"/>
  <c r="DG168" i="2"/>
  <c r="EC168" i="2"/>
  <c r="EW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Q169" i="2" s="1"/>
  <c r="GS169" i="2"/>
  <c r="HB169" i="2"/>
  <c r="GH169" i="2"/>
  <c r="GN169" i="2" s="1"/>
  <c r="FO169" i="2"/>
  <c r="HC169" i="2"/>
  <c r="HI169" i="2" s="1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EA169" i="2" s="1"/>
  <c r="DX169" i="2"/>
  <c r="DZ169" i="2"/>
  <c r="CR169" i="2"/>
  <c r="CF169" i="2"/>
  <c r="BB169" i="2"/>
  <c r="DA169" i="2"/>
  <c r="CG169" i="2"/>
  <c r="DB169" i="2"/>
  <c r="DF169" i="2" s="1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DG169" i="2" l="1"/>
  <c r="DG170" i="2" s="1"/>
  <c r="GL169" i="2"/>
  <c r="GL170" i="2" s="1"/>
  <c r="HG169" i="2"/>
  <c r="GM169" i="2"/>
  <c r="DH169" i="2"/>
  <c r="EV169" i="2"/>
  <c r="EB169" i="2"/>
  <c r="HH169" i="2"/>
  <c r="HH170" i="2" s="1"/>
  <c r="EW169" i="2"/>
  <c r="EW170" i="2" s="1"/>
  <c r="EC169" i="2"/>
  <c r="FR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FQ170" i="2" s="1"/>
  <c r="GS170" i="2"/>
  <c r="GG170" i="2"/>
  <c r="FN170" i="2"/>
  <c r="HB170" i="2"/>
  <c r="HC170" i="2"/>
  <c r="HI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GN170" i="2" s="1"/>
  <c r="DM170" i="2"/>
  <c r="DE170" i="2"/>
  <c r="EH170" i="2"/>
  <c r="DA170" i="2"/>
  <c r="EQ170" i="2"/>
  <c r="ET170" i="2"/>
  <c r="DC170" i="2"/>
  <c r="CI170" i="2"/>
  <c r="BL170" i="2"/>
  <c r="DW170" i="2"/>
  <c r="EA170" i="2" s="1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F170" i="2" s="1"/>
  <c r="BN170" i="2"/>
  <c r="BO170" i="2"/>
  <c r="X170" i="2"/>
  <c r="CF170" i="2"/>
  <c r="Y170" i="2"/>
  <c r="AQ170" i="2"/>
  <c r="AX167" i="2"/>
  <c r="FS170" i="2" l="1"/>
  <c r="FS171" i="2" s="1"/>
  <c r="EB170" i="2"/>
  <c r="EV170" i="2"/>
  <c r="DH170" i="2"/>
  <c r="FR170" i="2"/>
  <c r="GM170" i="2"/>
  <c r="EC170" i="2"/>
  <c r="HG170" i="2"/>
  <c r="CM170" i="2"/>
  <c r="BR170" i="2"/>
  <c r="AV170" i="2"/>
  <c r="AU170" i="2"/>
  <c r="AW170" i="2"/>
  <c r="BQ170" i="2"/>
  <c r="BP170" i="2"/>
  <c r="CL170" i="2"/>
  <c r="CK170" i="2"/>
  <c r="DI169" i="2"/>
  <c r="DI170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Q171" i="2" s="1"/>
  <c r="GS171" i="2"/>
  <c r="GG171" i="2"/>
  <c r="FN171" i="2"/>
  <c r="HB171" i="2"/>
  <c r="GH171" i="2"/>
  <c r="GN171" i="2" s="1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GL171" i="2" s="1"/>
  <c r="EH171" i="2"/>
  <c r="DW171" i="2"/>
  <c r="EA171" i="2" s="1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DG171" i="2" s="1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2" i="2" l="1"/>
  <c r="GM171" i="2"/>
  <c r="HH171" i="2"/>
  <c r="FR171" i="2"/>
  <c r="DH171" i="2"/>
  <c r="EW171" i="2"/>
  <c r="DF171" i="2"/>
  <c r="EV171" i="2"/>
  <c r="HG171" i="2"/>
  <c r="HG172" i="2" s="1"/>
  <c r="EC171" i="2"/>
  <c r="EB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GL172" i="2" s="1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FQ172" i="2" s="1"/>
  <c r="ET172" i="2"/>
  <c r="ER172" i="2"/>
  <c r="EX172" i="2" s="1"/>
  <c r="DX172" i="2"/>
  <c r="GJ172" i="2"/>
  <c r="DL172" i="2"/>
  <c r="EH172" i="2"/>
  <c r="DV172" i="2"/>
  <c r="BV172" i="2"/>
  <c r="EQ172" i="2"/>
  <c r="DW172" i="2"/>
  <c r="EA172" i="2" s="1"/>
  <c r="CQ172" i="2"/>
  <c r="BW172" i="2"/>
  <c r="EU172" i="2"/>
  <c r="DM172" i="2"/>
  <c r="DA172" i="2"/>
  <c r="CG172" i="2"/>
  <c r="DY172" i="2"/>
  <c r="DB172" i="2"/>
  <c r="DG172" i="2" s="1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GN172" i="2"/>
  <c r="DF172" i="2"/>
  <c r="EW172" i="2"/>
  <c r="DH172" i="2"/>
  <c r="FR172" i="2"/>
  <c r="EB172" i="2"/>
  <c r="HH172" i="2"/>
  <c r="EC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GL173" i="2" s="1"/>
  <c r="FO173" i="2"/>
  <c r="HC173" i="2"/>
  <c r="HI173" i="2" s="1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FQ173" i="2" s="1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EA173" i="2" s="1"/>
  <c r="CQ173" i="2"/>
  <c r="BW173" i="2"/>
  <c r="ES173" i="2"/>
  <c r="DX173" i="2"/>
  <c r="CR173" i="2"/>
  <c r="CF173" i="2"/>
  <c r="DB173" i="2"/>
  <c r="DG173" i="2" s="1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V173" i="2"/>
  <c r="EB173" i="2"/>
  <c r="FS173" i="2"/>
  <c r="FR173" i="2"/>
  <c r="BQ173" i="2"/>
  <c r="HG173" i="2"/>
  <c r="CL173" i="2"/>
  <c r="DH173" i="2"/>
  <c r="EW173" i="2"/>
  <c r="GM173" i="2"/>
  <c r="DF173" i="2"/>
  <c r="EC173" i="2"/>
  <c r="GN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HI174" i="2" s="1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FQ174" i="2" s="1"/>
  <c r="GS174" i="2"/>
  <c r="GG174" i="2"/>
  <c r="FN174" i="2"/>
  <c r="HB174" i="2"/>
  <c r="GH174" i="2"/>
  <c r="GL174" i="2" s="1"/>
  <c r="FO174" i="2"/>
  <c r="DZ174" i="2"/>
  <c r="ER174" i="2"/>
  <c r="EX174" i="2" s="1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A174" i="2" s="1"/>
  <c r="EG174" i="2"/>
  <c r="BV174" i="2"/>
  <c r="BA174" i="2"/>
  <c r="EH174" i="2"/>
  <c r="CQ174" i="2"/>
  <c r="EQ174" i="2"/>
  <c r="ES174" i="2"/>
  <c r="DC174" i="2"/>
  <c r="CI174" i="2"/>
  <c r="CL174" i="2" s="1"/>
  <c r="BL174" i="2"/>
  <c r="AS174" i="2"/>
  <c r="CJ174" i="2"/>
  <c r="BK174" i="2"/>
  <c r="L174" i="2"/>
  <c r="BN174" i="2"/>
  <c r="AP174" i="2"/>
  <c r="BO174" i="2"/>
  <c r="AQ174" i="2"/>
  <c r="Y174" i="2"/>
  <c r="DB174" i="2"/>
  <c r="DG174" i="2" s="1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I173" i="2"/>
  <c r="EW174" i="2" l="1"/>
  <c r="EV174" i="2"/>
  <c r="DH174" i="2"/>
  <c r="HH174" i="2"/>
  <c r="HG174" i="2"/>
  <c r="GN174" i="2"/>
  <c r="EC174" i="2"/>
  <c r="FR174" i="2"/>
  <c r="DF174" i="2"/>
  <c r="FS174" i="2"/>
  <c r="GM174" i="2"/>
  <c r="EB174" i="2"/>
  <c r="CM174" i="2"/>
  <c r="BR174" i="2"/>
  <c r="AV174" i="2"/>
  <c r="AU174" i="2"/>
  <c r="AW174" i="2"/>
  <c r="BQ174" i="2"/>
  <c r="BP174" i="2"/>
  <c r="CK174" i="2"/>
  <c r="CN174" i="2" s="1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Q175" i="2" s="1"/>
  <c r="GS175" i="2"/>
  <c r="GG175" i="2"/>
  <c r="FN175" i="2"/>
  <c r="HB175" i="2"/>
  <c r="GH175" i="2"/>
  <c r="GL175" i="2" s="1"/>
  <c r="FO175" i="2"/>
  <c r="HC175" i="2"/>
  <c r="HI175" i="2" s="1"/>
  <c r="GI175" i="2"/>
  <c r="FP175" i="2"/>
  <c r="EG175" i="2"/>
  <c r="EH175" i="2"/>
  <c r="ET175" i="2"/>
  <c r="DW175" i="2"/>
  <c r="EA175" i="2" s="1"/>
  <c r="DY175" i="2"/>
  <c r="DA175" i="2"/>
  <c r="CG175" i="2"/>
  <c r="FL175" i="2"/>
  <c r="DZ175" i="2"/>
  <c r="DB175" i="2"/>
  <c r="DG175" i="2" s="1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V175" i="2"/>
  <c r="DF175" i="2"/>
  <c r="EW175" i="2"/>
  <c r="FR175" i="2"/>
  <c r="DI174" i="2"/>
  <c r="EC175" i="2"/>
  <c r="GN175" i="2"/>
  <c r="HG175" i="2"/>
  <c r="EB175" i="2"/>
  <c r="HH175" i="2"/>
  <c r="BR175" i="2"/>
  <c r="GM175" i="2"/>
  <c r="DH175" i="2"/>
  <c r="CL175" i="2"/>
  <c r="CM175" i="2"/>
  <c r="AV175" i="2"/>
  <c r="AW175" i="2"/>
  <c r="AU175" i="2"/>
  <c r="BP175" i="2"/>
  <c r="BQ175" i="2"/>
  <c r="CK175" i="2"/>
  <c r="CN175" i="2" s="1"/>
  <c r="HJ174" i="2"/>
  <c r="GO174" i="2"/>
  <c r="EY174" i="2"/>
  <c r="EY175" i="2"/>
  <c r="FT174" i="2"/>
  <c r="Z175" i="2"/>
  <c r="AB175" i="2"/>
  <c r="AC174" i="2"/>
  <c r="DI175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GL176" i="2" s="1"/>
  <c r="FO176" i="2"/>
  <c r="HC176" i="2"/>
  <c r="HI176" i="2" s="1"/>
  <c r="GI176" i="2"/>
  <c r="FP176" i="2"/>
  <c r="HD176" i="2"/>
  <c r="GJ176" i="2"/>
  <c r="EH176" i="2"/>
  <c r="FM176" i="2"/>
  <c r="FQ176" i="2" s="1"/>
  <c r="ER176" i="2"/>
  <c r="EX176" i="2" s="1"/>
  <c r="DL176" i="2"/>
  <c r="FX176" i="2"/>
  <c r="DX176" i="2"/>
  <c r="EG176" i="2"/>
  <c r="DZ176" i="2"/>
  <c r="DB176" i="2"/>
  <c r="DG176" i="2" s="1"/>
  <c r="CH176" i="2"/>
  <c r="EQ176" i="2"/>
  <c r="DC176" i="2"/>
  <c r="CI176" i="2"/>
  <c r="DV176" i="2"/>
  <c r="DA176" i="2"/>
  <c r="DW176" i="2"/>
  <c r="EA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V176" i="2"/>
  <c r="HG176" i="2"/>
  <c r="FS176" i="2"/>
  <c r="GN176" i="2"/>
  <c r="EC176" i="2"/>
  <c r="DH176" i="2"/>
  <c r="GM176" i="2"/>
  <c r="FR176" i="2"/>
  <c r="EW176" i="2"/>
  <c r="AU176" i="2"/>
  <c r="HH176" i="2"/>
  <c r="DF176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Q177" i="2" s="1"/>
  <c r="GS177" i="2"/>
  <c r="HB177" i="2"/>
  <c r="GH177" i="2"/>
  <c r="GL177" i="2" s="1"/>
  <c r="FO177" i="2"/>
  <c r="HC177" i="2"/>
  <c r="HI177" i="2" s="1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A177" i="2" s="1"/>
  <c r="CR177" i="2"/>
  <c r="DX177" i="2"/>
  <c r="EH177" i="2"/>
  <c r="DZ177" i="2"/>
  <c r="DB177" i="2"/>
  <c r="DG177" i="2" s="1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V177" i="2"/>
  <c r="FR177" i="2"/>
  <c r="EB177" i="2"/>
  <c r="GM177" i="2"/>
  <c r="DH177" i="2"/>
  <c r="EC177" i="2"/>
  <c r="DF177" i="2"/>
  <c r="GN177" i="2"/>
  <c r="GN178" i="2" s="1"/>
  <c r="HH177" i="2"/>
  <c r="HH178" i="2" s="1"/>
  <c r="FS177" i="2"/>
  <c r="H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Q178" i="2" s="1"/>
  <c r="GS178" i="2"/>
  <c r="GG178" i="2"/>
  <c r="FN178" i="2"/>
  <c r="HB178" i="2"/>
  <c r="HC178" i="2"/>
  <c r="HI178" i="2" s="1"/>
  <c r="GI178" i="2"/>
  <c r="FP178" i="2"/>
  <c r="HD178" i="2"/>
  <c r="GJ178" i="2"/>
  <c r="HE178" i="2"/>
  <c r="GK178" i="2"/>
  <c r="FB178" i="2"/>
  <c r="HF178" i="2"/>
  <c r="FC178" i="2"/>
  <c r="ER178" i="2"/>
  <c r="EX178" i="2" s="1"/>
  <c r="DV178" i="2"/>
  <c r="FO178" i="2"/>
  <c r="EQ178" i="2"/>
  <c r="DZ178" i="2"/>
  <c r="GH178" i="2"/>
  <c r="GL178" i="2" s="1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DG178" i="2" s="1"/>
  <c r="CH178" i="2"/>
  <c r="BM178" i="2"/>
  <c r="BA178" i="2"/>
  <c r="DC178" i="2"/>
  <c r="DW178" i="2"/>
  <c r="EA178" i="2" s="1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DF178" i="2" l="1"/>
  <c r="EW178" i="2"/>
  <c r="EW179" i="2" s="1"/>
  <c r="EC178" i="2"/>
  <c r="EV178" i="2"/>
  <c r="DH178" i="2"/>
  <c r="GM178" i="2"/>
  <c r="HG178" i="2"/>
  <c r="EB178" i="2"/>
  <c r="FS178" i="2"/>
  <c r="FR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Q179" i="2" s="1"/>
  <c r="GS179" i="2"/>
  <c r="GG179" i="2"/>
  <c r="FN179" i="2"/>
  <c r="HB179" i="2"/>
  <c r="GH179" i="2"/>
  <c r="GL179" i="2" s="1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A179" i="2" s="1"/>
  <c r="ET179" i="2"/>
  <c r="DM179" i="2"/>
  <c r="DE179" i="2"/>
  <c r="GI179" i="2"/>
  <c r="DV179" i="2"/>
  <c r="BV179" i="2"/>
  <c r="DB179" i="2"/>
  <c r="DG179" i="2" s="1"/>
  <c r="DL179" i="2"/>
  <c r="DD179" i="2"/>
  <c r="CJ179" i="2"/>
  <c r="BO179" i="2"/>
  <c r="EH179" i="2"/>
  <c r="DX179" i="2"/>
  <c r="EQ179" i="2"/>
  <c r="DY179" i="2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AW179" i="2"/>
  <c r="HG179" i="2"/>
  <c r="DF179" i="2"/>
  <c r="HH179" i="2"/>
  <c r="GM179" i="2"/>
  <c r="GN179" i="2"/>
  <c r="DH179" i="2"/>
  <c r="FR179" i="2"/>
  <c r="EV179" i="2"/>
  <c r="FS179" i="2"/>
  <c r="EC179" i="2"/>
  <c r="CL179" i="2"/>
  <c r="CM179" i="2"/>
  <c r="BP179" i="2"/>
  <c r="AV179" i="2"/>
  <c r="AU179" i="2"/>
  <c r="BR179" i="2"/>
  <c r="BQ179" i="2"/>
  <c r="CK179" i="2"/>
  <c r="CN179" i="2" s="1"/>
  <c r="DI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GL180" i="2" s="1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FQ180" i="2" s="1"/>
  <c r="ET180" i="2"/>
  <c r="GJ180" i="2"/>
  <c r="EQ180" i="2"/>
  <c r="DX180" i="2"/>
  <c r="DL180" i="2"/>
  <c r="EG180" i="2"/>
  <c r="DV180" i="2"/>
  <c r="BV180" i="2"/>
  <c r="EH180" i="2"/>
  <c r="DW180" i="2"/>
  <c r="EA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DG180" i="2" s="1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FR180" i="2" l="1"/>
  <c r="DH180" i="2"/>
  <c r="DH181" i="2" s="1"/>
  <c r="EB180" i="2"/>
  <c r="GN180" i="2"/>
  <c r="GM180" i="2"/>
  <c r="EW180" i="2"/>
  <c r="EC180" i="2"/>
  <c r="HH180" i="2"/>
  <c r="FS180" i="2"/>
  <c r="DF180" i="2"/>
  <c r="DF181" i="2" s="1"/>
  <c r="EV180" i="2"/>
  <c r="HG180" i="2"/>
  <c r="CM180" i="2"/>
  <c r="BR180" i="2"/>
  <c r="AV180" i="2"/>
  <c r="AW180" i="2"/>
  <c r="AU180" i="2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GL181" i="2" s="1"/>
  <c r="FO181" i="2"/>
  <c r="HC181" i="2"/>
  <c r="HI181" i="2" s="1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Q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EA181" i="2" s="1"/>
  <c r="CQ181" i="2"/>
  <c r="ER181" i="2"/>
  <c r="EX181" i="2" s="1"/>
  <c r="DX181" i="2"/>
  <c r="CR181" i="2"/>
  <c r="DL181" i="2"/>
  <c r="EH181" i="2"/>
  <c r="DV181" i="2"/>
  <c r="DB181" i="2"/>
  <c r="DG181" i="2" s="1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I180" i="2"/>
  <c r="AU181" i="2" l="1"/>
  <c r="FS181" i="2"/>
  <c r="FS182" i="2" s="1"/>
  <c r="FR181" i="2"/>
  <c r="HH181" i="2"/>
  <c r="EC181" i="2"/>
  <c r="EW181" i="2"/>
  <c r="GM181" i="2"/>
  <c r="HG181" i="2"/>
  <c r="HG182" i="2" s="1"/>
  <c r="GN181" i="2"/>
  <c r="EV181" i="2"/>
  <c r="EB181" i="2"/>
  <c r="CM181" i="2"/>
  <c r="BP181" i="2"/>
  <c r="AV181" i="2"/>
  <c r="AW181" i="2"/>
  <c r="BQ181" i="2"/>
  <c r="BR181" i="2"/>
  <c r="CL181" i="2"/>
  <c r="CK181" i="2"/>
  <c r="CN181" i="2" s="1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HI182" i="2" s="1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Q182" i="2" s="1"/>
  <c r="GS182" i="2"/>
  <c r="GG182" i="2"/>
  <c r="FN182" i="2"/>
  <c r="HB182" i="2"/>
  <c r="GH182" i="2"/>
  <c r="GL182" i="2" s="1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A182" i="2" s="1"/>
  <c r="CQ182" i="2"/>
  <c r="BL182" i="2"/>
  <c r="AS182" i="2"/>
  <c r="DZ182" i="2"/>
  <c r="AT182" i="2"/>
  <c r="BW182" i="2"/>
  <c r="BM182" i="2"/>
  <c r="CF182" i="2"/>
  <c r="BN182" i="2"/>
  <c r="Y182" i="2"/>
  <c r="DB182" i="2"/>
  <c r="DG182" i="2" s="1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AW182" i="2" l="1"/>
  <c r="GM182" i="2"/>
  <c r="GM183" i="2" s="1"/>
  <c r="AB182" i="2"/>
  <c r="DF182" i="2"/>
  <c r="EW182" i="2"/>
  <c r="DH182" i="2"/>
  <c r="EB182" i="2"/>
  <c r="EC182" i="2"/>
  <c r="EC183" i="2" s="1"/>
  <c r="EV182" i="2"/>
  <c r="HH182" i="2"/>
  <c r="GN182" i="2"/>
  <c r="FR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Q183" i="2" s="1"/>
  <c r="GS183" i="2"/>
  <c r="GG183" i="2"/>
  <c r="FN183" i="2"/>
  <c r="HB183" i="2"/>
  <c r="GH183" i="2"/>
  <c r="GL183" i="2" s="1"/>
  <c r="FO183" i="2"/>
  <c r="HC183" i="2"/>
  <c r="HG183" i="2" s="1"/>
  <c r="GI183" i="2"/>
  <c r="FP183" i="2"/>
  <c r="EG183" i="2"/>
  <c r="FW183" i="2"/>
  <c r="ES183" i="2"/>
  <c r="FL183" i="2"/>
  <c r="EU183" i="2"/>
  <c r="DY183" i="2"/>
  <c r="DA183" i="2"/>
  <c r="DZ183" i="2"/>
  <c r="DB183" i="2"/>
  <c r="DG183" i="2" s="1"/>
  <c r="EQ183" i="2"/>
  <c r="DL183" i="2"/>
  <c r="ER183" i="2"/>
  <c r="EX183" i="2" s="1"/>
  <c r="DM183" i="2"/>
  <c r="ET183" i="2"/>
  <c r="DV183" i="2"/>
  <c r="CH183" i="2"/>
  <c r="BK183" i="2"/>
  <c r="DW183" i="2"/>
  <c r="EA183" i="2" s="1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I182" i="2"/>
  <c r="EB183" i="2" l="1"/>
  <c r="EB184" i="2" s="1"/>
  <c r="EC184" i="2"/>
  <c r="DH183" i="2"/>
  <c r="HI183" i="2"/>
  <c r="FS183" i="2"/>
  <c r="FR183" i="2"/>
  <c r="EW183" i="2"/>
  <c r="GN183" i="2"/>
  <c r="GN184" i="2" s="1"/>
  <c r="HH183" i="2"/>
  <c r="HH184" i="2" s="1"/>
  <c r="DF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GM184" i="2" s="1"/>
  <c r="FO184" i="2"/>
  <c r="HC184" i="2"/>
  <c r="HG184" i="2" s="1"/>
  <c r="GI184" i="2"/>
  <c r="FP184" i="2"/>
  <c r="HD184" i="2"/>
  <c r="GJ184" i="2"/>
  <c r="EH184" i="2"/>
  <c r="EQ184" i="2"/>
  <c r="EU184" i="2"/>
  <c r="DZ184" i="2"/>
  <c r="DB184" i="2"/>
  <c r="DG184" i="2" s="1"/>
  <c r="FM184" i="2"/>
  <c r="FQ184" i="2" s="1"/>
  <c r="EG184" i="2"/>
  <c r="DC184" i="2"/>
  <c r="DW184" i="2"/>
  <c r="EA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DI183" i="2"/>
  <c r="AX181" i="2"/>
  <c r="AW184" i="2" l="1"/>
  <c r="EW184" i="2"/>
  <c r="FR184" i="2"/>
  <c r="GL184" i="2"/>
  <c r="FS184" i="2"/>
  <c r="EV184" i="2"/>
  <c r="HI184" i="2"/>
  <c r="HI185" i="2" s="1"/>
  <c r="DF184" i="2"/>
  <c r="DH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FQ185" i="2" s="1"/>
  <c r="GS185" i="2"/>
  <c r="HB185" i="2"/>
  <c r="GH185" i="2"/>
  <c r="GM185" i="2" s="1"/>
  <c r="FO185" i="2"/>
  <c r="HC185" i="2"/>
  <c r="HH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EX185" i="2" s="1"/>
  <c r="DL185" i="2"/>
  <c r="DD185" i="2"/>
  <c r="EU185" i="2"/>
  <c r="DZ185" i="2"/>
  <c r="DB185" i="2"/>
  <c r="DG185" i="2" s="1"/>
  <c r="CJ185" i="2"/>
  <c r="BB185" i="2"/>
  <c r="DM185" i="2"/>
  <c r="DV185" i="2"/>
  <c r="DW185" i="2"/>
  <c r="EA185" i="2" s="1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I184" i="2"/>
  <c r="AU185" i="2" l="1"/>
  <c r="EV185" i="2"/>
  <c r="GN185" i="2"/>
  <c r="GN186" i="2" s="1"/>
  <c r="FS185" i="2"/>
  <c r="HG185" i="2"/>
  <c r="EB185" i="2"/>
  <c r="GL185" i="2"/>
  <c r="DH185" i="2"/>
  <c r="FR185" i="2"/>
  <c r="DF185" i="2"/>
  <c r="DF186" i="2" s="1"/>
  <c r="EC185" i="2"/>
  <c r="EW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Q186" i="2" s="1"/>
  <c r="GS186" i="2"/>
  <c r="GG186" i="2"/>
  <c r="FN186" i="2"/>
  <c r="HB186" i="2"/>
  <c r="HC186" i="2"/>
  <c r="HI186" i="2" s="1"/>
  <c r="GI186" i="2"/>
  <c r="FP186" i="2"/>
  <c r="HD186" i="2"/>
  <c r="GJ186" i="2"/>
  <c r="HE186" i="2"/>
  <c r="GK186" i="2"/>
  <c r="FB186" i="2"/>
  <c r="HF186" i="2"/>
  <c r="FC186" i="2"/>
  <c r="ER186" i="2"/>
  <c r="EX186" i="2" s="1"/>
  <c r="EU186" i="2"/>
  <c r="FO186" i="2"/>
  <c r="EH186" i="2"/>
  <c r="GH186" i="2"/>
  <c r="GM186" i="2" s="1"/>
  <c r="ES186" i="2"/>
  <c r="DL186" i="2"/>
  <c r="DD186" i="2"/>
  <c r="ET186" i="2"/>
  <c r="DM186" i="2"/>
  <c r="DE186" i="2"/>
  <c r="EG186" i="2"/>
  <c r="DV186" i="2"/>
  <c r="EQ186" i="2"/>
  <c r="DW186" i="2"/>
  <c r="EA186" i="2" s="1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DG186" i="2" s="1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I185" i="2"/>
  <c r="FR186" i="2" l="1"/>
  <c r="FR187" i="2" s="1"/>
  <c r="EV186" i="2"/>
  <c r="DH186" i="2"/>
  <c r="GL186" i="2"/>
  <c r="EB186" i="2"/>
  <c r="HH186" i="2"/>
  <c r="HG186" i="2"/>
  <c r="EW186" i="2"/>
  <c r="EW187" i="2" s="1"/>
  <c r="FS186" i="2"/>
  <c r="EC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DI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FQ187" i="2" s="1"/>
  <c r="GS187" i="2"/>
  <c r="GG187" i="2"/>
  <c r="FN187" i="2"/>
  <c r="HB187" i="2"/>
  <c r="GH187" i="2"/>
  <c r="GM187" i="2" s="1"/>
  <c r="FO187" i="2"/>
  <c r="HC187" i="2"/>
  <c r="HI187" i="2" s="1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DZ187" i="2"/>
  <c r="DB187" i="2"/>
  <c r="DG187" i="2" s="1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A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DF187" i="2" l="1"/>
  <c r="DF188" i="2" s="1"/>
  <c r="GN187" i="2"/>
  <c r="HG187" i="2"/>
  <c r="HH187" i="2"/>
  <c r="EB187" i="2"/>
  <c r="GL187" i="2"/>
  <c r="EC187" i="2"/>
  <c r="DH187" i="2"/>
  <c r="DH188" i="2" s="1"/>
  <c r="FS187" i="2"/>
  <c r="EV187" i="2"/>
  <c r="CM187" i="2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GM188" i="2" s="1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FQ188" i="2" s="1"/>
  <c r="ET188" i="2"/>
  <c r="EH188" i="2"/>
  <c r="EU188" i="2"/>
  <c r="DV188" i="2"/>
  <c r="GJ188" i="2"/>
  <c r="EG188" i="2"/>
  <c r="DW188" i="2"/>
  <c r="EA188" i="2" s="1"/>
  <c r="CQ188" i="2"/>
  <c r="ER188" i="2"/>
  <c r="EX188" i="2" s="1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G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FR188" i="2"/>
  <c r="GL188" i="2"/>
  <c r="DI187" i="2"/>
  <c r="EB188" i="2"/>
  <c r="BQ188" i="2"/>
  <c r="HH188" i="2"/>
  <c r="EW188" i="2"/>
  <c r="EV188" i="2"/>
  <c r="HG188" i="2"/>
  <c r="FS188" i="2"/>
  <c r="GN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GM189" i="2" s="1"/>
  <c r="FO189" i="2"/>
  <c r="HC189" i="2"/>
  <c r="HI189" i="2" s="1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FQ189" i="2" s="1"/>
  <c r="GS189" i="2"/>
  <c r="GG189" i="2"/>
  <c r="FN189" i="2"/>
  <c r="EU189" i="2"/>
  <c r="GK189" i="2"/>
  <c r="ER189" i="2"/>
  <c r="EX189" i="2" s="1"/>
  <c r="EH189" i="2"/>
  <c r="DW189" i="2"/>
  <c r="EA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DG189" i="2" s="1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A190" i="2" l="1"/>
  <c r="FQ190" i="2"/>
  <c r="DF189" i="2"/>
  <c r="FR189" i="2"/>
  <c r="EW189" i="2"/>
  <c r="EC189" i="2"/>
  <c r="DH189" i="2"/>
  <c r="HH189" i="2"/>
  <c r="GN189" i="2"/>
  <c r="GN190" i="2" s="1"/>
  <c r="FS189" i="2"/>
  <c r="FS190" i="2" s="1"/>
  <c r="EB189" i="2"/>
  <c r="HG189" i="2"/>
  <c r="EV189" i="2"/>
  <c r="GL189" i="2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AC189" i="2" s="1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GM190" i="2" s="1"/>
  <c r="FO190" i="2"/>
  <c r="ET190" i="2"/>
  <c r="FC190" i="2"/>
  <c r="EH190" i="2"/>
  <c r="FN190" i="2"/>
  <c r="FP190" i="2"/>
  <c r="ER190" i="2"/>
  <c r="EX190" i="2" s="1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DG190" i="2" s="1"/>
  <c r="CI190" i="2"/>
  <c r="AG190" i="2"/>
  <c r="U190" i="2"/>
  <c r="AQ190" i="2"/>
  <c r="L190" i="2"/>
  <c r="ED189" i="2"/>
  <c r="EY189" i="2"/>
  <c r="AX187" i="2"/>
  <c r="HG190" i="2" l="1"/>
  <c r="FR190" i="2"/>
  <c r="FR191" i="2" s="1"/>
  <c r="EB190" i="2"/>
  <c r="DF190" i="2"/>
  <c r="HH190" i="2"/>
  <c r="DH190" i="2"/>
  <c r="GL190" i="2"/>
  <c r="GL191" i="2" s="1"/>
  <c r="EC190" i="2"/>
  <c r="EV190" i="2"/>
  <c r="EW190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GM191" i="2" s="1"/>
  <c r="HC191" i="2"/>
  <c r="HI191" i="2" s="1"/>
  <c r="GI191" i="2"/>
  <c r="FP191" i="2"/>
  <c r="EG191" i="2"/>
  <c r="FC191" i="2"/>
  <c r="FW191" i="2"/>
  <c r="FL191" i="2"/>
  <c r="FM191" i="2"/>
  <c r="FS191" i="2" s="1"/>
  <c r="FO191" i="2"/>
  <c r="ER191" i="2"/>
  <c r="EX191" i="2" s="1"/>
  <c r="ET191" i="2"/>
  <c r="DY191" i="2"/>
  <c r="DA191" i="2"/>
  <c r="FB191" i="2"/>
  <c r="EU191" i="2"/>
  <c r="DZ191" i="2"/>
  <c r="DB191" i="2"/>
  <c r="DG191" i="2" s="1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A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FS192" i="2" l="1"/>
  <c r="GN191" i="2"/>
  <c r="EB191" i="2"/>
  <c r="EC191" i="2"/>
  <c r="FQ191" i="2"/>
  <c r="DH191" i="2"/>
  <c r="HG191" i="2"/>
  <c r="HH191" i="2"/>
  <c r="EW191" i="2"/>
  <c r="EV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DI191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GM192" i="2" s="1"/>
  <c r="HC192" i="2"/>
  <c r="HI192" i="2" s="1"/>
  <c r="GI192" i="2"/>
  <c r="HD192" i="2"/>
  <c r="GJ192" i="2"/>
  <c r="EH192" i="2"/>
  <c r="FM192" i="2"/>
  <c r="FR192" i="2" s="1"/>
  <c r="EG192" i="2"/>
  <c r="FN192" i="2"/>
  <c r="FX192" i="2"/>
  <c r="FO192" i="2"/>
  <c r="ET192" i="2"/>
  <c r="FB192" i="2"/>
  <c r="FC192" i="2"/>
  <c r="DZ192" i="2"/>
  <c r="DB192" i="2"/>
  <c r="DG192" i="2" s="1"/>
  <c r="FL192" i="2"/>
  <c r="DC192" i="2"/>
  <c r="DM192" i="2"/>
  <c r="FP192" i="2"/>
  <c r="DV192" i="2"/>
  <c r="DW192" i="2"/>
  <c r="EA192" i="2" s="1"/>
  <c r="CQ192" i="2"/>
  <c r="CI192" i="2"/>
  <c r="BN192" i="2"/>
  <c r="EQ192" i="2"/>
  <c r="DX192" i="2"/>
  <c r="CR192" i="2"/>
  <c r="CJ192" i="2"/>
  <c r="BO192" i="2"/>
  <c r="ER192" i="2"/>
  <c r="EX192" i="2" s="1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BR192" i="2" l="1"/>
  <c r="AW192" i="2"/>
  <c r="EW192" i="2"/>
  <c r="EB192" i="2"/>
  <c r="HH192" i="2"/>
  <c r="GN192" i="2"/>
  <c r="GL192" i="2"/>
  <c r="HG192" i="2"/>
  <c r="DH192" i="2"/>
  <c r="DH193" i="2" s="1"/>
  <c r="DF192" i="2"/>
  <c r="FQ192" i="2"/>
  <c r="EV192" i="2"/>
  <c r="EC192" i="2"/>
  <c r="CM192" i="2"/>
  <c r="AV192" i="2"/>
  <c r="AU192" i="2"/>
  <c r="BQ192" i="2"/>
  <c r="BP192" i="2"/>
  <c r="CL192" i="2"/>
  <c r="CK192" i="2"/>
  <c r="CN192" i="2" s="1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GM193" i="2" s="1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FR193" i="2" s="1"/>
  <c r="EG193" i="2"/>
  <c r="DC193" i="2"/>
  <c r="FN193" i="2"/>
  <c r="EH193" i="2"/>
  <c r="DL193" i="2"/>
  <c r="DD193" i="2"/>
  <c r="ET193" i="2"/>
  <c r="DX193" i="2"/>
  <c r="EU193" i="2"/>
  <c r="EX193" i="2" s="1"/>
  <c r="DY193" i="2"/>
  <c r="GG193" i="2"/>
  <c r="DZ193" i="2"/>
  <c r="DB193" i="2"/>
  <c r="DG193" i="2" s="1"/>
  <c r="CJ193" i="2"/>
  <c r="BB193" i="2"/>
  <c r="DE193" i="2"/>
  <c r="DM193" i="2"/>
  <c r="DV193" i="2"/>
  <c r="CF193" i="2"/>
  <c r="BM193" i="2"/>
  <c r="AT193" i="2"/>
  <c r="ES193" i="2"/>
  <c r="DW193" i="2"/>
  <c r="EA193" i="2" s="1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F193" i="2" l="1"/>
  <c r="EW193" i="2"/>
  <c r="FS193" i="2"/>
  <c r="HG193" i="2"/>
  <c r="GL193" i="2"/>
  <c r="DI192" i="2"/>
  <c r="EC193" i="2"/>
  <c r="GN193" i="2"/>
  <c r="EV193" i="2"/>
  <c r="EV194" i="2" s="1"/>
  <c r="HH193" i="2"/>
  <c r="FQ193" i="2"/>
  <c r="EB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X194" i="2" s="1"/>
  <c r="ET194" i="2"/>
  <c r="FB194" i="2"/>
  <c r="GH194" i="2"/>
  <c r="GM194" i="2" s="1"/>
  <c r="FM194" i="2"/>
  <c r="FR194" i="2" s="1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EA194" i="2" s="1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DH194" i="2" s="1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I193" i="2"/>
  <c r="AX191" i="2"/>
  <c r="ED193" i="2"/>
  <c r="EW194" i="2" l="1"/>
  <c r="GN194" i="2"/>
  <c r="DF194" i="2"/>
  <c r="EC194" i="2"/>
  <c r="DG194" i="2"/>
  <c r="EB194" i="2"/>
  <c r="GL194" i="2"/>
  <c r="GL195" i="2" s="1"/>
  <c r="FQ194" i="2"/>
  <c r="HG194" i="2"/>
  <c r="AW194" i="2"/>
  <c r="HH194" i="2"/>
  <c r="FS194" i="2"/>
  <c r="CM194" i="2"/>
  <c r="AV194" i="2"/>
  <c r="AU194" i="2"/>
  <c r="AU195" i="2" s="1"/>
  <c r="BR194" i="2"/>
  <c r="BQ194" i="2"/>
  <c r="BP194" i="2"/>
  <c r="CL194" i="2"/>
  <c r="CK194" i="2"/>
  <c r="CN194" i="2" s="1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GM195" i="2" s="1"/>
  <c r="HC195" i="2"/>
  <c r="HD195" i="2"/>
  <c r="GJ195" i="2"/>
  <c r="HE195" i="2"/>
  <c r="GK195" i="2"/>
  <c r="HF195" i="2"/>
  <c r="HI195" i="2" s="1"/>
  <c r="FW195" i="2"/>
  <c r="FL195" i="2"/>
  <c r="ES195" i="2"/>
  <c r="FB195" i="2"/>
  <c r="FC195" i="2"/>
  <c r="FM195" i="2"/>
  <c r="FR195" i="2" s="1"/>
  <c r="FO195" i="2"/>
  <c r="EQ195" i="2"/>
  <c r="GI195" i="2"/>
  <c r="FP195" i="2"/>
  <c r="ET195" i="2"/>
  <c r="DM195" i="2"/>
  <c r="DE195" i="2"/>
  <c r="EU195" i="2"/>
  <c r="DV195" i="2"/>
  <c r="DL195" i="2"/>
  <c r="DW195" i="2"/>
  <c r="EA195" i="2" s="1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G195" i="2" l="1"/>
  <c r="GN195" i="2"/>
  <c r="GN196" i="2" s="1"/>
  <c r="FQ195" i="2"/>
  <c r="EW195" i="2"/>
  <c r="EB195" i="2"/>
  <c r="DG195" i="2"/>
  <c r="FS195" i="2"/>
  <c r="EV195" i="2"/>
  <c r="HH195" i="2"/>
  <c r="HH196" i="2" s="1"/>
  <c r="EC195" i="2"/>
  <c r="DF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GL196" i="2" s="1"/>
  <c r="HC196" i="2"/>
  <c r="HI196" i="2" s="1"/>
  <c r="GI196" i="2"/>
  <c r="HD196" i="2"/>
  <c r="HE196" i="2"/>
  <c r="GK196" i="2"/>
  <c r="HF196" i="2"/>
  <c r="FW196" i="2"/>
  <c r="GR196" i="2"/>
  <c r="FX196" i="2"/>
  <c r="FM196" i="2"/>
  <c r="FR196" i="2" s="1"/>
  <c r="ET196" i="2"/>
  <c r="FL196" i="2"/>
  <c r="EG196" i="2"/>
  <c r="FN196" i="2"/>
  <c r="FO196" i="2"/>
  <c r="ES196" i="2"/>
  <c r="GJ196" i="2"/>
  <c r="FB196" i="2"/>
  <c r="DV196" i="2"/>
  <c r="FC196" i="2"/>
  <c r="DW196" i="2"/>
  <c r="EA196" i="2" s="1"/>
  <c r="CQ196" i="2"/>
  <c r="EQ196" i="2"/>
  <c r="DY196" i="2"/>
  <c r="ER196" i="2"/>
  <c r="EX196" i="2" s="1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DH196" i="2" s="1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V196" i="2" l="1"/>
  <c r="HG196" i="2"/>
  <c r="HG197" i="2" s="1"/>
  <c r="AW196" i="2"/>
  <c r="FS196" i="2"/>
  <c r="GM196" i="2"/>
  <c r="DG196" i="2"/>
  <c r="EB196" i="2"/>
  <c r="DF196" i="2"/>
  <c r="DF197" i="2" s="1"/>
  <c r="EW196" i="2"/>
  <c r="EC196" i="2"/>
  <c r="FQ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GL197" i="2" s="1"/>
  <c r="HC197" i="2"/>
  <c r="HI197" i="2" s="1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A197" i="2" s="1"/>
  <c r="CQ197" i="2"/>
  <c r="GK197" i="2"/>
  <c r="FM197" i="2"/>
  <c r="FR197" i="2" s="1"/>
  <c r="EH197" i="2"/>
  <c r="DX197" i="2"/>
  <c r="CR197" i="2"/>
  <c r="DL197" i="2"/>
  <c r="CF197" i="2"/>
  <c r="BM197" i="2"/>
  <c r="BB197" i="2"/>
  <c r="ER197" i="2"/>
  <c r="EX197" i="2" s="1"/>
  <c r="DM197" i="2"/>
  <c r="CG197" i="2"/>
  <c r="BN197" i="2"/>
  <c r="ES197" i="2"/>
  <c r="DV197" i="2"/>
  <c r="ET197" i="2"/>
  <c r="DY197" i="2"/>
  <c r="DZ197" i="2"/>
  <c r="DB197" i="2"/>
  <c r="DH197" i="2" s="1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/>
  <c r="Z197" i="2" l="1"/>
  <c r="FR198" i="2"/>
  <c r="GN197" i="2"/>
  <c r="EV197" i="2"/>
  <c r="EB197" i="2"/>
  <c r="HH197" i="2"/>
  <c r="DG197" i="2"/>
  <c r="FQ197" i="2"/>
  <c r="FQ198" i="2" s="1"/>
  <c r="GM197" i="2"/>
  <c r="DI196" i="2"/>
  <c r="EC197" i="2"/>
  <c r="FS197" i="2"/>
  <c r="EW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GL198" i="2" s="1"/>
  <c r="FO198" i="2"/>
  <c r="ES198" i="2"/>
  <c r="FB198" i="2"/>
  <c r="FL198" i="2"/>
  <c r="EG198" i="2"/>
  <c r="FM198" i="2"/>
  <c r="FN198" i="2"/>
  <c r="EQ198" i="2"/>
  <c r="DW198" i="2"/>
  <c r="EA198" i="2" s="1"/>
  <c r="CR198" i="2"/>
  <c r="FP198" i="2"/>
  <c r="ER198" i="2"/>
  <c r="EX198" i="2" s="1"/>
  <c r="DX198" i="2"/>
  <c r="DA198" i="2"/>
  <c r="EU198" i="2"/>
  <c r="DM198" i="2"/>
  <c r="DV198" i="2"/>
  <c r="CQ198" i="2"/>
  <c r="CG198" i="2"/>
  <c r="DY198" i="2"/>
  <c r="DB198" i="2"/>
  <c r="DH198" i="2" s="1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Z198" i="2" l="1"/>
  <c r="GN198" i="2"/>
  <c r="GN199" i="2" s="1"/>
  <c r="AW198" i="2"/>
  <c r="GM198" i="2"/>
  <c r="DF198" i="2"/>
  <c r="DG198" i="2"/>
  <c r="HH198" i="2"/>
  <c r="EW198" i="2"/>
  <c r="EW199" i="2" s="1"/>
  <c r="HG198" i="2"/>
  <c r="FS198" i="2"/>
  <c r="EB198" i="2"/>
  <c r="EC198" i="2"/>
  <c r="EV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GL199" i="2" s="1"/>
  <c r="HC199" i="2"/>
  <c r="HI199" i="2" s="1"/>
  <c r="GI199" i="2"/>
  <c r="FP199" i="2"/>
  <c r="FW199" i="2"/>
  <c r="FB199" i="2"/>
  <c r="ET199" i="2"/>
  <c r="FC199" i="2"/>
  <c r="FL199" i="2"/>
  <c r="FN199" i="2"/>
  <c r="EH199" i="2"/>
  <c r="FO199" i="2"/>
  <c r="ER199" i="2"/>
  <c r="EX199" i="2" s="1"/>
  <c r="DW199" i="2"/>
  <c r="EA199" i="2" s="1"/>
  <c r="DA199" i="2"/>
  <c r="ES199" i="2"/>
  <c r="DX199" i="2"/>
  <c r="DB199" i="2"/>
  <c r="DH199" i="2" s="1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R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/>
  <c r="AU199" i="2" l="1"/>
  <c r="FS199" i="2"/>
  <c r="GM199" i="2"/>
  <c r="HG199" i="2"/>
  <c r="HH199" i="2"/>
  <c r="FQ199" i="2"/>
  <c r="FQ200" i="2" s="1"/>
  <c r="EV199" i="2"/>
  <c r="DG199" i="2"/>
  <c r="EC199" i="2"/>
  <c r="EB199" i="2"/>
  <c r="DF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GL200" i="2" s="1"/>
  <c r="HC200" i="2"/>
  <c r="HI200" i="2" s="1"/>
  <c r="GI200" i="2"/>
  <c r="HD200" i="2"/>
  <c r="GJ200" i="2"/>
  <c r="FL200" i="2"/>
  <c r="EU200" i="2"/>
  <c r="FX200" i="2"/>
  <c r="FM200" i="2"/>
  <c r="FR200" i="2" s="1"/>
  <c r="FN200" i="2"/>
  <c r="FP200" i="2"/>
  <c r="EQ200" i="2"/>
  <c r="FB200" i="2"/>
  <c r="ES200" i="2"/>
  <c r="DX200" i="2"/>
  <c r="DB200" i="2"/>
  <c r="DH200" i="2" s="1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W200" i="2" s="1"/>
  <c r="DW200" i="2"/>
  <c r="EA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DG200" i="2" l="1"/>
  <c r="FS200" i="2"/>
  <c r="EV200" i="2"/>
  <c r="EX200" i="2"/>
  <c r="BP200" i="2"/>
  <c r="GN200" i="2"/>
  <c r="HH200" i="2"/>
  <c r="DF200" i="2"/>
  <c r="EB200" i="2"/>
  <c r="HG200" i="2"/>
  <c r="EC200" i="2"/>
  <c r="GM200" i="2"/>
  <c r="CM200" i="2"/>
  <c r="AV200" i="2"/>
  <c r="AW200" i="2"/>
  <c r="AU200" i="2"/>
  <c r="BQ200" i="2"/>
  <c r="BR200" i="2"/>
  <c r="CL200" i="2"/>
  <c r="CK200" i="2"/>
  <c r="CN200" i="2" s="1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GL201" i="2" s="1"/>
  <c r="HC201" i="2"/>
  <c r="HI201" i="2" s="1"/>
  <c r="GI201" i="2"/>
  <c r="HD201" i="2"/>
  <c r="GJ201" i="2"/>
  <c r="HE201" i="2"/>
  <c r="GK201" i="2"/>
  <c r="FB201" i="2"/>
  <c r="FN201" i="2"/>
  <c r="FO201" i="2"/>
  <c r="GG201" i="2"/>
  <c r="FP201" i="2"/>
  <c r="ER201" i="2"/>
  <c r="EW201" i="2" s="1"/>
  <c r="FC201" i="2"/>
  <c r="FL201" i="2"/>
  <c r="ET201" i="2"/>
  <c r="DY201" i="2"/>
  <c r="DC201" i="2"/>
  <c r="FM201" i="2"/>
  <c r="FR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EA201" i="2" s="1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DH201" i="2" s="1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/>
  <c r="AC200" i="2" l="1"/>
  <c r="DF201" i="2"/>
  <c r="DG201" i="2"/>
  <c r="EB201" i="2"/>
  <c r="FS201" i="2"/>
  <c r="HH201" i="2"/>
  <c r="FQ201" i="2"/>
  <c r="GN201" i="2"/>
  <c r="GM201" i="2"/>
  <c r="EC201" i="2"/>
  <c r="EX201" i="2"/>
  <c r="HG201" i="2"/>
  <c r="EV201" i="2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R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GL202" i="2" s="1"/>
  <c r="EH202" i="2"/>
  <c r="BV202" i="2"/>
  <c r="BM202" i="2"/>
  <c r="BA202" i="2"/>
  <c r="EQ202" i="2"/>
  <c r="ER202" i="2"/>
  <c r="EW202" i="2" s="1"/>
  <c r="DL202" i="2"/>
  <c r="ET202" i="2"/>
  <c r="DM202" i="2"/>
  <c r="CQ202" i="2"/>
  <c r="CG202" i="2"/>
  <c r="CM202" i="2" s="1"/>
  <c r="BK202" i="2"/>
  <c r="AT202" i="2"/>
  <c r="DW202" i="2"/>
  <c r="EA202" i="2" s="1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DH202" i="2" s="1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BQ202" i="2" l="1"/>
  <c r="EX202" i="2"/>
  <c r="DG202" i="2"/>
  <c r="EC202" i="2"/>
  <c r="DF202" i="2"/>
  <c r="FZ6" i="2"/>
  <c r="GM202" i="2"/>
  <c r="GN202" i="2"/>
  <c r="FQ202" i="2"/>
  <c r="HH202" i="2"/>
  <c r="EV202" i="2"/>
  <c r="EV203" i="2" s="1"/>
  <c r="FS202" i="2"/>
  <c r="HG202" i="2"/>
  <c r="EB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GL203" i="2" s="1"/>
  <c r="HC203" i="2"/>
  <c r="HI203" i="2" s="1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EW203" i="2" s="1"/>
  <c r="DW203" i="2"/>
  <c r="EA203" i="2" s="1"/>
  <c r="FM203" i="2"/>
  <c r="FR203" i="2" s="1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DH203" i="2" s="1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AC202" i="2"/>
  <c r="HJ202" i="2"/>
  <c r="EY202" i="2"/>
  <c r="AX200" i="2"/>
  <c r="BP203" i="2" l="1"/>
  <c r="DG203" i="2"/>
  <c r="HH203" i="2"/>
  <c r="EX203" i="2"/>
  <c r="FQ203" i="2"/>
  <c r="GN203" i="2"/>
  <c r="GM203" i="2"/>
  <c r="EB203" i="2"/>
  <c r="HG203" i="2"/>
  <c r="DF203" i="2"/>
  <c r="FS203" i="2"/>
  <c r="EC203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CE3" i="2" s="1"/>
  <c r="D9" i="4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61" i="2"/>
  <c r="CD158" i="2"/>
  <c r="CD152" i="2"/>
  <c r="CD101" i="2"/>
  <c r="CD10" i="2"/>
  <c r="CD97" i="2"/>
  <c r="CD65" i="2"/>
  <c r="CD176" i="2"/>
  <c r="CD60" i="2"/>
  <c r="CD133" i="2"/>
  <c r="CD174" i="2"/>
  <c r="CD43" i="2"/>
  <c r="CD119" i="2"/>
  <c r="CD29" i="2"/>
  <c r="CD52" i="2"/>
  <c r="CD168" i="2"/>
  <c r="CD177" i="2"/>
  <c r="CD150" i="2"/>
  <c r="CD167" i="2"/>
  <c r="CD163" i="2"/>
  <c r="CD106" i="2"/>
  <c r="CD22" i="2"/>
  <c r="CD169" i="2"/>
  <c r="CD120" i="2"/>
  <c r="CD99" i="2"/>
  <c r="CD121" i="2"/>
  <c r="CD21" i="2"/>
  <c r="CD151" i="2"/>
  <c r="CD187" i="2"/>
  <c r="CD18" i="2"/>
  <c r="CD193" i="2"/>
  <c r="CD74" i="2"/>
  <c r="CD143" i="2"/>
  <c r="CD57" i="2"/>
  <c r="CD147" i="2"/>
  <c r="CD14" i="2"/>
  <c r="CD34" i="2"/>
  <c r="CD42" i="2"/>
  <c r="CD123" i="2"/>
  <c r="CD198" i="2"/>
  <c r="CD53" i="2"/>
  <c r="CD98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<sst xmlns="http://schemas.openxmlformats.org/spreadsheetml/2006/main" count="1001" uniqueCount="314">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</sst>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9" fillId="14" borderId="52" xfId="0" applyFont="1" applyFill="1" applyBorder="1" applyAlignment="1" applyProtection="1">
      <alignment horizontal="center"/>
      <protection locked="0"/>
    </xf>
    <xf numFmtId="9" fontId="9" fillId="14" borderId="52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1.9639051527326081</c:v>
                </c:pt>
                <c:pt idx="2">
                  <c:v>2.487025009499733</c:v>
                </c:pt>
                <c:pt idx="3">
                  <c:v>3.1500417385483566</c:v>
                </c:pt>
                <c:pt idx="4">
                  <c:v>3.990507801856598</c:v>
                </c:pt>
                <c:pt idx="5">
                  <c:v>5.056091098680743</c:v>
                </c:pt>
                <c:pt idx="6">
                  <c:v>6.4073085738502442</c:v>
                </c:pt>
                <c:pt idx="7">
                  <c:v>8.1210007650799962</c:v>
                </c:pt>
                <c:pt idx="8">
                  <c:v>10.294748668233709</c:v>
                </c:pt>
                <c:pt idx="9">
                  <c:v>13.052489168229398</c:v>
                </c:pt>
                <c:pt idx="10">
                  <c:v>16.551655135575221</c:v>
                </c:pt>
                <c:pt idx="11">
                  <c:v>20.992255224382571</c:v>
                </c:pt>
                <c:pt idx="12">
                  <c:v>26.628421651104912</c:v>
                </c:pt>
                <c:pt idx="13">
                  <c:v>33.783098440756909</c:v>
                </c:pt>
                <c:pt idx="14">
                  <c:v>42.866726281606418</c:v>
                </c:pt>
                <c:pt idx="15">
                  <c:v>54.401014040715864</c:v>
                </c:pt>
                <c:pt idx="16">
                  <c:v>69.04918493919719</c:v>
                </c:pt>
                <c:pt idx="17">
                  <c:v>87.654464928968594</c:v>
                </c:pt>
                <c:pt idx="18">
                  <c:v>111.28906433727657</c:v>
                </c:pt>
                <c:pt idx="19">
                  <c:v>141.31651988705946</c:v>
                </c:pt>
                <c:pt idx="20">
                  <c:v>179.47104913917386</c:v>
                </c:pt>
                <c:pt idx="21">
                  <c:v>163.90386287643108</c:v>
                </c:pt>
                <c:pt idx="22">
                  <c:v>185.9478634358592</c:v>
                </c:pt>
                <c:pt idx="23">
                  <c:v>207.9308195045044</c:v>
                </c:pt>
                <c:pt idx="24">
                  <c:v>229.86009453547467</c:v>
                </c:pt>
                <c:pt idx="25">
                  <c:v>251.74153008738961</c:v>
                </c:pt>
                <c:pt idx="26">
                  <c:v>230.37548096456337</c:v>
                </c:pt>
                <c:pt idx="27">
                  <c:v>255.34128386600915</c:v>
                </c:pt>
                <c:pt idx="28">
                  <c:v>280.25184336987905</c:v>
                </c:pt>
                <c:pt idx="29">
                  <c:v>305.11275800661673</c:v>
                </c:pt>
                <c:pt idx="30">
                  <c:v>329.92863915898073</c:v>
                </c:pt>
                <c:pt idx="31">
                  <c:v>299.2221332257389</c:v>
                </c:pt>
                <c:pt idx="32">
                  <c:v>326.09391257189031</c:v>
                </c:pt>
                <c:pt idx="33">
                  <c:v>352.9167872578102</c:v>
                </c:pt>
                <c:pt idx="34">
                  <c:v>379.69499344441141</c:v>
                </c:pt>
                <c:pt idx="35">
                  <c:v>406.43212123270087</c:v>
                </c:pt>
                <c:pt idx="36">
                  <c:v>367.71383775268987</c:v>
                </c:pt>
                <c:pt idx="37">
                  <c:v>395.23278385030557</c:v>
                </c:pt>
                <c:pt idx="38">
                  <c:v>422.71021937835775</c:v>
                </c:pt>
                <c:pt idx="39">
                  <c:v>450.14921900548899</c:v>
                </c:pt>
                <c:pt idx="40">
                  <c:v>477.55245228250016</c:v>
                </c:pt>
                <c:pt idx="41">
                  <c:v>431.60656099910989</c:v>
                </c:pt>
                <c:pt idx="42">
                  <c:v>459.2874824544669</c:v>
                </c:pt>
                <c:pt idx="43">
                  <c:v>486.9327999510449</c:v>
                </c:pt>
                <c:pt idx="44">
                  <c:v>514.54481660428644</c:v>
                </c:pt>
                <c:pt idx="45">
                  <c:v>542.12556844217909</c:v>
                </c:pt>
                <c:pt idx="46">
                  <c:v>492.25506973898661</c:v>
                </c:pt>
                <c:pt idx="47">
                  <c:v>519.60779071333923</c:v>
                </c:pt>
                <c:pt idx="48">
                  <c:v>546.93016002956961</c:v>
                </c:pt>
                <c:pt idx="49">
                  <c:v>574.22390518623058</c:v>
                </c:pt>
                <c:pt idx="50">
                  <c:v>601.49057626451474</c:v>
                </c:pt>
                <c:pt idx="51">
                  <c:v>548.19437870428544</c:v>
                </c:pt>
                <c:pt idx="52">
                  <c:v>574.47649627813678</c:v>
                </c:pt>
                <c:pt idx="53">
                  <c:v>600.73352158971886</c:v>
                </c:pt>
                <c:pt idx="54">
                  <c:v>626.96670421558554</c:v>
                </c:pt>
                <c:pt idx="55">
                  <c:v>653.17718076954884</c:v>
                </c:pt>
                <c:pt idx="56">
                  <c:v>597.95748455986256</c:v>
                </c:pt>
                <c:pt idx="57">
                  <c:v>623.4366607768751</c:v>
                </c:pt>
                <c:pt idx="58">
                  <c:v>648.89428382355959</c:v>
                </c:pt>
                <c:pt idx="59">
                  <c:v>674.3313171308406</c:v>
                </c:pt>
                <c:pt idx="60">
                  <c:v>699.74864561347283</c:v>
                </c:pt>
                <c:pt idx="61">
                  <c:v>644.35881606732471</c:v>
                </c:pt>
                <c:pt idx="62">
                  <c:v>668.28869028503232</c:v>
                </c:pt>
                <c:pt idx="63">
                  <c:v>692.20095172011679</c:v>
                </c:pt>
                <c:pt idx="64">
                  <c:v>716.09629365529406</c:v>
                </c:pt>
                <c:pt idx="65">
                  <c:v>739.97535939273109</c:v>
                </c:pt>
                <c:pt idx="66">
                  <c:v>685.65825326492495</c:v>
                </c:pt>
                <c:pt idx="67">
                  <c:v>708.04918529921781</c:v>
                </c:pt>
                <c:pt idx="68">
                  <c:v>730.42564699064042</c:v>
                </c:pt>
                <c:pt idx="69">
                  <c:v>752.78814348568994</c:v>
                </c:pt>
                <c:pt idx="70">
                  <c:v>775.13714751001635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73" t="s">
        <v>295</v>
      </c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</row>
    <row r="13" spans="2:13" ht="15" customHeight="1" x14ac:dyDescent="0.25"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</row>
    <row r="14" spans="2:13" ht="15" customHeight="1" x14ac:dyDescent="0.25"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</row>
    <row r="15" spans="2:13" ht="18.75" customHeight="1" x14ac:dyDescent="0.25"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18.75" customHeight="1" x14ac:dyDescent="0.25"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</row>
    <row r="18" spans="2:13" ht="12" customHeight="1" x14ac:dyDescent="0.25">
      <c r="B18" s="273" t="s">
        <v>296</v>
      </c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</row>
    <row r="19" spans="2:13" ht="12" customHeight="1" x14ac:dyDescent="0.25"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</row>
    <row r="20" spans="2:13" ht="12" customHeight="1" x14ac:dyDescent="0.25"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</row>
    <row r="21" spans="2:13" ht="12" customHeight="1" x14ac:dyDescent="0.25"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</row>
    <row r="22" spans="2:13" ht="12" customHeight="1" x14ac:dyDescent="0.25"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</row>
    <row r="23" spans="2:13" ht="12" customHeight="1" x14ac:dyDescent="0.25"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</row>
    <row r="24" spans="2:13" ht="12" customHeight="1" x14ac:dyDescent="0.25"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</row>
    <row r="25" spans="2:13" ht="12" customHeight="1" x14ac:dyDescent="0.25"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</row>
    <row r="26" spans="2:13" ht="12" customHeight="1" x14ac:dyDescent="0.25"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</row>
    <row r="27" spans="2:13" ht="12" customHeight="1" x14ac:dyDescent="0.25"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</row>
    <row r="28" spans="2:13" ht="12" customHeight="1" x14ac:dyDescent="0.25"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  <row r="29" spans="2:13" ht="12" customHeight="1" x14ac:dyDescent="0.25"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</row>
    <row r="30" spans="2:13" ht="12" customHeight="1" x14ac:dyDescent="0.25"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</row>
    <row r="31" spans="2:13" ht="12" customHeight="1" x14ac:dyDescent="0.25"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70" zoomScaleNormal="70" workbookViewId="0">
      <selection activeCell="F29" sqref="F29:F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78" t="s">
        <v>190</v>
      </c>
      <c r="D1" s="278"/>
      <c r="E1" s="27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79" t="s">
        <v>192</v>
      </c>
      <c r="C3" s="280"/>
      <c r="D3" s="280"/>
      <c r="E3" s="280"/>
      <c r="F3" s="281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285" t="s">
        <v>231</v>
      </c>
      <c r="B5" s="285"/>
      <c r="C5" s="26">
        <v>6.05</v>
      </c>
      <c r="D5" s="286" t="s">
        <v>229</v>
      </c>
      <c r="E5" s="287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.25" x14ac:dyDescent="0.25">
      <c r="A7" s="283" t="s">
        <v>226</v>
      </c>
      <c r="B7" s="283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</v>
      </c>
      <c r="D9" s="36">
        <f t="shared" ref="D9:D18" si="0">C9*$C$5</f>
        <v>2.42</v>
      </c>
      <c r="E9" s="37">
        <v>120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0.6</v>
      </c>
      <c r="D10" s="36">
        <f t="shared" si="0"/>
        <v>3.63</v>
      </c>
      <c r="E10" s="37">
        <v>70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1"/>
      <c r="B19" s="39" t="s">
        <v>175</v>
      </c>
      <c r="C19" s="40">
        <f>SUM(C9:C18)</f>
        <v>1</v>
      </c>
      <c r="D19" s="41">
        <f>SUM(D9:D18)</f>
        <v>6.05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82" t="s">
        <v>232</v>
      </c>
      <c r="B22" s="282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25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84" t="s">
        <v>227</v>
      </c>
      <c r="B30" s="284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25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74" t="s">
        <v>186</v>
      </c>
      <c r="D34" s="274"/>
      <c r="E34" s="275" t="s">
        <v>187</v>
      </c>
      <c r="F34" s="276"/>
      <c r="G34" s="276"/>
      <c r="H34" s="277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63">
        <v>20</v>
      </c>
      <c r="B36" s="63">
        <v>42</v>
      </c>
      <c r="C36" s="63">
        <v>1</v>
      </c>
      <c r="D36" s="63">
        <v>0</v>
      </c>
      <c r="E36" s="270"/>
      <c r="F36" s="270"/>
      <c r="G36" s="270"/>
      <c r="H36" s="270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63">
        <v>30</v>
      </c>
      <c r="B37" s="63">
        <v>105</v>
      </c>
      <c r="C37" s="63">
        <v>2</v>
      </c>
      <c r="D37" s="63">
        <f>21+8</f>
        <v>29</v>
      </c>
      <c r="E37" s="270"/>
      <c r="F37" s="270"/>
      <c r="G37" s="270"/>
      <c r="H37" s="270">
        <v>1</v>
      </c>
      <c r="I37" s="56">
        <f t="shared" ref="I37:I55" si="1">IF(A37&lt;&gt;0,(B37-(B36-D36))/(A37-A36),"")</f>
        <v>6.3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63">
        <v>40</v>
      </c>
      <c r="B38" s="63">
        <v>158</v>
      </c>
      <c r="C38" s="63">
        <v>3</v>
      </c>
      <c r="D38" s="63">
        <f>21+21</f>
        <v>42</v>
      </c>
      <c r="E38" s="270"/>
      <c r="F38" s="270">
        <v>0.5</v>
      </c>
      <c r="G38" s="270">
        <v>0.5</v>
      </c>
      <c r="H38" s="270"/>
      <c r="I38" s="56">
        <f t="shared" si="1"/>
        <v>8.1999999999999993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63">
        <v>50</v>
      </c>
      <c r="B39" s="63">
        <v>199</v>
      </c>
      <c r="C39" s="63">
        <v>4</v>
      </c>
      <c r="D39" s="63">
        <f t="shared" ref="D39:D44" si="2">21+21</f>
        <v>42</v>
      </c>
      <c r="E39" s="270"/>
      <c r="F39" s="270">
        <v>0.5</v>
      </c>
      <c r="G39" s="270">
        <v>0.5</v>
      </c>
      <c r="H39" s="270"/>
      <c r="I39" s="52">
        <f t="shared" si="1"/>
        <v>8.3000000000000007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63">
        <v>60</v>
      </c>
      <c r="B40" s="63">
        <v>235</v>
      </c>
      <c r="C40" s="63">
        <v>5</v>
      </c>
      <c r="D40" s="63">
        <f t="shared" si="2"/>
        <v>42</v>
      </c>
      <c r="E40" s="270">
        <v>0.3</v>
      </c>
      <c r="F40" s="270">
        <v>0.7</v>
      </c>
      <c r="G40" s="270"/>
      <c r="H40" s="270"/>
      <c r="I40" s="52">
        <f t="shared" si="1"/>
        <v>7.8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63">
        <v>70</v>
      </c>
      <c r="B41" s="63">
        <v>263</v>
      </c>
      <c r="C41" s="63">
        <v>6</v>
      </c>
      <c r="D41" s="63">
        <f t="shared" si="2"/>
        <v>42</v>
      </c>
      <c r="E41" s="270">
        <v>0.35</v>
      </c>
      <c r="F41" s="270">
        <v>0.65</v>
      </c>
      <c r="G41" s="270"/>
      <c r="H41" s="270"/>
      <c r="I41" s="56">
        <f t="shared" si="1"/>
        <v>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63">
        <v>80</v>
      </c>
      <c r="B42" s="63">
        <v>282</v>
      </c>
      <c r="C42" s="63">
        <v>7</v>
      </c>
      <c r="D42" s="63">
        <f t="shared" si="2"/>
        <v>42</v>
      </c>
      <c r="E42" s="270">
        <v>0.4</v>
      </c>
      <c r="F42" s="270">
        <v>0.6</v>
      </c>
      <c r="G42" s="270"/>
      <c r="H42" s="270"/>
      <c r="I42" s="56">
        <f t="shared" si="1"/>
        <v>6.1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3">
        <v>90</v>
      </c>
      <c r="B43" s="63">
        <v>296</v>
      </c>
      <c r="C43" s="63">
        <v>8</v>
      </c>
      <c r="D43" s="63">
        <f t="shared" si="2"/>
        <v>42</v>
      </c>
      <c r="E43" s="270">
        <v>0.45</v>
      </c>
      <c r="F43" s="270">
        <v>0.55000000000000004</v>
      </c>
      <c r="G43" s="270"/>
      <c r="H43" s="270"/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63">
        <v>100</v>
      </c>
      <c r="B44" s="63">
        <v>303</v>
      </c>
      <c r="C44" s="63">
        <v>9</v>
      </c>
      <c r="D44" s="63">
        <f t="shared" si="2"/>
        <v>42</v>
      </c>
      <c r="E44" s="270">
        <v>0.5</v>
      </c>
      <c r="F44" s="270">
        <v>0.5</v>
      </c>
      <c r="G44" s="270"/>
      <c r="H44" s="270"/>
      <c r="I44" s="52">
        <f t="shared" si="1"/>
        <v>4.9000000000000004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63">
        <v>110</v>
      </c>
      <c r="B45" s="63">
        <v>305</v>
      </c>
      <c r="C45" s="63">
        <v>10</v>
      </c>
      <c r="D45" s="63">
        <f>20+19</f>
        <v>39</v>
      </c>
      <c r="E45" s="270">
        <v>0.55000000000000004</v>
      </c>
      <c r="F45" s="270">
        <v>0.45</v>
      </c>
      <c r="G45" s="270"/>
      <c r="H45" s="270"/>
      <c r="I45" s="52">
        <f t="shared" si="1"/>
        <v>4.4000000000000004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71">
        <v>120</v>
      </c>
      <c r="B46" s="271">
        <v>303</v>
      </c>
      <c r="C46" s="271">
        <v>11</v>
      </c>
      <c r="D46" s="271">
        <v>303</v>
      </c>
      <c r="E46" s="272">
        <v>0.6</v>
      </c>
      <c r="F46" s="272">
        <v>0.4</v>
      </c>
      <c r="G46" s="272"/>
      <c r="H46" s="272"/>
      <c r="I46" s="52">
        <f t="shared" si="1"/>
        <v>3.7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74" t="s">
        <v>186</v>
      </c>
      <c r="D60" s="274"/>
      <c r="E60" s="275" t="s">
        <v>187</v>
      </c>
      <c r="F60" s="276"/>
      <c r="G60" s="276"/>
      <c r="H60" s="277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63">
        <v>20</v>
      </c>
      <c r="B62" s="63">
        <v>135</v>
      </c>
      <c r="C62" s="63">
        <v>1</v>
      </c>
      <c r="D62" s="63">
        <v>29</v>
      </c>
      <c r="E62" s="54"/>
      <c r="F62" s="54">
        <v>0.5</v>
      </c>
      <c r="G62" s="54">
        <v>0.5</v>
      </c>
      <c r="H62" s="54"/>
      <c r="I62" s="56">
        <f>IFERROR(B62/A62,"")</f>
        <v>6.75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63">
        <v>25</v>
      </c>
      <c r="B63" s="63">
        <v>191</v>
      </c>
      <c r="C63" s="63">
        <v>2</v>
      </c>
      <c r="D63" s="63">
        <v>36</v>
      </c>
      <c r="E63" s="54">
        <v>0.2</v>
      </c>
      <c r="F63" s="54">
        <v>0.4</v>
      </c>
      <c r="G63" s="54">
        <v>0.4</v>
      </c>
      <c r="H63" s="54"/>
      <c r="I63" s="52">
        <f>IF(A63&lt;&gt;0,(B63-(B62-D62))/(A63-A62),"")</f>
        <v>17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63">
        <v>30</v>
      </c>
      <c r="B64" s="63">
        <v>252</v>
      </c>
      <c r="C64" s="63">
        <v>3</v>
      </c>
      <c r="D64" s="63">
        <v>45</v>
      </c>
      <c r="E64" s="54">
        <v>0.4</v>
      </c>
      <c r="F64" s="54">
        <v>0.3</v>
      </c>
      <c r="G64" s="54">
        <v>0.3</v>
      </c>
      <c r="H64" s="54"/>
      <c r="I64" s="52">
        <f>IF(A64&lt;&gt;0,(B64-(B63-D63))/(A64-A63),"")</f>
        <v>19.399999999999999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63">
        <v>35</v>
      </c>
      <c r="B65" s="63">
        <v>312</v>
      </c>
      <c r="C65" s="63">
        <v>4</v>
      </c>
      <c r="D65" s="63">
        <v>52</v>
      </c>
      <c r="E65" s="54"/>
      <c r="F65" s="54"/>
      <c r="G65" s="54"/>
      <c r="H65" s="54"/>
      <c r="I65" s="52">
        <f>IF(A65&lt;&gt;0,(B65-(B64-D64))/(A65-A64),"")</f>
        <v>21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63">
        <v>40</v>
      </c>
      <c r="B66" s="63">
        <v>368</v>
      </c>
      <c r="C66" s="63">
        <v>5</v>
      </c>
      <c r="D66" s="63">
        <v>58</v>
      </c>
      <c r="E66" s="54"/>
      <c r="F66" s="54"/>
      <c r="G66" s="54"/>
      <c r="H66" s="54"/>
      <c r="I66" s="52">
        <f t="shared" ref="I66:I81" si="3">IF(A66&lt;&gt;0,(B66-(B65-D65))/(A66-A65),"")</f>
        <v>21.6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63">
        <v>45</v>
      </c>
      <c r="B67" s="53">
        <v>419</v>
      </c>
      <c r="C67" s="63">
        <v>6</v>
      </c>
      <c r="D67" s="53">
        <v>61</v>
      </c>
      <c r="E67" s="54"/>
      <c r="F67" s="54"/>
      <c r="G67" s="54"/>
      <c r="H67" s="54"/>
      <c r="I67" s="52">
        <f t="shared" si="3"/>
        <v>21.8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63">
        <v>50</v>
      </c>
      <c r="B68" s="53">
        <v>466</v>
      </c>
      <c r="C68" s="63">
        <v>7</v>
      </c>
      <c r="D68" s="53">
        <v>63</v>
      </c>
      <c r="E68" s="54"/>
      <c r="F68" s="54"/>
      <c r="G68" s="54"/>
      <c r="H68" s="54"/>
      <c r="I68" s="52">
        <f t="shared" si="3"/>
        <v>21.6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507</v>
      </c>
      <c r="C69" s="53">
        <v>8</v>
      </c>
      <c r="D69" s="53">
        <v>64</v>
      </c>
      <c r="E69" s="54"/>
      <c r="F69" s="54"/>
      <c r="G69" s="54"/>
      <c r="H69" s="54"/>
      <c r="I69" s="52">
        <f t="shared" si="3"/>
        <v>20.8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544</v>
      </c>
      <c r="C70" s="53">
        <v>9</v>
      </c>
      <c r="D70" s="53">
        <v>63</v>
      </c>
      <c r="E70" s="54"/>
      <c r="F70" s="54"/>
      <c r="G70" s="54"/>
      <c r="H70" s="54"/>
      <c r="I70" s="52">
        <f t="shared" si="3"/>
        <v>20.2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576</v>
      </c>
      <c r="C71" s="53">
        <v>10</v>
      </c>
      <c r="D71" s="53">
        <v>61</v>
      </c>
      <c r="E71" s="54"/>
      <c r="F71" s="54"/>
      <c r="G71" s="54"/>
      <c r="H71" s="54"/>
      <c r="I71" s="52">
        <f t="shared" si="3"/>
        <v>19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604</v>
      </c>
      <c r="C72" s="53">
        <v>11</v>
      </c>
      <c r="D72" s="53">
        <v>604</v>
      </c>
      <c r="E72" s="54"/>
      <c r="F72" s="54"/>
      <c r="G72" s="54"/>
      <c r="H72" s="54"/>
      <c r="I72" s="52">
        <f t="shared" si="3"/>
        <v>17.8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3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74" t="s">
        <v>186</v>
      </c>
      <c r="D86" s="274"/>
      <c r="E86" s="275" t="s">
        <v>187</v>
      </c>
      <c r="F86" s="276"/>
      <c r="G86" s="276"/>
      <c r="H86" s="277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63"/>
      <c r="B88" s="63"/>
      <c r="C88" s="63"/>
      <c r="D88" s="63"/>
      <c r="E88" s="54"/>
      <c r="F88" s="54"/>
      <c r="G88" s="54"/>
      <c r="H88" s="9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63"/>
      <c r="B89" s="63"/>
      <c r="C89" s="63"/>
      <c r="D89" s="63"/>
      <c r="E89" s="54"/>
      <c r="F89" s="54"/>
      <c r="G89" s="54"/>
      <c r="H89" s="94"/>
      <c r="I89" s="56" t="str">
        <f t="shared" ref="I89:I107" si="4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63"/>
      <c r="B90" s="63"/>
      <c r="C90" s="63"/>
      <c r="D90" s="63"/>
      <c r="E90" s="94"/>
      <c r="F90" s="94"/>
      <c r="G90" s="94"/>
      <c r="H90" s="94"/>
      <c r="I90" s="56" t="str">
        <f t="shared" si="4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63"/>
      <c r="B91" s="63"/>
      <c r="C91" s="63"/>
      <c r="D91" s="63"/>
      <c r="E91" s="94"/>
      <c r="F91" s="94"/>
      <c r="G91" s="94"/>
      <c r="H91" s="94"/>
      <c r="I91" s="56" t="str">
        <f t="shared" si="4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63"/>
      <c r="B92" s="63"/>
      <c r="C92" s="63"/>
      <c r="D92" s="63"/>
      <c r="E92" s="94"/>
      <c r="F92" s="94"/>
      <c r="G92" s="94"/>
      <c r="H92" s="94"/>
      <c r="I92" s="56" t="str">
        <f t="shared" si="4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63"/>
      <c r="B93" s="63"/>
      <c r="C93" s="63"/>
      <c r="D93" s="63"/>
      <c r="E93" s="94"/>
      <c r="F93" s="94"/>
      <c r="G93" s="94"/>
      <c r="H93" s="94"/>
      <c r="I93" s="56" t="str">
        <f t="shared" si="4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3"/>
      <c r="B94" s="63"/>
      <c r="C94" s="63"/>
      <c r="D94" s="63"/>
      <c r="E94" s="94"/>
      <c r="F94" s="94"/>
      <c r="G94" s="94"/>
      <c r="H94" s="94"/>
      <c r="I94" s="56" t="str">
        <f t="shared" si="4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4"/>
      <c r="F95" s="94"/>
      <c r="G95" s="94"/>
      <c r="H95" s="94"/>
      <c r="I95" s="56" t="str">
        <f t="shared" si="4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4"/>
      <c r="F96" s="94"/>
      <c r="G96" s="94"/>
      <c r="H96" s="94"/>
      <c r="I96" s="56" t="str">
        <f t="shared" si="4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4"/>
      <c r="F97" s="94"/>
      <c r="G97" s="94"/>
      <c r="H97" s="94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4"/>
      <c r="F98" s="94"/>
      <c r="G98" s="94"/>
      <c r="H98" s="94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4"/>
      <c r="F99" s="94"/>
      <c r="G99" s="94"/>
      <c r="H99" s="94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74" t="s">
        <v>186</v>
      </c>
      <c r="D112" s="274"/>
      <c r="E112" s="275" t="s">
        <v>187</v>
      </c>
      <c r="F112" s="276"/>
      <c r="G112" s="276"/>
      <c r="H112" s="277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4"/>
      <c r="F120" s="94"/>
      <c r="G120" s="94"/>
      <c r="H120" s="94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4"/>
      <c r="F121" s="94"/>
      <c r="G121" s="94"/>
      <c r="H121" s="94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4"/>
      <c r="F122" s="94"/>
      <c r="G122" s="94"/>
      <c r="H122" s="94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4"/>
      <c r="F123" s="94"/>
      <c r="G123" s="94"/>
      <c r="H123" s="94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4"/>
      <c r="F124" s="94"/>
      <c r="G124" s="94"/>
      <c r="H124" s="94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4"/>
      <c r="F125" s="94"/>
      <c r="G125" s="94"/>
      <c r="H125" s="94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74" t="s">
        <v>186</v>
      </c>
      <c r="D138" s="274"/>
      <c r="E138" s="275" t="s">
        <v>187</v>
      </c>
      <c r="F138" s="276"/>
      <c r="G138" s="276"/>
      <c r="H138" s="277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74" t="s">
        <v>186</v>
      </c>
      <c r="D164" s="274"/>
      <c r="E164" s="275" t="s">
        <v>187</v>
      </c>
      <c r="F164" s="276"/>
      <c r="G164" s="276"/>
      <c r="H164" s="277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53"/>
      <c r="C168" s="53"/>
      <c r="D168" s="5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53"/>
      <c r="C169" s="53"/>
      <c r="D169" s="5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53"/>
      <c r="C170" s="53"/>
      <c r="D170" s="5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53"/>
      <c r="C171" s="53"/>
      <c r="D171" s="5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53"/>
      <c r="C172" s="53"/>
      <c r="D172" s="5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74" t="s">
        <v>186</v>
      </c>
      <c r="D190" s="274"/>
      <c r="E190" s="275" t="s">
        <v>187</v>
      </c>
      <c r="F190" s="276"/>
      <c r="G190" s="276"/>
      <c r="H190" s="277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74" t="s">
        <v>186</v>
      </c>
      <c r="D216" s="274"/>
      <c r="E216" s="275" t="s">
        <v>187</v>
      </c>
      <c r="F216" s="276"/>
      <c r="G216" s="276"/>
      <c r="H216" s="277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74" t="s">
        <v>186</v>
      </c>
      <c r="D242" s="274"/>
      <c r="E242" s="275" t="s">
        <v>187</v>
      </c>
      <c r="F242" s="276"/>
      <c r="G242" s="276"/>
      <c r="H242" s="277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74" t="s">
        <v>186</v>
      </c>
      <c r="D268" s="274"/>
      <c r="E268" s="275" t="s">
        <v>187</v>
      </c>
      <c r="F268" s="276"/>
      <c r="G268" s="276"/>
      <c r="H268" s="277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289" t="s">
        <v>191</v>
      </c>
      <c r="C2" s="290"/>
      <c r="D2" s="290"/>
      <c r="E2" s="290"/>
      <c r="F2" s="290"/>
      <c r="G2" s="29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288"/>
      <c r="C4" s="288"/>
      <c r="D4" s="288"/>
      <c r="E4" s="288"/>
      <c r="F4" s="288"/>
      <c r="G4" s="28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25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25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25">
      <c r="A15" s="25"/>
      <c r="B15" s="29" t="s">
        <v>300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295" t="s">
        <v>176</v>
      </c>
      <c r="C1" s="296"/>
      <c r="D1" s="296"/>
      <c r="E1" s="296"/>
      <c r="F1" s="296"/>
      <c r="G1" s="296"/>
      <c r="H1" s="297"/>
      <c r="I1" s="292" t="str">
        <f>IF('Données projet'!$B$9="","",'Données projet'!$B$9)</f>
        <v>Chêne sessile</v>
      </c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4"/>
      <c r="AD1" s="293" t="str">
        <f>IF('Données projet'!$B$10="","",'Données projet'!$B$10)</f>
        <v>Pin laricio</v>
      </c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4"/>
      <c r="AY1" s="292" t="str">
        <f>IF('Données projet'!$B$11="","",'Données projet'!$B$11)</f>
        <v/>
      </c>
      <c r="AZ1" s="293"/>
      <c r="BA1" s="293"/>
      <c r="BB1" s="293"/>
      <c r="BC1" s="293"/>
      <c r="BD1" s="293"/>
      <c r="BE1" s="293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  <c r="BR1" s="293"/>
      <c r="BS1" s="294"/>
      <c r="BT1" s="292" t="str">
        <f>IF('Données projet'!$B$12="","",'Données projet'!$B$12)</f>
        <v/>
      </c>
      <c r="BU1" s="293"/>
      <c r="BV1" s="293"/>
      <c r="BW1" s="293"/>
      <c r="BX1" s="293"/>
      <c r="BY1" s="293"/>
      <c r="BZ1" s="293"/>
      <c r="CA1" s="293"/>
      <c r="CB1" s="293"/>
      <c r="CC1" s="293"/>
      <c r="CD1" s="293"/>
      <c r="CE1" s="293"/>
      <c r="CF1" s="293"/>
      <c r="CG1" s="293"/>
      <c r="CH1" s="293"/>
      <c r="CI1" s="293"/>
      <c r="CJ1" s="293"/>
      <c r="CK1" s="293"/>
      <c r="CL1" s="293"/>
      <c r="CM1" s="293"/>
      <c r="CN1" s="294"/>
      <c r="CO1" s="292" t="str">
        <f>IF('Données projet'!$B$13="","",'Données projet'!$B$13)</f>
        <v/>
      </c>
      <c r="CP1" s="293"/>
      <c r="CQ1" s="293"/>
      <c r="CR1" s="293"/>
      <c r="CS1" s="293"/>
      <c r="CT1" s="293"/>
      <c r="CU1" s="293"/>
      <c r="CV1" s="293"/>
      <c r="CW1" s="293"/>
      <c r="CX1" s="293"/>
      <c r="CY1" s="293"/>
      <c r="CZ1" s="293"/>
      <c r="DA1" s="293"/>
      <c r="DB1" s="293"/>
      <c r="DC1" s="293"/>
      <c r="DD1" s="293"/>
      <c r="DE1" s="293"/>
      <c r="DF1" s="293"/>
      <c r="DG1" s="293"/>
      <c r="DH1" s="293"/>
      <c r="DI1" s="294"/>
      <c r="DJ1" s="292" t="str">
        <f>IF('Données projet'!$B$14="","",'Données projet'!$B$14)</f>
        <v/>
      </c>
      <c r="DK1" s="293"/>
      <c r="DL1" s="293"/>
      <c r="DM1" s="293"/>
      <c r="DN1" s="293"/>
      <c r="DO1" s="293"/>
      <c r="DP1" s="293"/>
      <c r="DQ1" s="293"/>
      <c r="DR1" s="293"/>
      <c r="DS1" s="293"/>
      <c r="DT1" s="293"/>
      <c r="DU1" s="293"/>
      <c r="DV1" s="293"/>
      <c r="DW1" s="293"/>
      <c r="DX1" s="293"/>
      <c r="DY1" s="293"/>
      <c r="DZ1" s="293"/>
      <c r="EA1" s="293"/>
      <c r="EB1" s="293"/>
      <c r="EC1" s="293"/>
      <c r="ED1" s="294"/>
      <c r="EE1" s="292" t="str">
        <f>IF('Données projet'!$B$15="","",'Données projet'!$B$15)</f>
        <v/>
      </c>
      <c r="EF1" s="293"/>
      <c r="EG1" s="293"/>
      <c r="EH1" s="293"/>
      <c r="EI1" s="293"/>
      <c r="EJ1" s="293"/>
      <c r="EK1" s="293"/>
      <c r="EL1" s="293"/>
      <c r="EM1" s="293"/>
      <c r="EN1" s="293"/>
      <c r="EO1" s="293"/>
      <c r="EP1" s="293"/>
      <c r="EQ1" s="293"/>
      <c r="ER1" s="293"/>
      <c r="ES1" s="293"/>
      <c r="ET1" s="293"/>
      <c r="EU1" s="293"/>
      <c r="EV1" s="293"/>
      <c r="EW1" s="293"/>
      <c r="EX1" s="293"/>
      <c r="EY1" s="294"/>
      <c r="EZ1" s="292" t="str">
        <f>IF('Données projet'!$B$16="","",'Données projet'!$B$16)</f>
        <v/>
      </c>
      <c r="FA1" s="293"/>
      <c r="FB1" s="293"/>
      <c r="FC1" s="293"/>
      <c r="FD1" s="293"/>
      <c r="FE1" s="293"/>
      <c r="FF1" s="293"/>
      <c r="FG1" s="293"/>
      <c r="FH1" s="293"/>
      <c r="FI1" s="293"/>
      <c r="FJ1" s="293"/>
      <c r="FK1" s="293"/>
      <c r="FL1" s="293"/>
      <c r="FM1" s="293"/>
      <c r="FN1" s="293"/>
      <c r="FO1" s="293"/>
      <c r="FP1" s="293"/>
      <c r="FQ1" s="293"/>
      <c r="FR1" s="293"/>
      <c r="FS1" s="293"/>
      <c r="FT1" s="294"/>
      <c r="FU1" s="292" t="str">
        <f>IF('Données projet'!$B$17="","",'Données projet'!$B$17)</f>
        <v/>
      </c>
      <c r="FV1" s="293"/>
      <c r="FW1" s="293"/>
      <c r="FX1" s="293"/>
      <c r="FY1" s="293"/>
      <c r="FZ1" s="293"/>
      <c r="GA1" s="293"/>
      <c r="GB1" s="293"/>
      <c r="GC1" s="293"/>
      <c r="GD1" s="293"/>
      <c r="GE1" s="293"/>
      <c r="GF1" s="293"/>
      <c r="GG1" s="293"/>
      <c r="GH1" s="293"/>
      <c r="GI1" s="293"/>
      <c r="GJ1" s="293"/>
      <c r="GK1" s="293"/>
      <c r="GL1" s="293"/>
      <c r="GM1" s="293"/>
      <c r="GN1" s="293"/>
      <c r="GO1" s="294"/>
      <c r="GP1" s="292" t="str">
        <f>IF('Données projet'!$B$18="","",'Données projet'!$B$18)</f>
        <v/>
      </c>
      <c r="GQ1" s="293"/>
      <c r="GR1" s="293"/>
      <c r="GS1" s="293"/>
      <c r="GT1" s="293"/>
      <c r="GU1" s="293"/>
      <c r="GV1" s="293"/>
      <c r="GW1" s="293"/>
      <c r="GX1" s="293"/>
      <c r="GY1" s="293"/>
      <c r="GZ1" s="293"/>
      <c r="HA1" s="293"/>
      <c r="HB1" s="293"/>
      <c r="HC1" s="293"/>
      <c r="HD1" s="293"/>
      <c r="HE1" s="293"/>
      <c r="HF1" s="293"/>
      <c r="HG1" s="293"/>
      <c r="HH1" s="293"/>
      <c r="HI1" s="293"/>
      <c r="HJ1" s="29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388.50131600273431</v>
      </c>
      <c r="T3" s="62">
        <f>IF('Données projet'!E9&gt;30,$R$33-$H$33,LOOKUP('Données projet'!$E$9,$A$3:$A$203,R3:R203)-LOOKUP('Données projet'!$E$9,$A$3:$A$203,$H$3:$H$203))</f>
        <v>247.01165577562955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390.44421266629212</v>
      </c>
      <c r="AO3" s="62">
        <f>IF('Données projet'!E10&gt;30,$AM$33-$H$33,LOOKUP('Données projet'!$E$10,$A$3:$A$203,AM3:AM203)-LOOKUP('Données projet'!$E$10,$A$3:$A$203,$H$3:$H$203))</f>
        <v>366.59530582564736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projet'!$B$9,Paramètres!$A$1:$I$88,3,0)*VLOOKUP('Données projet'!$B$9,Paramètres!$A$1:$I$88,5,0)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388.50131600273431</v>
      </c>
      <c r="T4" s="62">
        <f>$T$3</f>
        <v>247.01165577562955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6.75</v>
      </c>
      <c r="AI4" s="14">
        <f>IF('Données projet'!$A$62&gt;35,AI3+AH4-AQ3,IF(A4&lt;'Données projet'!$A$62,$AF$205^A4,IF(A4='Données projet'!$A$62,'Données projet'!$B$62,AI3+AH4-AQ3)))</f>
        <v>1.2779583161110932</v>
      </c>
      <c r="AJ4" s="14">
        <f>AI4*VLOOKUP('Données projet'!$B$10,Paramètres!$A$1:$I$88,3,0)*VLOOKUP('Données projet'!$B$10,Paramètres!$A$1:$I$88,5,0)</f>
        <v>0.76421907303443393</v>
      </c>
      <c r="AK4" s="14">
        <f>EXP(-1.0587+0.8836*LN(AJ4)+0.284)</f>
        <v>0.36338197159672864</v>
      </c>
      <c r="AL4" s="22">
        <f t="shared" ref="AL4:AL67" si="4">(AJ4+AK4)*0.475*44/12</f>
        <v>1.9639051527326081</v>
      </c>
      <c r="AM4" s="62">
        <f t="shared" ref="AM4:AM67" si="5">AL4+(AD4+AE4)*44/12</f>
        <v>259.85279404162145</v>
      </c>
      <c r="AN4" s="62">
        <f ca="1">AVERAGE(OFFSET($AM$3,0,0,'Données projet'!$E$10+1,1))-AVERAGE(OFFSET($H$3,0,0,'Données projet'!$E$10+1,1))</f>
        <v>390.44421266629212</v>
      </c>
      <c r="AO4" s="62">
        <f>$AO$3</f>
        <v>366.59530582564736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projet'!$B$9,Paramètres!$A$1:$I$88,3,0)*VLOOKUP('Données projet'!$B$9,Paramètres!$A$1:$I$88,5,0)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388.50131600273431</v>
      </c>
      <c r="T5" s="62">
        <f t="shared" ref="T5:T68" si="34">$T$3</f>
        <v>247.01165577562955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6.75</v>
      </c>
      <c r="AI5" s="14">
        <f>IF('Données projet'!$A$62&gt;35,AI4+AH5-AQ4,IF(A5&lt;'Données projet'!$A$62,$AF$205^A5,IF(A5='Données projet'!$A$62,'Données projet'!$B$62,AI4+AH5-AQ4)))</f>
        <v>1.6331774577175009</v>
      </c>
      <c r="AJ5" s="14">
        <f>AI5*VLOOKUP('Données projet'!$B$10,Paramètres!$A$1:$I$88,3,0)*VLOOKUP('Données projet'!$B$10,Paramètres!$A$1:$I$88,5,0)</f>
        <v>0.97664011971506559</v>
      </c>
      <c r="AK5" s="14">
        <f t="shared" ref="AK5:AK68" si="35">EXP(-1.0587+0.8836*LN(AJ5)+0.284)</f>
        <v>0.45131682353836955</v>
      </c>
      <c r="AL5" s="22">
        <f t="shared" si="4"/>
        <v>2.487025009499733</v>
      </c>
      <c r="AM5" s="62">
        <f t="shared" si="5"/>
        <v>261.59813612061089</v>
      </c>
      <c r="AN5" s="62">
        <f ca="1">AVERAGE(OFFSET($AM$3,0,0,'Données projet'!$E$10+1,1))-AVERAGE(OFFSET($H$3,0,0,'Données projet'!$E$10+1,1))</f>
        <v>390.44421266629212</v>
      </c>
      <c r="AO5" s="62">
        <f t="shared" ref="AO5:AO68" si="36">$AO$3</f>
        <v>366.59530582564736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projet'!$B$9,Paramètres!$A$1:$I$88,3,0)*VLOOKUP('Données projet'!$B$9,Paramètres!$A$1:$I$88,5,0)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388.50131600273431</v>
      </c>
      <c r="T6" s="62">
        <f t="shared" si="34"/>
        <v>247.01165577562955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6.75</v>
      </c>
      <c r="AI6" s="14">
        <f>IF('Données projet'!$A$62&gt;35,AI5+AH6-AQ5,IF(A6&lt;'Données projet'!$A$62,$AF$205^A6,IF(A6='Données projet'!$A$62,'Données projet'!$B$62,AI5+AH6-AQ5)))</f>
        <v>2.0871327137752536</v>
      </c>
      <c r="AJ6" s="14">
        <f>AI6*VLOOKUP('Données projet'!$B$10,Paramètres!$A$1:$I$88,3,0)*VLOOKUP('Données projet'!$B$10,Paramètres!$A$1:$I$88,5,0)</f>
        <v>1.2481053628376018</v>
      </c>
      <c r="AK6" s="14">
        <f t="shared" si="35"/>
        <v>0.56053104207054583</v>
      </c>
      <c r="AL6" s="22">
        <f t="shared" si="4"/>
        <v>3.1500417385483566</v>
      </c>
      <c r="AM6" s="62">
        <f t="shared" si="5"/>
        <v>263.48337507188165</v>
      </c>
      <c r="AN6" s="62">
        <f ca="1">AVERAGE(OFFSET($AM$3,0,0,'Données projet'!$E$10+1,1))-AVERAGE(OFFSET($H$3,0,0,'Données projet'!$E$10+1,1))</f>
        <v>390.44421266629212</v>
      </c>
      <c r="AO6" s="62">
        <f t="shared" si="36"/>
        <v>366.59530582564736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projet'!$B$9,Paramètres!$A$1:$I$88,3,0)*VLOOKUP('Données projet'!$B$9,Paramètres!$A$1:$I$88,5,0)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388.50131600273431</v>
      </c>
      <c r="T7" s="62">
        <f t="shared" si="34"/>
        <v>247.01165577562955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6.75</v>
      </c>
      <c r="AI7" s="14">
        <f>IF('Données projet'!$A$62&gt;35,AI6+AH7-AQ6,IF(A7&lt;'Données projet'!$A$62,$AF$205^A7,IF(A7='Données projet'!$A$62,'Données projet'!$B$62,AI6+AH7-AQ6)))</f>
        <v>2.6672686083965993</v>
      </c>
      <c r="AJ7" s="14">
        <f>AI7*VLOOKUP('Données projet'!$B$10,Paramètres!$A$1:$I$88,3,0)*VLOOKUP('Données projet'!$B$10,Paramètres!$A$1:$I$88,5,0)</f>
        <v>1.5950266278211664</v>
      </c>
      <c r="AK7" s="14">
        <f t="shared" si="35"/>
        <v>0.69617402396252603</v>
      </c>
      <c r="AL7" s="22">
        <f t="shared" si="4"/>
        <v>3.990507801856598</v>
      </c>
      <c r="AM7" s="62">
        <f t="shared" si="5"/>
        <v>265.54606335741215</v>
      </c>
      <c r="AN7" s="62">
        <f ca="1">AVERAGE(OFFSET($AM$3,0,0,'Données projet'!$E$10+1,1))-AVERAGE(OFFSET($H$3,0,0,'Données projet'!$E$10+1,1))</f>
        <v>390.44421266629212</v>
      </c>
      <c r="AO7" s="62">
        <f t="shared" si="36"/>
        <v>366.59530582564736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projet'!$B$9,Paramètres!$A$1:$I$88,3,0)*VLOOKUP('Données projet'!$B$9,Paramètres!$A$1:$I$88,5,0)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388.50131600273431</v>
      </c>
      <c r="T8" s="62">
        <f t="shared" si="34"/>
        <v>247.01165577562955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6.75</v>
      </c>
      <c r="AI8" s="14">
        <f>IF('Données projet'!$A$62&gt;35,AI7+AH8-AQ7,IF(A8&lt;'Données projet'!$A$62,$AF$205^A8,IF(A8='Données projet'!$A$62,'Données projet'!$B$62,AI7+AH8-AQ7)))</f>
        <v>3.4086580994024969</v>
      </c>
      <c r="AJ8" s="14">
        <f>AI8*VLOOKUP('Données projet'!$B$10,Paramètres!$A$1:$I$88,3,0)*VLOOKUP('Données projet'!$B$10,Paramètres!$A$1:$I$88,5,0)</f>
        <v>2.0383775434426932</v>
      </c>
      <c r="AK8" s="14">
        <f t="shared" si="35"/>
        <v>0.86464126919696804</v>
      </c>
      <c r="AL8" s="22">
        <f t="shared" si="4"/>
        <v>5.056091098680743</v>
      </c>
      <c r="AM8" s="62">
        <f t="shared" si="5"/>
        <v>267.8338688764585</v>
      </c>
      <c r="AN8" s="62">
        <f ca="1">AVERAGE(OFFSET($AM$3,0,0,'Données projet'!$E$10+1,1))-AVERAGE(OFFSET($H$3,0,0,'Données projet'!$E$10+1,1))</f>
        <v>390.44421266629212</v>
      </c>
      <c r="AO8" s="62">
        <f t="shared" si="36"/>
        <v>366.59530582564736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projet'!$B$9,Paramètres!$A$1:$I$88,3,0)*VLOOKUP('Données projet'!$B$9,Paramètres!$A$1:$I$88,5,0)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388.50131600273431</v>
      </c>
      <c r="T9" s="62">
        <f t="shared" si="34"/>
        <v>247.01165577562955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6.75</v>
      </c>
      <c r="AI9" s="14">
        <f>IF('Données projet'!$A$62&gt;35,AI8+AH9-AQ8,IF(A9&lt;'Données projet'!$A$62,$AF$205^A9,IF(A9='Données projet'!$A$62,'Données projet'!$B$62,AI8+AH9-AQ8)))</f>
        <v>4.3561229649108544</v>
      </c>
      <c r="AJ9" s="14">
        <f>AI9*VLOOKUP('Données projet'!$B$10,Paramètres!$A$1:$I$88,3,0)*VLOOKUP('Données projet'!$B$10,Paramètres!$A$1:$I$88,5,0)</f>
        <v>2.6049615330166915</v>
      </c>
      <c r="AK9" s="14">
        <f t="shared" si="35"/>
        <v>1.073875925653305</v>
      </c>
      <c r="AL9" s="22">
        <f t="shared" si="4"/>
        <v>6.4073085738502442</v>
      </c>
      <c r="AM9" s="62">
        <f t="shared" si="5"/>
        <v>270.40730857385023</v>
      </c>
      <c r="AN9" s="62">
        <f ca="1">AVERAGE(OFFSET($AM$3,0,0,'Données projet'!$E$10+1,1))-AVERAGE(OFFSET($H$3,0,0,'Données projet'!$E$10+1,1))</f>
        <v>390.44421266629212</v>
      </c>
      <c r="AO9" s="62">
        <f t="shared" si="36"/>
        <v>366.59530582564736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projet'!$B$9,Paramètres!$A$1:$I$88,3,0)*VLOOKUP('Données projet'!$B$9,Paramètres!$A$1:$I$88,5,0)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388.50131600273431</v>
      </c>
      <c r="T10" s="62">
        <f t="shared" si="34"/>
        <v>247.01165577562955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6.75</v>
      </c>
      <c r="AI10" s="14">
        <f>IF('Données projet'!$A$62&gt;35,AI9+AH10-AQ9,IF(A10&lt;'Données projet'!$A$62,$AF$205^A10,IF(A10='Données projet'!$A$62,'Données projet'!$B$62,AI9+AH10-AQ9)))</f>
        <v>5.5669435690103386</v>
      </c>
      <c r="AJ10" s="14">
        <f>AI10*VLOOKUP('Données projet'!$B$10,Paramètres!$A$1:$I$88,3,0)*VLOOKUP('Données projet'!$B$10,Paramètres!$A$1:$I$88,5,0)</f>
        <v>3.3290322542681823</v>
      </c>
      <c r="AK10" s="14">
        <f t="shared" si="35"/>
        <v>1.3337433046294227</v>
      </c>
      <c r="AL10" s="22">
        <f t="shared" si="4"/>
        <v>8.1210007650799962</v>
      </c>
      <c r="AM10" s="62">
        <f t="shared" si="5"/>
        <v>273.34322298730223</v>
      </c>
      <c r="AN10" s="62">
        <f ca="1">AVERAGE(OFFSET($AM$3,0,0,'Données projet'!$E$10+1,1))-AVERAGE(OFFSET($H$3,0,0,'Données projet'!$E$10+1,1))</f>
        <v>390.44421266629212</v>
      </c>
      <c r="AO10" s="62">
        <f t="shared" si="36"/>
        <v>366.59530582564736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projet'!$B$9,Paramètres!$A$1:$I$88,3,0)*VLOOKUP('Données projet'!$B$9,Paramètres!$A$1:$I$88,5,0)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388.50131600273431</v>
      </c>
      <c r="T11" s="62">
        <f t="shared" si="34"/>
        <v>247.01165577562955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6.75</v>
      </c>
      <c r="AI11" s="14">
        <f>IF('Données projet'!$A$62&gt;35,AI10+AH11-AQ10,IF(A11&lt;'Données projet'!$A$62,$AF$205^A11,IF(A11='Données projet'!$A$62,'Données projet'!$B$62,AI10+AH11-AQ10)))</f>
        <v>7.1143218293379311</v>
      </c>
      <c r="AJ11" s="14">
        <f>AI11*VLOOKUP('Données projet'!$B$10,Paramètres!$A$1:$I$88,3,0)*VLOOKUP('Données projet'!$B$10,Paramètres!$A$1:$I$88,5,0)</f>
        <v>4.254364453944083</v>
      </c>
      <c r="AK11" s="14">
        <f t="shared" si="35"/>
        <v>1.6564960254245538</v>
      </c>
      <c r="AL11" s="22">
        <f t="shared" si="4"/>
        <v>10.294748668233709</v>
      </c>
      <c r="AM11" s="62">
        <f t="shared" si="5"/>
        <v>276.73919311267815</v>
      </c>
      <c r="AN11" s="62">
        <f ca="1">AVERAGE(OFFSET($AM$3,0,0,'Données projet'!$E$10+1,1))-AVERAGE(OFFSET($H$3,0,0,'Données projet'!$E$10+1,1))</f>
        <v>390.44421266629212</v>
      </c>
      <c r="AO11" s="62">
        <f t="shared" si="36"/>
        <v>366.59530582564736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projet'!$B$9,Paramètres!$A$1:$I$88,3,0)*VLOOKUP('Données projet'!$B$9,Paramètres!$A$1:$I$88,5,0)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388.50131600273431</v>
      </c>
      <c r="T12" s="62">
        <f t="shared" si="34"/>
        <v>247.01165577562955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6.75</v>
      </c>
      <c r="AI12" s="14">
        <f>IF('Données projet'!$A$62&gt;35,AI11+AH12-AQ11,IF(A12&lt;'Données projet'!$A$62,$AF$205^A12,IF(A12='Données projet'!$A$62,'Données projet'!$B$62,AI11+AH12-AQ11)))</f>
        <v>9.0918067452930948</v>
      </c>
      <c r="AJ12" s="14">
        <f>AI12*VLOOKUP('Données projet'!$B$10,Paramètres!$A$1:$I$88,3,0)*VLOOKUP('Données projet'!$B$10,Paramètres!$A$1:$I$88,5,0)</f>
        <v>5.4369004336852713</v>
      </c>
      <c r="AK12" s="14">
        <f t="shared" si="35"/>
        <v>2.0573517203220391</v>
      </c>
      <c r="AL12" s="22">
        <f t="shared" si="4"/>
        <v>13.052489168229398</v>
      </c>
      <c r="AM12" s="62">
        <f t="shared" si="5"/>
        <v>280.71915583489607</v>
      </c>
      <c r="AN12" s="62">
        <f ca="1">AVERAGE(OFFSET($AM$3,0,0,'Données projet'!$E$10+1,1))-AVERAGE(OFFSET($H$3,0,0,'Données projet'!$E$10+1,1))</f>
        <v>390.44421266629212</v>
      </c>
      <c r="AO12" s="62">
        <f t="shared" si="36"/>
        <v>366.59530582564736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projet'!$B$9,Paramètres!$A$1:$I$88,3,0)*VLOOKUP('Données projet'!$B$9,Paramètres!$A$1:$I$88,5,0)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388.50131600273431</v>
      </c>
      <c r="T13" s="62">
        <f t="shared" si="34"/>
        <v>247.01165577562955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6.75</v>
      </c>
      <c r="AI13" s="14">
        <f>IF('Données projet'!$A$62&gt;35,AI12+AH13-AQ12,IF(A13&lt;'Données projet'!$A$62,$AF$205^A13,IF(A13='Données projet'!$A$62,'Données projet'!$B$62,AI12+AH13-AQ12)))</f>
        <v>11.618950038622243</v>
      </c>
      <c r="AJ13" s="14">
        <f>AI13*VLOOKUP('Données projet'!$B$10,Paramètres!$A$1:$I$88,3,0)*VLOOKUP('Données projet'!$B$10,Paramètres!$A$1:$I$88,5,0)</f>
        <v>6.9481321230961024</v>
      </c>
      <c r="AK13" s="14">
        <f t="shared" si="35"/>
        <v>2.555210538478188</v>
      </c>
      <c r="AL13" s="22">
        <f t="shared" si="4"/>
        <v>16.551655135575221</v>
      </c>
      <c r="AM13" s="62">
        <f t="shared" si="5"/>
        <v>285.44054402446409</v>
      </c>
      <c r="AN13" s="62">
        <f ca="1">AVERAGE(OFFSET($AM$3,0,0,'Données projet'!$E$10+1,1))-AVERAGE(OFFSET($H$3,0,0,'Données projet'!$E$10+1,1))</f>
        <v>390.44421266629212</v>
      </c>
      <c r="AO13" s="62">
        <f t="shared" si="36"/>
        <v>366.59530582564736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projet'!$B$9,Paramètres!$A$1:$I$88,3,0)*VLOOKUP('Données projet'!$B$9,Paramètres!$A$1:$I$88,5,0)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388.50131600273431</v>
      </c>
      <c r="T14" s="62">
        <f t="shared" si="34"/>
        <v>247.01165577562955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6.75</v>
      </c>
      <c r="AI14" s="14">
        <f>IF('Données projet'!$A$62&gt;35,AI13+AH14-AQ13,IF(A14&lt;'Données projet'!$A$62,$AF$205^A14,IF(A14='Données projet'!$A$62,'Données projet'!$B$62,AI13+AH14-AQ13)))</f>
        <v>14.848533826336602</v>
      </c>
      <c r="AJ14" s="14">
        <f>AI14*VLOOKUP('Données projet'!$B$10,Paramètres!$A$1:$I$88,3,0)*VLOOKUP('Données projet'!$B$10,Paramètres!$A$1:$I$88,5,0)</f>
        <v>8.8794232281492889</v>
      </c>
      <c r="AK14" s="14">
        <f t="shared" si="35"/>
        <v>3.1735462786732391</v>
      </c>
      <c r="AL14" s="22">
        <f t="shared" si="4"/>
        <v>20.992255224382571</v>
      </c>
      <c r="AM14" s="62">
        <f t="shared" si="5"/>
        <v>291.10336633549372</v>
      </c>
      <c r="AN14" s="62">
        <f ca="1">AVERAGE(OFFSET($AM$3,0,0,'Données projet'!$E$10+1,1))-AVERAGE(OFFSET($H$3,0,0,'Données projet'!$E$10+1,1))</f>
        <v>390.44421266629212</v>
      </c>
      <c r="AO14" s="62">
        <f t="shared" si="36"/>
        <v>366.59530582564736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projet'!$B$9,Paramètres!$A$1:$I$88,3,0)*VLOOKUP('Données projet'!$B$9,Paramètres!$A$1:$I$88,5,0)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388.50131600273431</v>
      </c>
      <c r="T15" s="62">
        <f t="shared" si="34"/>
        <v>247.01165577562955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6.75</v>
      </c>
      <c r="AI15" s="14">
        <f>IF('Données projet'!$A$62&gt;35,AI14+AH15-AQ14,IF(A15&lt;'Données projet'!$A$62,$AF$205^A15,IF(A15='Données projet'!$A$62,'Données projet'!$B$62,AI14+AH15-AQ14)))</f>
        <v>18.975807285423731</v>
      </c>
      <c r="AJ15" s="14">
        <f>AI15*VLOOKUP('Données projet'!$B$10,Paramètres!$A$1:$I$88,3,0)*VLOOKUP('Données projet'!$B$10,Paramètres!$A$1:$I$88,5,0)</f>
        <v>11.347532756683393</v>
      </c>
      <c r="AK15" s="14">
        <f t="shared" si="35"/>
        <v>3.9415131673959829</v>
      </c>
      <c r="AL15" s="22">
        <f t="shared" si="4"/>
        <v>26.628421651104912</v>
      </c>
      <c r="AM15" s="62">
        <f t="shared" si="5"/>
        <v>297.96175498443824</v>
      </c>
      <c r="AN15" s="62">
        <f ca="1">AVERAGE(OFFSET($AM$3,0,0,'Données projet'!$E$10+1,1))-AVERAGE(OFFSET($H$3,0,0,'Données projet'!$E$10+1,1))</f>
        <v>390.44421266629212</v>
      </c>
      <c r="AO15" s="62">
        <f t="shared" si="36"/>
        <v>366.59530582564736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projet'!$B$9,Paramètres!$A$1:$I$88,3,0)*VLOOKUP('Données projet'!$B$9,Paramètres!$A$1:$I$88,5,0)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388.50131600273431</v>
      </c>
      <c r="T16" s="62">
        <f t="shared" si="34"/>
        <v>247.01165577562955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6.75</v>
      </c>
      <c r="AI16" s="14">
        <f>IF('Données projet'!$A$62&gt;35,AI15+AH16-AQ15,IF(A16&lt;'Données projet'!$A$62,$AF$205^A16,IF(A16='Données projet'!$A$62,'Données projet'!$B$62,AI15+AH16-AQ15)))</f>
        <v>24.250290725328728</v>
      </c>
      <c r="AJ16" s="14">
        <f>AI16*VLOOKUP('Données projet'!$B$10,Paramètres!$A$1:$I$88,3,0)*VLOOKUP('Données projet'!$B$10,Paramètres!$A$1:$I$88,5,0)</f>
        <v>14.501673853746581</v>
      </c>
      <c r="AK16" s="14">
        <f t="shared" si="35"/>
        <v>4.895320466305237</v>
      </c>
      <c r="AL16" s="22">
        <f t="shared" si="4"/>
        <v>33.783098440756909</v>
      </c>
      <c r="AM16" s="62">
        <f t="shared" si="5"/>
        <v>306.33865399631247</v>
      </c>
      <c r="AN16" s="62">
        <f ca="1">AVERAGE(OFFSET($AM$3,0,0,'Données projet'!$E$10+1,1))-AVERAGE(OFFSET($H$3,0,0,'Données projet'!$E$10+1,1))</f>
        <v>390.44421266629212</v>
      </c>
      <c r="AO16" s="62">
        <f t="shared" si="36"/>
        <v>366.59530582564736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projet'!$B$9,Paramètres!$A$1:$I$88,3,0)*VLOOKUP('Données projet'!$B$9,Paramètres!$A$1:$I$88,5,0)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388.50131600273431</v>
      </c>
      <c r="T17" s="62">
        <f t="shared" si="34"/>
        <v>247.01165577562955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6.75</v>
      </c>
      <c r="AI17" s="14">
        <f>IF('Données projet'!$A$62&gt;35,AI16+AH17-AQ16,IF(A17&lt;'Données projet'!$A$62,$AF$205^A17,IF(A17='Données projet'!$A$62,'Données projet'!$B$62,AI16+AH17-AQ16)))</f>
        <v>30.990860700545561</v>
      </c>
      <c r="AJ17" s="14">
        <f>AI17*VLOOKUP('Données projet'!$B$10,Paramètres!$A$1:$I$88,3,0)*VLOOKUP('Données projet'!$B$10,Paramètres!$A$1:$I$88,5,0)</f>
        <v>18.532534698926248</v>
      </c>
      <c r="AK17" s="14">
        <f t="shared" si="35"/>
        <v>6.0799397211348571</v>
      </c>
      <c r="AL17" s="22">
        <f t="shared" si="4"/>
        <v>42.866726281606418</v>
      </c>
      <c r="AM17" s="62">
        <f t="shared" si="5"/>
        <v>316.64450405938419</v>
      </c>
      <c r="AN17" s="62">
        <f ca="1">AVERAGE(OFFSET($AM$3,0,0,'Données projet'!$E$10+1,1))-AVERAGE(OFFSET($H$3,0,0,'Données projet'!$E$10+1,1))</f>
        <v>390.44421266629212</v>
      </c>
      <c r="AO17" s="62">
        <f t="shared" si="36"/>
        <v>366.59530582564736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projet'!$B$9,Paramètres!$A$1:$I$88,3,0)*VLOOKUP('Données projet'!$B$9,Paramètres!$A$1:$I$88,5,0)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388.50131600273431</v>
      </c>
      <c r="T18" s="62">
        <f t="shared" si="34"/>
        <v>247.01165577562955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6.75</v>
      </c>
      <c r="AI18" s="14">
        <f>IF('Données projet'!$A$62&gt;35,AI17+AH18-AQ17,IF(A18&lt;'Données projet'!$A$62,$AF$205^A18,IF(A18='Données projet'!$A$62,'Données projet'!$B$62,AI17+AH18-AQ17)))</f>
        <v>39.605028155702662</v>
      </c>
      <c r="AJ18" s="14">
        <f>AI18*VLOOKUP('Données projet'!$B$10,Paramètres!$A$1:$I$88,3,0)*VLOOKUP('Données projet'!$B$10,Paramètres!$A$1:$I$88,5,0)</f>
        <v>23.683806837110193</v>
      </c>
      <c r="AK18" s="14">
        <f t="shared" si="35"/>
        <v>7.5512251479898289</v>
      </c>
      <c r="AL18" s="22">
        <f t="shared" si="4"/>
        <v>54.401014040715864</v>
      </c>
      <c r="AM18" s="62">
        <f t="shared" si="5"/>
        <v>329.40101404071584</v>
      </c>
      <c r="AN18" s="62">
        <f ca="1">AVERAGE(OFFSET($AM$3,0,0,'Données projet'!$E$10+1,1))-AVERAGE(OFFSET($H$3,0,0,'Données projet'!$E$10+1,1))</f>
        <v>390.44421266629212</v>
      </c>
      <c r="AO18" s="62">
        <f t="shared" si="36"/>
        <v>366.59530582564736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projet'!$B$9,Paramètres!$A$1:$I$88,3,0)*VLOOKUP('Données projet'!$B$9,Paramètres!$A$1:$I$88,5,0)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388.50131600273431</v>
      </c>
      <c r="T19" s="62">
        <f t="shared" si="34"/>
        <v>247.01165577562955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6.75</v>
      </c>
      <c r="AI19" s="14">
        <f>IF('Données projet'!$A$62&gt;35,AI18+AH19-AQ18,IF(A19&lt;'Données projet'!$A$62,$AF$205^A19,IF(A19='Données projet'!$A$62,'Données projet'!$B$62,AI18+AH19-AQ18)))</f>
        <v>50.613575091394203</v>
      </c>
      <c r="AJ19" s="14">
        <f>AI19*VLOOKUP('Données projet'!$B$10,Paramètres!$A$1:$I$88,3,0)*VLOOKUP('Données projet'!$B$10,Paramètres!$A$1:$I$88,5,0)</f>
        <v>30.266917904653734</v>
      </c>
      <c r="AK19" s="14">
        <f t="shared" si="35"/>
        <v>9.3785471322058989</v>
      </c>
      <c r="AL19" s="22">
        <f t="shared" si="4"/>
        <v>69.04918493919719</v>
      </c>
      <c r="AM19" s="62">
        <f t="shared" si="5"/>
        <v>345.2714071614194</v>
      </c>
      <c r="AN19" s="62">
        <f ca="1">AVERAGE(OFFSET($AM$3,0,0,'Données projet'!$E$10+1,1))-AVERAGE(OFFSET($H$3,0,0,'Données projet'!$E$10+1,1))</f>
        <v>390.44421266629212</v>
      </c>
      <c r="AO19" s="62">
        <f t="shared" si="36"/>
        <v>366.59530582564736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projet'!$B$9,Paramètres!$A$1:$I$88,3,0)*VLOOKUP('Données projet'!$B$9,Paramètres!$A$1:$I$88,5,0)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388.50131600273431</v>
      </c>
      <c r="T20" s="62">
        <f t="shared" si="34"/>
        <v>247.01165577562955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6.75</v>
      </c>
      <c r="AI20" s="14">
        <f>IF('Données projet'!$A$62&gt;35,AI19+AH20-AQ19,IF(A20&lt;'Données projet'!$A$62,$AF$205^A20,IF(A20='Données projet'!$A$62,'Données projet'!$B$62,AI19+AH20-AQ19)))</f>
        <v>64.682039196160503</v>
      </c>
      <c r="AJ20" s="14">
        <f>AI20*VLOOKUP('Données projet'!$B$10,Paramètres!$A$1:$I$88,3,0)*VLOOKUP('Données projet'!$B$10,Paramètres!$A$1:$I$88,5,0)</f>
        <v>38.679859439303982</v>
      </c>
      <c r="AK20" s="14">
        <f t="shared" si="35"/>
        <v>11.648063007950714</v>
      </c>
      <c r="AL20" s="22">
        <f t="shared" si="4"/>
        <v>87.654464928968594</v>
      </c>
      <c r="AM20" s="62">
        <f t="shared" si="5"/>
        <v>365.09890937341305</v>
      </c>
      <c r="AN20" s="62">
        <f ca="1">AVERAGE(OFFSET($AM$3,0,0,'Données projet'!$E$10+1,1))-AVERAGE(OFFSET($H$3,0,0,'Données projet'!$E$10+1,1))</f>
        <v>390.44421266629212</v>
      </c>
      <c r="AO20" s="62">
        <f t="shared" si="36"/>
        <v>366.59530582564736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projet'!$B$9,Paramètres!$A$1:$I$88,3,0)*VLOOKUP('Données projet'!$B$9,Paramètres!$A$1:$I$88,5,0)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388.50131600273431</v>
      </c>
      <c r="T21" s="62">
        <f t="shared" si="34"/>
        <v>247.01165577562955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6.75</v>
      </c>
      <c r="AI21" s="14">
        <f>IF('Données projet'!$A$62&gt;35,AI20+AH21-AQ20,IF(A21&lt;'Données projet'!$A$62,$AF$205^A21,IF(A21='Données projet'!$A$62,'Données projet'!$B$62,AI20+AH21-AQ20)))</f>
        <v>82.660949893757007</v>
      </c>
      <c r="AJ21" s="14">
        <f>AI21*VLOOKUP('Données projet'!$B$10,Paramètres!$A$1:$I$88,3,0)*VLOOKUP('Données projet'!$B$10,Paramètres!$A$1:$I$88,5,0)</f>
        <v>49.431248036466691</v>
      </c>
      <c r="AK21" s="14">
        <f t="shared" si="35"/>
        <v>14.466779334218428</v>
      </c>
      <c r="AL21" s="22">
        <f t="shared" si="4"/>
        <v>111.28906433727657</v>
      </c>
      <c r="AM21" s="62">
        <f t="shared" si="5"/>
        <v>389.95573100394324</v>
      </c>
      <c r="AN21" s="62">
        <f ca="1">AVERAGE(OFFSET($AM$3,0,0,'Données projet'!$E$10+1,1))-AVERAGE(OFFSET($H$3,0,0,'Données projet'!$E$10+1,1))</f>
        <v>390.44421266629212</v>
      </c>
      <c r="AO21" s="62">
        <f t="shared" si="36"/>
        <v>366.59530582564736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projet'!$B$9,Paramètres!$A$1:$I$88,3,0)*VLOOKUP('Données projet'!$B$9,Paramètres!$A$1:$I$88,5,0)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388.50131600273431</v>
      </c>
      <c r="T22" s="62">
        <f t="shared" si="34"/>
        <v>247.01165577562955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6.75</v>
      </c>
      <c r="AI22" s="14">
        <f>IF('Données projet'!$A$62&gt;35,AI21+AH22-AQ21,IF(A22&lt;'Données projet'!$A$62,$AF$205^A22,IF(A22='Données projet'!$A$62,'Données projet'!$B$62,AI21+AH22-AQ21)))</f>
        <v>105.63724833436916</v>
      </c>
      <c r="AJ22" s="14">
        <f>AI22*VLOOKUP('Données projet'!$B$10,Paramètres!$A$1:$I$88,3,0)*VLOOKUP('Données projet'!$B$10,Paramètres!$A$1:$I$88,5,0)</f>
        <v>63.171074503952759</v>
      </c>
      <c r="AK22" s="14">
        <f t="shared" si="35"/>
        <v>17.967597201535924</v>
      </c>
      <c r="AL22" s="22">
        <f t="shared" si="4"/>
        <v>141.31651988705946</v>
      </c>
      <c r="AM22" s="62">
        <f t="shared" si="5"/>
        <v>421.20540877594829</v>
      </c>
      <c r="AN22" s="62">
        <f ca="1">AVERAGE(OFFSET($AM$3,0,0,'Données projet'!$E$10+1,1))-AVERAGE(OFFSET($H$3,0,0,'Données projet'!$E$10+1,1))</f>
        <v>390.44421266629212</v>
      </c>
      <c r="AO22" s="62">
        <f t="shared" si="36"/>
        <v>366.59530582564736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projet'!$B$9,Paramètres!$A$1:$I$88,3,0)*VLOOKUP('Données projet'!$B$9,Paramètres!$A$1:$I$88,5,0)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388.50131600273431</v>
      </c>
      <c r="T23" s="62">
        <f t="shared" si="34"/>
        <v>247.01165577562955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135</v>
      </c>
      <c r="AG23" s="13">
        <f>VLOOKUP(A23,'Données projet'!$A$61:$I$81,9,0)</f>
        <v>6.75</v>
      </c>
      <c r="AH23" s="13">
        <f t="array" ref="AH23">INDEX(AG:AG,MIN(IF(ISNUMBER(AG23:AG219),ROW(AG23:AG219),"")))</f>
        <v>6.75</v>
      </c>
      <c r="AI23" s="14">
        <f>IF('Données projet'!$A$62&gt;35,AI22+AH23-AQ22,IF(A23&lt;'Données projet'!$A$62,$AF$205^A23,IF(A23='Données projet'!$A$62,'Données projet'!$B$62,AI22+AH23-AQ22)))</f>
        <v>135</v>
      </c>
      <c r="AJ23" s="14">
        <f>AI23*VLOOKUP('Données projet'!$B$10,Paramètres!$A$1:$I$88,3,0)*VLOOKUP('Données projet'!$B$10,Paramètres!$A$1:$I$88,5,0)</f>
        <v>80.73</v>
      </c>
      <c r="AK23" s="14">
        <f t="shared" si="35"/>
        <v>22.315578453114171</v>
      </c>
      <c r="AL23" s="22">
        <f t="shared" si="4"/>
        <v>179.47104913917386</v>
      </c>
      <c r="AM23" s="62">
        <f t="shared" si="5"/>
        <v>460.58216025028503</v>
      </c>
      <c r="AN23" s="62">
        <f ca="1">AVERAGE(OFFSET($AM$3,0,0,'Données projet'!$E$10+1,1))-AVERAGE(OFFSET($H$3,0,0,'Données projet'!$E$10+1,1))</f>
        <v>390.44421266629212</v>
      </c>
      <c r="AO23" s="62">
        <f t="shared" si="36"/>
        <v>366.59530582564736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29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0.22500000000000001</v>
      </c>
      <c r="AT23" s="17">
        <f>IF(ISNA(VLOOKUP(A23,'Données projet'!$A$61:$I$81,7,0)),0%,VLOOKUP(A23,'Données projet'!$A$61:$I$81,7,0))</f>
        <v>0.5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5.1558075517675315</v>
      </c>
      <c r="AW23" s="23">
        <f>EXP(-LN(2)/2)*AW22+(1-EXP(-LN(2)/2))/(LN(2)/2)*AQ23*AT23*VLOOKUP('Données projet'!$B$10,Paramètres!$A$1:$I$88,3,0)*0.475*44/12</f>
        <v>9.8175862518519867</v>
      </c>
      <c r="AX23" s="23">
        <f t="shared" si="6"/>
        <v>14.973393803619519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6.3</v>
      </c>
      <c r="N24" s="14">
        <f>IF('Données projet'!$A$36&gt;35,N23+M24-V23,IF(A24&lt;'Données projet'!$A$36,$K$205^A24,IF(A24='Données projet'!$A$36,'Données projet'!$B$36,N23+M24-V23)))</f>
        <v>48.3</v>
      </c>
      <c r="O24" s="14">
        <f>N24*VLOOKUP('Données projet'!$B$9,Paramètres!$A$1:$I$88,3,0)*VLOOKUP('Données projet'!$B$9,Paramètres!$A$1:$I$88,5,0)</f>
        <v>43.701839999999997</v>
      </c>
      <c r="P24" s="14">
        <f t="shared" si="33"/>
        <v>12.974708810432297</v>
      </c>
      <c r="Q24" s="22">
        <f t="shared" si="2"/>
        <v>98.711655844836244</v>
      </c>
      <c r="R24" s="62">
        <f t="shared" si="0"/>
        <v>381.04498917816954</v>
      </c>
      <c r="S24" s="62">
        <f ca="1">AVERAGE(OFFSET($R$3,0,0,'Données projet'!$E$9+1,1))-AVERAGE(OFFSET($H$3,0,0,'Données projet'!$E$9+1,1))</f>
        <v>388.50131600273431</v>
      </c>
      <c r="T24" s="62">
        <f t="shared" si="34"/>
        <v>247.01165577562955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</v>
      </c>
      <c r="AI24" s="14">
        <f>IF('Données projet'!$A$62&gt;35,AI23+AH24-AQ23,IF(A24&lt;'Données projet'!$A$62,$AF$205^A24,IF(A24='Données projet'!$A$62,'Données projet'!$B$62,AI23+AH24-AQ23)))</f>
        <v>123</v>
      </c>
      <c r="AJ24" s="14">
        <f>AI24*VLOOKUP('Données projet'!$B$10,Paramètres!$A$1:$I$88,3,0)*VLOOKUP('Données projet'!$B$10,Paramètres!$A$1:$I$88,5,0)</f>
        <v>73.554000000000016</v>
      </c>
      <c r="AK24" s="14">
        <f t="shared" si="35"/>
        <v>20.553481077376691</v>
      </c>
      <c r="AL24" s="22">
        <f t="shared" si="4"/>
        <v>163.90386287643108</v>
      </c>
      <c r="AM24" s="62">
        <f t="shared" si="5"/>
        <v>446.23719620976442</v>
      </c>
      <c r="AN24" s="62">
        <f ca="1">AVERAGE(OFFSET($AM$3,0,0,'Données projet'!$E$10+1,1))-AVERAGE(OFFSET($H$3,0,0,'Données projet'!$E$10+1,1))</f>
        <v>390.44421266629212</v>
      </c>
      <c r="AO24" s="62">
        <f t="shared" si="36"/>
        <v>366.59530582564736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5.0148217231323127</v>
      </c>
      <c r="AW24" s="23">
        <f>EXP(-LN(2)/2)*AW23+(1-EXP(-LN(2)/2))/(LN(2)/2)*AQ24*AT24*VLOOKUP('Données projet'!$B$10,Paramètres!$A$1:$I$88,3,0)*0.475*44/12</f>
        <v>6.9420818135683602</v>
      </c>
      <c r="AX24" s="23">
        <f t="shared" si="6"/>
        <v>11.956903536700672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6.3</v>
      </c>
      <c r="N25" s="14">
        <f>IF('Données projet'!$A$36&gt;35,N24+M25-V24,IF(A25&lt;'Données projet'!$A$36,$K$205^A25,IF(A25='Données projet'!$A$36,'Données projet'!$B$36,N24+M25-V24)))</f>
        <v>54.599999999999994</v>
      </c>
      <c r="O25" s="14">
        <f>N25*VLOOKUP('Données projet'!$B$9,Paramètres!$A$1:$I$88,3,0)*VLOOKUP('Données projet'!$B$9,Paramètres!$A$1:$I$88,5,0)</f>
        <v>49.402079999999998</v>
      </c>
      <c r="P25" s="14">
        <f t="shared" si="33"/>
        <v>14.459236264867963</v>
      </c>
      <c r="Q25" s="22">
        <f t="shared" si="2"/>
        <v>111.22512582797835</v>
      </c>
      <c r="R25" s="62">
        <f t="shared" si="0"/>
        <v>394.78068138353387</v>
      </c>
      <c r="S25" s="62">
        <f ca="1">AVERAGE(OFFSET($R$3,0,0,'Données projet'!$E$9+1,1))-AVERAGE(OFFSET($H$3,0,0,'Données projet'!$E$9+1,1))</f>
        <v>388.50131600273431</v>
      </c>
      <c r="T25" s="62">
        <f t="shared" si="34"/>
        <v>247.01165577562955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</v>
      </c>
      <c r="AI25" s="14">
        <f>IF('Données projet'!$A$62&gt;35,AI24+AH25-AQ24,IF(A25&lt;'Données projet'!$A$62,$AF$205^A25,IF(A25='Données projet'!$A$62,'Données projet'!$B$62,AI24+AH25-AQ24)))</f>
        <v>140</v>
      </c>
      <c r="AJ25" s="14">
        <f>AI25*VLOOKUP('Données projet'!$B$10,Paramètres!$A$1:$I$88,3,0)*VLOOKUP('Données projet'!$B$10,Paramètres!$A$1:$I$88,5,0)</f>
        <v>83.720000000000013</v>
      </c>
      <c r="AK25" s="14">
        <f t="shared" si="35"/>
        <v>23.044323503842598</v>
      </c>
      <c r="AL25" s="22">
        <f t="shared" si="4"/>
        <v>185.9478634358592</v>
      </c>
      <c r="AM25" s="62">
        <f t="shared" si="5"/>
        <v>469.50341899141472</v>
      </c>
      <c r="AN25" s="62">
        <f ca="1">AVERAGE(OFFSET($AM$3,0,0,'Données projet'!$E$10+1,1))-AVERAGE(OFFSET($H$3,0,0,'Données projet'!$E$10+1,1))</f>
        <v>390.44421266629212</v>
      </c>
      <c r="AO25" s="62">
        <f t="shared" si="36"/>
        <v>366.59530582564736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4.8776911593952468</v>
      </c>
      <c r="AW25" s="23">
        <f>EXP(-LN(2)/2)*AW24+(1-EXP(-LN(2)/2))/(LN(2)/2)*AQ25*AT25*VLOOKUP('Données projet'!$B$10,Paramètres!$A$1:$I$88,3,0)*0.475*44/12</f>
        <v>4.9087931259259934</v>
      </c>
      <c r="AX25" s="23">
        <f t="shared" si="6"/>
        <v>9.7864842853212402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6.3</v>
      </c>
      <c r="N26" s="14">
        <f>IF('Données projet'!$A$36&gt;35,N25+M26-V25,IF(A26&lt;'Données projet'!$A$36,$K$205^A26,IF(A26='Données projet'!$A$36,'Données projet'!$B$36,N25+M26-V25)))</f>
        <v>60.899999999999991</v>
      </c>
      <c r="O26" s="14">
        <f>N26*VLOOKUP('Données projet'!$B$9,Paramètres!$A$1:$I$88,3,0)*VLOOKUP('Données projet'!$B$9,Paramètres!$A$1:$I$88,5,0)</f>
        <v>55.102319999999992</v>
      </c>
      <c r="P26" s="14">
        <f t="shared" si="33"/>
        <v>15.923912218988239</v>
      </c>
      <c r="Q26" s="22">
        <f t="shared" si="2"/>
        <v>123.70402111473783</v>
      </c>
      <c r="R26" s="62">
        <f t="shared" si="0"/>
        <v>408.4817988925156</v>
      </c>
      <c r="S26" s="62">
        <f ca="1">AVERAGE(OFFSET($R$3,0,0,'Données projet'!$E$9+1,1))-AVERAGE(OFFSET($H$3,0,0,'Données projet'!$E$9+1,1))</f>
        <v>388.50131600273431</v>
      </c>
      <c r="T26" s="62">
        <f t="shared" si="34"/>
        <v>247.01165577562955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17</v>
      </c>
      <c r="AI26" s="14">
        <f>IF('Données projet'!$A$62&gt;35,AI25+AH26-AQ25,IF(A26&lt;'Données projet'!$A$62,$AF$205^A26,IF(A26='Données projet'!$A$62,'Données projet'!$B$62,AI25+AH26-AQ25)))</f>
        <v>157</v>
      </c>
      <c r="AJ26" s="14">
        <f>AI26*VLOOKUP('Données projet'!$B$10,Paramètres!$A$1:$I$88,3,0)*VLOOKUP('Données projet'!$B$10,Paramètres!$A$1:$I$88,5,0)</f>
        <v>93.885999999999996</v>
      </c>
      <c r="AK26" s="14">
        <f t="shared" si="35"/>
        <v>25.500116461916402</v>
      </c>
      <c r="AL26" s="22">
        <f t="shared" si="4"/>
        <v>207.9308195045044</v>
      </c>
      <c r="AM26" s="62">
        <f t="shared" si="5"/>
        <v>492.7085972822822</v>
      </c>
      <c r="AN26" s="62">
        <f ca="1">AVERAGE(OFFSET($AM$3,0,0,'Données projet'!$E$10+1,1))-AVERAGE(OFFSET($H$3,0,0,'Données projet'!$E$10+1,1))</f>
        <v>390.44421266629212</v>
      </c>
      <c r="AO26" s="62">
        <f t="shared" si="36"/>
        <v>366.59530582564736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4.7443104381349537</v>
      </c>
      <c r="AW26" s="23">
        <f>EXP(-LN(2)/2)*AW25+(1-EXP(-LN(2)/2))/(LN(2)/2)*AQ26*AT26*VLOOKUP('Données projet'!$B$10,Paramètres!$A$1:$I$88,3,0)*0.475*44/12</f>
        <v>3.4710409067841801</v>
      </c>
      <c r="AX26" s="23">
        <f t="shared" si="6"/>
        <v>8.2153513449191333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6.3</v>
      </c>
      <c r="N27" s="14">
        <f>IF('Données projet'!$A$36&gt;35,N26+M27-V26,IF(A27&lt;'Données projet'!$A$36,$K$205^A27,IF(A27='Données projet'!$A$36,'Données projet'!$B$36,N26+M27-V26)))</f>
        <v>67.199999999999989</v>
      </c>
      <c r="O27" s="14">
        <f>N27*VLOOKUP('Données projet'!$B$9,Paramètres!$A$1:$I$88,3,0)*VLOOKUP('Données projet'!$B$9,Paramètres!$A$1:$I$88,5,0)</f>
        <v>60.802559999999993</v>
      </c>
      <c r="P27" s="14">
        <f t="shared" si="33"/>
        <v>17.371024177726472</v>
      </c>
      <c r="Q27" s="22">
        <f t="shared" si="2"/>
        <v>136.15232577620694</v>
      </c>
      <c r="R27" s="62">
        <f t="shared" si="0"/>
        <v>422.15232577620691</v>
      </c>
      <c r="S27" s="62">
        <f ca="1">AVERAGE(OFFSET($R$3,0,0,'Données projet'!$E$9+1,1))-AVERAGE(OFFSET($H$3,0,0,'Données projet'!$E$9+1,1))</f>
        <v>388.50131600273431</v>
      </c>
      <c r="T27" s="62">
        <f t="shared" si="34"/>
        <v>247.01165577562955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17</v>
      </c>
      <c r="AI27" s="14">
        <f>IF('Données projet'!$A$62&gt;35,AI26+AH27-AQ26,IF(A27&lt;'Données projet'!$A$62,$AF$205^A27,IF(A27='Données projet'!$A$62,'Données projet'!$B$62,AI26+AH27-AQ26)))</f>
        <v>174</v>
      </c>
      <c r="AJ27" s="14">
        <f>AI27*VLOOKUP('Données projet'!$B$10,Paramètres!$A$1:$I$88,3,0)*VLOOKUP('Données projet'!$B$10,Paramètres!$A$1:$I$88,5,0)</f>
        <v>104.05200000000001</v>
      </c>
      <c r="AK27" s="14">
        <f t="shared" si="35"/>
        <v>27.925087771564417</v>
      </c>
      <c r="AL27" s="22">
        <f t="shared" si="4"/>
        <v>229.86009453547467</v>
      </c>
      <c r="AM27" s="62">
        <f t="shared" si="5"/>
        <v>515.86009453547467</v>
      </c>
      <c r="AN27" s="62">
        <f ca="1">AVERAGE(OFFSET($AM$3,0,0,'Données projet'!$E$10+1,1))-AVERAGE(OFFSET($H$3,0,0,'Données projet'!$E$10+1,1))</f>
        <v>390.44421266629212</v>
      </c>
      <c r="AO27" s="62">
        <f t="shared" si="36"/>
        <v>366.59530582564736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4.6145770197117111</v>
      </c>
      <c r="AW27" s="23">
        <f>EXP(-LN(2)/2)*AW26+(1-EXP(-LN(2)/2))/(LN(2)/2)*AQ27*AT27*VLOOKUP('Données projet'!$B$10,Paramètres!$A$1:$I$88,3,0)*0.475*44/12</f>
        <v>2.4543965629629967</v>
      </c>
      <c r="AX27" s="23">
        <f t="shared" si="6"/>
        <v>7.0689735826747082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6.3</v>
      </c>
      <c r="N28" s="14">
        <f>IF('Données projet'!$A$36&gt;35,N27+M28-V27,IF(A28&lt;'Données projet'!$A$36,$K$205^A28,IF(A28='Données projet'!$A$36,'Données projet'!$B$36,N27+M28-V27)))</f>
        <v>73.499999999999986</v>
      </c>
      <c r="O28" s="14">
        <f>N28*VLOOKUP('Données projet'!$B$9,Paramètres!$A$1:$I$88,3,0)*VLOOKUP('Données projet'!$B$9,Paramètres!$A$1:$I$88,5,0)</f>
        <v>66.502799999999979</v>
      </c>
      <c r="P28" s="14">
        <f t="shared" si="33"/>
        <v>18.802406075407909</v>
      </c>
      <c r="Q28" s="22">
        <f t="shared" si="2"/>
        <v>148.57323391466869</v>
      </c>
      <c r="R28" s="62">
        <f t="shared" si="0"/>
        <v>435.79545613689095</v>
      </c>
      <c r="S28" s="62">
        <f ca="1">AVERAGE(OFFSET($R$3,0,0,'Données projet'!$E$9+1,1))-AVERAGE(OFFSET($H$3,0,0,'Données projet'!$E$9+1,1))</f>
        <v>388.50131600273431</v>
      </c>
      <c r="T28" s="62">
        <f t="shared" si="34"/>
        <v>247.01165577562955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191</v>
      </c>
      <c r="AG28" s="13">
        <f>VLOOKUP(A28,'Données projet'!$A$61:$I$81,9,0)</f>
        <v>17</v>
      </c>
      <c r="AH28" s="13">
        <f t="array" ref="AH28">INDEX(AG:AG,MIN(IF(ISNUMBER(AG28:AG224),ROW(AG28:AG224),"")))</f>
        <v>17</v>
      </c>
      <c r="AI28" s="14">
        <f>IF('Données projet'!$A$62&gt;35,AI27+AH28-AQ27,IF(A28&lt;'Données projet'!$A$62,$AF$205^A28,IF(A28='Données projet'!$A$62,'Données projet'!$B$62,AI27+AH28-AQ27)))</f>
        <v>191</v>
      </c>
      <c r="AJ28" s="14">
        <f>AI28*VLOOKUP('Données projet'!$B$10,Paramètres!$A$1:$I$88,3,0)*VLOOKUP('Données projet'!$B$10,Paramètres!$A$1:$I$88,5,0)</f>
        <v>114.218</v>
      </c>
      <c r="AK28" s="14">
        <f t="shared" si="35"/>
        <v>30.322591437735639</v>
      </c>
      <c r="AL28" s="22">
        <f t="shared" si="4"/>
        <v>251.74153008738961</v>
      </c>
      <c r="AM28" s="62">
        <f t="shared" si="5"/>
        <v>538.96375230961189</v>
      </c>
      <c r="AN28" s="62">
        <f ca="1">AVERAGE(OFFSET($AM$3,0,0,'Données projet'!$E$10+1,1))-AVERAGE(OFFSET($H$3,0,0,'Données projet'!$E$10+1,1))</f>
        <v>390.44421266629212</v>
      </c>
      <c r="AO28" s="62">
        <f t="shared" si="36"/>
        <v>366.59530582564736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36</v>
      </c>
      <c r="AR28" s="17">
        <f>IF(ISNA(VLOOKUP(A28,'Données projet'!$A$61:$I$81,5,0)),0%,VLOOKUP(A28,'Données projet'!$A$61:$I$81,5,0)*VLOOKUP('Données projet'!$B$10,Paramètres!$A$1:$I$88,7,0))</f>
        <v>9.0000000000000011E-2</v>
      </c>
      <c r="AS28" s="17">
        <f>IF(ISNA(VLOOKUP(A28,'Données projet'!$A$61:$I$81,6,0)),0%,VLOOKUP(A28,'Données projet'!$A$61:$I$81,6,0)*VLOOKUP('Données projet'!$B$10,Paramètres!$A$1:$I$88,7,0))</f>
        <v>0.18000000000000002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projet'!$B$10,Paramètres!$A$1:$I$88,3,0)*0.475*44/12</f>
        <v>2.570245163703218</v>
      </c>
      <c r="AV28" s="23">
        <f>EXP(-LN(2)/25)*AV27+(1-EXP(-LN(2)/25))/(LN(2)/25)*Calculateur!AQ28*Calculateur!AS28*VLOOKUP('Données projet'!$B$10,Paramètres!$A$1:$I$88,3,0)*0.475*44/12</f>
        <v>9.6086414267447005</v>
      </c>
      <c r="AW28" s="23">
        <f>EXP(-LN(2)/2)*AW27+(1-EXP(-LN(2)/2))/(LN(2)/2)*AQ28*AT28*VLOOKUP('Données projet'!$B$10,Paramètres!$A$1:$I$88,3,0)*0.475*44/12</f>
        <v>11.485399213851991</v>
      </c>
      <c r="AX28" s="23">
        <f t="shared" si="6"/>
        <v>23.664285804299908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6.3</v>
      </c>
      <c r="N29" s="14">
        <f>IF('Données projet'!$A$36&gt;35,N28+M29-V28,IF(A29&lt;'Données projet'!$A$36,$K$205^A29,IF(A29='Données projet'!$A$36,'Données projet'!$B$36,N28+M29-V28)))</f>
        <v>79.799999999999983</v>
      </c>
      <c r="O29" s="14">
        <f>N29*VLOOKUP('Données projet'!$B$9,Paramètres!$A$1:$I$88,3,0)*VLOOKUP('Données projet'!$B$9,Paramètres!$A$1:$I$88,5,0)</f>
        <v>72.203039999999973</v>
      </c>
      <c r="P29" s="14">
        <f t="shared" si="33"/>
        <v>20.219559499787128</v>
      </c>
      <c r="Q29" s="22">
        <f t="shared" si="2"/>
        <v>160.96936079546251</v>
      </c>
      <c r="R29" s="62">
        <f t="shared" si="0"/>
        <v>449.41380523990699</v>
      </c>
      <c r="S29" s="62">
        <f ca="1">AVERAGE(OFFSET($R$3,0,0,'Données projet'!$E$9+1,1))-AVERAGE(OFFSET($H$3,0,0,'Données projet'!$E$9+1,1))</f>
        <v>388.50131600273431</v>
      </c>
      <c r="T29" s="62">
        <f t="shared" si="34"/>
        <v>247.01165577562955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19.399999999999999</v>
      </c>
      <c r="AI29" s="14">
        <f>IF('Données projet'!$A$62&gt;35,AI28+AH29-AQ28,IF(A29&lt;'Données projet'!$A$62,$AF$205^A29,IF(A29='Données projet'!$A$62,'Données projet'!$B$62,AI28+AH29-AQ28)))</f>
        <v>174.4</v>
      </c>
      <c r="AJ29" s="14">
        <f>AI29*VLOOKUP('Données projet'!$B$10,Paramètres!$A$1:$I$88,3,0)*VLOOKUP('Données projet'!$B$10,Paramètres!$A$1:$I$88,5,0)</f>
        <v>104.2912</v>
      </c>
      <c r="AK29" s="14">
        <f t="shared" si="35"/>
        <v>27.981803424629682</v>
      </c>
      <c r="AL29" s="22">
        <f t="shared" si="4"/>
        <v>230.37548096456337</v>
      </c>
      <c r="AM29" s="62">
        <f t="shared" si="5"/>
        <v>518.81992540900785</v>
      </c>
      <c r="AN29" s="62">
        <f ca="1">AVERAGE(OFFSET($AM$3,0,0,'Données projet'!$E$10+1,1))-AVERAGE(OFFSET($H$3,0,0,'Données projet'!$E$10+1,1))</f>
        <v>390.44421266629212</v>
      </c>
      <c r="AO29" s="62">
        <f t="shared" si="36"/>
        <v>366.59530582564736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2.5198442237377505</v>
      </c>
      <c r="AV29" s="23">
        <f>EXP(-LN(2)/25)*AV28+(1-EXP(-LN(2)/25))/(LN(2)/25)*Calculateur!AQ29*Calculateur!AS29*VLOOKUP('Données projet'!$B$10,Paramètres!$A$1:$I$88,3,0)*0.475*44/12</f>
        <v>9.3458926216338742</v>
      </c>
      <c r="AW29" s="23">
        <f>EXP(-LN(2)/2)*AW28+(1-EXP(-LN(2)/2))/(LN(2)/2)*AQ29*AT29*VLOOKUP('Données projet'!$B$10,Paramètres!$A$1:$I$88,3,0)*0.475*44/12</f>
        <v>8.1214036687493856</v>
      </c>
      <c r="AX29" s="23">
        <f t="shared" si="6"/>
        <v>19.987140514121009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6.3</v>
      </c>
      <c r="N30" s="14">
        <f>IF('Données projet'!$A$36&gt;35,N29+M30-V29,IF(A30&lt;'Données projet'!$A$36,$K$205^A30,IF(A30='Données projet'!$A$36,'Données projet'!$B$36,N29+M30-V29)))</f>
        <v>86.09999999999998</v>
      </c>
      <c r="O30" s="14">
        <f>N30*VLOOKUP('Données projet'!$B$9,Paramètres!$A$1:$I$88,3,0)*VLOOKUP('Données projet'!$B$9,Paramètres!$A$1:$I$88,5,0)</f>
        <v>77.903279999999981</v>
      </c>
      <c r="P30" s="14">
        <f t="shared" si="33"/>
        <v>21.623735462576285</v>
      </c>
      <c r="Q30" s="22">
        <f t="shared" si="2"/>
        <v>173.342885263987</v>
      </c>
      <c r="R30" s="62">
        <f t="shared" si="0"/>
        <v>463.00955193065369</v>
      </c>
      <c r="S30" s="62">
        <f ca="1">AVERAGE(OFFSET($R$3,0,0,'Données projet'!$E$9+1,1))-AVERAGE(OFFSET($H$3,0,0,'Données projet'!$E$9+1,1))</f>
        <v>388.50131600273431</v>
      </c>
      <c r="T30" s="62">
        <f t="shared" si="34"/>
        <v>247.01165577562955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19.399999999999999</v>
      </c>
      <c r="AI30" s="14">
        <f>IF('Données projet'!$A$62&gt;35,AI29+AH30-AQ29,IF(A30&lt;'Données projet'!$A$62,$AF$205^A30,IF(A30='Données projet'!$A$62,'Données projet'!$B$62,AI29+AH30-AQ29)))</f>
        <v>193.8</v>
      </c>
      <c r="AJ30" s="14">
        <f>AI30*VLOOKUP('Données projet'!$B$10,Paramètres!$A$1:$I$88,3,0)*VLOOKUP('Données projet'!$B$10,Paramètres!$A$1:$I$88,5,0)</f>
        <v>115.89240000000002</v>
      </c>
      <c r="AK30" s="14">
        <f t="shared" si="35"/>
        <v>30.715035712541109</v>
      </c>
      <c r="AL30" s="22">
        <f t="shared" si="4"/>
        <v>255.34128386600915</v>
      </c>
      <c r="AM30" s="62">
        <f t="shared" si="5"/>
        <v>545.00795053267586</v>
      </c>
      <c r="AN30" s="62">
        <f ca="1">AVERAGE(OFFSET($AM$3,0,0,'Données projet'!$E$10+1,1))-AVERAGE(OFFSET($H$3,0,0,'Données projet'!$E$10+1,1))</f>
        <v>390.44421266629212</v>
      </c>
      <c r="AO30" s="62">
        <f t="shared" si="36"/>
        <v>366.59530582564736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2.4704316154634682</v>
      </c>
      <c r="AV30" s="23">
        <f>EXP(-LN(2)/25)*AV29+(1-EXP(-LN(2)/25))/(LN(2)/25)*Calculateur!AQ30*Calculateur!AS30*VLOOKUP('Données projet'!$B$10,Paramètres!$A$1:$I$88,3,0)*0.475*44/12</f>
        <v>9.0903286964161634</v>
      </c>
      <c r="AW30" s="23">
        <f>EXP(-LN(2)/2)*AW29+(1-EXP(-LN(2)/2))/(LN(2)/2)*AQ30*AT30*VLOOKUP('Données projet'!$B$10,Paramètres!$A$1:$I$88,3,0)*0.475*44/12</f>
        <v>5.7426996069259966</v>
      </c>
      <c r="AX30" s="23">
        <f t="shared" si="6"/>
        <v>17.303459918805629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6.3</v>
      </c>
      <c r="N31" s="14">
        <f>IF('Données projet'!$A$36&gt;35,N30+M31-V30,IF(A31&lt;'Données projet'!$A$36,$K$205^A31,IF(A31='Données projet'!$A$36,'Données projet'!$B$36,N30+M31-V30)))</f>
        <v>92.399999999999977</v>
      </c>
      <c r="O31" s="14">
        <f>N31*VLOOKUP('Données projet'!$B$9,Paramètres!$A$1:$I$88,3,0)*VLOOKUP('Données projet'!$B$9,Paramètres!$A$1:$I$88,5,0)</f>
        <v>83.603519999999975</v>
      </c>
      <c r="P31" s="14">
        <f t="shared" si="33"/>
        <v>23.015991519299678</v>
      </c>
      <c r="Q31" s="22">
        <f t="shared" si="2"/>
        <v>185.69564922944687</v>
      </c>
      <c r="R31" s="62">
        <f t="shared" si="0"/>
        <v>476.58453811833573</v>
      </c>
      <c r="S31" s="62">
        <f ca="1">AVERAGE(OFFSET($R$3,0,0,'Données projet'!$E$9+1,1))-AVERAGE(OFFSET($H$3,0,0,'Données projet'!$E$9+1,1))</f>
        <v>388.50131600273431</v>
      </c>
      <c r="T31" s="62">
        <f t="shared" si="34"/>
        <v>247.01165577562955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19.399999999999999</v>
      </c>
      <c r="AI31" s="14">
        <f>IF('Données projet'!$A$62&gt;35,AI30+AH31-AQ30,IF(A31&lt;'Données projet'!$A$62,$AF$205^A31,IF(A31='Données projet'!$A$62,'Données projet'!$B$62,AI30+AH31-AQ30)))</f>
        <v>213.20000000000002</v>
      </c>
      <c r="AJ31" s="14">
        <f>AI31*VLOOKUP('Données projet'!$B$10,Paramètres!$A$1:$I$88,3,0)*VLOOKUP('Données projet'!$B$10,Paramètres!$A$1:$I$88,5,0)</f>
        <v>127.49360000000003</v>
      </c>
      <c r="AK31" s="14">
        <f t="shared" si="35"/>
        <v>33.416549303279808</v>
      </c>
      <c r="AL31" s="22">
        <f t="shared" si="4"/>
        <v>280.25184336987905</v>
      </c>
      <c r="AM31" s="62">
        <f t="shared" si="5"/>
        <v>571.14073225876791</v>
      </c>
      <c r="AN31" s="62">
        <f ca="1">AVERAGE(OFFSET($AM$3,0,0,'Données projet'!$E$10+1,1))-AVERAGE(OFFSET($H$3,0,0,'Données projet'!$E$10+1,1))</f>
        <v>390.44421266629212</v>
      </c>
      <c r="AO31" s="62">
        <f t="shared" si="36"/>
        <v>366.59530582564736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2.4219879582987294</v>
      </c>
      <c r="AV31" s="23">
        <f>EXP(-LN(2)/25)*AV30+(1-EXP(-LN(2)/25))/(LN(2)/25)*Calculateur!AQ31*Calculateur!AS31*VLOOKUP('Données projet'!$B$10,Paramètres!$A$1:$I$88,3,0)*0.475*44/12</f>
        <v>8.841753180173054</v>
      </c>
      <c r="AW31" s="23">
        <f>EXP(-LN(2)/2)*AW30+(1-EXP(-LN(2)/2))/(LN(2)/2)*AQ31*AT31*VLOOKUP('Données projet'!$B$10,Paramètres!$A$1:$I$88,3,0)*0.475*44/12</f>
        <v>4.0607018343746937</v>
      </c>
      <c r="AX31" s="23">
        <f t="shared" si="6"/>
        <v>15.324442972846477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6.3</v>
      </c>
      <c r="N32" s="14">
        <f>IF('Données projet'!$A$36&gt;35,N31+M32-V31,IF(A32&lt;'Données projet'!$A$36,$K$205^A32,IF(A32='Données projet'!$A$36,'Données projet'!$B$36,N31+M32-V31)))</f>
        <v>98.699999999999974</v>
      </c>
      <c r="O32" s="14">
        <f>N32*VLOOKUP('Données projet'!$B$9,Paramètres!$A$1:$I$88,3,0)*VLOOKUP('Données projet'!$B$9,Paramètres!$A$1:$I$88,5,0)</f>
        <v>89.303759999999968</v>
      </c>
      <c r="P32" s="14">
        <f t="shared" si="33"/>
        <v>24.397232850954325</v>
      </c>
      <c r="Q32" s="22">
        <f t="shared" si="2"/>
        <v>198.02922921541202</v>
      </c>
      <c r="R32" s="62">
        <f t="shared" si="0"/>
        <v>490.14034032652319</v>
      </c>
      <c r="S32" s="62">
        <f ca="1">AVERAGE(OFFSET($R$3,0,0,'Données projet'!$E$9+1,1))-AVERAGE(OFFSET($H$3,0,0,'Données projet'!$E$9+1,1))</f>
        <v>388.50131600273431</v>
      </c>
      <c r="T32" s="62">
        <f t="shared" si="34"/>
        <v>247.01165577562955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19.399999999999999</v>
      </c>
      <c r="AI32" s="14">
        <f>IF('Données projet'!$A$62&gt;35,AI31+AH32-AQ31,IF(A32&lt;'Données projet'!$A$62,$AF$205^A32,IF(A32='Données projet'!$A$62,'Données projet'!$B$62,AI31+AH32-AQ31)))</f>
        <v>232.60000000000002</v>
      </c>
      <c r="AJ32" s="14">
        <f>AI32*VLOOKUP('Données projet'!$B$10,Paramètres!$A$1:$I$88,3,0)*VLOOKUP('Données projet'!$B$10,Paramètres!$A$1:$I$88,5,0)</f>
        <v>139.09480000000002</v>
      </c>
      <c r="AK32" s="14">
        <f t="shared" si="35"/>
        <v>36.089558664086148</v>
      </c>
      <c r="AL32" s="22">
        <f t="shared" si="4"/>
        <v>305.11275800661673</v>
      </c>
      <c r="AM32" s="62">
        <f t="shared" si="5"/>
        <v>597.22386911772787</v>
      </c>
      <c r="AN32" s="62">
        <f ca="1">AVERAGE(OFFSET($AM$3,0,0,'Données projet'!$E$10+1,1))-AVERAGE(OFFSET($H$3,0,0,'Données projet'!$E$10+1,1))</f>
        <v>390.44421266629212</v>
      </c>
      <c r="AO32" s="62">
        <f t="shared" si="36"/>
        <v>366.59530582564736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2.3744942517032777</v>
      </c>
      <c r="AV32" s="23">
        <f>EXP(-LN(2)/25)*AV31+(1-EXP(-LN(2)/25))/(LN(2)/25)*Calculateur!AQ32*Calculateur!AS32*VLOOKUP('Données projet'!$B$10,Paramètres!$A$1:$I$88,3,0)*0.475*44/12</f>
        <v>8.5999749744936302</v>
      </c>
      <c r="AW32" s="23">
        <f>EXP(-LN(2)/2)*AW31+(1-EXP(-LN(2)/2))/(LN(2)/2)*AQ32*AT32*VLOOKUP('Données projet'!$B$10,Paramètres!$A$1:$I$88,3,0)*0.475*44/12</f>
        <v>2.8713498034629987</v>
      </c>
      <c r="AX32" s="23">
        <f t="shared" si="6"/>
        <v>13.845819029659907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6.3</v>
      </c>
      <c r="M33" s="13">
        <f t="array" ref="M33">INDEX(L:L,MIN(IF(ISNUMBER(L33:L229),ROW(L33:L229),"")))</f>
        <v>6.3</v>
      </c>
      <c r="N33" s="14">
        <f>IF('Données projet'!$A$36&gt;35,N32+M33-V32,IF(A33&lt;'Données projet'!$A$36,$K$205^A33,IF(A33='Données projet'!$A$36,'Données projet'!$B$36,N32+M33-V32)))</f>
        <v>104.99999999999997</v>
      </c>
      <c r="O33" s="14">
        <f>N33*VLOOKUP('Données projet'!$B$9,Paramètres!$A$1:$I$88,3,0)*VLOOKUP('Données projet'!$B$9,Paramètres!$A$1:$I$88,5,0)</f>
        <v>95.003999999999962</v>
      </c>
      <c r="P33" s="14">
        <f t="shared" si="33"/>
        <v>25.768242550600764</v>
      </c>
      <c r="Q33" s="22">
        <f t="shared" si="2"/>
        <v>210.34498910896289</v>
      </c>
      <c r="R33" s="62">
        <f t="shared" si="0"/>
        <v>503.67832244229623</v>
      </c>
      <c r="S33" s="62">
        <f ca="1">AVERAGE(OFFSET($R$3,0,0,'Données projet'!$E$9+1,1))-AVERAGE(OFFSET($H$3,0,0,'Données projet'!$E$9+1,1))</f>
        <v>388.50131600273431</v>
      </c>
      <c r="T33" s="62">
        <f t="shared" si="34"/>
        <v>247.01165577562955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252</v>
      </c>
      <c r="AG33" s="13">
        <f>VLOOKUP(A33,'Données projet'!$A$61:$I$81,9,0)</f>
        <v>19.399999999999999</v>
      </c>
      <c r="AH33" s="13">
        <f t="array" ref="AH33">INDEX(AG:AG,MIN(IF(ISNUMBER(AG33:AG229),ROW(AG33:AG229),"")))</f>
        <v>19.399999999999999</v>
      </c>
      <c r="AI33" s="14">
        <f>IF('Données projet'!$A$62&gt;35,AI32+AH33-AQ32,IF(A33&lt;'Données projet'!$A$62,$AF$205^A33,IF(A33='Données projet'!$A$62,'Données projet'!$B$62,AI32+AH33-AQ32)))</f>
        <v>252.00000000000003</v>
      </c>
      <c r="AJ33" s="14">
        <f>AI33*VLOOKUP('Données projet'!$B$10,Paramètres!$A$1:$I$88,3,0)*VLOOKUP('Données projet'!$B$10,Paramètres!$A$1:$I$88,5,0)</f>
        <v>150.69600000000003</v>
      </c>
      <c r="AK33" s="14">
        <f t="shared" si="35"/>
        <v>38.736711478840633</v>
      </c>
      <c r="AL33" s="22">
        <f t="shared" si="4"/>
        <v>329.92863915898073</v>
      </c>
      <c r="AM33" s="62">
        <f t="shared" si="5"/>
        <v>623.26197249231404</v>
      </c>
      <c r="AN33" s="62">
        <f ca="1">AVERAGE(OFFSET($AM$3,0,0,'Données projet'!$E$10+1,1))-AVERAGE(OFFSET($H$3,0,0,'Données projet'!$E$10+1,1))</f>
        <v>390.44421266629212</v>
      </c>
      <c r="AO33" s="62">
        <f t="shared" si="36"/>
        <v>366.59530582564736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45</v>
      </c>
      <c r="AR33" s="17">
        <f>IF(ISNA(VLOOKUP(A33,'Données projet'!$A$61:$I$81,5,0)),0%,VLOOKUP(A33,'Données projet'!$A$61:$I$81,5,0)*VLOOKUP('Données projet'!$B$10,Paramètres!$A$1:$I$88,7,0))</f>
        <v>0.18000000000000002</v>
      </c>
      <c r="AS33" s="17">
        <f>IF(ISNA(VLOOKUP(A33,'Données projet'!$A$61:$I$81,6,0)),0%,VLOOKUP(A33,'Données projet'!$A$61:$I$81,6,0)*VLOOKUP('Données projet'!$B$10,Paramètres!$A$1:$I$88,7,0))</f>
        <v>0.13500000000000001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projet'!$B$10,Paramètres!$A$1:$I$88,3,0)*0.475*44/12</f>
        <v>8.7535447769839081</v>
      </c>
      <c r="AV33" s="23">
        <f>EXP(-LN(2)/25)*AV32+(1-EXP(-LN(2)/25))/(LN(2)/25)*Calculateur!AQ33*Calculateur!AS33*VLOOKUP('Données projet'!$B$10,Paramètres!$A$1:$I$88,3,0)*0.475*44/12</f>
        <v>13.165042823725948</v>
      </c>
      <c r="AW33" s="23">
        <f>EXP(-LN(2)/2)*AW32+(1-EXP(-LN(2)/2))/(LN(2)/2)*AQ33*AT33*VLOOKUP('Données projet'!$B$10,Paramètres!$A$1:$I$88,3,0)*0.475*44/12</f>
        <v>11.170862255118506</v>
      </c>
      <c r="AX33" s="23">
        <f t="shared" si="6"/>
        <v>33.089449855828363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8.1999999999999993</v>
      </c>
      <c r="N34" s="14">
        <f>IF('Données projet'!$A$36&gt;35,N33+M34-V33,IF(A34&lt;'Données projet'!$A$36,$K$205^A34,IF(A34='Données projet'!$A$36,'Données projet'!$B$36,N33+M34-V33)))</f>
        <v>84.199999999999974</v>
      </c>
      <c r="O34" s="14">
        <f>N34*VLOOKUP('Données projet'!$B$9,Paramètres!$A$1:$I$88,3,0)*VLOOKUP('Données projet'!$B$9,Paramètres!$A$1:$I$88,5,0)</f>
        <v>76.184159999999977</v>
      </c>
      <c r="P34" s="14">
        <f t="shared" si="33"/>
        <v>21.201554232857205</v>
      </c>
      <c r="Q34" s="22">
        <f t="shared" si="2"/>
        <v>169.61345228889294</v>
      </c>
      <c r="R34" s="62">
        <f t="shared" si="0"/>
        <v>462.94678562222623</v>
      </c>
      <c r="S34" s="62">
        <f ca="1">AVERAGE(OFFSET($R$3,0,0,'Données projet'!$E$9+1,1))-AVERAGE(OFFSET($H$3,0,0,'Données projet'!$E$9+1,1))</f>
        <v>388.50131600273431</v>
      </c>
      <c r="T34" s="62">
        <f t="shared" si="34"/>
        <v>247.01165577562955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21</v>
      </c>
      <c r="AI34" s="14">
        <f>IF('Données projet'!$A$62&gt;35,AI33+AH34-AQ33,IF(A34&lt;'Données projet'!$A$62,$AF$205^A34,IF(A34='Données projet'!$A$62,'Données projet'!$B$62,AI33+AH34-AQ33)))</f>
        <v>228</v>
      </c>
      <c r="AJ34" s="14">
        <f>AI34*VLOOKUP('Données projet'!$B$10,Paramètres!$A$1:$I$88,3,0)*VLOOKUP('Données projet'!$B$10,Paramètres!$A$1:$I$88,5,0)</f>
        <v>136.34400000000002</v>
      </c>
      <c r="AK34" s="14">
        <f t="shared" si="35"/>
        <v>35.458181756405082</v>
      </c>
      <c r="AL34" s="22">
        <f t="shared" si="4"/>
        <v>299.2221332257389</v>
      </c>
      <c r="AM34" s="62">
        <f t="shared" si="5"/>
        <v>592.55546655907222</v>
      </c>
      <c r="AN34" s="62">
        <f ca="1">AVERAGE(OFFSET($AM$3,0,0,'Données projet'!$E$10+1,1))-AVERAGE(OFFSET($H$3,0,0,'Données projet'!$E$10+1,1))</f>
        <v>390.44421266629212</v>
      </c>
      <c r="AO34" s="62">
        <f t="shared" si="36"/>
        <v>366.59530582564736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8.581893103042372</v>
      </c>
      <c r="AV34" s="23">
        <f>EXP(-LN(2)/25)*AV33+(1-EXP(-LN(2)/25))/(LN(2)/25)*Calculateur!AQ34*Calculateur!AS34*VLOOKUP('Données projet'!$B$10,Paramètres!$A$1:$I$88,3,0)*0.475*44/12</f>
        <v>12.805044035391649</v>
      </c>
      <c r="AW34" s="23">
        <f>EXP(-LN(2)/2)*AW33+(1-EXP(-LN(2)/2))/(LN(2)/2)*AQ34*AT34*VLOOKUP('Données projet'!$B$10,Paramètres!$A$1:$I$88,3,0)*0.475*44/12</f>
        <v>7.8989924522951442</v>
      </c>
      <c r="AX34" s="23">
        <f t="shared" si="6"/>
        <v>29.285929590729165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8.1999999999999993</v>
      </c>
      <c r="N35" s="14">
        <f>IF('Données projet'!$A$36&gt;35,N34+M35-V34,IF(A35&lt;'Données projet'!$A$36,$K$205^A35,IF(A35='Données projet'!$A$36,'Données projet'!$B$36,N34+M35-V34)))</f>
        <v>92.399999999999977</v>
      </c>
      <c r="O35" s="14">
        <f>N35*VLOOKUP('Données projet'!$B$9,Paramètres!$A$1:$I$88,3,0)*VLOOKUP('Données projet'!$B$9,Paramètres!$A$1:$I$88,5,0)</f>
        <v>83.603519999999975</v>
      </c>
      <c r="P35" s="14">
        <f t="shared" si="33"/>
        <v>23.015991519299678</v>
      </c>
      <c r="Q35" s="22">
        <f t="shared" ref="Q35:Q66" si="53">(O35+P35)*0.475*44/12</f>
        <v>185.69564922944687</v>
      </c>
      <c r="R35" s="62">
        <f t="shared" si="0"/>
        <v>479.02898256278019</v>
      </c>
      <c r="S35" s="62">
        <f ca="1">AVERAGE(OFFSET($R$3,0,0,'Données projet'!$E$9+1,1))-AVERAGE(OFFSET($H$3,0,0,'Données projet'!$E$9+1,1))</f>
        <v>388.50131600273431</v>
      </c>
      <c r="T35" s="62">
        <f t="shared" si="34"/>
        <v>247.01165577562955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21</v>
      </c>
      <c r="AI35" s="14">
        <f>IF('Données projet'!$A$62&gt;35,AI34+AH35-AQ34,IF(A35&lt;'Données projet'!$A$62,$AF$205^A35,IF(A35='Données projet'!$A$62,'Données projet'!$B$62,AI34+AH35-AQ34)))</f>
        <v>249</v>
      </c>
      <c r="AJ35" s="14">
        <f>AI35*VLOOKUP('Données projet'!$B$10,Paramètres!$A$1:$I$88,3,0)*VLOOKUP('Données projet'!$B$10,Paramètres!$A$1:$I$88,5,0)</f>
        <v>148.90200000000002</v>
      </c>
      <c r="AK35" s="14">
        <f t="shared" si="35"/>
        <v>38.328954586731257</v>
      </c>
      <c r="AL35" s="22">
        <f t="shared" si="4"/>
        <v>326.09391257189031</v>
      </c>
      <c r="AM35" s="62">
        <f t="shared" si="5"/>
        <v>619.42724590522357</v>
      </c>
      <c r="AN35" s="62">
        <f ca="1">AVERAGE(OFFSET($AM$3,0,0,'Données projet'!$E$10+1,1))-AVERAGE(OFFSET($H$3,0,0,'Données projet'!$E$10+1,1))</f>
        <v>390.44421266629212</v>
      </c>
      <c r="AO35" s="62">
        <f t="shared" si="36"/>
        <v>366.59530582564736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8.4136074137296468</v>
      </c>
      <c r="AV35" s="23">
        <f>EXP(-LN(2)/25)*AV34+(1-EXP(-LN(2)/25))/(LN(2)/25)*Calculateur!AQ35*Calculateur!AS35*VLOOKUP('Données projet'!$B$10,Paramètres!$A$1:$I$88,3,0)*0.475*44/12</f>
        <v>12.454889432855865</v>
      </c>
      <c r="AW35" s="23">
        <f>EXP(-LN(2)/2)*AW34+(1-EXP(-LN(2)/2))/(LN(2)/2)*AQ35*AT35*VLOOKUP('Données projet'!$B$10,Paramètres!$A$1:$I$88,3,0)*0.475*44/12</f>
        <v>5.5854311275592536</v>
      </c>
      <c r="AX35" s="23">
        <f t="shared" si="6"/>
        <v>26.453927974144765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8.1999999999999993</v>
      </c>
      <c r="N36" s="14">
        <f>IF('Données projet'!$A$36&gt;35,N35+M36-V35,IF(A36&lt;'Données projet'!$A$36,$K$205^A36,IF(A36='Données projet'!$A$36,'Données projet'!$B$36,N35+M36-V35)))</f>
        <v>100.59999999999998</v>
      </c>
      <c r="O36" s="14">
        <f>N36*VLOOKUP('Données projet'!$B$9,Paramètres!$A$1:$I$88,3,0)*VLOOKUP('Données projet'!$B$9,Paramètres!$A$1:$I$88,5,0)</f>
        <v>91.022879999999972</v>
      </c>
      <c r="P36" s="14">
        <f t="shared" si="33"/>
        <v>24.811756526220293</v>
      </c>
      <c r="Q36" s="22">
        <f t="shared" si="53"/>
        <v>201.74532528316695</v>
      </c>
      <c r="R36" s="62">
        <f t="shared" si="0"/>
        <v>495.07865861650026</v>
      </c>
      <c r="S36" s="62">
        <f ca="1">AVERAGE(OFFSET($R$3,0,0,'Données projet'!$E$9+1,1))-AVERAGE(OFFSET($H$3,0,0,'Données projet'!$E$9+1,1))</f>
        <v>388.50131600273431</v>
      </c>
      <c r="T36" s="62">
        <f t="shared" si="34"/>
        <v>247.01165577562955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21</v>
      </c>
      <c r="AI36" s="14">
        <f>IF('Données projet'!$A$62&gt;35,AI35+AH36-AQ35,IF(A36&lt;'Données projet'!$A$62,$AF$205^A36,IF(A36='Données projet'!$A$62,'Données projet'!$B$62,AI35+AH36-AQ35)))</f>
        <v>270</v>
      </c>
      <c r="AJ36" s="14">
        <f>AI36*VLOOKUP('Données projet'!$B$10,Paramètres!$A$1:$I$88,3,0)*VLOOKUP('Données projet'!$B$10,Paramètres!$A$1:$I$88,5,0)</f>
        <v>161.46</v>
      </c>
      <c r="AK36" s="14">
        <f t="shared" si="35"/>
        <v>41.171648186302534</v>
      </c>
      <c r="AL36" s="22">
        <f t="shared" si="4"/>
        <v>352.9167872578102</v>
      </c>
      <c r="AM36" s="62">
        <f t="shared" si="5"/>
        <v>646.25012059114351</v>
      </c>
      <c r="AN36" s="62">
        <f ca="1">AVERAGE(OFFSET($AM$3,0,0,'Données projet'!$E$10+1,1))-AVERAGE(OFFSET($H$3,0,0,'Données projet'!$E$10+1,1))</f>
        <v>390.44421266629212</v>
      </c>
      <c r="AO36" s="62">
        <f t="shared" si="36"/>
        <v>366.59530582564736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8.2486217041402075</v>
      </c>
      <c r="AV36" s="23">
        <f>EXP(-LN(2)/25)*AV35+(1-EXP(-LN(2)/25))/(LN(2)/25)*Calculateur!AQ36*Calculateur!AS36*VLOOKUP('Données projet'!$B$10,Paramètres!$A$1:$I$88,3,0)*0.475*44/12</f>
        <v>12.114309826340252</v>
      </c>
      <c r="AW36" s="23">
        <f>EXP(-LN(2)/2)*AW35+(1-EXP(-LN(2)/2))/(LN(2)/2)*AQ36*AT36*VLOOKUP('Données projet'!$B$10,Paramètres!$A$1:$I$88,3,0)*0.475*44/12</f>
        <v>3.949496226147573</v>
      </c>
      <c r="AX36" s="23">
        <f t="shared" si="6"/>
        <v>24.312427756628033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8.1999999999999993</v>
      </c>
      <c r="N37" s="14">
        <f>IF('Données projet'!$A$36&gt;35,N36+M37-V36,IF(A37&lt;'Données projet'!$A$36,$K$205^A37,IF(A37='Données projet'!$A$36,'Données projet'!$B$36,N36+M37-V36)))</f>
        <v>108.79999999999998</v>
      </c>
      <c r="O37" s="14">
        <f>N37*VLOOKUP('Données projet'!$B$9,Paramètres!$A$1:$I$88,3,0)*VLOOKUP('Données projet'!$B$9,Paramètres!$A$1:$I$88,5,0)</f>
        <v>98.442239999999984</v>
      </c>
      <c r="P37" s="14">
        <f t="shared" si="33"/>
        <v>26.590544283900247</v>
      </c>
      <c r="Q37" s="22">
        <f t="shared" si="53"/>
        <v>217.76543262779288</v>
      </c>
      <c r="R37" s="62">
        <f t="shared" si="0"/>
        <v>511.09876596112622</v>
      </c>
      <c r="S37" s="62">
        <f ca="1">AVERAGE(OFFSET($R$3,0,0,'Données projet'!$E$9+1,1))-AVERAGE(OFFSET($H$3,0,0,'Données projet'!$E$9+1,1))</f>
        <v>388.50131600273431</v>
      </c>
      <c r="T37" s="62">
        <f t="shared" si="34"/>
        <v>247.01165577562955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21</v>
      </c>
      <c r="AI37" s="14">
        <f>IF('Données projet'!$A$62&gt;35,AI36+AH37-AQ36,IF(A37&lt;'Données projet'!$A$62,$AF$205^A37,IF(A37='Données projet'!$A$62,'Données projet'!$B$62,AI36+AH37-AQ36)))</f>
        <v>291</v>
      </c>
      <c r="AJ37" s="14">
        <f>AI37*VLOOKUP('Données projet'!$B$10,Paramètres!$A$1:$I$88,3,0)*VLOOKUP('Données projet'!$B$10,Paramètres!$A$1:$I$88,5,0)</f>
        <v>174.01800000000003</v>
      </c>
      <c r="AK37" s="14">
        <f t="shared" si="35"/>
        <v>43.988694800618951</v>
      </c>
      <c r="AL37" s="22">
        <f t="shared" si="4"/>
        <v>379.69499344441141</v>
      </c>
      <c r="AM37" s="62">
        <f t="shared" si="5"/>
        <v>673.02832677774472</v>
      </c>
      <c r="AN37" s="62">
        <f ca="1">AVERAGE(OFFSET($AM$3,0,0,'Données projet'!$E$10+1,1))-AVERAGE(OFFSET($H$3,0,0,'Données projet'!$E$10+1,1))</f>
        <v>390.44421266629212</v>
      </c>
      <c r="AO37" s="62">
        <f t="shared" si="36"/>
        <v>366.59530582564736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8.086871263684472</v>
      </c>
      <c r="AV37" s="23">
        <f>EXP(-LN(2)/25)*AV36+(1-EXP(-LN(2)/25))/(LN(2)/25)*Calculateur!AQ37*Calculateur!AS37*VLOOKUP('Données projet'!$B$10,Paramètres!$A$1:$I$88,3,0)*0.475*44/12</f>
        <v>11.783043387075111</v>
      </c>
      <c r="AW37" s="23">
        <f>EXP(-LN(2)/2)*AW36+(1-EXP(-LN(2)/2))/(LN(2)/2)*AQ37*AT37*VLOOKUP('Données projet'!$B$10,Paramètres!$A$1:$I$88,3,0)*0.475*44/12</f>
        <v>2.7927155637796273</v>
      </c>
      <c r="AX37" s="23">
        <f t="shared" si="6"/>
        <v>22.66263021453921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8.1999999999999993</v>
      </c>
      <c r="N38" s="14">
        <f>IF('Données projet'!$A$36&gt;35,N37+M38-V37,IF(A38&lt;'Données projet'!$A$36,$K$205^A38,IF(A38='Données projet'!$A$36,'Données projet'!$B$36,N37+M38-V37)))</f>
        <v>116.99999999999999</v>
      </c>
      <c r="O38" s="14">
        <f>N38*VLOOKUP('Données projet'!$B$9,Paramètres!$A$1:$I$88,3,0)*VLOOKUP('Données projet'!$B$9,Paramètres!$A$1:$I$88,5,0)</f>
        <v>105.86159999999998</v>
      </c>
      <c r="P38" s="14">
        <f t="shared" si="33"/>
        <v>28.353779818951288</v>
      </c>
      <c r="Q38" s="22">
        <f t="shared" si="53"/>
        <v>233.75845318467347</v>
      </c>
      <c r="R38" s="62">
        <f t="shared" si="0"/>
        <v>527.09178651800676</v>
      </c>
      <c r="S38" s="62">
        <f ca="1">AVERAGE(OFFSET($R$3,0,0,'Données projet'!$E$9+1,1))-AVERAGE(OFFSET($H$3,0,0,'Données projet'!$E$9+1,1))</f>
        <v>388.50131600273431</v>
      </c>
      <c r="T38" s="62">
        <f t="shared" si="34"/>
        <v>247.01165577562955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312</v>
      </c>
      <c r="AG38" s="13">
        <f>VLOOKUP(A38,'Données projet'!$A$61:$I$81,9,0)</f>
        <v>21</v>
      </c>
      <c r="AH38" s="13">
        <f t="array" ref="AH38">INDEX(AG:AG,MIN(IF(ISNUMBER(AG38:AG234),ROW(AG38:AG234),"")))</f>
        <v>21</v>
      </c>
      <c r="AI38" s="14">
        <f>IF('Données projet'!$A$62&gt;35,AI37+AH38-AQ37,IF(A38&lt;'Données projet'!$A$62,$AF$205^A38,IF(A38='Données projet'!$A$62,'Données projet'!$B$62,AI37+AH38-AQ37)))</f>
        <v>312</v>
      </c>
      <c r="AJ38" s="14">
        <f>AI38*VLOOKUP('Données projet'!$B$10,Paramètres!$A$1:$I$88,3,0)*VLOOKUP('Données projet'!$B$10,Paramètres!$A$1:$I$88,5,0)</f>
        <v>186.57600000000002</v>
      </c>
      <c r="AK38" s="14">
        <f t="shared" si="35"/>
        <v>46.782155731694274</v>
      </c>
      <c r="AL38" s="22">
        <f t="shared" si="4"/>
        <v>406.43212123270087</v>
      </c>
      <c r="AM38" s="62">
        <f t="shared" si="5"/>
        <v>699.76545456603412</v>
      </c>
      <c r="AN38" s="62">
        <f ca="1">AVERAGE(OFFSET($AM$3,0,0,'Données projet'!$E$10+1,1))-AVERAGE(OFFSET($H$3,0,0,'Données projet'!$E$10+1,1))</f>
        <v>390.44421266629212</v>
      </c>
      <c r="AO38" s="62">
        <f t="shared" si="36"/>
        <v>366.59530582564736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52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7.9282926507080456</v>
      </c>
      <c r="AV38" s="23">
        <f>EXP(-LN(2)/25)*AV37+(1-EXP(-LN(2)/25))/(LN(2)/25)*Calculateur!AQ38*Calculateur!AS38*VLOOKUP('Données projet'!$B$10,Paramètres!$A$1:$I$88,3,0)*0.475*44/12</f>
        <v>11.46083544601222</v>
      </c>
      <c r="AW38" s="23">
        <f>EXP(-LN(2)/2)*AW37+(1-EXP(-LN(2)/2))/(LN(2)/2)*AQ38*AT38*VLOOKUP('Données projet'!$B$10,Paramètres!$A$1:$I$88,3,0)*0.475*44/12</f>
        <v>1.9747481130737867</v>
      </c>
      <c r="AX38" s="23">
        <f t="shared" si="6"/>
        <v>21.363876209794054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8.1999999999999993</v>
      </c>
      <c r="N39" s="14">
        <f>IF('Données projet'!$A$36&gt;35,N38+M39-V38,IF(A39&lt;'Données projet'!$A$36,$K$205^A39,IF(A39='Données projet'!$A$36,'Données projet'!$B$36,N38+M39-V38)))</f>
        <v>125.19999999999999</v>
      </c>
      <c r="O39" s="14">
        <f>N39*VLOOKUP('Données projet'!$B$9,Paramètres!$A$1:$I$88,3,0)*VLOOKUP('Données projet'!$B$9,Paramètres!$A$1:$I$88,5,0)</f>
        <v>113.28095999999998</v>
      </c>
      <c r="P39" s="14">
        <f t="shared" si="33"/>
        <v>30.102677097724456</v>
      </c>
      <c r="Q39" s="22">
        <f t="shared" si="53"/>
        <v>249.72650127853672</v>
      </c>
      <c r="R39" s="62">
        <f t="shared" si="0"/>
        <v>543.05983461186997</v>
      </c>
      <c r="S39" s="62">
        <f ca="1">AVERAGE(OFFSET($R$3,0,0,'Données projet'!$E$9+1,1))-AVERAGE(OFFSET($H$3,0,0,'Données projet'!$E$9+1,1))</f>
        <v>388.50131600273431</v>
      </c>
      <c r="T39" s="62">
        <f t="shared" si="34"/>
        <v>247.01165577562955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21.6</v>
      </c>
      <c r="AI39" s="14">
        <f>IF('Données projet'!$A$62&gt;35,AI38+AH39-AQ38,IF(A39&lt;'Données projet'!$A$62,$AF$205^A39,IF(A39='Données projet'!$A$62,'Données projet'!$B$62,AI38+AH39-AQ38)))</f>
        <v>281.60000000000002</v>
      </c>
      <c r="AJ39" s="14">
        <f>AI39*VLOOKUP('Données projet'!$B$10,Paramètres!$A$1:$I$88,3,0)*VLOOKUP('Données projet'!$B$10,Paramètres!$A$1:$I$88,5,0)</f>
        <v>168.39680000000004</v>
      </c>
      <c r="AK39" s="14">
        <f t="shared" si="35"/>
        <v>42.730762346041978</v>
      </c>
      <c r="AL39" s="22">
        <f t="shared" si="4"/>
        <v>367.71383775268987</v>
      </c>
      <c r="AM39" s="62">
        <f t="shared" si="5"/>
        <v>661.04717108602313</v>
      </c>
      <c r="AN39" s="62">
        <f ca="1">AVERAGE(OFFSET($AM$3,0,0,'Données projet'!$E$10+1,1))-AVERAGE(OFFSET($H$3,0,0,'Données projet'!$E$10+1,1))</f>
        <v>390.44421266629212</v>
      </c>
      <c r="AO39" s="62">
        <f t="shared" si="36"/>
        <v>366.59530582564736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7.7728236676086837</v>
      </c>
      <c r="AV39" s="23">
        <f>EXP(-LN(2)/25)*AV38+(1-EXP(-LN(2)/25))/(LN(2)/25)*Calculateur!AQ39*Calculateur!AS39*VLOOKUP('Données projet'!$B$10,Paramètres!$A$1:$I$88,3,0)*0.475*44/12</f>
        <v>11.147438298041875</v>
      </c>
      <c r="AW39" s="23">
        <f>EXP(-LN(2)/2)*AW38+(1-EXP(-LN(2)/2))/(LN(2)/2)*AQ39*AT39*VLOOKUP('Données projet'!$B$10,Paramètres!$A$1:$I$88,3,0)*0.475*44/12</f>
        <v>1.3963577818898139</v>
      </c>
      <c r="AX39" s="23">
        <f t="shared" si="6"/>
        <v>20.316619747540376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8.1999999999999993</v>
      </c>
      <c r="N40" s="14">
        <f>IF('Données projet'!$A$36&gt;35,N39+M40-V39,IF(A40&lt;'Données projet'!$A$36,$K$205^A40,IF(A40='Données projet'!$A$36,'Données projet'!$B$36,N39+M40-V39)))</f>
        <v>133.39999999999998</v>
      </c>
      <c r="O40" s="14">
        <f>N40*VLOOKUP('Données projet'!$B$9,Paramètres!$A$1:$I$88,3,0)*VLOOKUP('Données projet'!$B$9,Paramètres!$A$1:$I$88,5,0)</f>
        <v>120.70031999999998</v>
      </c>
      <c r="P40" s="14">
        <f t="shared" si="33"/>
        <v>31.838282075030818</v>
      </c>
      <c r="Q40" s="22">
        <f t="shared" si="53"/>
        <v>265.67139861401193</v>
      </c>
      <c r="R40" s="62">
        <f t="shared" si="0"/>
        <v>559.00473194734525</v>
      </c>
      <c r="S40" s="62">
        <f ca="1">AVERAGE(OFFSET($R$3,0,0,'Données projet'!$E$9+1,1))-AVERAGE(OFFSET($H$3,0,0,'Données projet'!$E$9+1,1))</f>
        <v>388.50131600273431</v>
      </c>
      <c r="T40" s="62">
        <f t="shared" si="34"/>
        <v>247.01165577562955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21.6</v>
      </c>
      <c r="AI40" s="14">
        <f>IF('Données projet'!$A$62&gt;35,AI39+AH40-AQ39,IF(A40&lt;'Données projet'!$A$62,$AF$205^A40,IF(A40='Données projet'!$A$62,'Données projet'!$B$62,AI39+AH40-AQ39)))</f>
        <v>303.20000000000005</v>
      </c>
      <c r="AJ40" s="14">
        <f>AI40*VLOOKUP('Données projet'!$B$10,Paramètres!$A$1:$I$88,3,0)*VLOOKUP('Données projet'!$B$10,Paramètres!$A$1:$I$88,5,0)</f>
        <v>181.31360000000006</v>
      </c>
      <c r="AK40" s="14">
        <f t="shared" si="35"/>
        <v>45.61431417242418</v>
      </c>
      <c r="AL40" s="22">
        <f t="shared" si="4"/>
        <v>395.23278385030557</v>
      </c>
      <c r="AM40" s="62">
        <f t="shared" si="5"/>
        <v>688.56611718363888</v>
      </c>
      <c r="AN40" s="62">
        <f ca="1">AVERAGE(OFFSET($AM$3,0,0,'Données projet'!$E$10+1,1))-AVERAGE(OFFSET($H$3,0,0,'Données projet'!$E$10+1,1))</f>
        <v>390.44421266629212</v>
      </c>
      <c r="AO40" s="62">
        <f t="shared" si="36"/>
        <v>366.59530582564736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7.6204033364411847</v>
      </c>
      <c r="AV40" s="23">
        <f>EXP(-LN(2)/25)*AV39+(1-EXP(-LN(2)/25))/(LN(2)/25)*Calculateur!AQ40*Calculateur!AS40*VLOOKUP('Données projet'!$B$10,Paramètres!$A$1:$I$88,3,0)*0.475*44/12</f>
        <v>10.842611011563617</v>
      </c>
      <c r="AW40" s="23">
        <f>EXP(-LN(2)/2)*AW39+(1-EXP(-LN(2)/2))/(LN(2)/2)*AQ40*AT40*VLOOKUP('Données projet'!$B$10,Paramètres!$A$1:$I$88,3,0)*0.475*44/12</f>
        <v>0.98737405653689347</v>
      </c>
      <c r="AX40" s="23">
        <f t="shared" si="6"/>
        <v>19.450388404541695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8.1999999999999993</v>
      </c>
      <c r="N41" s="14">
        <f>IF('Données projet'!$A$36&gt;35,N40+M41-V40,IF(A41&lt;'Données projet'!$A$36,$K$205^A41,IF(A41='Données projet'!$A$36,'Données projet'!$B$36,N40+M41-V40)))</f>
        <v>141.59999999999997</v>
      </c>
      <c r="O41" s="14">
        <f>N41*VLOOKUP('Données projet'!$B$9,Paramètres!$A$1:$I$88,3,0)*VLOOKUP('Données projet'!$B$9,Paramètres!$A$1:$I$88,5,0)</f>
        <v>128.11967999999996</v>
      </c>
      <c r="P41" s="14">
        <f t="shared" si="33"/>
        <v>33.561504850994297</v>
      </c>
      <c r="Q41" s="22">
        <f t="shared" si="53"/>
        <v>281.5947302821483</v>
      </c>
      <c r="R41" s="62">
        <f t="shared" si="0"/>
        <v>574.92806361548162</v>
      </c>
      <c r="S41" s="62">
        <f ca="1">AVERAGE(OFFSET($R$3,0,0,'Données projet'!$E$9+1,1))-AVERAGE(OFFSET($H$3,0,0,'Données projet'!$E$9+1,1))</f>
        <v>388.50131600273431</v>
      </c>
      <c r="T41" s="62">
        <f t="shared" si="34"/>
        <v>247.01165577562955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21.6</v>
      </c>
      <c r="AI41" s="14">
        <f>IF('Données projet'!$A$62&gt;35,AI40+AH41-AQ40,IF(A41&lt;'Données projet'!$A$62,$AF$205^A41,IF(A41='Données projet'!$A$62,'Données projet'!$B$62,AI40+AH41-AQ40)))</f>
        <v>324.80000000000007</v>
      </c>
      <c r="AJ41" s="14">
        <f>AI41*VLOOKUP('Données projet'!$B$10,Paramètres!$A$1:$I$88,3,0)*VLOOKUP('Données projet'!$B$10,Paramètres!$A$1:$I$88,5,0)</f>
        <v>194.23040000000006</v>
      </c>
      <c r="AK41" s="14">
        <f t="shared" si="35"/>
        <v>48.474032178961338</v>
      </c>
      <c r="AL41" s="22">
        <f t="shared" si="4"/>
        <v>422.71021937835775</v>
      </c>
      <c r="AM41" s="62">
        <f t="shared" si="5"/>
        <v>716.04355271169106</v>
      </c>
      <c r="AN41" s="62">
        <f ca="1">AVERAGE(OFFSET($AM$3,0,0,'Données projet'!$E$10+1,1))-AVERAGE(OFFSET($H$3,0,0,'Données projet'!$E$10+1,1))</f>
        <v>390.44421266629212</v>
      </c>
      <c r="AO41" s="62">
        <f t="shared" si="36"/>
        <v>366.59530582564736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7.4709718750006573</v>
      </c>
      <c r="AV41" s="23">
        <f>EXP(-LN(2)/25)*AV40+(1-EXP(-LN(2)/25))/(LN(2)/25)*Calculateur!AQ41*Calculateur!AS41*VLOOKUP('Données projet'!$B$10,Paramètres!$A$1:$I$88,3,0)*0.475*44/12</f>
        <v>10.546119243264279</v>
      </c>
      <c r="AW41" s="23">
        <f>EXP(-LN(2)/2)*AW40+(1-EXP(-LN(2)/2))/(LN(2)/2)*AQ41*AT41*VLOOKUP('Données projet'!$B$10,Paramètres!$A$1:$I$88,3,0)*0.475*44/12</f>
        <v>0.69817889094490704</v>
      </c>
      <c r="AX41" s="23">
        <f t="shared" si="6"/>
        <v>18.715270009209842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8.1999999999999993</v>
      </c>
      <c r="N42" s="14">
        <f>IF('Données projet'!$A$36&gt;35,N41+M42-V41,IF(A42&lt;'Données projet'!$A$36,$K$205^A42,IF(A42='Données projet'!$A$36,'Données projet'!$B$36,N41+M42-V41)))</f>
        <v>149.79999999999995</v>
      </c>
      <c r="O42" s="14">
        <f>N42*VLOOKUP('Données projet'!$B$9,Paramètres!$A$1:$I$88,3,0)*VLOOKUP('Données projet'!$B$9,Paramètres!$A$1:$I$88,5,0)</f>
        <v>135.53903999999997</v>
      </c>
      <c r="P42" s="14">
        <f t="shared" si="33"/>
        <v>35.273144164630104</v>
      </c>
      <c r="Q42" s="22">
        <f t="shared" si="53"/>
        <v>297.49788742006405</v>
      </c>
      <c r="R42" s="62">
        <f t="shared" si="0"/>
        <v>590.83122075339736</v>
      </c>
      <c r="S42" s="62">
        <f ca="1">AVERAGE(OFFSET($R$3,0,0,'Données projet'!$E$9+1,1))-AVERAGE(OFFSET($H$3,0,0,'Données projet'!$E$9+1,1))</f>
        <v>388.50131600273431</v>
      </c>
      <c r="T42" s="62">
        <f t="shared" si="34"/>
        <v>247.01165577562955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21.6</v>
      </c>
      <c r="AI42" s="14">
        <f>IF('Données projet'!$A$62&gt;35,AI41+AH42-AQ41,IF(A42&lt;'Données projet'!$A$62,$AF$205^A42,IF(A42='Données projet'!$A$62,'Données projet'!$B$62,AI41+AH42-AQ41)))</f>
        <v>346.40000000000009</v>
      </c>
      <c r="AJ42" s="14">
        <f>AI42*VLOOKUP('Données projet'!$B$10,Paramètres!$A$1:$I$88,3,0)*VLOOKUP('Données projet'!$B$10,Paramètres!$A$1:$I$88,5,0)</f>
        <v>207.14720000000008</v>
      </c>
      <c r="AK42" s="14">
        <f t="shared" si="35"/>
        <v>51.311681725639559</v>
      </c>
      <c r="AL42" s="22">
        <f t="shared" si="4"/>
        <v>450.14921900548899</v>
      </c>
      <c r="AM42" s="62">
        <f t="shared" si="5"/>
        <v>743.4825523388223</v>
      </c>
      <c r="AN42" s="62">
        <f ca="1">AVERAGE(OFFSET($AM$3,0,0,'Données projet'!$E$10+1,1))-AVERAGE(OFFSET($H$3,0,0,'Données projet'!$E$10+1,1))</f>
        <v>390.44421266629212</v>
      </c>
      <c r="AO42" s="62">
        <f t="shared" si="36"/>
        <v>366.59530582564736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7.3244706733747869</v>
      </c>
      <c r="AV42" s="23">
        <f>EXP(-LN(2)/25)*AV41+(1-EXP(-LN(2)/25))/(LN(2)/25)*Calculateur!AQ42*Calculateur!AS42*VLOOKUP('Données projet'!$B$10,Paramètres!$A$1:$I$88,3,0)*0.475*44/12</f>
        <v>10.257735057960909</v>
      </c>
      <c r="AW42" s="23">
        <f>EXP(-LN(2)/2)*AW41+(1-EXP(-LN(2)/2))/(LN(2)/2)*AQ42*AT42*VLOOKUP('Données projet'!$B$10,Paramètres!$A$1:$I$88,3,0)*0.475*44/12</f>
        <v>0.49368702826844685</v>
      </c>
      <c r="AX42" s="23">
        <f t="shared" si="6"/>
        <v>18.075892759604145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8.1999999999999993</v>
      </c>
      <c r="M43" s="13">
        <f t="array" ref="M43">INDEX(L:L,MIN(IF(ISNUMBER(L43:L239),ROW(L43:L239),"")))</f>
        <v>8.1999999999999993</v>
      </c>
      <c r="N43" s="14">
        <f>IF('Données projet'!$A$36&gt;35,N42+M43-V42,IF(A43&lt;'Données projet'!$A$36,$K$205^A43,IF(A43='Données projet'!$A$36,'Données projet'!$B$36,N42+M43-V42)))</f>
        <v>157.99999999999994</v>
      </c>
      <c r="O43" s="14">
        <f>N43*VLOOKUP('Données projet'!$B$9,Paramètres!$A$1:$I$88,3,0)*VLOOKUP('Données projet'!$B$9,Paramètres!$A$1:$I$88,5,0)</f>
        <v>142.95839999999993</v>
      </c>
      <c r="P43" s="14">
        <f t="shared" si="33"/>
        <v>36.973906370811264</v>
      </c>
      <c r="Q43" s="22">
        <f t="shared" si="53"/>
        <v>313.38210026249618</v>
      </c>
      <c r="R43" s="62">
        <f t="shared" si="0"/>
        <v>606.7154335958295</v>
      </c>
      <c r="S43" s="62">
        <f ca="1">AVERAGE(OFFSET($R$3,0,0,'Données projet'!$E$9+1,1))-AVERAGE(OFFSET($H$3,0,0,'Données projet'!$E$9+1,1))</f>
        <v>388.50131600273431</v>
      </c>
      <c r="T43" s="62">
        <f t="shared" si="34"/>
        <v>247.01165577562955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0.215</v>
      </c>
      <c r="Y43" s="17">
        <f>IF(ISNA(VLOOKUP(A43,'Données projet'!$A$35:$I$55,7,0)),0%,VLOOKUP(A43,'Données projet'!$A$35:$I$55,7,0))</f>
        <v>0.5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8.9965105685914555</v>
      </c>
      <c r="AB43" s="23">
        <f>EXP(-LN(2)/2)*AB42+(1-EXP(-LN(2)/2))/(LN(2)/2)*V43*Y43*VLOOKUP('Données projet'!$B$9,Paramètres!$A$1:$I$88,3,0)*0.475*44/12</f>
        <v>17.927766199034057</v>
      </c>
      <c r="AC43" s="24">
        <f t="shared" si="3"/>
        <v>26.924276767625514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368</v>
      </c>
      <c r="AG43" s="13">
        <f>VLOOKUP(A43,'Données projet'!$A$61:$I$81,9,0)</f>
        <v>21.6</v>
      </c>
      <c r="AH43" s="13">
        <f t="array" ref="AH43">INDEX(AG:AG,MIN(IF(ISNUMBER(AG43:AG239),ROW(AG43:AG239),"")))</f>
        <v>21.6</v>
      </c>
      <c r="AI43" s="14">
        <f>IF('Données projet'!$A$62&gt;35,AI42+AH43-AQ42,IF(A43&lt;'Données projet'!$A$62,$AF$205^A43,IF(A43='Données projet'!$A$62,'Données projet'!$B$62,AI42+AH43-AQ42)))</f>
        <v>368.00000000000011</v>
      </c>
      <c r="AJ43" s="14">
        <f>AI43*VLOOKUP('Données projet'!$B$10,Paramètres!$A$1:$I$88,3,0)*VLOOKUP('Données projet'!$B$10,Paramètres!$A$1:$I$88,5,0)</f>
        <v>220.06400000000008</v>
      </c>
      <c r="AK43" s="14">
        <f t="shared" si="35"/>
        <v>54.128795568899584</v>
      </c>
      <c r="AL43" s="22">
        <f t="shared" si="4"/>
        <v>477.55245228250016</v>
      </c>
      <c r="AM43" s="62">
        <f t="shared" si="5"/>
        <v>770.88578561583347</v>
      </c>
      <c r="AN43" s="62">
        <f ca="1">AVERAGE(OFFSET($AM$3,0,0,'Données projet'!$E$10+1,1))-AVERAGE(OFFSET($H$3,0,0,'Données projet'!$E$10+1,1))</f>
        <v>390.44421266629212</v>
      </c>
      <c r="AO43" s="62">
        <f t="shared" si="36"/>
        <v>366.59530582564736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58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7.1808422709558908</v>
      </c>
      <c r="AV43" s="23">
        <f>EXP(-LN(2)/25)*AV42+(1-EXP(-LN(2)/25))/(LN(2)/25)*Calculateur!AQ43*Calculateur!AS43*VLOOKUP('Données projet'!$B$10,Paramètres!$A$1:$I$88,3,0)*0.475*44/12</f>
        <v>9.9772367533701267</v>
      </c>
      <c r="AW43" s="23">
        <f>EXP(-LN(2)/2)*AW42+(1-EXP(-LN(2)/2))/(LN(2)/2)*AQ43*AT43*VLOOKUP('Données projet'!$B$10,Paramètres!$A$1:$I$88,3,0)*0.475*44/12</f>
        <v>0.34908944547245357</v>
      </c>
      <c r="AX43" s="23">
        <f t="shared" si="6"/>
        <v>17.507168469798472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8.3000000000000007</v>
      </c>
      <c r="N44" s="14">
        <f>IF('Données projet'!$A$36&gt;35,N43+M44-V43,IF(A44&lt;'Données projet'!$A$36,$K$205^A44,IF(A44='Données projet'!$A$36,'Données projet'!$B$36,N43+M44-V43)))</f>
        <v>124.29999999999995</v>
      </c>
      <c r="O44" s="14">
        <f>N44*VLOOKUP('Données projet'!$B$9,Paramètres!$A$1:$I$88,3,0)*VLOOKUP('Données projet'!$B$9,Paramètres!$A$1:$I$88,5,0)</f>
        <v>112.46663999999996</v>
      </c>
      <c r="P44" s="14">
        <f t="shared" si="33"/>
        <v>29.911391992758421</v>
      </c>
      <c r="Q44" s="22">
        <f t="shared" si="53"/>
        <v>247.97507238738748</v>
      </c>
      <c r="R44" s="62">
        <f t="shared" si="0"/>
        <v>541.30840572072077</v>
      </c>
      <c r="S44" s="62">
        <f ca="1">AVERAGE(OFFSET($R$3,0,0,'Données projet'!$E$9+1,1))-AVERAGE(OFFSET($H$3,0,0,'Données projet'!$E$9+1,1))</f>
        <v>388.50131600273431</v>
      </c>
      <c r="T44" s="62">
        <f t="shared" si="34"/>
        <v>247.01165577562955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8.7505005139873937</v>
      </c>
      <c r="AB44" s="23">
        <f>EXP(-LN(2)/2)*AB43+(1-EXP(-LN(2)/2))/(LN(2)/2)*V44*Y44*VLOOKUP('Données projet'!$B$9,Paramètres!$A$1:$I$88,3,0)*0.475*44/12</f>
        <v>12.676845050863959</v>
      </c>
      <c r="AC44" s="24">
        <f t="shared" si="3"/>
        <v>21.42734556485135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21.8</v>
      </c>
      <c r="AI44" s="14">
        <f>IF('Données projet'!$A$62&gt;35,AI43+AH44-AQ43,IF(A44&lt;'Données projet'!$A$62,$AF$205^A44,IF(A44='Données projet'!$A$62,'Données projet'!$B$62,AI43+AH44-AQ43)))</f>
        <v>331.80000000000013</v>
      </c>
      <c r="AJ44" s="14">
        <f>AI44*VLOOKUP('Données projet'!$B$10,Paramètres!$A$1:$I$88,3,0)*VLOOKUP('Données projet'!$B$10,Paramètres!$A$1:$I$88,5,0)</f>
        <v>198.4164000000001</v>
      </c>
      <c r="AK44" s="14">
        <f t="shared" si="35"/>
        <v>49.395979521019925</v>
      </c>
      <c r="AL44" s="22">
        <f t="shared" si="4"/>
        <v>431.60656099910989</v>
      </c>
      <c r="AM44" s="62">
        <f t="shared" si="5"/>
        <v>724.93989433244315</v>
      </c>
      <c r="AN44" s="62">
        <f ca="1">AVERAGE(OFFSET($AM$3,0,0,'Données projet'!$E$10+1,1))-AVERAGE(OFFSET($H$3,0,0,'Données projet'!$E$10+1,1))</f>
        <v>390.44421266629212</v>
      </c>
      <c r="AO44" s="62">
        <f t="shared" si="36"/>
        <v>366.59530582564736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7.0400303339037533</v>
      </c>
      <c r="AV44" s="23">
        <f>EXP(-LN(2)/25)*AV43+(1-EXP(-LN(2)/25))/(LN(2)/25)*Calculateur!AQ44*Calculateur!AS44*VLOOKUP('Données projet'!$B$10,Paramètres!$A$1:$I$88,3,0)*0.475*44/12</f>
        <v>9.7044086896691422</v>
      </c>
      <c r="AW44" s="23">
        <f>EXP(-LN(2)/2)*AW43+(1-EXP(-LN(2)/2))/(LN(2)/2)*AQ44*AT44*VLOOKUP('Données projet'!$B$10,Paramètres!$A$1:$I$88,3,0)*0.475*44/12</f>
        <v>0.24684351413422345</v>
      </c>
      <c r="AX44" s="23">
        <f t="shared" si="6"/>
        <v>16.991282537707118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8.3000000000000007</v>
      </c>
      <c r="N45" s="14">
        <f>IF('Données projet'!$A$36&gt;35,N44+M45-V44,IF(A45&lt;'Données projet'!$A$36,$K$205^A45,IF(A45='Données projet'!$A$36,'Données projet'!$B$36,N44+M45-V44)))</f>
        <v>132.59999999999997</v>
      </c>
      <c r="O45" s="14">
        <f>N45*VLOOKUP('Données projet'!$B$9,Paramètres!$A$1:$I$88,3,0)*VLOOKUP('Données projet'!$B$9,Paramètres!$A$1:$I$88,5,0)</f>
        <v>119.97647999999997</v>
      </c>
      <c r="P45" s="14">
        <f t="shared" si="33"/>
        <v>31.669513577784763</v>
      </c>
      <c r="Q45" s="22">
        <f t="shared" si="53"/>
        <v>264.11677214797504</v>
      </c>
      <c r="R45" s="62">
        <f t="shared" si="0"/>
        <v>557.45010548130836</v>
      </c>
      <c r="S45" s="62">
        <f ca="1">AVERAGE(OFFSET($R$3,0,0,'Données projet'!$E$9+1,1))-AVERAGE(OFFSET($H$3,0,0,'Données projet'!$E$9+1,1))</f>
        <v>388.50131600273431</v>
      </c>
      <c r="T45" s="62">
        <f t="shared" si="34"/>
        <v>247.01165577562955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8.5112176172635863</v>
      </c>
      <c r="AB45" s="23">
        <f>EXP(-LN(2)/2)*AB44+(1-EXP(-LN(2)/2))/(LN(2)/2)*V45*Y45*VLOOKUP('Données projet'!$B$9,Paramètres!$A$1:$I$88,3,0)*0.475*44/12</f>
        <v>8.9638830995170302</v>
      </c>
      <c r="AC45" s="24">
        <f t="shared" si="3"/>
        <v>17.475100716780616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21.8</v>
      </c>
      <c r="AI45" s="14">
        <f>IF('Données projet'!$A$62&gt;35,AI44+AH45-AQ44,IF(A45&lt;'Données projet'!$A$62,$AF$205^A45,IF(A45='Données projet'!$A$62,'Données projet'!$B$62,AI44+AH45-AQ44)))</f>
        <v>353.60000000000014</v>
      </c>
      <c r="AJ45" s="14">
        <f>AI45*VLOOKUP('Données projet'!$B$10,Paramètres!$A$1:$I$88,3,0)*VLOOKUP('Données projet'!$B$10,Paramètres!$A$1:$I$88,5,0)</f>
        <v>211.45280000000008</v>
      </c>
      <c r="AK45" s="14">
        <f t="shared" si="35"/>
        <v>52.252931552803901</v>
      </c>
      <c r="AL45" s="22">
        <f t="shared" si="4"/>
        <v>459.2874824544669</v>
      </c>
      <c r="AM45" s="62">
        <f t="shared" si="5"/>
        <v>752.62081578780021</v>
      </c>
      <c r="AN45" s="62">
        <f ca="1">AVERAGE(OFFSET($AM$3,0,0,'Données projet'!$E$10+1,1))-AVERAGE(OFFSET($H$3,0,0,'Données projet'!$E$10+1,1))</f>
        <v>390.44421266629212</v>
      </c>
      <c r="AO45" s="62">
        <f t="shared" si="36"/>
        <v>366.59530582564736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6.9019796330504075</v>
      </c>
      <c r="AV45" s="23">
        <f>EXP(-LN(2)/25)*AV44+(1-EXP(-LN(2)/25))/(LN(2)/25)*Calculateur!AQ45*Calculateur!AS45*VLOOKUP('Données projet'!$B$10,Paramètres!$A$1:$I$88,3,0)*0.475*44/12</f>
        <v>9.4390411237174661</v>
      </c>
      <c r="AW45" s="23">
        <f>EXP(-LN(2)/2)*AW44+(1-EXP(-LN(2)/2))/(LN(2)/2)*AQ45*AT45*VLOOKUP('Données projet'!$B$10,Paramètres!$A$1:$I$88,3,0)*0.475*44/12</f>
        <v>0.17454472273622681</v>
      </c>
      <c r="AX45" s="23">
        <f t="shared" si="6"/>
        <v>16.515565479504101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8.3000000000000007</v>
      </c>
      <c r="N46" s="14">
        <f>IF('Données projet'!$A$36&gt;35,N45+M46-V45,IF(A46&lt;'Données projet'!$A$36,$K$205^A46,IF(A46='Données projet'!$A$36,'Données projet'!$B$36,N45+M46-V45)))</f>
        <v>140.89999999999998</v>
      </c>
      <c r="O46" s="14">
        <f>N46*VLOOKUP('Données projet'!$B$9,Paramètres!$A$1:$I$88,3,0)*VLOOKUP('Données projet'!$B$9,Paramètres!$A$1:$I$88,5,0)</f>
        <v>127.48631999999998</v>
      </c>
      <c r="P46" s="14">
        <f t="shared" si="33"/>
        <v>33.414863287066048</v>
      </c>
      <c r="Q46" s="22">
        <f t="shared" si="53"/>
        <v>280.23622755830667</v>
      </c>
      <c r="R46" s="62">
        <f t="shared" si="0"/>
        <v>573.56956089163998</v>
      </c>
      <c r="S46" s="62">
        <f ca="1">AVERAGE(OFFSET($R$3,0,0,'Données projet'!$E$9+1,1))-AVERAGE(OFFSET($H$3,0,0,'Données projet'!$E$9+1,1))</f>
        <v>388.50131600273431</v>
      </c>
      <c r="T46" s="62">
        <f t="shared" si="34"/>
        <v>247.01165577562955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8.278477923934032</v>
      </c>
      <c r="AB46" s="23">
        <f>EXP(-LN(2)/2)*AB45+(1-EXP(-LN(2)/2))/(LN(2)/2)*V46*Y46*VLOOKUP('Données projet'!$B$9,Paramètres!$A$1:$I$88,3,0)*0.475*44/12</f>
        <v>6.3384225254319801</v>
      </c>
      <c r="AC46" s="24">
        <f t="shared" si="3"/>
        <v>14.616900449366012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21.8</v>
      </c>
      <c r="AI46" s="14">
        <f>IF('Données projet'!$A$62&gt;35,AI45+AH46-AQ45,IF(A46&lt;'Données projet'!$A$62,$AF$205^A46,IF(A46='Données projet'!$A$62,'Données projet'!$B$62,AI45+AH46-AQ45)))</f>
        <v>375.40000000000015</v>
      </c>
      <c r="AJ46" s="14">
        <f>AI46*VLOOKUP('Données projet'!$B$10,Paramètres!$A$1:$I$88,3,0)*VLOOKUP('Données projet'!$B$10,Paramètres!$A$1:$I$88,5,0)</f>
        <v>224.48920000000012</v>
      </c>
      <c r="AK46" s="14">
        <f t="shared" si="35"/>
        <v>55.089441120217053</v>
      </c>
      <c r="AL46" s="22">
        <f t="shared" si="4"/>
        <v>486.9327999510449</v>
      </c>
      <c r="AM46" s="62">
        <f t="shared" si="5"/>
        <v>780.26613328437816</v>
      </c>
      <c r="AN46" s="62">
        <f ca="1">AVERAGE(OFFSET($AM$3,0,0,'Données projet'!$E$10+1,1))-AVERAGE(OFFSET($H$3,0,0,'Données projet'!$E$10+1,1))</f>
        <v>390.44421266629212</v>
      </c>
      <c r="AO46" s="62">
        <f t="shared" si="36"/>
        <v>366.59530582564736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6.7666360222381829</v>
      </c>
      <c r="AV46" s="23">
        <f>EXP(-LN(2)/25)*AV45+(1-EXP(-LN(2)/25))/(LN(2)/25)*Calculateur!AQ46*Calculateur!AS46*VLOOKUP('Données projet'!$B$10,Paramètres!$A$1:$I$88,3,0)*0.475*44/12</f>
        <v>9.1809300478118132</v>
      </c>
      <c r="AW46" s="23">
        <f>EXP(-LN(2)/2)*AW45+(1-EXP(-LN(2)/2))/(LN(2)/2)*AQ46*AT46*VLOOKUP('Données projet'!$B$10,Paramètres!$A$1:$I$88,3,0)*0.475*44/12</f>
        <v>0.12342175706711175</v>
      </c>
      <c r="AX46" s="23">
        <f t="shared" si="6"/>
        <v>16.070987827117108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8.3000000000000007</v>
      </c>
      <c r="N47" s="14">
        <f>IF('Données projet'!$A$36&gt;35,N46+M47-V46,IF(A47&lt;'Données projet'!$A$36,$K$205^A47,IF(A47='Données projet'!$A$36,'Données projet'!$B$36,N46+M47-V46)))</f>
        <v>149.19999999999999</v>
      </c>
      <c r="O47" s="14">
        <f>N47*VLOOKUP('Données projet'!$B$9,Paramètres!$A$1:$I$88,3,0)*VLOOKUP('Données projet'!$B$9,Paramètres!$A$1:$I$88,5,0)</f>
        <v>134.99615999999997</v>
      </c>
      <c r="P47" s="14">
        <f t="shared" si="33"/>
        <v>35.148279172043118</v>
      </c>
      <c r="Q47" s="22">
        <f t="shared" si="53"/>
        <v>296.33489822464168</v>
      </c>
      <c r="R47" s="62">
        <f t="shared" si="0"/>
        <v>589.66823155797499</v>
      </c>
      <c r="S47" s="62">
        <f ca="1">AVERAGE(OFFSET($R$3,0,0,'Données projet'!$E$9+1,1))-AVERAGE(OFFSET($H$3,0,0,'Données projet'!$E$9+1,1))</f>
        <v>388.50131600273431</v>
      </c>
      <c r="T47" s="62">
        <f t="shared" si="34"/>
        <v>247.01165577562955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8.0521025097578232</v>
      </c>
      <c r="AB47" s="23">
        <f>EXP(-LN(2)/2)*AB46+(1-EXP(-LN(2)/2))/(LN(2)/2)*V47*Y47*VLOOKUP('Données projet'!$B$9,Paramètres!$A$1:$I$88,3,0)*0.475*44/12</f>
        <v>4.4819415497585151</v>
      </c>
      <c r="AC47" s="24">
        <f t="shared" si="3"/>
        <v>12.534044059516338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21.8</v>
      </c>
      <c r="AI47" s="14">
        <f>IF('Données projet'!$A$62&gt;35,AI46+AH47-AQ46,IF(A47&lt;'Données projet'!$A$62,$AF$205^A47,IF(A47='Données projet'!$A$62,'Données projet'!$B$62,AI46+AH47-AQ46)))</f>
        <v>397.20000000000016</v>
      </c>
      <c r="AJ47" s="14">
        <f>AI47*VLOOKUP('Données projet'!$B$10,Paramètres!$A$1:$I$88,3,0)*VLOOKUP('Données projet'!$B$10,Paramètres!$A$1:$I$88,5,0)</f>
        <v>237.52560000000011</v>
      </c>
      <c r="AK47" s="14">
        <f t="shared" si="35"/>
        <v>57.906830586193117</v>
      </c>
      <c r="AL47" s="22">
        <f t="shared" si="4"/>
        <v>514.54481660428644</v>
      </c>
      <c r="AM47" s="62">
        <f t="shared" si="5"/>
        <v>807.87814993761981</v>
      </c>
      <c r="AN47" s="62">
        <f ca="1">AVERAGE(OFFSET($AM$3,0,0,'Données projet'!$E$10+1,1))-AVERAGE(OFFSET($H$3,0,0,'Données projet'!$E$10+1,1))</f>
        <v>390.44421266629212</v>
      </c>
      <c r="AO47" s="62">
        <f t="shared" si="36"/>
        <v>366.59530582564736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6.6339464170825346</v>
      </c>
      <c r="AV47" s="23">
        <f>EXP(-LN(2)/25)*AV46+(1-EXP(-LN(2)/25))/(LN(2)/25)*Calculateur!AQ47*Calculateur!AS47*VLOOKUP('Données projet'!$B$10,Paramètres!$A$1:$I$88,3,0)*0.475*44/12</f>
        <v>8.9298770328502712</v>
      </c>
      <c r="AW47" s="23">
        <f>EXP(-LN(2)/2)*AW46+(1-EXP(-LN(2)/2))/(LN(2)/2)*AQ47*AT47*VLOOKUP('Données projet'!$B$10,Paramètres!$A$1:$I$88,3,0)*0.475*44/12</f>
        <v>8.7272361368113421E-2</v>
      </c>
      <c r="AX47" s="23">
        <f t="shared" si="6"/>
        <v>15.651095811300918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8.3000000000000007</v>
      </c>
      <c r="N48" s="14">
        <f>IF('Données projet'!$A$36&gt;35,N47+M48-V47,IF(A48&lt;'Données projet'!$A$36,$K$205^A48,IF(A48='Données projet'!$A$36,'Données projet'!$B$36,N47+M48-V47)))</f>
        <v>157.5</v>
      </c>
      <c r="O48" s="14">
        <f>N48*VLOOKUP('Données projet'!$B$9,Paramètres!$A$1:$I$88,3,0)*VLOOKUP('Données projet'!$B$9,Paramètres!$A$1:$I$88,5,0)</f>
        <v>142.506</v>
      </c>
      <c r="P48" s="14">
        <f t="shared" si="33"/>
        <v>36.870500776307537</v>
      </c>
      <c r="Q48" s="22">
        <f t="shared" si="53"/>
        <v>312.41407218540223</v>
      </c>
      <c r="R48" s="62">
        <f t="shared" si="0"/>
        <v>605.7474055187356</v>
      </c>
      <c r="S48" s="62">
        <f ca="1">AVERAGE(OFFSET($R$3,0,0,'Données projet'!$E$9+1,1))-AVERAGE(OFFSET($H$3,0,0,'Données projet'!$E$9+1,1))</f>
        <v>388.50131600273431</v>
      </c>
      <c r="T48" s="62">
        <f t="shared" si="34"/>
        <v>247.01165577562955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7.8319173431868281</v>
      </c>
      <c r="AB48" s="23">
        <f>EXP(-LN(2)/2)*AB47+(1-EXP(-LN(2)/2))/(LN(2)/2)*V48*Y48*VLOOKUP('Données projet'!$B$9,Paramètres!$A$1:$I$88,3,0)*0.475*44/12</f>
        <v>3.1692112627159901</v>
      </c>
      <c r="AC48" s="24">
        <f t="shared" si="3"/>
        <v>11.001128605902817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419</v>
      </c>
      <c r="AG48" s="13">
        <f>VLOOKUP(A48,'Données projet'!$A$61:$I$81,9,0)</f>
        <v>21.8</v>
      </c>
      <c r="AH48" s="13">
        <f t="array" ref="AH48">INDEX(AG:AG,MIN(IF(ISNUMBER(AG48:AG244),ROW(AG48:AG244),"")))</f>
        <v>21.8</v>
      </c>
      <c r="AI48" s="14">
        <f>IF('Données projet'!$A$62&gt;35,AI47+AH48-AQ47,IF(A48&lt;'Données projet'!$A$62,$AF$205^A48,IF(A48='Données projet'!$A$62,'Données projet'!$B$62,AI47+AH48-AQ47)))</f>
        <v>419.00000000000017</v>
      </c>
      <c r="AJ48" s="14">
        <f>AI48*VLOOKUP('Données projet'!$B$10,Paramètres!$A$1:$I$88,3,0)*VLOOKUP('Données projet'!$B$10,Paramètres!$A$1:$I$88,5,0)</f>
        <v>250.56200000000013</v>
      </c>
      <c r="AK48" s="14">
        <f t="shared" si="35"/>
        <v>60.706268962016573</v>
      </c>
      <c r="AL48" s="22">
        <f t="shared" si="4"/>
        <v>542.12556844217909</v>
      </c>
      <c r="AM48" s="62">
        <f t="shared" si="5"/>
        <v>835.45890177551246</v>
      </c>
      <c r="AN48" s="62">
        <f ca="1">AVERAGE(OFFSET($AM$3,0,0,'Données projet'!$E$10+1,1))-AVERAGE(OFFSET($H$3,0,0,'Données projet'!$E$10+1,1))</f>
        <v>390.44421266629212</v>
      </c>
      <c r="AO48" s="62">
        <f t="shared" si="36"/>
        <v>366.59530582564736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61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6.503858774151321</v>
      </c>
      <c r="AV48" s="23">
        <f>EXP(-LN(2)/25)*AV47+(1-EXP(-LN(2)/25))/(LN(2)/25)*Calculateur!AQ48*Calculateur!AS48*VLOOKUP('Données projet'!$B$10,Paramètres!$A$1:$I$88,3,0)*0.475*44/12</f>
        <v>8.6856890757851577</v>
      </c>
      <c r="AW48" s="23">
        <f>EXP(-LN(2)/2)*AW47+(1-EXP(-LN(2)/2))/(LN(2)/2)*AQ48*AT48*VLOOKUP('Données projet'!$B$10,Paramètres!$A$1:$I$88,3,0)*0.475*44/12</f>
        <v>6.1710878533555884E-2</v>
      </c>
      <c r="AX48" s="23">
        <f t="shared" si="6"/>
        <v>15.251258728470034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8.3000000000000007</v>
      </c>
      <c r="N49" s="14">
        <f>IF('Données projet'!$A$36&gt;35,N48+M49-V48,IF(A49&lt;'Données projet'!$A$36,$K$205^A49,IF(A49='Données projet'!$A$36,'Données projet'!$B$36,N48+M49-V48)))</f>
        <v>165.8</v>
      </c>
      <c r="O49" s="14">
        <f>N49*VLOOKUP('Données projet'!$B$9,Paramètres!$A$1:$I$88,3,0)*VLOOKUP('Données projet'!$B$9,Paramètres!$A$1:$I$88,5,0)</f>
        <v>150.01584</v>
      </c>
      <c r="P49" s="14">
        <f t="shared" si="33"/>
        <v>38.582185295570788</v>
      </c>
      <c r="Q49" s="22">
        <f t="shared" si="53"/>
        <v>328.47489405645246</v>
      </c>
      <c r="R49" s="62">
        <f t="shared" si="0"/>
        <v>621.80822738978577</v>
      </c>
      <c r="S49" s="62">
        <f ca="1">AVERAGE(OFFSET($R$3,0,0,'Données projet'!$E$9+1,1))-AVERAGE(OFFSET($H$3,0,0,'Données projet'!$E$9+1,1))</f>
        <v>388.50131600273431</v>
      </c>
      <c r="T49" s="62">
        <f t="shared" si="34"/>
        <v>247.01165577562955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7.6177531515747514</v>
      </c>
      <c r="AB49" s="23">
        <f>EXP(-LN(2)/2)*AB48+(1-EXP(-LN(2)/2))/(LN(2)/2)*V49*Y49*VLOOKUP('Données projet'!$B$9,Paramètres!$A$1:$I$88,3,0)*0.475*44/12</f>
        <v>2.2409707748792576</v>
      </c>
      <c r="AC49" s="24">
        <f t="shared" si="3"/>
        <v>9.8587239264540081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21.6</v>
      </c>
      <c r="AI49" s="14">
        <f>IF('Données projet'!$A$62&gt;35,AI48+AH49-AQ48,IF(A49&lt;'Données projet'!$A$62,$AF$205^A49,IF(A49='Données projet'!$A$62,'Données projet'!$B$62,AI48+AH49-AQ48)))</f>
        <v>379.60000000000019</v>
      </c>
      <c r="AJ49" s="14">
        <f>AI49*VLOOKUP('Données projet'!$B$10,Paramètres!$A$1:$I$88,3,0)*VLOOKUP('Données projet'!$B$10,Paramètres!$A$1:$I$88,5,0)</f>
        <v>227.00080000000014</v>
      </c>
      <c r="AK49" s="14">
        <f t="shared" si="35"/>
        <v>55.633689802288828</v>
      </c>
      <c r="AL49" s="22">
        <f t="shared" si="4"/>
        <v>492.25506973898661</v>
      </c>
      <c r="AM49" s="62">
        <f t="shared" si="5"/>
        <v>785.58840307231992</v>
      </c>
      <c r="AN49" s="62">
        <f ca="1">AVERAGE(OFFSET($AM$3,0,0,'Données projet'!$E$10+1,1))-AVERAGE(OFFSET($H$3,0,0,'Données projet'!$E$10+1,1))</f>
        <v>390.44421266629212</v>
      </c>
      <c r="AO49" s="62">
        <f t="shared" si="36"/>
        <v>366.59530582564736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6.3763220705523604</v>
      </c>
      <c r="AV49" s="23">
        <f>EXP(-LN(2)/25)*AV48+(1-EXP(-LN(2)/25))/(LN(2)/25)*Calculateur!AQ49*Calculateur!AS49*VLOOKUP('Données projet'!$B$10,Paramètres!$A$1:$I$88,3,0)*0.475*44/12</f>
        <v>8.4481784512472746</v>
      </c>
      <c r="AW49" s="23">
        <f>EXP(-LN(2)/2)*AW48+(1-EXP(-LN(2)/2))/(LN(2)/2)*AQ49*AT49*VLOOKUP('Données projet'!$B$10,Paramètres!$A$1:$I$88,3,0)*0.475*44/12</f>
        <v>4.3636180684056718E-2</v>
      </c>
      <c r="AX49" s="23">
        <f t="shared" si="6"/>
        <v>14.868136702483692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8.3000000000000007</v>
      </c>
      <c r="N50" s="14">
        <f>IF('Données projet'!$A$36&gt;35,N49+M50-V49,IF(A50&lt;'Données projet'!$A$36,$K$205^A50,IF(A50='Données projet'!$A$36,'Données projet'!$B$36,N49+M50-V49)))</f>
        <v>174.10000000000002</v>
      </c>
      <c r="O50" s="14">
        <f>N50*VLOOKUP('Données projet'!$B$9,Paramètres!$A$1:$I$88,3,0)*VLOOKUP('Données projet'!$B$9,Paramètres!$A$1:$I$88,5,0)</f>
        <v>157.52568000000002</v>
      </c>
      <c r="P50" s="14">
        <f t="shared" si="33"/>
        <v>40.283920409774808</v>
      </c>
      <c r="Q50" s="22">
        <f t="shared" si="53"/>
        <v>344.51838738035781</v>
      </c>
      <c r="R50" s="62">
        <f t="shared" si="0"/>
        <v>637.85172071369107</v>
      </c>
      <c r="S50" s="62">
        <f ca="1">AVERAGE(OFFSET($R$3,0,0,'Données projet'!$E$9+1,1))-AVERAGE(OFFSET($H$3,0,0,'Données projet'!$E$9+1,1))</f>
        <v>388.50131600273431</v>
      </c>
      <c r="T50" s="62">
        <f t="shared" si="34"/>
        <v>247.01165577562955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7.4094452910447126</v>
      </c>
      <c r="AB50" s="23">
        <f>EXP(-LN(2)/2)*AB49+(1-EXP(-LN(2)/2))/(LN(2)/2)*V50*Y50*VLOOKUP('Données projet'!$B$9,Paramètres!$A$1:$I$88,3,0)*0.475*44/12</f>
        <v>1.584605631357995</v>
      </c>
      <c r="AC50" s="24">
        <f t="shared" si="3"/>
        <v>8.9940509224027068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21.6</v>
      </c>
      <c r="AI50" s="14">
        <f>IF('Données projet'!$A$62&gt;35,AI49+AH50-AQ49,IF(A50&lt;'Données projet'!$A$62,$AF$205^A50,IF(A50='Données projet'!$A$62,'Données projet'!$B$62,AI49+AH50-AQ49)))</f>
        <v>401.20000000000022</v>
      </c>
      <c r="AJ50" s="14">
        <f>AI50*VLOOKUP('Données projet'!$B$10,Paramètres!$A$1:$I$88,3,0)*VLOOKUP('Données projet'!$B$10,Paramètres!$A$1:$I$88,5,0)</f>
        <v>239.91760000000014</v>
      </c>
      <c r="AK50" s="14">
        <f t="shared" si="35"/>
        <v>58.421801366510451</v>
      </c>
      <c r="AL50" s="22">
        <f t="shared" si="4"/>
        <v>519.60779071333923</v>
      </c>
      <c r="AM50" s="62">
        <f t="shared" si="5"/>
        <v>812.94112404667248</v>
      </c>
      <c r="AN50" s="62">
        <f ca="1">AVERAGE(OFFSET($AM$3,0,0,'Données projet'!$E$10+1,1))-AVERAGE(OFFSET($H$3,0,0,'Données projet'!$E$10+1,1))</f>
        <v>390.44421266629212</v>
      </c>
      <c r="AO50" s="62">
        <f t="shared" si="36"/>
        <v>366.59530582564736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6.2512862839212682</v>
      </c>
      <c r="AV50" s="23">
        <f>EXP(-LN(2)/25)*AV49+(1-EXP(-LN(2)/25))/(LN(2)/25)*Calculateur!AQ50*Calculateur!AS50*VLOOKUP('Données projet'!$B$10,Paramètres!$A$1:$I$88,3,0)*0.475*44/12</f>
        <v>8.2171625672275219</v>
      </c>
      <c r="AW50" s="23">
        <f>EXP(-LN(2)/2)*AW49+(1-EXP(-LN(2)/2))/(LN(2)/2)*AQ50*AT50*VLOOKUP('Données projet'!$B$10,Paramètres!$A$1:$I$88,3,0)*0.475*44/12</f>
        <v>3.0855439266777949E-2</v>
      </c>
      <c r="AX50" s="23">
        <f t="shared" si="6"/>
        <v>14.499304290415568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8.3000000000000007</v>
      </c>
      <c r="N51" s="14">
        <f>IF('Données projet'!$A$36&gt;35,N50+M51-V50,IF(A51&lt;'Données projet'!$A$36,$K$205^A51,IF(A51='Données projet'!$A$36,'Données projet'!$B$36,N50+M51-V50)))</f>
        <v>182.40000000000003</v>
      </c>
      <c r="O51" s="14">
        <f>N51*VLOOKUP('Données projet'!$B$9,Paramètres!$A$1:$I$88,3,0)*VLOOKUP('Données projet'!$B$9,Paramètres!$A$1:$I$88,5,0)</f>
        <v>165.03552000000002</v>
      </c>
      <c r="P51" s="14">
        <f t="shared" si="33"/>
        <v>41.976234598846517</v>
      </c>
      <c r="Q51" s="22">
        <f t="shared" si="53"/>
        <v>360.54547259299108</v>
      </c>
      <c r="R51" s="62">
        <f t="shared" si="0"/>
        <v>653.87880592632439</v>
      </c>
      <c r="S51" s="62">
        <f ca="1">AVERAGE(OFFSET($R$3,0,0,'Données projet'!$E$9+1,1))-AVERAGE(OFFSET($H$3,0,0,'Données projet'!$E$9+1,1))</f>
        <v>388.50131600273431</v>
      </c>
      <c r="T51" s="62">
        <f t="shared" si="34"/>
        <v>247.01165577562955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7.2068336199153018</v>
      </c>
      <c r="AB51" s="23">
        <f>EXP(-LN(2)/2)*AB50+(1-EXP(-LN(2)/2))/(LN(2)/2)*V51*Y51*VLOOKUP('Données projet'!$B$9,Paramètres!$A$1:$I$88,3,0)*0.475*44/12</f>
        <v>1.1204853874396288</v>
      </c>
      <c r="AC51" s="24">
        <f t="shared" si="3"/>
        <v>8.3273190073549301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21.6</v>
      </c>
      <c r="AI51" s="14">
        <f>IF('Données projet'!$A$62&gt;35,AI50+AH51-AQ50,IF(A51&lt;'Données projet'!$A$62,$AF$205^A51,IF(A51='Données projet'!$A$62,'Données projet'!$B$62,AI50+AH51-AQ50)))</f>
        <v>422.80000000000024</v>
      </c>
      <c r="AJ51" s="14">
        <f>AI51*VLOOKUP('Données projet'!$B$10,Paramètres!$A$1:$I$88,3,0)*VLOOKUP('Données projet'!$B$10,Paramètres!$A$1:$I$88,5,0)</f>
        <v>252.83440000000016</v>
      </c>
      <c r="AK51" s="14">
        <f t="shared" si="35"/>
        <v>61.19248614137954</v>
      </c>
      <c r="AL51" s="22">
        <f t="shared" si="4"/>
        <v>546.93016002956961</v>
      </c>
      <c r="AM51" s="62">
        <f t="shared" si="5"/>
        <v>840.26349336290286</v>
      </c>
      <c r="AN51" s="62">
        <f ca="1">AVERAGE(OFFSET($AM$3,0,0,'Données projet'!$E$10+1,1))-AVERAGE(OFFSET($H$3,0,0,'Données projet'!$E$10+1,1))</f>
        <v>390.44421266629212</v>
      </c>
      <c r="AO51" s="62">
        <f t="shared" si="36"/>
        <v>366.59530582564736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6.1287023728017118</v>
      </c>
      <c r="AV51" s="23">
        <f>EXP(-LN(2)/25)*AV50+(1-EXP(-LN(2)/25))/(LN(2)/25)*Calculateur!AQ51*Calculateur!AS51*VLOOKUP('Données projet'!$B$10,Paramètres!$A$1:$I$88,3,0)*0.475*44/12</f>
        <v>7.9924638247048865</v>
      </c>
      <c r="AW51" s="23">
        <f>EXP(-LN(2)/2)*AW50+(1-EXP(-LN(2)/2))/(LN(2)/2)*AQ51*AT51*VLOOKUP('Données projet'!$B$10,Paramètres!$A$1:$I$88,3,0)*0.475*44/12</f>
        <v>2.1818090342028362E-2</v>
      </c>
      <c r="AX51" s="23">
        <f t="shared" si="6"/>
        <v>14.142984287848627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8.3000000000000007</v>
      </c>
      <c r="N52" s="14">
        <f>IF('Données projet'!$A$36&gt;35,N51+M52-V51,IF(A52&lt;'Données projet'!$A$36,$K$205^A52,IF(A52='Données projet'!$A$36,'Données projet'!$B$36,N51+M52-V51)))</f>
        <v>190.70000000000005</v>
      </c>
      <c r="O52" s="14">
        <f>N52*VLOOKUP('Données projet'!$B$9,Paramètres!$A$1:$I$88,3,0)*VLOOKUP('Données projet'!$B$9,Paramètres!$A$1:$I$88,5,0)</f>
        <v>172.54536000000004</v>
      </c>
      <c r="P52" s="14">
        <f t="shared" si="33"/>
        <v>43.65960552772448</v>
      </c>
      <c r="Q52" s="22">
        <f t="shared" si="53"/>
        <v>376.55698162745358</v>
      </c>
      <c r="R52" s="62">
        <f t="shared" si="0"/>
        <v>669.8903149607869</v>
      </c>
      <c r="S52" s="62">
        <f ca="1">AVERAGE(OFFSET($R$3,0,0,'Données projet'!$E$9+1,1))-AVERAGE(OFFSET($H$3,0,0,'Données projet'!$E$9+1,1))</f>
        <v>388.50131600273431</v>
      </c>
      <c r="T52" s="62">
        <f t="shared" si="34"/>
        <v>247.01165577562955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7.0097623755878091</v>
      </c>
      <c r="AB52" s="23">
        <f>EXP(-LN(2)/2)*AB51+(1-EXP(-LN(2)/2))/(LN(2)/2)*V52*Y52*VLOOKUP('Données projet'!$B$9,Paramètres!$A$1:$I$88,3,0)*0.475*44/12</f>
        <v>0.79230281567899752</v>
      </c>
      <c r="AC52" s="24">
        <f t="shared" si="3"/>
        <v>7.8020651912668066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21.6</v>
      </c>
      <c r="AI52" s="14">
        <f>IF('Données projet'!$A$62&gt;35,AI51+AH52-AQ51,IF(A52&lt;'Données projet'!$A$62,$AF$205^A52,IF(A52='Données projet'!$A$62,'Données projet'!$B$62,AI51+AH52-AQ51)))</f>
        <v>444.40000000000026</v>
      </c>
      <c r="AJ52" s="14">
        <f>AI52*VLOOKUP('Données projet'!$B$10,Paramètres!$A$1:$I$88,3,0)*VLOOKUP('Données projet'!$B$10,Paramètres!$A$1:$I$88,5,0)</f>
        <v>265.75120000000015</v>
      </c>
      <c r="AK52" s="14">
        <f t="shared" si="35"/>
        <v>63.946735992093977</v>
      </c>
      <c r="AL52" s="22">
        <f t="shared" si="4"/>
        <v>574.22390518623058</v>
      </c>
      <c r="AM52" s="62">
        <f t="shared" si="5"/>
        <v>867.55723851956395</v>
      </c>
      <c r="AN52" s="62">
        <f ca="1">AVERAGE(OFFSET($AM$3,0,0,'Données projet'!$E$10+1,1))-AVERAGE(OFFSET($H$3,0,0,'Données projet'!$E$10+1,1))</f>
        <v>390.44421266629212</v>
      </c>
      <c r="AO52" s="62">
        <f t="shared" si="36"/>
        <v>366.59530582564736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6.0085222574104069</v>
      </c>
      <c r="AV52" s="23">
        <f>EXP(-LN(2)/25)*AV51+(1-EXP(-LN(2)/25))/(LN(2)/25)*Calculateur!AQ52*Calculateur!AS52*VLOOKUP('Données projet'!$B$10,Paramètres!$A$1:$I$88,3,0)*0.475*44/12</f>
        <v>7.7739094811129261</v>
      </c>
      <c r="AW52" s="23">
        <f>EXP(-LN(2)/2)*AW51+(1-EXP(-LN(2)/2))/(LN(2)/2)*AQ52*AT52*VLOOKUP('Données projet'!$B$10,Paramètres!$A$1:$I$88,3,0)*0.475*44/12</f>
        <v>1.5427719633388976E-2</v>
      </c>
      <c r="AX52" s="23">
        <f t="shared" si="6"/>
        <v>13.79785945815672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8.3000000000000007</v>
      </c>
      <c r="M53" s="13">
        <f t="array" ref="M53">INDEX(L:L,MIN(IF(ISNUMBER(L53:L249),ROW(L53:L249),"")))</f>
        <v>8.3000000000000007</v>
      </c>
      <c r="N53" s="14">
        <f>IF('Données projet'!$A$36&gt;35,N52+M53-V52,IF(A53&lt;'Données projet'!$A$36,$K$205^A53,IF(A53='Données projet'!$A$36,'Données projet'!$B$36,N52+M53-V52)))</f>
        <v>199.00000000000006</v>
      </c>
      <c r="O53" s="14">
        <f>N53*VLOOKUP('Données projet'!$B$9,Paramètres!$A$1:$I$88,3,0)*VLOOKUP('Données projet'!$B$9,Paramètres!$A$1:$I$88,5,0)</f>
        <v>180.05520000000004</v>
      </c>
      <c r="P53" s="14">
        <f t="shared" si="33"/>
        <v>45.334466930398399</v>
      </c>
      <c r="Q53" s="22">
        <f t="shared" si="53"/>
        <v>392.55366990377729</v>
      </c>
      <c r="R53" s="62">
        <f t="shared" si="0"/>
        <v>685.88700323711055</v>
      </c>
      <c r="S53" s="62">
        <f ca="1">AVERAGE(OFFSET($R$3,0,0,'Données projet'!$E$9+1,1))-AVERAGE(OFFSET($H$3,0,0,'Données projet'!$E$9+1,1))</f>
        <v>388.50131600273431</v>
      </c>
      <c r="T53" s="62">
        <f t="shared" si="34"/>
        <v>247.01165577562955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0.215</v>
      </c>
      <c r="Y53" s="17">
        <f>IF(ISNA(VLOOKUP(A53,'Données projet'!$A$35:$I$55,7,0)),0%,VLOOKUP(A53,'Données projet'!$A$35:$I$55,7,0))</f>
        <v>0.5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15.814590623391434</v>
      </c>
      <c r="AB53" s="23">
        <f>EXP(-LN(2)/2)*AB52+(1-EXP(-LN(2)/2))/(LN(2)/2)*V53*Y53*VLOOKUP('Données projet'!$B$9,Paramètres!$A$1:$I$88,3,0)*0.475*44/12</f>
        <v>18.488008892753871</v>
      </c>
      <c r="AC53" s="24">
        <f t="shared" si="3"/>
        <v>34.302599516145307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466</v>
      </c>
      <c r="AG53" s="13">
        <f>VLOOKUP(A53,'Données projet'!$A$61:$I$81,9,0)</f>
        <v>21.6</v>
      </c>
      <c r="AH53" s="13">
        <f t="array" ref="AH53">INDEX(AG:AG,MIN(IF(ISNUMBER(AG53:AG249),ROW(AG53:AG249),"")))</f>
        <v>21.6</v>
      </c>
      <c r="AI53" s="14">
        <f>IF('Données projet'!$A$62&gt;35,AI52+AH53-AQ52,IF(A53&lt;'Données projet'!$A$62,$AF$205^A53,IF(A53='Données projet'!$A$62,'Données projet'!$B$62,AI52+AH53-AQ52)))</f>
        <v>466.00000000000028</v>
      </c>
      <c r="AJ53" s="14">
        <f>AI53*VLOOKUP('Données projet'!$B$10,Paramètres!$A$1:$I$88,3,0)*VLOOKUP('Données projet'!$B$10,Paramètres!$A$1:$I$88,5,0)</f>
        <v>278.66800000000018</v>
      </c>
      <c r="AK53" s="14">
        <f t="shared" si="35"/>
        <v>66.685440917424543</v>
      </c>
      <c r="AL53" s="22">
        <f t="shared" si="4"/>
        <v>601.49057626451474</v>
      </c>
      <c r="AM53" s="62">
        <f t="shared" si="5"/>
        <v>894.82390959784811</v>
      </c>
      <c r="AN53" s="62">
        <f ca="1">AVERAGE(OFFSET($AM$3,0,0,'Données projet'!$E$10+1,1))-AVERAGE(OFFSET($H$3,0,0,'Données projet'!$E$10+1,1))</f>
        <v>390.44421266629212</v>
      </c>
      <c r="AO53" s="62">
        <f t="shared" si="36"/>
        <v>366.59530582564736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63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5.8906988007792931</v>
      </c>
      <c r="AV53" s="23">
        <f>EXP(-LN(2)/25)*AV52+(1-EXP(-LN(2)/25))/(LN(2)/25)*Calculateur!AQ53*Calculateur!AS53*VLOOKUP('Données projet'!$B$10,Paramètres!$A$1:$I$88,3,0)*0.475*44/12</f>
        <v>7.5613315175397613</v>
      </c>
      <c r="AW53" s="23">
        <f>EXP(-LN(2)/2)*AW52+(1-EXP(-LN(2)/2))/(LN(2)/2)*AQ53*AT53*VLOOKUP('Données projet'!$B$10,Paramètres!$A$1:$I$88,3,0)*0.475*44/12</f>
        <v>1.0909045171014183E-2</v>
      </c>
      <c r="AX53" s="23">
        <f t="shared" si="6"/>
        <v>13.462939363490067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164.80000000000007</v>
      </c>
      <c r="O54" s="14">
        <f>N54*VLOOKUP('Données projet'!$B$9,Paramètres!$A$1:$I$88,3,0)*VLOOKUP('Données projet'!$B$9,Paramètres!$A$1:$I$88,5,0)</f>
        <v>149.11104000000006</v>
      </c>
      <c r="P54" s="14">
        <f t="shared" si="33"/>
        <v>38.376496436982386</v>
      </c>
      <c r="Q54" s="22">
        <f t="shared" si="53"/>
        <v>326.54079262774445</v>
      </c>
      <c r="R54" s="62">
        <f t="shared" si="0"/>
        <v>619.87412596107777</v>
      </c>
      <c r="S54" s="62">
        <f ca="1">AVERAGE(OFFSET($R$3,0,0,'Données projet'!$E$9+1,1))-AVERAGE(OFFSET($H$3,0,0,'Données projet'!$E$9+1,1))</f>
        <v>388.50131600273431</v>
      </c>
      <c r="T54" s="62">
        <f t="shared" si="34"/>
        <v>247.01165577562955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15.382139811141618</v>
      </c>
      <c r="AB54" s="23">
        <f>EXP(-LN(2)/2)*AB53+(1-EXP(-LN(2)/2))/(LN(2)/2)*V54*Y54*VLOOKUP('Données projet'!$B$9,Paramètres!$A$1:$I$88,3,0)*0.475*44/12</f>
        <v>13.072996458703457</v>
      </c>
      <c r="AC54" s="24">
        <f t="shared" si="3"/>
        <v>28.455136269845077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20.8</v>
      </c>
      <c r="AI54" s="14">
        <f>IF('Données projet'!$A$62&gt;35,AI53+AH54-AQ53,IF(A54&lt;'Données projet'!$A$62,$AF$205^A54,IF(A54='Données projet'!$A$62,'Données projet'!$B$62,AI53+AH54-AQ53)))</f>
        <v>423.8000000000003</v>
      </c>
      <c r="AJ54" s="14">
        <f>AI54*VLOOKUP('Données projet'!$B$10,Paramètres!$A$1:$I$88,3,0)*VLOOKUP('Données projet'!$B$10,Paramètres!$A$1:$I$88,5,0)</f>
        <v>253.4324000000002</v>
      </c>
      <c r="AK54" s="14">
        <f t="shared" si="35"/>
        <v>61.320353323034482</v>
      </c>
      <c r="AL54" s="22">
        <f t="shared" si="4"/>
        <v>548.19437870428544</v>
      </c>
      <c r="AM54" s="62">
        <f t="shared" si="5"/>
        <v>841.52771203761881</v>
      </c>
      <c r="AN54" s="62">
        <f ca="1">AVERAGE(OFFSET($AM$3,0,0,'Données projet'!$E$10+1,1))-AVERAGE(OFFSET($H$3,0,0,'Données projet'!$E$10+1,1))</f>
        <v>390.44421266629212</v>
      </c>
      <c r="AO54" s="62">
        <f t="shared" si="36"/>
        <v>366.59530582564736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5.7751857902675034</v>
      </c>
      <c r="AV54" s="23">
        <f>EXP(-LN(2)/25)*AV53+(1-EXP(-LN(2)/25))/(LN(2)/25)*Calculateur!AQ54*Calculateur!AS54*VLOOKUP('Données projet'!$B$10,Paramètres!$A$1:$I$88,3,0)*0.475*44/12</f>
        <v>7.3545665095594934</v>
      </c>
      <c r="AW54" s="23">
        <f>EXP(-LN(2)/2)*AW53+(1-EXP(-LN(2)/2))/(LN(2)/2)*AQ54*AT54*VLOOKUP('Données projet'!$B$10,Paramètres!$A$1:$I$88,3,0)*0.475*44/12</f>
        <v>7.7138598166944889E-3</v>
      </c>
      <c r="AX54" s="23">
        <f t="shared" si="6"/>
        <v>13.137466159643692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172.60000000000008</v>
      </c>
      <c r="O55" s="14">
        <f>N55*VLOOKUP('Données projet'!$B$9,Paramètres!$A$1:$I$88,3,0)*VLOOKUP('Données projet'!$B$9,Paramètres!$A$1:$I$88,5,0)</f>
        <v>156.16848000000005</v>
      </c>
      <c r="P55" s="14">
        <f t="shared" si="33"/>
        <v>39.977090041212335</v>
      </c>
      <c r="Q55" s="22">
        <f t="shared" si="53"/>
        <v>341.62020115511154</v>
      </c>
      <c r="R55" s="62">
        <f t="shared" si="0"/>
        <v>634.9535344884448</v>
      </c>
      <c r="S55" s="62">
        <f ca="1">AVERAGE(OFFSET($R$3,0,0,'Données projet'!$E$9+1,1))-AVERAGE(OFFSET($H$3,0,0,'Données projet'!$E$9+1,1))</f>
        <v>388.50131600273431</v>
      </c>
      <c r="T55" s="62">
        <f t="shared" si="34"/>
        <v>247.01165577562955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14.961514389094374</v>
      </c>
      <c r="AB55" s="23">
        <f>EXP(-LN(2)/2)*AB54+(1-EXP(-LN(2)/2))/(LN(2)/2)*V55*Y55*VLOOKUP('Données projet'!$B$9,Paramètres!$A$1:$I$88,3,0)*0.475*44/12</f>
        <v>9.2440044463769375</v>
      </c>
      <c r="AC55" s="24">
        <f t="shared" si="3"/>
        <v>24.20551883547131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20.8</v>
      </c>
      <c r="AI55" s="14">
        <f>IF('Données projet'!$A$62&gt;35,AI54+AH55-AQ54,IF(A55&lt;'Données projet'!$A$62,$AF$205^A55,IF(A55='Données projet'!$A$62,'Données projet'!$B$62,AI54+AH55-AQ54)))</f>
        <v>444.60000000000031</v>
      </c>
      <c r="AJ55" s="14">
        <f>AI55*VLOOKUP('Données projet'!$B$10,Paramètres!$A$1:$I$88,3,0)*VLOOKUP('Données projet'!$B$10,Paramètres!$A$1:$I$88,5,0)</f>
        <v>265.8708000000002</v>
      </c>
      <c r="AK55" s="14">
        <f t="shared" si="35"/>
        <v>63.97216437022184</v>
      </c>
      <c r="AL55" s="22">
        <f t="shared" si="4"/>
        <v>574.47649627813678</v>
      </c>
      <c r="AM55" s="62">
        <f t="shared" si="5"/>
        <v>867.80982961147015</v>
      </c>
      <c r="AN55" s="62">
        <f ca="1">AVERAGE(OFFSET($AM$3,0,0,'Données projet'!$E$10+1,1))-AVERAGE(OFFSET($H$3,0,0,'Données projet'!$E$10+1,1))</f>
        <v>390.44421266629212</v>
      </c>
      <c r="AO55" s="62">
        <f t="shared" si="36"/>
        <v>366.59530582564736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5.6619379194358705</v>
      </c>
      <c r="AV55" s="23">
        <f>EXP(-LN(2)/25)*AV54+(1-EXP(-LN(2)/25))/(LN(2)/25)*Calculateur!AQ55*Calculateur!AS55*VLOOKUP('Données projet'!$B$10,Paramètres!$A$1:$I$88,3,0)*0.475*44/12</f>
        <v>7.1534555015957455</v>
      </c>
      <c r="AW55" s="23">
        <f>EXP(-LN(2)/2)*AW54+(1-EXP(-LN(2)/2))/(LN(2)/2)*AQ55*AT55*VLOOKUP('Données projet'!$B$10,Paramètres!$A$1:$I$88,3,0)*0.475*44/12</f>
        <v>5.4545225855070923E-3</v>
      </c>
      <c r="AX55" s="23">
        <f t="shared" si="6"/>
        <v>12.820847943617123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180.40000000000009</v>
      </c>
      <c r="O56" s="14">
        <f>N56*VLOOKUP('Données projet'!$B$9,Paramètres!$A$1:$I$88,3,0)*VLOOKUP('Données projet'!$B$9,Paramètres!$A$1:$I$88,5,0)</f>
        <v>163.22592000000009</v>
      </c>
      <c r="P56" s="14">
        <f t="shared" si="33"/>
        <v>41.569283201466128</v>
      </c>
      <c r="Q56" s="22">
        <f t="shared" si="53"/>
        <v>356.68497890922026</v>
      </c>
      <c r="R56" s="62">
        <f t="shared" si="0"/>
        <v>650.01831224255352</v>
      </c>
      <c r="S56" s="62">
        <f ca="1">AVERAGE(OFFSET($R$3,0,0,'Données projet'!$E$9+1,1))-AVERAGE(OFFSET($H$3,0,0,'Données projet'!$E$9+1,1))</f>
        <v>388.50131600273431</v>
      </c>
      <c r="T56" s="62">
        <f t="shared" si="34"/>
        <v>247.01165577562955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14.552390991332741</v>
      </c>
      <c r="AB56" s="23">
        <f>EXP(-LN(2)/2)*AB55+(1-EXP(-LN(2)/2))/(LN(2)/2)*V56*Y56*VLOOKUP('Données projet'!$B$9,Paramètres!$A$1:$I$88,3,0)*0.475*44/12</f>
        <v>6.5364982293517304</v>
      </c>
      <c r="AC56" s="24">
        <f t="shared" si="3"/>
        <v>21.088889220684472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20.8</v>
      </c>
      <c r="AI56" s="14">
        <f>IF('Données projet'!$A$62&gt;35,AI55+AH56-AQ55,IF(A56&lt;'Données projet'!$A$62,$AF$205^A56,IF(A56='Données projet'!$A$62,'Données projet'!$B$62,AI55+AH56-AQ55)))</f>
        <v>465.40000000000032</v>
      </c>
      <c r="AJ56" s="14">
        <f>AI56*VLOOKUP('Données projet'!$B$10,Paramètres!$A$1:$I$88,3,0)*VLOOKUP('Données projet'!$B$10,Paramètres!$A$1:$I$88,5,0)</f>
        <v>278.3092000000002</v>
      </c>
      <c r="AK56" s="14">
        <f t="shared" si="35"/>
        <v>66.609568376871962</v>
      </c>
      <c r="AL56" s="22">
        <f t="shared" si="4"/>
        <v>600.73352158971886</v>
      </c>
      <c r="AM56" s="62">
        <f t="shared" si="5"/>
        <v>894.06685492305223</v>
      </c>
      <c r="AN56" s="62">
        <f ca="1">AVERAGE(OFFSET($AM$3,0,0,'Données projet'!$E$10+1,1))-AVERAGE(OFFSET($H$3,0,0,'Données projet'!$E$10+1,1))</f>
        <v>390.44421266629212</v>
      </c>
      <c r="AO56" s="62">
        <f t="shared" si="36"/>
        <v>366.59530582564736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5.5509107702768654</v>
      </c>
      <c r="AV56" s="23">
        <f>EXP(-LN(2)/25)*AV55+(1-EXP(-LN(2)/25))/(LN(2)/25)*Calculateur!AQ56*Calculateur!AS56*VLOOKUP('Données projet'!$B$10,Paramètres!$A$1:$I$88,3,0)*0.475*44/12</f>
        <v>6.9578438847207345</v>
      </c>
      <c r="AW56" s="23">
        <f>EXP(-LN(2)/2)*AW55+(1-EXP(-LN(2)/2))/(LN(2)/2)*AQ56*AT56*VLOOKUP('Données projet'!$B$10,Paramètres!$A$1:$I$88,3,0)*0.475*44/12</f>
        <v>3.8569299083472453E-3</v>
      </c>
      <c r="AX56" s="23">
        <f t="shared" si="6"/>
        <v>12.512611584905946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188.2000000000001</v>
      </c>
      <c r="O57" s="14">
        <f>N57*VLOOKUP('Données projet'!$B$9,Paramètres!$A$1:$I$88,3,0)*VLOOKUP('Données projet'!$B$9,Paramètres!$A$1:$I$88,5,0)</f>
        <v>170.28336000000007</v>
      </c>
      <c r="P57" s="14">
        <f t="shared" si="33"/>
        <v>43.153480646462619</v>
      </c>
      <c r="Q57" s="22">
        <f t="shared" si="53"/>
        <v>371.73583079258918</v>
      </c>
      <c r="R57" s="62">
        <f t="shared" si="0"/>
        <v>665.0691641259225</v>
      </c>
      <c r="S57" s="62">
        <f ca="1">AVERAGE(OFFSET($R$3,0,0,'Données projet'!$E$9+1,1))-AVERAGE(OFFSET($H$3,0,0,'Données projet'!$E$9+1,1))</f>
        <v>388.50131600273431</v>
      </c>
      <c r="T57" s="62">
        <f t="shared" si="34"/>
        <v>247.01165577562955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14.154455094397765</v>
      </c>
      <c r="AB57" s="23">
        <f>EXP(-LN(2)/2)*AB56+(1-EXP(-LN(2)/2))/(LN(2)/2)*V57*Y57*VLOOKUP('Données projet'!$B$9,Paramètres!$A$1:$I$88,3,0)*0.475*44/12</f>
        <v>4.6220022231884696</v>
      </c>
      <c r="AC57" s="24">
        <f t="shared" si="3"/>
        <v>18.776457317586235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20.8</v>
      </c>
      <c r="AI57" s="14">
        <f>IF('Données projet'!$A$62&gt;35,AI56+AH57-AQ56,IF(A57&lt;'Données projet'!$A$62,$AF$205^A57,IF(A57='Données projet'!$A$62,'Données projet'!$B$62,AI56+AH57-AQ56)))</f>
        <v>486.20000000000033</v>
      </c>
      <c r="AJ57" s="14">
        <f>AI57*VLOOKUP('Données projet'!$B$10,Paramètres!$A$1:$I$88,3,0)*VLOOKUP('Données projet'!$B$10,Paramètres!$A$1:$I$88,5,0)</f>
        <v>290.7476000000002</v>
      </c>
      <c r="AK57" s="14">
        <f t="shared" si="35"/>
        <v>69.233282803206862</v>
      </c>
      <c r="AL57" s="22">
        <f t="shared" si="4"/>
        <v>626.96670421558554</v>
      </c>
      <c r="AM57" s="62">
        <f t="shared" si="5"/>
        <v>920.30003754891891</v>
      </c>
      <c r="AN57" s="62">
        <f ca="1">AVERAGE(OFFSET($AM$3,0,0,'Données projet'!$E$10+1,1))-AVERAGE(OFFSET($H$3,0,0,'Données projet'!$E$10+1,1))</f>
        <v>390.44421266629212</v>
      </c>
      <c r="AO57" s="62">
        <f t="shared" si="36"/>
        <v>366.59530582564736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5.4420607957929938</v>
      </c>
      <c r="AV57" s="23">
        <f>EXP(-LN(2)/25)*AV56+(1-EXP(-LN(2)/25))/(LN(2)/25)*Calculateur!AQ57*Calculateur!AS57*VLOOKUP('Données projet'!$B$10,Paramètres!$A$1:$I$88,3,0)*0.475*44/12</f>
        <v>6.7675812777959381</v>
      </c>
      <c r="AW57" s="23">
        <f>EXP(-LN(2)/2)*AW56+(1-EXP(-LN(2)/2))/(LN(2)/2)*AQ57*AT57*VLOOKUP('Données projet'!$B$10,Paramètres!$A$1:$I$88,3,0)*0.475*44/12</f>
        <v>2.7272612927535466E-3</v>
      </c>
      <c r="AX57" s="23">
        <f t="shared" si="6"/>
        <v>12.212369334881684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196.00000000000011</v>
      </c>
      <c r="O58" s="14">
        <f>N58*VLOOKUP('Données projet'!$B$9,Paramètres!$A$1:$I$88,3,0)*VLOOKUP('Données projet'!$B$9,Paramètres!$A$1:$I$88,5,0)</f>
        <v>177.34080000000012</v>
      </c>
      <c r="P58" s="14">
        <f t="shared" si="33"/>
        <v>44.730051658603102</v>
      </c>
      <c r="Q58" s="22">
        <f t="shared" si="53"/>
        <v>386.77339997206718</v>
      </c>
      <c r="R58" s="62">
        <f t="shared" si="0"/>
        <v>680.10673330540044</v>
      </c>
      <c r="S58" s="62">
        <f ca="1">AVERAGE(OFFSET($R$3,0,0,'Données projet'!$E$9+1,1))-AVERAGE(OFFSET($H$3,0,0,'Données projet'!$E$9+1,1))</f>
        <v>388.50131600273431</v>
      </c>
      <c r="T58" s="62">
        <f t="shared" si="34"/>
        <v>247.01165577562955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13.767400775491016</v>
      </c>
      <c r="AB58" s="23">
        <f>EXP(-LN(2)/2)*AB57+(1-EXP(-LN(2)/2))/(LN(2)/2)*V58*Y58*VLOOKUP('Données projet'!$B$9,Paramètres!$A$1:$I$88,3,0)*0.475*44/12</f>
        <v>3.2682491146758657</v>
      </c>
      <c r="AC58" s="24">
        <f t="shared" si="3"/>
        <v>17.03564989016688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507</v>
      </c>
      <c r="AG58" s="13">
        <f>VLOOKUP(A58,'Données projet'!$A$61:$I$81,9,0)</f>
        <v>20.8</v>
      </c>
      <c r="AH58" s="13">
        <f t="array" ref="AH58">INDEX(AG:AG,MIN(IF(ISNUMBER(AG58:AG254),ROW(AG58:AG254),"")))</f>
        <v>20.8</v>
      </c>
      <c r="AI58" s="14">
        <f>IF('Données projet'!$A$62&gt;35,AI57+AH58-AQ57,IF(A58&lt;'Données projet'!$A$62,$AF$205^A58,IF(A58='Données projet'!$A$62,'Données projet'!$B$62,AI57+AH58-AQ57)))</f>
        <v>507.00000000000034</v>
      </c>
      <c r="AJ58" s="14">
        <f>AI58*VLOOKUP('Données projet'!$B$10,Paramètres!$A$1:$I$88,3,0)*VLOOKUP('Données projet'!$B$10,Paramètres!$A$1:$I$88,5,0)</f>
        <v>303.18600000000021</v>
      </c>
      <c r="AK58" s="14">
        <f t="shared" si="35"/>
        <v>71.843960250458494</v>
      </c>
      <c r="AL58" s="22">
        <f t="shared" si="4"/>
        <v>653.17718076954884</v>
      </c>
      <c r="AM58" s="62">
        <f t="shared" si="5"/>
        <v>946.5105141028821</v>
      </c>
      <c r="AN58" s="62">
        <f ca="1">AVERAGE(OFFSET($AM$3,0,0,'Données projet'!$E$10+1,1))-AVERAGE(OFFSET($H$3,0,0,'Données projet'!$E$10+1,1))</f>
        <v>390.44421266629212</v>
      </c>
      <c r="AO58" s="62">
        <f t="shared" si="36"/>
        <v>366.59530582564736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64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5.3353453029168225</v>
      </c>
      <c r="AV58" s="23">
        <f>EXP(-LN(2)/25)*AV57+(1-EXP(-LN(2)/25))/(LN(2)/25)*Calculateur!AQ58*Calculateur!AS58*VLOOKUP('Données projet'!$B$10,Paramètres!$A$1:$I$88,3,0)*0.475*44/12</f>
        <v>6.5825214118629765</v>
      </c>
      <c r="AW58" s="23">
        <f>EXP(-LN(2)/2)*AW57+(1-EXP(-LN(2)/2))/(LN(2)/2)*AQ58*AT58*VLOOKUP('Données projet'!$B$10,Paramètres!$A$1:$I$88,3,0)*0.475*44/12</f>
        <v>1.9284649541736229E-3</v>
      </c>
      <c r="AX58" s="23">
        <f t="shared" si="6"/>
        <v>11.919795179733972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7.8</v>
      </c>
      <c r="N59" s="14">
        <f>IF('Données projet'!$A$36&gt;35,N58+M59-V58,IF(A59&lt;'Données projet'!$A$36,$K$205^A59,IF(A59='Données projet'!$A$36,'Données projet'!$B$36,N58+M59-V58)))</f>
        <v>203.80000000000013</v>
      </c>
      <c r="O59" s="14">
        <f>N59*VLOOKUP('Données projet'!$B$9,Paramètres!$A$1:$I$88,3,0)*VLOOKUP('Données projet'!$B$9,Paramètres!$A$1:$I$88,5,0)</f>
        <v>184.3982400000001</v>
      </c>
      <c r="P59" s="14">
        <f t="shared" si="33"/>
        <v>46.299334464645959</v>
      </c>
      <c r="Q59" s="22">
        <f t="shared" si="53"/>
        <v>401.79827552592519</v>
      </c>
      <c r="R59" s="62">
        <f t="shared" si="0"/>
        <v>695.13160885925845</v>
      </c>
      <c r="S59" s="62">
        <f ca="1">AVERAGE(OFFSET($R$3,0,0,'Données projet'!$E$9+1,1))-AVERAGE(OFFSET($H$3,0,0,'Données projet'!$E$9+1,1))</f>
        <v>388.50131600273431</v>
      </c>
      <c r="T59" s="62">
        <f t="shared" si="34"/>
        <v>247.01165577562955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13.390930477289073</v>
      </c>
      <c r="AB59" s="23">
        <f>EXP(-LN(2)/2)*AB58+(1-EXP(-LN(2)/2))/(LN(2)/2)*V59*Y59*VLOOKUP('Données projet'!$B$9,Paramètres!$A$1:$I$88,3,0)*0.475*44/12</f>
        <v>2.3110011115942353</v>
      </c>
      <c r="AC59" s="24">
        <f t="shared" si="3"/>
        <v>15.701931588883308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20.2</v>
      </c>
      <c r="AI59" s="14">
        <f>IF('Données projet'!$A$62&gt;35,AI58+AH59-AQ58,IF(A59&lt;'Données projet'!$A$62,$AF$205^A59,IF(A59='Données projet'!$A$62,'Données projet'!$B$62,AI58+AH59-AQ58)))</f>
        <v>463.20000000000039</v>
      </c>
      <c r="AJ59" s="14">
        <f>AI59*VLOOKUP('Données projet'!$B$10,Paramètres!$A$1:$I$88,3,0)*VLOOKUP('Données projet'!$B$10,Paramètres!$A$1:$I$88,5,0)</f>
        <v>276.99360000000024</v>
      </c>
      <c r="AK59" s="14">
        <f t="shared" si="35"/>
        <v>66.331271517624216</v>
      </c>
      <c r="AL59" s="22">
        <f t="shared" si="4"/>
        <v>597.95748455986256</v>
      </c>
      <c r="AM59" s="62">
        <f t="shared" si="5"/>
        <v>891.29081789319594</v>
      </c>
      <c r="AN59" s="62">
        <f ca="1">AVERAGE(OFFSET($AM$3,0,0,'Données projet'!$E$10+1,1))-AVERAGE(OFFSET($H$3,0,0,'Données projet'!$E$10+1,1))</f>
        <v>390.44421266629212</v>
      </c>
      <c r="AO59" s="62">
        <f t="shared" si="36"/>
        <v>366.59530582564736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5.2307224357659292</v>
      </c>
      <c r="AV59" s="23">
        <f>EXP(-LN(2)/25)*AV58+(1-EXP(-LN(2)/25))/(LN(2)/25)*Calculateur!AQ59*Calculateur!AS59*VLOOKUP('Données projet'!$B$10,Paramètres!$A$1:$I$88,3,0)*0.475*44/12</f>
        <v>6.4025220176958273</v>
      </c>
      <c r="AW59" s="23">
        <f>EXP(-LN(2)/2)*AW58+(1-EXP(-LN(2)/2))/(LN(2)/2)*AQ59*AT59*VLOOKUP('Données projet'!$B$10,Paramètres!$A$1:$I$88,3,0)*0.475*44/12</f>
        <v>1.3636306463767735E-3</v>
      </c>
      <c r="AX59" s="23">
        <f t="shared" si="6"/>
        <v>11.634608084108134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7.8</v>
      </c>
      <c r="N60" s="14">
        <f>IF('Données projet'!$A$36&gt;35,N59+M60-V59,IF(A60&lt;'Données projet'!$A$36,$K$205^A60,IF(A60='Données projet'!$A$36,'Données projet'!$B$36,N59+M60-V59)))</f>
        <v>211.60000000000014</v>
      </c>
      <c r="O60" s="14">
        <f>N60*VLOOKUP('Données projet'!$B$9,Paramètres!$A$1:$I$88,3,0)*VLOOKUP('Données projet'!$B$9,Paramètres!$A$1:$I$88,5,0)</f>
        <v>191.45568000000011</v>
      </c>
      <c r="P60" s="14">
        <f t="shared" si="33"/>
        <v>47.861639935303188</v>
      </c>
      <c r="Q60" s="22">
        <f t="shared" si="53"/>
        <v>416.81099888731995</v>
      </c>
      <c r="R60" s="62">
        <f t="shared" si="0"/>
        <v>710.14433222065327</v>
      </c>
      <c r="S60" s="62">
        <f ca="1">AVERAGE(OFFSET($R$3,0,0,'Données projet'!$E$9+1,1))-AVERAGE(OFFSET($H$3,0,0,'Données projet'!$E$9+1,1))</f>
        <v>388.50131600273431</v>
      </c>
      <c r="T60" s="62">
        <f t="shared" si="34"/>
        <v>247.01165577562955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13.024754779189175</v>
      </c>
      <c r="AB60" s="23">
        <f>EXP(-LN(2)/2)*AB59+(1-EXP(-LN(2)/2))/(LN(2)/2)*V60*Y60*VLOOKUP('Données projet'!$B$9,Paramètres!$A$1:$I$88,3,0)*0.475*44/12</f>
        <v>1.634124557337933</v>
      </c>
      <c r="AC60" s="24">
        <f t="shared" si="3"/>
        <v>14.658879336527107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20.2</v>
      </c>
      <c r="AI60" s="14">
        <f>IF('Données projet'!$A$62&gt;35,AI59+AH60-AQ59,IF(A60&lt;'Données projet'!$A$62,$AF$205^A60,IF(A60='Données projet'!$A$62,'Données projet'!$B$62,AI59+AH60-AQ59)))</f>
        <v>483.40000000000038</v>
      </c>
      <c r="AJ60" s="14">
        <f>AI60*VLOOKUP('Données projet'!$B$10,Paramètres!$A$1:$I$88,3,0)*VLOOKUP('Données projet'!$B$10,Paramètres!$A$1:$I$88,5,0)</f>
        <v>289.07320000000021</v>
      </c>
      <c r="AK60" s="14">
        <f t="shared" si="35"/>
        <v>68.880863603947219</v>
      </c>
      <c r="AL60" s="22">
        <f t="shared" si="4"/>
        <v>623.4366607768751</v>
      </c>
      <c r="AM60" s="62">
        <f t="shared" si="5"/>
        <v>916.76999411020847</v>
      </c>
      <c r="AN60" s="62">
        <f ca="1">AVERAGE(OFFSET($AM$3,0,0,'Données projet'!$E$10+1,1))-AVERAGE(OFFSET($H$3,0,0,'Données projet'!$E$10+1,1))</f>
        <v>390.44421266629212</v>
      </c>
      <c r="AO60" s="62">
        <f t="shared" si="36"/>
        <v>366.59530582564736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5.128151159226217</v>
      </c>
      <c r="AV60" s="23">
        <f>EXP(-LN(2)/25)*AV59+(1-EXP(-LN(2)/25))/(LN(2)/25)*Calculateur!AQ60*Calculateur!AS60*VLOOKUP('Données projet'!$B$10,Paramètres!$A$1:$I$88,3,0)*0.475*44/12</f>
        <v>6.227444716427935</v>
      </c>
      <c r="AW60" s="23">
        <f>EXP(-LN(2)/2)*AW59+(1-EXP(-LN(2)/2))/(LN(2)/2)*AQ60*AT60*VLOOKUP('Données projet'!$B$10,Paramètres!$A$1:$I$88,3,0)*0.475*44/12</f>
        <v>9.6423247708681166E-4</v>
      </c>
      <c r="AX60" s="23">
        <f t="shared" si="6"/>
        <v>11.356560108131239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7.8</v>
      </c>
      <c r="N61" s="14">
        <f>IF('Données projet'!$A$36&gt;35,N60+M61-V60,IF(A61&lt;'Données projet'!$A$36,$K$205^A61,IF(A61='Données projet'!$A$36,'Données projet'!$B$36,N60+M61-V60)))</f>
        <v>219.40000000000015</v>
      </c>
      <c r="O61" s="14">
        <f>N61*VLOOKUP('Données projet'!$B$9,Paramètres!$A$1:$I$88,3,0)*VLOOKUP('Données projet'!$B$9,Paramètres!$A$1:$I$88,5,0)</f>
        <v>198.51312000000013</v>
      </c>
      <c r="P61" s="14">
        <f t="shared" si="33"/>
        <v>49.417254724004458</v>
      </c>
      <c r="Q61" s="22">
        <f t="shared" si="53"/>
        <v>431.81206931097466</v>
      </c>
      <c r="R61" s="62">
        <f t="shared" si="0"/>
        <v>725.14540264430798</v>
      </c>
      <c r="S61" s="62">
        <f ca="1">AVERAGE(OFFSET($R$3,0,0,'Données projet'!$E$9+1,1))-AVERAGE(OFFSET($H$3,0,0,'Données projet'!$E$9+1,1))</f>
        <v>388.50131600273431</v>
      </c>
      <c r="T61" s="62">
        <f t="shared" si="34"/>
        <v>247.01165577562955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12.668592174810161</v>
      </c>
      <c r="AB61" s="23">
        <f>EXP(-LN(2)/2)*AB60+(1-EXP(-LN(2)/2))/(LN(2)/2)*V61*Y61*VLOOKUP('Données projet'!$B$9,Paramètres!$A$1:$I$88,3,0)*0.475*44/12</f>
        <v>1.1555005557971176</v>
      </c>
      <c r="AC61" s="24">
        <f t="shared" si="3"/>
        <v>13.82409273060728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20.2</v>
      </c>
      <c r="AI61" s="14">
        <f>IF('Données projet'!$A$62&gt;35,AI60+AH61-AQ60,IF(A61&lt;'Données projet'!$A$62,$AF$205^A61,IF(A61='Données projet'!$A$62,'Données projet'!$B$62,AI60+AH61-AQ60)))</f>
        <v>503.60000000000036</v>
      </c>
      <c r="AJ61" s="14">
        <f>AI61*VLOOKUP('Données projet'!$B$10,Paramètres!$A$1:$I$88,3,0)*VLOOKUP('Données projet'!$B$10,Paramètres!$A$1:$I$88,5,0)</f>
        <v>301.15280000000024</v>
      </c>
      <c r="AK61" s="14">
        <f t="shared" si="35"/>
        <v>71.418080664244513</v>
      </c>
      <c r="AL61" s="22">
        <f t="shared" si="4"/>
        <v>648.89428382355959</v>
      </c>
      <c r="AM61" s="62">
        <f t="shared" si="5"/>
        <v>942.22761715689285</v>
      </c>
      <c r="AN61" s="62">
        <f ca="1">AVERAGE(OFFSET($AM$3,0,0,'Données projet'!$E$10+1,1))-AVERAGE(OFFSET($H$3,0,0,'Données projet'!$E$10+1,1))</f>
        <v>390.44421266629212</v>
      </c>
      <c r="AO61" s="62">
        <f t="shared" si="36"/>
        <v>366.59530582564736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5.027591242857147</v>
      </c>
      <c r="AV61" s="23">
        <f>EXP(-LN(2)/25)*AV60+(1-EXP(-LN(2)/25))/(LN(2)/25)*Calculateur!AQ61*Calculateur!AS61*VLOOKUP('Données projet'!$B$10,Paramètres!$A$1:$I$88,3,0)*0.475*44/12</f>
        <v>6.0571549131701286</v>
      </c>
      <c r="AW61" s="23">
        <f>EXP(-LN(2)/2)*AW60+(1-EXP(-LN(2)/2))/(LN(2)/2)*AQ61*AT61*VLOOKUP('Données projet'!$B$10,Paramètres!$A$1:$I$88,3,0)*0.475*44/12</f>
        <v>6.8181532318838686E-4</v>
      </c>
      <c r="AX61" s="23">
        <f t="shared" si="6"/>
        <v>11.085427971350464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7.8</v>
      </c>
      <c r="N62" s="14">
        <f>IF('Données projet'!$A$36&gt;35,N61+M62-V61,IF(A62&lt;'Données projet'!$A$36,$K$205^A62,IF(A62='Données projet'!$A$36,'Données projet'!$B$36,N61+M62-V61)))</f>
        <v>227.20000000000016</v>
      </c>
      <c r="O62" s="14">
        <f>N62*VLOOKUP('Données projet'!$B$9,Paramètres!$A$1:$I$88,3,0)*VLOOKUP('Données projet'!$B$9,Paramètres!$A$1:$I$88,5,0)</f>
        <v>205.57056000000014</v>
      </c>
      <c r="P62" s="14">
        <f t="shared" si="33"/>
        <v>50.966443946767434</v>
      </c>
      <c r="Q62" s="22">
        <f t="shared" si="53"/>
        <v>446.80194854062023</v>
      </c>
      <c r="R62" s="62">
        <f t="shared" si="0"/>
        <v>740.13528187395355</v>
      </c>
      <c r="S62" s="62">
        <f ca="1">AVERAGE(OFFSET($R$3,0,0,'Données projet'!$E$9+1,1))-AVERAGE(OFFSET($H$3,0,0,'Données projet'!$E$9+1,1))</f>
        <v>388.50131600273431</v>
      </c>
      <c r="T62" s="62">
        <f t="shared" si="34"/>
        <v>247.01165577562955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12.322168855577669</v>
      </c>
      <c r="AB62" s="23">
        <f>EXP(-LN(2)/2)*AB61+(1-EXP(-LN(2)/2))/(LN(2)/2)*V62*Y62*VLOOKUP('Données projet'!$B$9,Paramètres!$A$1:$I$88,3,0)*0.475*44/12</f>
        <v>0.81706227866896652</v>
      </c>
      <c r="AC62" s="24">
        <f t="shared" si="3"/>
        <v>13.139231134246636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20.2</v>
      </c>
      <c r="AI62" s="14">
        <f>IF('Données projet'!$A$62&gt;35,AI61+AH62-AQ61,IF(A62&lt;'Données projet'!$A$62,$AF$205^A62,IF(A62='Données projet'!$A$62,'Données projet'!$B$62,AI61+AH62-AQ61)))</f>
        <v>523.80000000000041</v>
      </c>
      <c r="AJ62" s="14">
        <f>AI62*VLOOKUP('Données projet'!$B$10,Paramètres!$A$1:$I$88,3,0)*VLOOKUP('Données projet'!$B$10,Paramètres!$A$1:$I$88,5,0)</f>
        <v>313.23240000000027</v>
      </c>
      <c r="AK62" s="14">
        <f t="shared" si="35"/>
        <v>73.94347586459719</v>
      </c>
      <c r="AL62" s="22">
        <f t="shared" si="4"/>
        <v>674.3313171308406</v>
      </c>
      <c r="AM62" s="62">
        <f t="shared" si="5"/>
        <v>967.66465046417397</v>
      </c>
      <c r="AN62" s="62">
        <f ca="1">AVERAGE(OFFSET($AM$3,0,0,'Données projet'!$E$10+1,1))-AVERAGE(OFFSET($H$3,0,0,'Données projet'!$E$10+1,1))</f>
        <v>390.44421266629212</v>
      </c>
      <c r="AO62" s="62">
        <f t="shared" si="36"/>
        <v>366.59530582564736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4.9290032451125816</v>
      </c>
      <c r="AV62" s="23">
        <f>EXP(-LN(2)/25)*AV61+(1-EXP(-LN(2)/25))/(LN(2)/25)*Calculateur!AQ62*Calculateur!AS62*VLOOKUP('Données projet'!$B$10,Paramètres!$A$1:$I$88,3,0)*0.475*44/12</f>
        <v>5.8915216935375581</v>
      </c>
      <c r="AW62" s="23">
        <f>EXP(-LN(2)/2)*AW61+(1-EXP(-LN(2)/2))/(LN(2)/2)*AQ62*AT62*VLOOKUP('Données projet'!$B$10,Paramètres!$A$1:$I$88,3,0)*0.475*44/12</f>
        <v>4.8211623854340588E-4</v>
      </c>
      <c r="AX62" s="23">
        <f t="shared" si="6"/>
        <v>10.821007054888684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7.8</v>
      </c>
      <c r="M63" s="13">
        <f t="array" ref="M63">INDEX(L:L,MIN(IF(ISNUMBER(L63:L259),ROW(L63:L259),"")))</f>
        <v>7.8</v>
      </c>
      <c r="N63" s="14">
        <f>IF('Données projet'!$A$36&gt;35,N62+M63-V62,IF(A63&lt;'Données projet'!$A$36,$K$205^A63,IF(A63='Données projet'!$A$36,'Données projet'!$B$36,N62+M63-V62)))</f>
        <v>235.00000000000017</v>
      </c>
      <c r="O63" s="14">
        <f>N63*VLOOKUP('Données projet'!$B$9,Paramètres!$A$1:$I$88,3,0)*VLOOKUP('Données projet'!$B$9,Paramètres!$A$1:$I$88,5,0)</f>
        <v>212.62800000000016</v>
      </c>
      <c r="P63" s="14">
        <f t="shared" si="33"/>
        <v>52.509453483719085</v>
      </c>
      <c r="Q63" s="22">
        <f t="shared" si="53"/>
        <v>461.78106481747767</v>
      </c>
      <c r="R63" s="62">
        <f t="shared" si="0"/>
        <v>755.11439815081098</v>
      </c>
      <c r="S63" s="62">
        <f ca="1">AVERAGE(OFFSET($R$3,0,0,'Données projet'!$E$9+1,1))-AVERAGE(OFFSET($H$3,0,0,'Données projet'!$E$9+1,1))</f>
        <v>388.50131600273431</v>
      </c>
      <c r="T63" s="62">
        <f t="shared" si="34"/>
        <v>247.01165577562955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projet'!$B$9,Paramètres!$A$1:$I$88,7,0))</f>
        <v>0.129</v>
      </c>
      <c r="X63" s="17">
        <f>IF(ISNA(VLOOKUP(A63,'Données projet'!$A$35:$I$55,6,0)),0%,VLOOKUP(A63,'Données projet'!$A$35:$I$55,6,0)*VLOOKUP('Données projet'!$B$9,Paramètres!$A$1:$I$88,7,0))</f>
        <v>0.30099999999999999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5.4192439695568568</v>
      </c>
      <c r="AA63" s="23">
        <f>EXP(-LN(2)/25)*AA62+(1-EXP(-LN(2)/25))/(LN(2)/25)*Calculateur!V63*Calculateur!X63*VLOOKUP('Données projet'!$B$9,Paramètres!$A$1:$I$88,3,0)*0.475*44/12</f>
        <v>24.580333296255237</v>
      </c>
      <c r="AB63" s="23">
        <f>EXP(-LN(2)/2)*AB62+(1-EXP(-LN(2)/2))/(LN(2)/2)*V63*Y63*VLOOKUP('Données projet'!$B$9,Paramètres!$A$1:$I$88,3,0)*0.475*44/12</f>
        <v>0.57775027789855882</v>
      </c>
      <c r="AC63" s="24">
        <f t="shared" si="3"/>
        <v>30.577327543710652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544</v>
      </c>
      <c r="AG63" s="13">
        <f>VLOOKUP(A63,'Données projet'!$A$61:$I$81,9,0)</f>
        <v>20.2</v>
      </c>
      <c r="AH63" s="13">
        <f t="array" ref="AH63">INDEX(AG:AG,MIN(IF(ISNUMBER(AG63:AG259),ROW(AG63:AG259),"")))</f>
        <v>20.2</v>
      </c>
      <c r="AI63" s="14">
        <f>IF('Données projet'!$A$62&gt;35,AI62+AH63-AQ62,IF(A63&lt;'Données projet'!$A$62,$AF$205^A63,IF(A63='Données projet'!$A$62,'Données projet'!$B$62,AI62+AH63-AQ62)))</f>
        <v>544.00000000000045</v>
      </c>
      <c r="AJ63" s="14">
        <f>AI63*VLOOKUP('Données projet'!$B$10,Paramètres!$A$1:$I$88,3,0)*VLOOKUP('Données projet'!$B$10,Paramètres!$A$1:$I$88,5,0)</f>
        <v>325.3120000000003</v>
      </c>
      <c r="AK63" s="14">
        <f t="shared" si="35"/>
        <v>76.457557290031943</v>
      </c>
      <c r="AL63" s="22">
        <f t="shared" si="4"/>
        <v>699.74864561347283</v>
      </c>
      <c r="AM63" s="62">
        <f t="shared" si="5"/>
        <v>993.0819789468062</v>
      </c>
      <c r="AN63" s="62">
        <f ca="1">AVERAGE(OFFSET($AM$3,0,0,'Données projet'!$E$10+1,1))-AVERAGE(OFFSET($H$3,0,0,'Données projet'!$E$10+1,1))</f>
        <v>390.44421266629212</v>
      </c>
      <c r="AO63" s="62">
        <f t="shared" si="36"/>
        <v>366.59530582564736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63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4.8323484978710463</v>
      </c>
      <c r="AV63" s="23">
        <f>EXP(-LN(2)/25)*AV62+(1-EXP(-LN(2)/25))/(LN(2)/25)*Calculateur!AQ63*Calculateur!AS63*VLOOKUP('Données projet'!$B$10,Paramètres!$A$1:$I$88,3,0)*0.475*44/12</f>
        <v>5.7304177230061129</v>
      </c>
      <c r="AW63" s="23">
        <f>EXP(-LN(2)/2)*AW62+(1-EXP(-LN(2)/2))/(LN(2)/2)*AQ63*AT63*VLOOKUP('Données projet'!$B$10,Paramètres!$A$1:$I$88,3,0)*0.475*44/12</f>
        <v>3.4090766159419349E-4</v>
      </c>
      <c r="AX63" s="23">
        <f t="shared" si="6"/>
        <v>10.563107128538752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</v>
      </c>
      <c r="N64" s="14">
        <f>IF('Données projet'!$A$36&gt;35,N63+M64-V63,IF(A64&lt;'Données projet'!$A$36,$K$205^A64,IF(A64='Données projet'!$A$36,'Données projet'!$B$36,N63+M64-V63)))</f>
        <v>200.00000000000017</v>
      </c>
      <c r="O64" s="14">
        <f>N64*VLOOKUP('Données projet'!$B$9,Paramètres!$A$1:$I$88,3,0)*VLOOKUP('Données projet'!$B$9,Paramètres!$A$1:$I$88,5,0)</f>
        <v>180.96000000000015</v>
      </c>
      <c r="P64" s="14">
        <f t="shared" si="33"/>
        <v>45.535702314871806</v>
      </c>
      <c r="Q64" s="22">
        <f t="shared" si="53"/>
        <v>394.48001486506865</v>
      </c>
      <c r="R64" s="62">
        <f t="shared" si="0"/>
        <v>687.81334819840197</v>
      </c>
      <c r="S64" s="62">
        <f ca="1">AVERAGE(OFFSET($R$3,0,0,'Données projet'!$E$9+1,1))-AVERAGE(OFFSET($H$3,0,0,'Données projet'!$E$9+1,1))</f>
        <v>388.50131600273431</v>
      </c>
      <c r="T64" s="62">
        <f t="shared" si="34"/>
        <v>247.01165577562955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5.3129759007262862</v>
      </c>
      <c r="AA64" s="23">
        <f>EXP(-LN(2)/25)*AA63+(1-EXP(-LN(2)/25))/(LN(2)/25)*Calculateur!V64*Calculateur!X64*VLOOKUP('Données projet'!$B$9,Paramètres!$A$1:$I$88,3,0)*0.475*44/12</f>
        <v>23.90818278964559</v>
      </c>
      <c r="AB64" s="23">
        <f>EXP(-LN(2)/2)*AB63+(1-EXP(-LN(2)/2))/(LN(2)/2)*V64*Y64*VLOOKUP('Données projet'!$B$9,Paramètres!$A$1:$I$88,3,0)*0.475*44/12</f>
        <v>0.40853113933448326</v>
      </c>
      <c r="AC64" s="24">
        <f t="shared" si="3"/>
        <v>29.629689829706358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19</v>
      </c>
      <c r="AI64" s="14">
        <f>IF('Données projet'!$A$62&gt;35,AI63+AH64-AQ63,IF(A64&lt;'Données projet'!$A$62,$AF$205^A64,IF(A64='Données projet'!$A$62,'Données projet'!$B$62,AI63+AH64-AQ63)))</f>
        <v>500.00000000000045</v>
      </c>
      <c r="AJ64" s="14">
        <f>AI64*VLOOKUP('Données projet'!$B$10,Paramètres!$A$1:$I$88,3,0)*VLOOKUP('Données projet'!$B$10,Paramètres!$A$1:$I$88,5,0)</f>
        <v>299.00000000000028</v>
      </c>
      <c r="AK64" s="14">
        <f t="shared" si="35"/>
        <v>70.966784344875165</v>
      </c>
      <c r="AL64" s="22">
        <f t="shared" si="4"/>
        <v>644.35881606732471</v>
      </c>
      <c r="AM64" s="62">
        <f t="shared" si="5"/>
        <v>937.69214940065808</v>
      </c>
      <c r="AN64" s="62">
        <f ca="1">AVERAGE(OFFSET($AM$3,0,0,'Données projet'!$E$10+1,1))-AVERAGE(OFFSET($H$3,0,0,'Données projet'!$E$10+1,1))</f>
        <v>390.44421266629212</v>
      </c>
      <c r="AO64" s="62">
        <f t="shared" si="36"/>
        <v>366.59530582564736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4.737589091269343</v>
      </c>
      <c r="AV64" s="23">
        <f>EXP(-LN(2)/25)*AV63+(1-EXP(-LN(2)/25))/(LN(2)/25)*Calculateur!AQ64*Calculateur!AS64*VLOOKUP('Données projet'!$B$10,Paramètres!$A$1:$I$88,3,0)*0.475*44/12</f>
        <v>5.5737191490209401</v>
      </c>
      <c r="AW64" s="23">
        <f>EXP(-LN(2)/2)*AW63+(1-EXP(-LN(2)/2))/(LN(2)/2)*AQ64*AT64*VLOOKUP('Données projet'!$B$10,Paramètres!$A$1:$I$88,3,0)*0.475*44/12</f>
        <v>2.4105811927170297E-4</v>
      </c>
      <c r="AX64" s="23">
        <f t="shared" si="6"/>
        <v>10.311549298409556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</v>
      </c>
      <c r="N65" s="14">
        <f>IF('Données projet'!$A$36&gt;35,N64+M65-V64,IF(A65&lt;'Données projet'!$A$36,$K$205^A65,IF(A65='Données projet'!$A$36,'Données projet'!$B$36,N64+M65-V64)))</f>
        <v>207.00000000000017</v>
      </c>
      <c r="O65" s="14">
        <f>N65*VLOOKUP('Données projet'!$B$9,Paramètres!$A$1:$I$88,3,0)*VLOOKUP('Données projet'!$B$9,Paramètres!$A$1:$I$88,5,0)</f>
        <v>187.29360000000014</v>
      </c>
      <c r="P65" s="14">
        <f t="shared" si="33"/>
        <v>46.941107550760456</v>
      </c>
      <c r="Q65" s="22">
        <f t="shared" si="53"/>
        <v>407.95878231757462</v>
      </c>
      <c r="R65" s="62">
        <f t="shared" si="0"/>
        <v>701.29211565090793</v>
      </c>
      <c r="S65" s="62">
        <f ca="1">AVERAGE(OFFSET($R$3,0,0,'Données projet'!$E$9+1,1))-AVERAGE(OFFSET($H$3,0,0,'Données projet'!$E$9+1,1))</f>
        <v>388.50131600273431</v>
      </c>
      <c r="T65" s="62">
        <f t="shared" si="34"/>
        <v>247.01165577562955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5.2087916839083608</v>
      </c>
      <c r="AA65" s="23">
        <f>EXP(-LN(2)/25)*AA64+(1-EXP(-LN(2)/25))/(LN(2)/25)*Calculateur!V65*Calculateur!X65*VLOOKUP('Données projet'!$B$9,Paramètres!$A$1:$I$88,3,0)*0.475*44/12</f>
        <v>23.254412273986041</v>
      </c>
      <c r="AB65" s="23">
        <f>EXP(-LN(2)/2)*AB64+(1-EXP(-LN(2)/2))/(LN(2)/2)*V65*Y65*VLOOKUP('Données projet'!$B$9,Paramètres!$A$1:$I$88,3,0)*0.475*44/12</f>
        <v>0.28887513894927941</v>
      </c>
      <c r="AC65" s="24">
        <f t="shared" si="3"/>
        <v>28.75207909684368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19</v>
      </c>
      <c r="AI65" s="14">
        <f>IF('Données projet'!$A$62&gt;35,AI64+AH65-AQ64,IF(A65&lt;'Données projet'!$A$62,$AF$205^A65,IF(A65='Données projet'!$A$62,'Données projet'!$B$62,AI64+AH65-AQ64)))</f>
        <v>519.00000000000045</v>
      </c>
      <c r="AJ65" s="14">
        <f>AI65*VLOOKUP('Données projet'!$B$10,Paramètres!$A$1:$I$88,3,0)*VLOOKUP('Données projet'!$B$10,Paramètres!$A$1:$I$88,5,0)</f>
        <v>310.36200000000031</v>
      </c>
      <c r="AK65" s="14">
        <f t="shared" si="35"/>
        <v>73.344425044037379</v>
      </c>
      <c r="AL65" s="22">
        <f t="shared" si="4"/>
        <v>668.28869028503232</v>
      </c>
      <c r="AM65" s="62">
        <f t="shared" si="5"/>
        <v>961.62202361836557</v>
      </c>
      <c r="AN65" s="62">
        <f ca="1">AVERAGE(OFFSET($AM$3,0,0,'Données projet'!$E$10+1,1))-AVERAGE(OFFSET($H$3,0,0,'Données projet'!$E$10+1,1))</f>
        <v>390.44421266629212</v>
      </c>
      <c r="AO65" s="62">
        <f t="shared" si="36"/>
        <v>366.59530582564736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4.6446878588335681</v>
      </c>
      <c r="AV65" s="23">
        <f>EXP(-LN(2)/25)*AV64+(1-EXP(-LN(2)/25))/(LN(2)/25)*Calculateur!AQ65*Calculateur!AS65*VLOOKUP('Données projet'!$B$10,Paramètres!$A$1:$I$88,3,0)*0.475*44/12</f>
        <v>5.4213055057818114</v>
      </c>
      <c r="AW65" s="23">
        <f>EXP(-LN(2)/2)*AW64+(1-EXP(-LN(2)/2))/(LN(2)/2)*AQ65*AT65*VLOOKUP('Données projet'!$B$10,Paramètres!$A$1:$I$88,3,0)*0.475*44/12</f>
        <v>1.7045383079709677E-4</v>
      </c>
      <c r="AX65" s="23">
        <f t="shared" si="6"/>
        <v>10.066163818446178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</v>
      </c>
      <c r="N66" s="14">
        <f>IF('Données projet'!$A$36&gt;35,N65+M66-V65,IF(A66&lt;'Données projet'!$A$36,$K$205^A66,IF(A66='Données projet'!$A$36,'Données projet'!$B$36,N65+M66-V65)))</f>
        <v>214.00000000000017</v>
      </c>
      <c r="O66" s="14">
        <f>N66*VLOOKUP('Données projet'!$B$9,Paramètres!$A$1:$I$88,3,0)*VLOOKUP('Données projet'!$B$9,Paramètres!$A$1:$I$88,5,0)</f>
        <v>193.62720000000016</v>
      </c>
      <c r="P66" s="14">
        <f t="shared" si="33"/>
        <v>48.340990547231236</v>
      </c>
      <c r="Q66" s="22">
        <f t="shared" si="53"/>
        <v>421.42793186976132</v>
      </c>
      <c r="R66" s="62">
        <f t="shared" si="0"/>
        <v>714.76126520309458</v>
      </c>
      <c r="S66" s="62">
        <f ca="1">AVERAGE(OFFSET($R$3,0,0,'Données projet'!$E$9+1,1))-AVERAGE(OFFSET($H$3,0,0,'Données projet'!$E$9+1,1))</f>
        <v>388.50131600273431</v>
      </c>
      <c r="T66" s="62">
        <f t="shared" si="34"/>
        <v>247.01165577562955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5.1066504560361379</v>
      </c>
      <c r="AA66" s="23">
        <f>EXP(-LN(2)/25)*AA65+(1-EXP(-LN(2)/25))/(LN(2)/25)*Calculateur!V66*Calculateur!X66*VLOOKUP('Données projet'!$B$9,Paramètres!$A$1:$I$88,3,0)*0.475*44/12</f>
        <v>22.618519147457501</v>
      </c>
      <c r="AB66" s="23">
        <f>EXP(-LN(2)/2)*AB65+(1-EXP(-LN(2)/2))/(LN(2)/2)*V66*Y66*VLOOKUP('Données projet'!$B$9,Paramètres!$A$1:$I$88,3,0)*0.475*44/12</f>
        <v>0.20426556966724163</v>
      </c>
      <c r="AC66" s="24">
        <f t="shared" si="3"/>
        <v>27.929435173160883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19</v>
      </c>
      <c r="AI66" s="14">
        <f>IF('Données projet'!$A$62&gt;35,AI65+AH66-AQ65,IF(A66&lt;'Données projet'!$A$62,$AF$205^A66,IF(A66='Données projet'!$A$62,'Données projet'!$B$62,AI65+AH66-AQ65)))</f>
        <v>538.00000000000045</v>
      </c>
      <c r="AJ66" s="14">
        <f>AI66*VLOOKUP('Données projet'!$B$10,Paramètres!$A$1:$I$88,3,0)*VLOOKUP('Données projet'!$B$10,Paramètres!$A$1:$I$88,5,0)</f>
        <v>321.72400000000027</v>
      </c>
      <c r="AK66" s="14">
        <f t="shared" si="35"/>
        <v>75.711953140736668</v>
      </c>
      <c r="AL66" s="22">
        <f t="shared" si="4"/>
        <v>692.20095172011679</v>
      </c>
      <c r="AM66" s="62">
        <f t="shared" si="5"/>
        <v>985.53428505345005</v>
      </c>
      <c r="AN66" s="62">
        <f ca="1">AVERAGE(OFFSET($AM$3,0,0,'Données projet'!$E$10+1,1))-AVERAGE(OFFSET($H$3,0,0,'Données projet'!$E$10+1,1))</f>
        <v>390.44421266629212</v>
      </c>
      <c r="AO66" s="62">
        <f t="shared" si="36"/>
        <v>366.59530582564736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4.5536083629017021</v>
      </c>
      <c r="AV66" s="23">
        <f>EXP(-LN(2)/25)*AV65+(1-EXP(-LN(2)/25))/(LN(2)/25)*Calculateur!AQ66*Calculateur!AS66*VLOOKUP('Données projet'!$B$10,Paramètres!$A$1:$I$88,3,0)*0.475*44/12</f>
        <v>5.2730596216321421</v>
      </c>
      <c r="AW66" s="23">
        <f>EXP(-LN(2)/2)*AW65+(1-EXP(-LN(2)/2))/(LN(2)/2)*AQ66*AT66*VLOOKUP('Données projet'!$B$10,Paramètres!$A$1:$I$88,3,0)*0.475*44/12</f>
        <v>1.2052905963585151E-4</v>
      </c>
      <c r="AX66" s="23">
        <f t="shared" si="6"/>
        <v>9.8267885135934812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</v>
      </c>
      <c r="N67" s="14">
        <f>IF('Données projet'!$A$36&gt;35,N66+M67-V66,IF(A67&lt;'Données projet'!$A$36,$K$205^A67,IF(A67='Données projet'!$A$36,'Données projet'!$B$36,N66+M67-V66)))</f>
        <v>221.00000000000017</v>
      </c>
      <c r="O67" s="14">
        <f>N67*VLOOKUP('Données projet'!$B$9,Paramètres!$A$1:$I$88,3,0)*VLOOKUP('Données projet'!$B$9,Paramètres!$A$1:$I$88,5,0)</f>
        <v>199.96080000000015</v>
      </c>
      <c r="P67" s="14">
        <f t="shared" si="33"/>
        <v>49.735552653569265</v>
      </c>
      <c r="Q67" s="22">
        <f t="shared" ref="Q67:Q98" si="54">(O67+P67)*0.475*44/12</f>
        <v>434.88781420496679</v>
      </c>
      <c r="R67" s="62">
        <f t="shared" ref="R67:R130" si="55">Q67+(I67+J67)*44/12</f>
        <v>728.2211475383001</v>
      </c>
      <c r="S67" s="62">
        <f ca="1">AVERAGE(OFFSET($R$3,0,0,'Données projet'!$E$9+1,1))-AVERAGE(OFFSET($H$3,0,0,'Données projet'!$E$9+1,1))</f>
        <v>388.50131600273431</v>
      </c>
      <c r="T67" s="62">
        <f t="shared" si="34"/>
        <v>247.01165577562955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5.0065121553424916</v>
      </c>
      <c r="AA67" s="23">
        <f>EXP(-LN(2)/25)*AA66+(1-EXP(-LN(2)/25))/(LN(2)/25)*Calculateur!V67*Calculateur!X67*VLOOKUP('Données projet'!$B$9,Paramètres!$A$1:$I$88,3,0)*0.475*44/12</f>
        <v>22.000014551914049</v>
      </c>
      <c r="AB67" s="23">
        <f>EXP(-LN(2)/2)*AB66+(1-EXP(-LN(2)/2))/(LN(2)/2)*V67*Y67*VLOOKUP('Données projet'!$B$9,Paramètres!$A$1:$I$88,3,0)*0.475*44/12</f>
        <v>0.1444375694746397</v>
      </c>
      <c r="AC67" s="24">
        <f t="shared" si="3"/>
        <v>27.15096427673118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19</v>
      </c>
      <c r="AI67" s="14">
        <f>IF('Données projet'!$A$62&gt;35,AI66+AH67-AQ66,IF(A67&lt;'Données projet'!$A$62,$AF$205^A67,IF(A67='Données projet'!$A$62,'Données projet'!$B$62,AI66+AH67-AQ66)))</f>
        <v>557.00000000000045</v>
      </c>
      <c r="AJ67" s="14">
        <f>AI67*VLOOKUP('Données projet'!$B$10,Paramètres!$A$1:$I$88,3,0)*VLOOKUP('Données projet'!$B$10,Paramètres!$A$1:$I$88,5,0)</f>
        <v>333.08600000000024</v>
      </c>
      <c r="AK67" s="14">
        <f t="shared" si="35"/>
        <v>78.069766692034619</v>
      </c>
      <c r="AL67" s="22">
        <f t="shared" si="4"/>
        <v>716.09629365529406</v>
      </c>
      <c r="AM67" s="62">
        <f t="shared" si="5"/>
        <v>1009.4296269886274</v>
      </c>
      <c r="AN67" s="62">
        <f ca="1">AVERAGE(OFFSET($AM$3,0,0,'Données projet'!$E$10+1,1))-AVERAGE(OFFSET($H$3,0,0,'Données projet'!$E$10+1,1))</f>
        <v>390.44421266629212</v>
      </c>
      <c r="AO67" s="62">
        <f t="shared" si="36"/>
        <v>366.59530582564736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4.4643148803320534</v>
      </c>
      <c r="AV67" s="23">
        <f>EXP(-LN(2)/25)*AV66+(1-EXP(-LN(2)/25))/(LN(2)/25)*Calculateur!AQ67*Calculateur!AS67*VLOOKUP('Données projet'!$B$10,Paramètres!$A$1:$I$88,3,0)*0.475*44/12</f>
        <v>5.1288675289804573</v>
      </c>
      <c r="AW67" s="23">
        <f>EXP(-LN(2)/2)*AW66+(1-EXP(-LN(2)/2))/(LN(2)/2)*AQ67*AT67*VLOOKUP('Données projet'!$B$10,Paramètres!$A$1:$I$88,3,0)*0.475*44/12</f>
        <v>8.5226915398548399E-5</v>
      </c>
      <c r="AX67" s="23">
        <f t="shared" si="6"/>
        <v>9.5932676362279103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</v>
      </c>
      <c r="N68" s="14">
        <f>IF('Données projet'!$A$36&gt;35,N67+M68-V67,IF(A68&lt;'Données projet'!$A$36,$K$205^A68,IF(A68='Données projet'!$A$36,'Données projet'!$B$36,N67+M68-V67)))</f>
        <v>228.00000000000017</v>
      </c>
      <c r="O68" s="14">
        <f>N68*VLOOKUP('Données projet'!$B$9,Paramètres!$A$1:$I$88,3,0)*VLOOKUP('Données projet'!$B$9,Paramètres!$A$1:$I$88,5,0)</f>
        <v>206.29440000000017</v>
      </c>
      <c r="P68" s="14">
        <f t="shared" si="33"/>
        <v>51.124981739560774</v>
      </c>
      <c r="Q68" s="22">
        <f t="shared" si="54"/>
        <v>448.33875652973529</v>
      </c>
      <c r="R68" s="62">
        <f t="shared" si="55"/>
        <v>741.67208986306855</v>
      </c>
      <c r="S68" s="62">
        <f ca="1">AVERAGE(OFFSET($R$3,0,0,'Données projet'!$E$9+1,1))-AVERAGE(OFFSET($H$3,0,0,'Données projet'!$E$9+1,1))</f>
        <v>388.50131600273431</v>
      </c>
      <c r="T68" s="62">
        <f t="shared" si="34"/>
        <v>247.01165577562955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4.9083375056471148</v>
      </c>
      <c r="AA68" s="23">
        <f>EXP(-LN(2)/25)*AA67+(1-EXP(-LN(2)/25))/(LN(2)/25)*Calculateur!V68*Calculateur!X68*VLOOKUP('Données projet'!$B$9,Paramètres!$A$1:$I$88,3,0)*0.475*44/12</f>
        <v>21.398422997061477</v>
      </c>
      <c r="AB68" s="23">
        <f>EXP(-LN(2)/2)*AB67+(1-EXP(-LN(2)/2))/(LN(2)/2)*V68*Y68*VLOOKUP('Données projet'!$B$9,Paramètres!$A$1:$I$88,3,0)*0.475*44/12</f>
        <v>0.10213278483362082</v>
      </c>
      <c r="AC68" s="24">
        <f t="shared" ref="AC68:AC131" si="57">SUM(Z68:AB68)</f>
        <v>26.408893287542213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576</v>
      </c>
      <c r="AG68" s="13">
        <f>VLOOKUP(A68,'Données projet'!$A$61:$I$81,9,0)</f>
        <v>19</v>
      </c>
      <c r="AH68" s="13">
        <f t="array" ref="AH68">INDEX(AG:AG,MIN(IF(ISNUMBER(AG68:AG264),ROW(AG68:AG264),"")))</f>
        <v>19</v>
      </c>
      <c r="AI68" s="14">
        <f>IF('Données projet'!$A$62&gt;35,AI67+AH68-AQ67,IF(A68&lt;'Données projet'!$A$62,$AF$205^A68,IF(A68='Données projet'!$A$62,'Données projet'!$B$62,AI67+AH68-AQ67)))</f>
        <v>576.00000000000045</v>
      </c>
      <c r="AJ68" s="14">
        <f>AI68*VLOOKUP('Données projet'!$B$10,Paramètres!$A$1:$I$88,3,0)*VLOOKUP('Données projet'!$B$10,Paramètres!$A$1:$I$88,5,0)</f>
        <v>344.44800000000026</v>
      </c>
      <c r="AK68" s="14">
        <f t="shared" si="35"/>
        <v>80.418235058027122</v>
      </c>
      <c r="AL68" s="22">
        <f t="shared" ref="AL68:AL131" si="58">(AJ68+AK68)*0.475*44/12</f>
        <v>739.97535939273109</v>
      </c>
      <c r="AM68" s="62">
        <f t="shared" ref="AM68:AM131" si="59">AL68+(AD68+AE68)*44/12</f>
        <v>1033.3086927260645</v>
      </c>
      <c r="AN68" s="62">
        <f ca="1">AVERAGE(OFFSET($AM$3,0,0,'Données projet'!$E$10+1,1))-AVERAGE(OFFSET($H$3,0,0,'Données projet'!$E$10+1,1))</f>
        <v>390.44421266629212</v>
      </c>
      <c r="AO68" s="62">
        <f t="shared" si="36"/>
        <v>366.59530582564736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61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4.3767723884919487</v>
      </c>
      <c r="AV68" s="23">
        <f>EXP(-LN(2)/25)*AV67+(1-EXP(-LN(2)/25))/(LN(2)/25)*Calculateur!AQ68*Calculateur!AS68*VLOOKUP('Données projet'!$B$10,Paramètres!$A$1:$I$88,3,0)*0.475*44/12</f>
        <v>4.9886183766850651</v>
      </c>
      <c r="AW68" s="23">
        <f>EXP(-LN(2)/2)*AW67+(1-EXP(-LN(2)/2))/(LN(2)/2)*AQ68*AT68*VLOOKUP('Données projet'!$B$10,Paramètres!$A$1:$I$88,3,0)*0.475*44/12</f>
        <v>6.0264529817925763E-5</v>
      </c>
      <c r="AX68" s="23">
        <f t="shared" ref="AX68:AX131" si="60">SUM(AU68:AW68)</f>
        <v>9.3654510297068327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</v>
      </c>
      <c r="N69" s="14">
        <f>IF('Données projet'!$A$36&gt;35,N68+M69-V68,IF(A69&lt;'Données projet'!$A$36,$K$205^A69,IF(A69='Données projet'!$A$36,'Données projet'!$B$36,N68+M69-V68)))</f>
        <v>235.00000000000017</v>
      </c>
      <c r="O69" s="14">
        <f>N69*VLOOKUP('Données projet'!$B$9,Paramètres!$A$1:$I$88,3,0)*VLOOKUP('Données projet'!$B$9,Paramètres!$A$1:$I$88,5,0)</f>
        <v>212.62800000000016</v>
      </c>
      <c r="P69" s="14">
        <f t="shared" ref="P69:P132" si="87">EXP(-1.0587+0.8836*LN(O69)+0.284)</f>
        <v>52.509453483719085</v>
      </c>
      <c r="Q69" s="22">
        <f t="shared" si="54"/>
        <v>461.78106481747767</v>
      </c>
      <c r="R69" s="62">
        <f t="shared" si="55"/>
        <v>755.11439815081098</v>
      </c>
      <c r="S69" s="62">
        <f ca="1">AVERAGE(OFFSET($R$3,0,0,'Données projet'!$E$9+1,1))-AVERAGE(OFFSET($H$3,0,0,'Données projet'!$E$9+1,1))</f>
        <v>388.50131600273431</v>
      </c>
      <c r="T69" s="62">
        <f t="shared" ref="T69:T132" si="88">$T$3</f>
        <v>247.01165577562955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4.8120880009516407</v>
      </c>
      <c r="AA69" s="23">
        <f>EXP(-LN(2)/25)*AA68+(1-EXP(-LN(2)/25))/(LN(2)/25)*Calculateur!V69*Calculateur!X69*VLOOKUP('Données projet'!$B$9,Paramètres!$A$1:$I$88,3,0)*0.475*44/12</f>
        <v>20.813281994912671</v>
      </c>
      <c r="AB69" s="23">
        <f>EXP(-LN(2)/2)*AB68+(1-EXP(-LN(2)/2))/(LN(2)/2)*V69*Y69*VLOOKUP('Données projet'!$B$9,Paramètres!$A$1:$I$88,3,0)*0.475*44/12</f>
        <v>7.2218784737319852E-2</v>
      </c>
      <c r="AC69" s="24">
        <f t="shared" si="57"/>
        <v>25.697588780601631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17.8</v>
      </c>
      <c r="AI69" s="14">
        <f>IF('Données projet'!$A$62&gt;35,AI68+AH69-AQ68,IF(A69&lt;'Données projet'!$A$62,$AF$205^A69,IF(A69='Données projet'!$A$62,'Données projet'!$B$62,AI68+AH69-AQ68)))</f>
        <v>532.80000000000041</v>
      </c>
      <c r="AJ69" s="14">
        <f>AI69*VLOOKUP('Données projet'!$B$10,Paramètres!$A$1:$I$88,3,0)*VLOOKUP('Données projet'!$B$10,Paramètres!$A$1:$I$88,5,0)</f>
        <v>318.61440000000027</v>
      </c>
      <c r="AK69" s="14">
        <f t="shared" ref="AK69:AK132" si="89">EXP(-1.0587+0.8836*LN(AJ69)+0.284)</f>
        <v>75.064979865028491</v>
      </c>
      <c r="AL69" s="22">
        <f t="shared" si="58"/>
        <v>685.65825326492495</v>
      </c>
      <c r="AM69" s="62">
        <f t="shared" si="59"/>
        <v>978.99158659825821</v>
      </c>
      <c r="AN69" s="62">
        <f ca="1">AVERAGE(OFFSET($AM$3,0,0,'Données projet'!$E$10+1,1))-AVERAGE(OFFSET($H$3,0,0,'Données projet'!$E$10+1,1))</f>
        <v>390.44421266629212</v>
      </c>
      <c r="AO69" s="62">
        <f t="shared" ref="AO69:AO132" si="90">$AO$3</f>
        <v>366.59530582564736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4.2909465515211807</v>
      </c>
      <c r="AV69" s="23">
        <f>EXP(-LN(2)/25)*AV68+(1-EXP(-LN(2)/25))/(LN(2)/25)*Calculateur!AQ69*Calculateur!AS69*VLOOKUP('Données projet'!$B$10,Paramètres!$A$1:$I$88,3,0)*0.475*44/12</f>
        <v>4.8522043448345729</v>
      </c>
      <c r="AW69" s="23">
        <f>EXP(-LN(2)/2)*AW68+(1-EXP(-LN(2)/2))/(LN(2)/2)*AQ69*AT69*VLOOKUP('Données projet'!$B$10,Paramètres!$A$1:$I$88,3,0)*0.475*44/12</f>
        <v>4.2613457699274206E-5</v>
      </c>
      <c r="AX69" s="23">
        <f t="shared" si="60"/>
        <v>9.143193509813452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</v>
      </c>
      <c r="N70" s="14">
        <f>IF('Données projet'!$A$36&gt;35,N69+M70-V69,IF(A70&lt;'Données projet'!$A$36,$K$205^A70,IF(A70='Données projet'!$A$36,'Données projet'!$B$36,N69+M70-V69)))</f>
        <v>242.00000000000017</v>
      </c>
      <c r="O70" s="14">
        <f>N70*VLOOKUP('Données projet'!$B$9,Paramètres!$A$1:$I$88,3,0)*VLOOKUP('Données projet'!$B$9,Paramètres!$A$1:$I$88,5,0)</f>
        <v>218.96160000000017</v>
      </c>
      <c r="P70" s="14">
        <f t="shared" si="87"/>
        <v>53.889132503707479</v>
      </c>
      <c r="Q70" s="22">
        <f t="shared" si="54"/>
        <v>475.2150257772908</v>
      </c>
      <c r="R70" s="62">
        <f t="shared" si="55"/>
        <v>768.54835911062412</v>
      </c>
      <c r="S70" s="62">
        <f ca="1">AVERAGE(OFFSET($R$3,0,0,'Données projet'!$E$9+1,1))-AVERAGE(OFFSET($H$3,0,0,'Données projet'!$E$9+1,1))</f>
        <v>388.50131600273431</v>
      </c>
      <c r="T70" s="62">
        <f t="shared" si="88"/>
        <v>247.01165577562955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4.717725890336844</v>
      </c>
      <c r="AA70" s="23">
        <f>EXP(-LN(2)/25)*AA69+(1-EXP(-LN(2)/25))/(LN(2)/25)*Calculateur!V70*Calculateur!X70*VLOOKUP('Données projet'!$B$9,Paramètres!$A$1:$I$88,3,0)*0.475*44/12</f>
        <v>20.244141704238853</v>
      </c>
      <c r="AB70" s="23">
        <f>EXP(-LN(2)/2)*AB69+(1-EXP(-LN(2)/2))/(LN(2)/2)*V70*Y70*VLOOKUP('Données projet'!$B$9,Paramètres!$A$1:$I$88,3,0)*0.475*44/12</f>
        <v>5.1066392416810408E-2</v>
      </c>
      <c r="AC70" s="24">
        <f t="shared" si="57"/>
        <v>25.012933986992508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17.8</v>
      </c>
      <c r="AI70" s="14">
        <f>IF('Données projet'!$A$62&gt;35,AI69+AH70-AQ69,IF(A70&lt;'Données projet'!$A$62,$AF$205^A70,IF(A70='Données projet'!$A$62,'Données projet'!$B$62,AI69+AH70-AQ69)))</f>
        <v>550.60000000000036</v>
      </c>
      <c r="AJ70" s="14">
        <f>AI70*VLOOKUP('Données projet'!$B$10,Paramètres!$A$1:$I$88,3,0)*VLOOKUP('Données projet'!$B$10,Paramètres!$A$1:$I$88,5,0)</f>
        <v>329.25880000000024</v>
      </c>
      <c r="AK70" s="14">
        <f t="shared" si="89"/>
        <v>77.276617396679882</v>
      </c>
      <c r="AL70" s="22">
        <f t="shared" si="58"/>
        <v>708.04918529921781</v>
      </c>
      <c r="AM70" s="62">
        <f t="shared" si="59"/>
        <v>1001.3825186325512</v>
      </c>
      <c r="AN70" s="62">
        <f ca="1">AVERAGE(OFFSET($AM$3,0,0,'Données projet'!$E$10+1,1))-AVERAGE(OFFSET($H$3,0,0,'Données projet'!$E$10+1,1))</f>
        <v>390.44421266629212</v>
      </c>
      <c r="AO70" s="62">
        <f t="shared" si="90"/>
        <v>366.59530582564736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4.2068037068648181</v>
      </c>
      <c r="AV70" s="23">
        <f>EXP(-LN(2)/25)*AV69+(1-EXP(-LN(2)/25))/(LN(2)/25)*Calculateur!AQ70*Calculateur!AS70*VLOOKUP('Données projet'!$B$10,Paramètres!$A$1:$I$88,3,0)*0.475*44/12</f>
        <v>4.7195205618587348</v>
      </c>
      <c r="AW70" s="23">
        <f>EXP(-LN(2)/2)*AW69+(1-EXP(-LN(2)/2))/(LN(2)/2)*AQ70*AT70*VLOOKUP('Données projet'!$B$10,Paramètres!$A$1:$I$88,3,0)*0.475*44/12</f>
        <v>3.0132264908962888E-5</v>
      </c>
      <c r="AX70" s="23">
        <f t="shared" si="60"/>
        <v>8.9263544009884619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</v>
      </c>
      <c r="N71" s="14">
        <f>IF('Données projet'!$A$36&gt;35,N70+M71-V70,IF(A71&lt;'Données projet'!$A$36,$K$205^A71,IF(A71='Données projet'!$A$36,'Données projet'!$B$36,N70+M71-V70)))</f>
        <v>249.00000000000017</v>
      </c>
      <c r="O71" s="14">
        <f>N71*VLOOKUP('Données projet'!$B$9,Paramètres!$A$1:$I$88,3,0)*VLOOKUP('Données projet'!$B$9,Paramètres!$A$1:$I$88,5,0)</f>
        <v>225.29520000000016</v>
      </c>
      <c r="P71" s="14">
        <f t="shared" si="87"/>
        <v>55.264173352293128</v>
      </c>
      <c r="Q71" s="22">
        <f t="shared" si="54"/>
        <v>488.64090858857736</v>
      </c>
      <c r="R71" s="62">
        <f t="shared" si="55"/>
        <v>781.97424192191068</v>
      </c>
      <c r="S71" s="62">
        <f ca="1">AVERAGE(OFFSET($R$3,0,0,'Données projet'!$E$9+1,1))-AVERAGE(OFFSET($H$3,0,0,'Données projet'!$E$9+1,1))</f>
        <v>388.50131600273431</v>
      </c>
      <c r="T71" s="62">
        <f t="shared" si="88"/>
        <v>247.01165577562955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4.6252141631559995</v>
      </c>
      <c r="AA71" s="23">
        <f>EXP(-LN(2)/25)*AA70+(1-EXP(-LN(2)/25))/(LN(2)/25)*Calculateur!V71*Calculateur!X71*VLOOKUP('Données projet'!$B$9,Paramètres!$A$1:$I$88,3,0)*0.475*44/12</f>
        <v>19.690564584743299</v>
      </c>
      <c r="AB71" s="23">
        <f>EXP(-LN(2)/2)*AB70+(1-EXP(-LN(2)/2))/(LN(2)/2)*V71*Y71*VLOOKUP('Données projet'!$B$9,Paramètres!$A$1:$I$88,3,0)*0.475*44/12</f>
        <v>3.6109392368659926E-2</v>
      </c>
      <c r="AC71" s="24">
        <f t="shared" si="57"/>
        <v>24.351888140267956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17.8</v>
      </c>
      <c r="AI71" s="14">
        <f>IF('Données projet'!$A$62&gt;35,AI70+AH71-AQ70,IF(A71&lt;'Données projet'!$A$62,$AF$205^A71,IF(A71='Données projet'!$A$62,'Données projet'!$B$62,AI70+AH71-AQ70)))</f>
        <v>568.40000000000032</v>
      </c>
      <c r="AJ71" s="14">
        <f>AI71*VLOOKUP('Données projet'!$B$10,Paramètres!$A$1:$I$88,3,0)*VLOOKUP('Données projet'!$B$10,Paramètres!$A$1:$I$88,5,0)</f>
        <v>339.90320000000025</v>
      </c>
      <c r="AK71" s="14">
        <f t="shared" si="89"/>
        <v>79.479946597496678</v>
      </c>
      <c r="AL71" s="22">
        <f t="shared" si="58"/>
        <v>730.42564699064042</v>
      </c>
      <c r="AM71" s="62">
        <f t="shared" si="59"/>
        <v>1023.7589803239737</v>
      </c>
      <c r="AN71" s="62">
        <f ca="1">AVERAGE(OFFSET($AM$3,0,0,'Données projet'!$E$10+1,1))-AVERAGE(OFFSET($H$3,0,0,'Données projet'!$E$10+1,1))</f>
        <v>390.44421266629212</v>
      </c>
      <c r="AO71" s="62">
        <f t="shared" si="90"/>
        <v>366.59530582564736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4.1243108520700993</v>
      </c>
      <c r="AV71" s="23">
        <f>EXP(-LN(2)/25)*AV70+(1-EXP(-LN(2)/25))/(LN(2)/25)*Calculateur!AQ71*Calculateur!AS71*VLOOKUP('Données projet'!$B$10,Paramètres!$A$1:$I$88,3,0)*0.475*44/12</f>
        <v>4.5904650239059084</v>
      </c>
      <c r="AW71" s="23">
        <f>EXP(-LN(2)/2)*AW70+(1-EXP(-LN(2)/2))/(LN(2)/2)*AQ71*AT71*VLOOKUP('Données projet'!$B$10,Paramètres!$A$1:$I$88,3,0)*0.475*44/12</f>
        <v>2.1306728849637106E-5</v>
      </c>
      <c r="AX71" s="23">
        <f t="shared" si="60"/>
        <v>8.7147971827048565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</v>
      </c>
      <c r="N72" s="14">
        <f>IF('Données projet'!$A$36&gt;35,N71+M72-V71,IF(A72&lt;'Données projet'!$A$36,$K$205^A72,IF(A72='Données projet'!$A$36,'Données projet'!$B$36,N71+M72-V71)))</f>
        <v>256.00000000000017</v>
      </c>
      <c r="O72" s="14">
        <f>N72*VLOOKUP('Données projet'!$B$9,Paramètres!$A$1:$I$88,3,0)*VLOOKUP('Données projet'!$B$9,Paramètres!$A$1:$I$88,5,0)</f>
        <v>231.62880000000013</v>
      </c>
      <c r="P72" s="14">
        <f t="shared" si="87"/>
        <v>56.63472139815827</v>
      </c>
      <c r="Q72" s="22">
        <f t="shared" si="54"/>
        <v>502.0589664351258</v>
      </c>
      <c r="R72" s="62">
        <f t="shared" si="55"/>
        <v>795.39229976845911</v>
      </c>
      <c r="S72" s="62">
        <f ca="1">AVERAGE(OFFSET($R$3,0,0,'Données projet'!$E$9+1,1))-AVERAGE(OFFSET($H$3,0,0,'Données projet'!$E$9+1,1))</f>
        <v>388.50131600273431</v>
      </c>
      <c r="T72" s="62">
        <f t="shared" si="88"/>
        <v>247.01165577562955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4.5345165345185894</v>
      </c>
      <c r="AA72" s="23">
        <f>EXP(-LN(2)/25)*AA71+(1-EXP(-LN(2)/25))/(LN(2)/25)*Calculateur!V72*Calculateur!X72*VLOOKUP('Données projet'!$B$9,Paramètres!$A$1:$I$88,3,0)*0.475*44/12</f>
        <v>19.152125060691706</v>
      </c>
      <c r="AB72" s="23">
        <f>EXP(-LN(2)/2)*AB71+(1-EXP(-LN(2)/2))/(LN(2)/2)*V72*Y72*VLOOKUP('Données projet'!$B$9,Paramètres!$A$1:$I$88,3,0)*0.475*44/12</f>
        <v>2.5533196208405204E-2</v>
      </c>
      <c r="AC72" s="24">
        <f t="shared" si="57"/>
        <v>23.7121747914187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17.8</v>
      </c>
      <c r="AI72" s="14">
        <f>IF('Données projet'!$A$62&gt;35,AI71+AH72-AQ71,IF(A72&lt;'Données projet'!$A$62,$AF$205^A72,IF(A72='Données projet'!$A$62,'Données projet'!$B$62,AI71+AH72-AQ71)))</f>
        <v>586.20000000000027</v>
      </c>
      <c r="AJ72" s="14">
        <f>AI72*VLOOKUP('Données projet'!$B$10,Paramètres!$A$1:$I$88,3,0)*VLOOKUP('Données projet'!$B$10,Paramètres!$A$1:$I$88,5,0)</f>
        <v>350.54760000000022</v>
      </c>
      <c r="AK72" s="14">
        <f t="shared" si="89"/>
        <v>81.675257503745257</v>
      </c>
      <c r="AL72" s="22">
        <f t="shared" si="58"/>
        <v>752.78814348568994</v>
      </c>
      <c r="AM72" s="62">
        <f t="shared" si="59"/>
        <v>1046.1214768190232</v>
      </c>
      <c r="AN72" s="62">
        <f ca="1">AVERAGE(OFFSET($AM$3,0,0,'Données projet'!$E$10+1,1))-AVERAGE(OFFSET($H$3,0,0,'Données projet'!$E$10+1,1))</f>
        <v>390.44421266629212</v>
      </c>
      <c r="AO72" s="62">
        <f t="shared" si="90"/>
        <v>366.59530582564736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4.0434356318422315</v>
      </c>
      <c r="AV72" s="23">
        <f>EXP(-LN(2)/25)*AV71+(1-EXP(-LN(2)/25))/(LN(2)/25)*Calculateur!AQ72*Calculateur!AS72*VLOOKUP('Données projet'!$B$10,Paramètres!$A$1:$I$88,3,0)*0.475*44/12</f>
        <v>4.4649385164251374</v>
      </c>
      <c r="AW72" s="23">
        <f>EXP(-LN(2)/2)*AW71+(1-EXP(-LN(2)/2))/(LN(2)/2)*AQ72*AT72*VLOOKUP('Données projet'!$B$10,Paramètres!$A$1:$I$88,3,0)*0.475*44/12</f>
        <v>1.5066132454481446E-5</v>
      </c>
      <c r="AX72" s="23">
        <f t="shared" si="60"/>
        <v>8.5083892143998217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7</v>
      </c>
      <c r="M73" s="13">
        <f t="array" ref="M73">INDEX(L:L,MIN(IF(ISNUMBER(L73:L269),ROW(L73:L269),"")))</f>
        <v>7</v>
      </c>
      <c r="N73" s="14">
        <f>IF('Données projet'!$A$36&gt;35,N72+M73-V72,IF(A73&lt;'Données projet'!$A$36,$K$205^A73,IF(A73='Données projet'!$A$36,'Données projet'!$B$36,N72+M73-V72)))</f>
        <v>263.00000000000017</v>
      </c>
      <c r="O73" s="14">
        <f>N73*VLOOKUP('Données projet'!$B$9,Paramètres!$A$1:$I$88,3,0)*VLOOKUP('Données projet'!$B$9,Paramètres!$A$1:$I$88,5,0)</f>
        <v>237.96240000000012</v>
      </c>
      <c r="P73" s="14">
        <f t="shared" si="87"/>
        <v>58.000913607663399</v>
      </c>
      <c r="Q73" s="22">
        <f t="shared" si="54"/>
        <v>515.46943786668055</v>
      </c>
      <c r="R73" s="62">
        <f t="shared" si="55"/>
        <v>808.80277120001392</v>
      </c>
      <c r="S73" s="62">
        <f ca="1">AVERAGE(OFFSET($R$3,0,0,'Données projet'!$E$9+1,1))-AVERAGE(OFFSET($H$3,0,0,'Données projet'!$E$9+1,1))</f>
        <v>388.50131600273431</v>
      </c>
      <c r="T73" s="62">
        <f t="shared" si="88"/>
        <v>247.01165577562955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projet'!$B$9,Paramètres!$A$1:$I$88,7,0))</f>
        <v>0.15049999999999999</v>
      </c>
      <c r="X73" s="17">
        <f>IF(ISNA(VLOOKUP(A73,'Données projet'!$A$35:$I$55,6,0)),0%,VLOOKUP(A73,'Données projet'!$A$35:$I$55,6,0)*VLOOKUP('Données projet'!$B$9,Paramètres!$A$1:$I$88,7,0))</f>
        <v>0.27950000000000003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10.768048728875002</v>
      </c>
      <c r="AA73" s="23">
        <f>EXP(-LN(2)/25)*AA72+(1-EXP(-LN(2)/25))/(LN(2)/25)*Calculateur!V73*Calculateur!X73*VLOOKUP('Données projet'!$B$9,Paramètres!$A$1:$I$88,3,0)*0.475*44/12</f>
        <v>30.323872932909499</v>
      </c>
      <c r="AB73" s="23">
        <f>EXP(-LN(2)/2)*AB72+(1-EXP(-LN(2)/2))/(LN(2)/2)*V73*Y73*VLOOKUP('Données projet'!$B$9,Paramètres!$A$1:$I$88,3,0)*0.475*44/12</f>
        <v>1.8054696184329963E-2</v>
      </c>
      <c r="AC73" s="24">
        <f t="shared" si="57"/>
        <v>41.109976357968826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604</v>
      </c>
      <c r="AG73" s="13">
        <f>VLOOKUP(A73,'Données projet'!$A$61:$I$81,9,0)</f>
        <v>17.8</v>
      </c>
      <c r="AH73" s="13">
        <f t="array" ref="AH73">INDEX(AG:AG,MIN(IF(ISNUMBER(AG73:AG269),ROW(AG73:AG269),"")))</f>
        <v>17.8</v>
      </c>
      <c r="AI73" s="14">
        <f>IF('Données projet'!$A$62&gt;35,AI72+AH73-AQ72,IF(A73&lt;'Données projet'!$A$62,$AF$205^A73,IF(A73='Données projet'!$A$62,'Données projet'!$B$62,AI72+AH73-AQ72)))</f>
        <v>604.00000000000023</v>
      </c>
      <c r="AJ73" s="14">
        <f>AI73*VLOOKUP('Données projet'!$B$10,Paramètres!$A$1:$I$88,3,0)*VLOOKUP('Données projet'!$B$10,Paramètres!$A$1:$I$88,5,0)</f>
        <v>361.19200000000012</v>
      </c>
      <c r="AK73" s="14">
        <f t="shared" si="89"/>
        <v>83.862821536851357</v>
      </c>
      <c r="AL73" s="22">
        <f t="shared" si="58"/>
        <v>775.13714751001635</v>
      </c>
      <c r="AM73" s="62">
        <f t="shared" si="59"/>
        <v>1068.4704808433496</v>
      </c>
      <c r="AN73" s="62">
        <f ca="1">AVERAGE(OFFSET($AM$3,0,0,'Données projet'!$E$10+1,1))-AVERAGE(OFFSET($H$3,0,0,'Données projet'!$E$10+1,1))</f>
        <v>390.44421266629212</v>
      </c>
      <c r="AO73" s="62">
        <f t="shared" si="90"/>
        <v>366.59530582564736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604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3.9641463253540188</v>
      </c>
      <c r="AV73" s="23">
        <f>EXP(-LN(2)/25)*AV72+(1-EXP(-LN(2)/25))/(LN(2)/25)*Calculateur!AQ73*Calculateur!AS73*VLOOKUP('Données projet'!$B$10,Paramètres!$A$1:$I$88,3,0)*0.475*44/12</f>
        <v>4.3428445378925806</v>
      </c>
      <c r="AW73" s="23">
        <f>EXP(-LN(2)/2)*AW72+(1-EXP(-LN(2)/2))/(LN(2)/2)*AQ73*AT73*VLOOKUP('Données projet'!$B$10,Paramètres!$A$1:$I$88,3,0)*0.475*44/12</f>
        <v>1.0653364424818555E-5</v>
      </c>
      <c r="AX73" s="23">
        <f t="shared" si="60"/>
        <v>8.3070015166110256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6.1</v>
      </c>
      <c r="N74" s="14">
        <f>IF('Données projet'!$A$36&gt;35,N73+M74-V73,IF(A74&lt;'Données projet'!$A$36,$K$205^A74,IF(A74='Données projet'!$A$36,'Données projet'!$B$36,N73+M74-V73)))</f>
        <v>227.10000000000019</v>
      </c>
      <c r="O74" s="14">
        <f>N74*VLOOKUP('Données projet'!$B$9,Paramètres!$A$1:$I$88,3,0)*VLOOKUP('Données projet'!$B$9,Paramètres!$A$1:$I$88,5,0)</f>
        <v>205.48008000000016</v>
      </c>
      <c r="P74" s="14">
        <f t="shared" si="87"/>
        <v>50.94662215818515</v>
      </c>
      <c r="Q74" s="22">
        <f t="shared" si="54"/>
        <v>446.6098395921727</v>
      </c>
      <c r="R74" s="62">
        <f t="shared" si="55"/>
        <v>739.94317292550602</v>
      </c>
      <c r="S74" s="62">
        <f ca="1">AVERAGE(OFFSET($R$3,0,0,'Données projet'!$E$9+1,1))-AVERAGE(OFFSET($H$3,0,0,'Données projet'!$E$9+1,1))</f>
        <v>388.50131600273431</v>
      </c>
      <c r="T74" s="62">
        <f t="shared" si="88"/>
        <v>247.01165577562955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10.556893861162965</v>
      </c>
      <c r="AA74" s="23">
        <f>EXP(-LN(2)/25)*AA73+(1-EXP(-LN(2)/25))/(LN(2)/25)*Calculateur!V74*Calculateur!X74*VLOOKUP('Données projet'!$B$9,Paramètres!$A$1:$I$88,3,0)*0.475*44/12</f>
        <v>29.494665032895917</v>
      </c>
      <c r="AB74" s="23">
        <f>EXP(-LN(2)/2)*AB73+(1-EXP(-LN(2)/2))/(LN(2)/2)*V74*Y74*VLOOKUP('Données projet'!$B$9,Paramètres!$A$1:$I$88,3,0)*0.475*44/12</f>
        <v>1.2766598104202602E-2</v>
      </c>
      <c r="AC74" s="24">
        <f t="shared" si="57"/>
        <v>40.064325492163086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2.2737367544323206E-13</v>
      </c>
      <c r="AJ74" s="14">
        <f>AI74*VLOOKUP('Données projet'!$B$10,Paramètres!$A$1:$I$88,3,0)*VLOOKUP('Données projet'!$B$10,Paramètres!$A$1:$I$88,5,0)</f>
        <v>1.3596945791505279E-13</v>
      </c>
      <c r="AK74" s="14">
        <f t="shared" si="89"/>
        <v>1.9708830566360721E-12</v>
      </c>
      <c r="AL74" s="22">
        <f t="shared" si="58"/>
        <v>3.669434796176543E-12</v>
      </c>
      <c r="AM74" s="62">
        <f t="shared" si="59"/>
        <v>293.33333333333701</v>
      </c>
      <c r="AN74" s="62">
        <f ca="1">AVERAGE(OFFSET($AM$3,0,0,'Données projet'!$E$10+1,1))-AVERAGE(OFFSET($H$3,0,0,'Données projet'!$E$10+1,1))</f>
        <v>390.44421266629212</v>
      </c>
      <c r="AO74" s="62">
        <f t="shared" si="90"/>
        <v>366.59530582564736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3.8864118338043383</v>
      </c>
      <c r="AV74" s="23">
        <f>EXP(-LN(2)/25)*AV73+(1-EXP(-LN(2)/25))/(LN(2)/25)*Calculateur!AQ74*Calculateur!AS74*VLOOKUP('Données projet'!$B$10,Paramètres!$A$1:$I$88,3,0)*0.475*44/12</f>
        <v>4.2240892256236391</v>
      </c>
      <c r="AW74" s="23">
        <f>EXP(-LN(2)/2)*AW73+(1-EXP(-LN(2)/2))/(LN(2)/2)*AQ74*AT74*VLOOKUP('Données projet'!$B$10,Paramètres!$A$1:$I$88,3,0)*0.475*44/12</f>
        <v>7.5330662272407246E-6</v>
      </c>
      <c r="AX74" s="23">
        <f t="shared" si="60"/>
        <v>8.110508592494206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6.1</v>
      </c>
      <c r="N75" s="14">
        <f>IF('Données projet'!$A$36&gt;35,N74+M75-V74,IF(A75&lt;'Données projet'!$A$36,$K$205^A75,IF(A75='Données projet'!$A$36,'Données projet'!$B$36,N74+M75-V74)))</f>
        <v>233.20000000000019</v>
      </c>
      <c r="O75" s="14">
        <f>N75*VLOOKUP('Données projet'!$B$9,Paramètres!$A$1:$I$88,3,0)*VLOOKUP('Données projet'!$B$9,Paramètres!$A$1:$I$88,5,0)</f>
        <v>210.99936000000014</v>
      </c>
      <c r="P75" s="14">
        <f t="shared" si="87"/>
        <v>52.153910623486667</v>
      </c>
      <c r="Q75" s="22">
        <f t="shared" si="54"/>
        <v>458.32527966923953</v>
      </c>
      <c r="R75" s="62">
        <f t="shared" si="55"/>
        <v>751.65861300257279</v>
      </c>
      <c r="S75" s="62">
        <f ca="1">AVERAGE(OFFSET($R$3,0,0,'Données projet'!$E$9+1,1))-AVERAGE(OFFSET($H$3,0,0,'Données projet'!$E$9+1,1))</f>
        <v>388.50131600273431</v>
      </c>
      <c r="T75" s="62">
        <f t="shared" si="88"/>
        <v>247.01165577562955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10.349879611615009</v>
      </c>
      <c r="AA75" s="23">
        <f>EXP(-LN(2)/25)*AA74+(1-EXP(-LN(2)/25))/(LN(2)/25)*Calculateur!V75*Calculateur!X75*VLOOKUP('Données projet'!$B$9,Paramètres!$A$1:$I$88,3,0)*0.475*44/12</f>
        <v>28.688131866514354</v>
      </c>
      <c r="AB75" s="23">
        <f>EXP(-LN(2)/2)*AB74+(1-EXP(-LN(2)/2))/(LN(2)/2)*V75*Y75*VLOOKUP('Données projet'!$B$9,Paramètres!$A$1:$I$88,3,0)*0.475*44/12</f>
        <v>9.0273480921649815E-3</v>
      </c>
      <c r="AC75" s="24">
        <f t="shared" si="57"/>
        <v>39.047038826221531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2.2737367544323206E-13</v>
      </c>
      <c r="AJ75" s="14">
        <f>AI75*VLOOKUP('Données projet'!$B$10,Paramètres!$A$1:$I$88,3,0)*VLOOKUP('Données projet'!$B$10,Paramètres!$A$1:$I$88,5,0)</f>
        <v>1.3596945791505279E-13</v>
      </c>
      <c r="AK75" s="14">
        <f t="shared" si="89"/>
        <v>1.9708830566360721E-12</v>
      </c>
      <c r="AL75" s="22">
        <f t="shared" si="58"/>
        <v>3.669434796176543E-12</v>
      </c>
      <c r="AM75" s="62">
        <f t="shared" si="59"/>
        <v>293.33333333333701</v>
      </c>
      <c r="AN75" s="62">
        <f ca="1">AVERAGE(OFFSET($AM$3,0,0,'Données projet'!$E$10+1,1))-AVERAGE(OFFSET($H$3,0,0,'Données projet'!$E$10+1,1))</f>
        <v>390.44421266629212</v>
      </c>
      <c r="AO75" s="62">
        <f t="shared" si="90"/>
        <v>366.59530582564736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3.8102016682205888</v>
      </c>
      <c r="AV75" s="23">
        <f>EXP(-LN(2)/25)*AV74+(1-EXP(-LN(2)/25))/(LN(2)/25)*Calculateur!AQ75*Calculateur!AS75*VLOOKUP('Données projet'!$B$10,Paramètres!$A$1:$I$88,3,0)*0.475*44/12</f>
        <v>4.1085812836137627</v>
      </c>
      <c r="AW75" s="23">
        <f>EXP(-LN(2)/2)*AW74+(1-EXP(-LN(2)/2))/(LN(2)/2)*AQ75*AT75*VLOOKUP('Données projet'!$B$10,Paramètres!$A$1:$I$88,3,0)*0.475*44/12</f>
        <v>5.3266822124092783E-6</v>
      </c>
      <c r="AX75" s="23">
        <f t="shared" si="60"/>
        <v>7.9187882785165646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6.1</v>
      </c>
      <c r="N76" s="14">
        <f>IF('Données projet'!$A$36&gt;35,N75+M76-V75,IF(A76&lt;'Données projet'!$A$36,$K$205^A76,IF(A76='Données projet'!$A$36,'Données projet'!$B$36,N75+M76-V75)))</f>
        <v>239.30000000000018</v>
      </c>
      <c r="O76" s="14">
        <f>N76*VLOOKUP('Données projet'!$B$9,Paramètres!$A$1:$I$88,3,0)*VLOOKUP('Données projet'!$B$9,Paramètres!$A$1:$I$88,5,0)</f>
        <v>216.51864000000015</v>
      </c>
      <c r="P76" s="14">
        <f t="shared" si="87"/>
        <v>53.357528323079173</v>
      </c>
      <c r="Q76" s="22">
        <f t="shared" si="54"/>
        <v>470.03432649602973</v>
      </c>
      <c r="R76" s="62">
        <f t="shared" si="55"/>
        <v>763.36765982936299</v>
      </c>
      <c r="S76" s="62">
        <f ca="1">AVERAGE(OFFSET($R$3,0,0,'Données projet'!$E$9+1,1))-AVERAGE(OFFSET($H$3,0,0,'Données projet'!$E$9+1,1))</f>
        <v>388.50131600273431</v>
      </c>
      <c r="T76" s="62">
        <f t="shared" si="88"/>
        <v>247.01165577562955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10.146924785234464</v>
      </c>
      <c r="AA76" s="23">
        <f>EXP(-LN(2)/25)*AA75+(1-EXP(-LN(2)/25))/(LN(2)/25)*Calculateur!V76*Calculateur!X76*VLOOKUP('Données projet'!$B$9,Paramètres!$A$1:$I$88,3,0)*0.475*44/12</f>
        <v>27.90365339198123</v>
      </c>
      <c r="AB76" s="23">
        <f>EXP(-LN(2)/2)*AB75+(1-EXP(-LN(2)/2))/(LN(2)/2)*V76*Y76*VLOOKUP('Données projet'!$B$9,Paramètres!$A$1:$I$88,3,0)*0.475*44/12</f>
        <v>6.383299052101301E-3</v>
      </c>
      <c r="AC76" s="24">
        <f t="shared" si="57"/>
        <v>38.056961476267801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2.2737367544323206E-13</v>
      </c>
      <c r="AJ76" s="14">
        <f>AI76*VLOOKUP('Données projet'!$B$10,Paramètres!$A$1:$I$88,3,0)*VLOOKUP('Données projet'!$B$10,Paramètres!$A$1:$I$88,5,0)</f>
        <v>1.3596945791505279E-13</v>
      </c>
      <c r="AK76" s="14">
        <f t="shared" si="89"/>
        <v>1.9708830566360721E-12</v>
      </c>
      <c r="AL76" s="22">
        <f t="shared" si="58"/>
        <v>3.669434796176543E-12</v>
      </c>
      <c r="AM76" s="62">
        <f t="shared" si="59"/>
        <v>293.33333333333701</v>
      </c>
      <c r="AN76" s="62">
        <f ca="1">AVERAGE(OFFSET($AM$3,0,0,'Données projet'!$E$10+1,1))-AVERAGE(OFFSET($H$3,0,0,'Données projet'!$E$10+1,1))</f>
        <v>390.44421266629212</v>
      </c>
      <c r="AO76" s="62">
        <f t="shared" si="90"/>
        <v>366.59530582564736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3.7354859375003255</v>
      </c>
      <c r="AV76" s="23">
        <f>EXP(-LN(2)/25)*AV75+(1-EXP(-LN(2)/25))/(LN(2)/25)*Calculateur!AQ76*Calculateur!AS76*VLOOKUP('Données projet'!$B$10,Paramètres!$A$1:$I$88,3,0)*0.475*44/12</f>
        <v>3.996231912352445</v>
      </c>
      <c r="AW76" s="23">
        <f>EXP(-LN(2)/2)*AW75+(1-EXP(-LN(2)/2))/(LN(2)/2)*AQ76*AT76*VLOOKUP('Données projet'!$B$10,Paramètres!$A$1:$I$88,3,0)*0.475*44/12</f>
        <v>3.7665331136203627E-6</v>
      </c>
      <c r="AX76" s="23">
        <f t="shared" si="60"/>
        <v>7.7317216163858848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6.1</v>
      </c>
      <c r="N77" s="14">
        <f>IF('Données projet'!$A$36&gt;35,N76+M77-V76,IF(A77&lt;'Données projet'!$A$36,$K$205^A77,IF(A77='Données projet'!$A$36,'Données projet'!$B$36,N76+M77-V76)))</f>
        <v>245.40000000000018</v>
      </c>
      <c r="O77" s="14">
        <f>N77*VLOOKUP('Données projet'!$B$9,Paramètres!$A$1:$I$88,3,0)*VLOOKUP('Données projet'!$B$9,Paramètres!$A$1:$I$88,5,0)</f>
        <v>222.03792000000013</v>
      </c>
      <c r="P77" s="14">
        <f t="shared" si="87"/>
        <v>54.5575795882731</v>
      </c>
      <c r="Q77" s="22">
        <f t="shared" si="54"/>
        <v>481.7371617829092</v>
      </c>
      <c r="R77" s="62">
        <f t="shared" si="55"/>
        <v>775.07049511624245</v>
      </c>
      <c r="S77" s="62">
        <f ca="1">AVERAGE(OFFSET($R$3,0,0,'Données projet'!$E$9+1,1))-AVERAGE(OFFSET($H$3,0,0,'Données projet'!$E$9+1,1))</f>
        <v>388.50131600273431</v>
      </c>
      <c r="T77" s="62">
        <f t="shared" si="88"/>
        <v>247.01165577562955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9.9479497792090221</v>
      </c>
      <c r="AA77" s="23">
        <f>EXP(-LN(2)/25)*AA76+(1-EXP(-LN(2)/25))/(LN(2)/25)*Calculateur!V77*Calculateur!X77*VLOOKUP('Données projet'!$B$9,Paramètres!$A$1:$I$88,3,0)*0.475*44/12</f>
        <v>27.140626522588146</v>
      </c>
      <c r="AB77" s="23">
        <f>EXP(-LN(2)/2)*AB76+(1-EXP(-LN(2)/2))/(LN(2)/2)*V77*Y77*VLOOKUP('Données projet'!$B$9,Paramètres!$A$1:$I$88,3,0)*0.475*44/12</f>
        <v>4.5136740460824908E-3</v>
      </c>
      <c r="AC77" s="24">
        <f t="shared" si="57"/>
        <v>37.093089975843249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2.2737367544323206E-13</v>
      </c>
      <c r="AJ77" s="14">
        <f>AI77*VLOOKUP('Données projet'!$B$10,Paramètres!$A$1:$I$88,3,0)*VLOOKUP('Données projet'!$B$10,Paramètres!$A$1:$I$88,5,0)</f>
        <v>1.3596945791505279E-13</v>
      </c>
      <c r="AK77" s="14">
        <f t="shared" si="89"/>
        <v>1.9708830566360721E-12</v>
      </c>
      <c r="AL77" s="22">
        <f t="shared" si="58"/>
        <v>3.669434796176543E-12</v>
      </c>
      <c r="AM77" s="62">
        <f t="shared" si="59"/>
        <v>293.33333333333701</v>
      </c>
      <c r="AN77" s="62">
        <f ca="1">AVERAGE(OFFSET($AM$3,0,0,'Données projet'!$E$10+1,1))-AVERAGE(OFFSET($H$3,0,0,'Données projet'!$E$10+1,1))</f>
        <v>390.44421266629212</v>
      </c>
      <c r="AO77" s="62">
        <f t="shared" si="90"/>
        <v>366.59530582564736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3.6622353366873908</v>
      </c>
      <c r="AV77" s="23">
        <f>EXP(-LN(2)/25)*AV76+(1-EXP(-LN(2)/25))/(LN(2)/25)*Calculateur!AQ77*Calculateur!AS77*VLOOKUP('Données projet'!$B$10,Paramètres!$A$1:$I$88,3,0)*0.475*44/12</f>
        <v>3.8869547405564648</v>
      </c>
      <c r="AW77" s="23">
        <f>EXP(-LN(2)/2)*AW76+(1-EXP(-LN(2)/2))/(LN(2)/2)*AQ77*AT77*VLOOKUP('Données projet'!$B$10,Paramètres!$A$1:$I$88,3,0)*0.475*44/12</f>
        <v>2.6633411062046396E-6</v>
      </c>
      <c r="AX77" s="23">
        <f t="shared" si="60"/>
        <v>7.549192740584961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6.1</v>
      </c>
      <c r="N78" s="14">
        <f>IF('Données projet'!$A$36&gt;35,N77+M78-V77,IF(A78&lt;'Données projet'!$A$36,$K$205^A78,IF(A78='Données projet'!$A$36,'Données projet'!$B$36,N77+M78-V77)))</f>
        <v>251.50000000000017</v>
      </c>
      <c r="O78" s="14">
        <f>N78*VLOOKUP('Données projet'!$B$9,Paramètres!$A$1:$I$88,3,0)*VLOOKUP('Données projet'!$B$9,Paramètres!$A$1:$I$88,5,0)</f>
        <v>227.55720000000014</v>
      </c>
      <c r="P78" s="14">
        <f t="shared" si="87"/>
        <v>55.754163267932753</v>
      </c>
      <c r="Q78" s="22">
        <f t="shared" si="54"/>
        <v>493.43395769164982</v>
      </c>
      <c r="R78" s="62">
        <f t="shared" si="55"/>
        <v>786.76729102498314</v>
      </c>
      <c r="S78" s="62">
        <f ca="1">AVERAGE(OFFSET($R$3,0,0,'Données projet'!$E$9+1,1))-AVERAGE(OFFSET($H$3,0,0,'Données projet'!$E$9+1,1))</f>
        <v>388.50131600273431</v>
      </c>
      <c r="T78" s="62">
        <f t="shared" si="88"/>
        <v>247.01165577562955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9.7528765516889671</v>
      </c>
      <c r="AA78" s="23">
        <f>EXP(-LN(2)/25)*AA77+(1-EXP(-LN(2)/25))/(LN(2)/25)*Calculateur!V78*Calculateur!X78*VLOOKUP('Données projet'!$B$9,Paramètres!$A$1:$I$88,3,0)*0.475*44/12</f>
        <v>26.398464663064455</v>
      </c>
      <c r="AB78" s="23">
        <f>EXP(-LN(2)/2)*AB77+(1-EXP(-LN(2)/2))/(LN(2)/2)*V78*Y78*VLOOKUP('Données projet'!$B$9,Paramètres!$A$1:$I$88,3,0)*0.475*44/12</f>
        <v>3.1916495260506505E-3</v>
      </c>
      <c r="AC78" s="24">
        <f t="shared" si="57"/>
        <v>36.154532864279474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2.2737367544323206E-13</v>
      </c>
      <c r="AJ78" s="14">
        <f>AI78*VLOOKUP('Données projet'!$B$10,Paramètres!$A$1:$I$88,3,0)*VLOOKUP('Données projet'!$B$10,Paramètres!$A$1:$I$88,5,0)</f>
        <v>1.3596945791505279E-13</v>
      </c>
      <c r="AK78" s="14">
        <f t="shared" si="89"/>
        <v>1.9708830566360721E-12</v>
      </c>
      <c r="AL78" s="22">
        <f t="shared" si="58"/>
        <v>3.669434796176543E-12</v>
      </c>
      <c r="AM78" s="62">
        <f t="shared" si="59"/>
        <v>293.33333333333701</v>
      </c>
      <c r="AN78" s="62">
        <f ca="1">AVERAGE(OFFSET($AM$3,0,0,'Données projet'!$E$10+1,1))-AVERAGE(OFFSET($H$3,0,0,'Données projet'!$E$10+1,1))</f>
        <v>390.44421266629212</v>
      </c>
      <c r="AO78" s="62">
        <f t="shared" si="90"/>
        <v>366.59530582564736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3.5904211354779427</v>
      </c>
      <c r="AV78" s="23">
        <f>EXP(-LN(2)/25)*AV77+(1-EXP(-LN(2)/25))/(LN(2)/25)*Calculateur!AQ78*Calculateur!AS78*VLOOKUP('Données projet'!$B$10,Paramètres!$A$1:$I$88,3,0)*0.475*44/12</f>
        <v>3.7806657587698824</v>
      </c>
      <c r="AW78" s="23">
        <f>EXP(-LN(2)/2)*AW77+(1-EXP(-LN(2)/2))/(LN(2)/2)*AQ78*AT78*VLOOKUP('Données projet'!$B$10,Paramètres!$A$1:$I$88,3,0)*0.475*44/12</f>
        <v>1.8832665568101816E-6</v>
      </c>
      <c r="AX78" s="23">
        <f t="shared" si="60"/>
        <v>7.3710887775143821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6.1</v>
      </c>
      <c r="N79" s="14">
        <f>IF('Données projet'!$A$36&gt;35,N78+M79-V78,IF(A79&lt;'Données projet'!$A$36,$K$205^A79,IF(A79='Données projet'!$A$36,'Données projet'!$B$36,N78+M79-V78)))</f>
        <v>257.60000000000019</v>
      </c>
      <c r="O79" s="14">
        <f>N79*VLOOKUP('Données projet'!$B$9,Paramètres!$A$1:$I$88,3,0)*VLOOKUP('Données projet'!$B$9,Paramètres!$A$1:$I$88,5,0)</f>
        <v>233.07648000000017</v>
      </c>
      <c r="P79" s="14">
        <f t="shared" si="87"/>
        <v>56.947373142454929</v>
      </c>
      <c r="Q79" s="22">
        <f t="shared" si="54"/>
        <v>505.12487755644264</v>
      </c>
      <c r="R79" s="62">
        <f t="shared" si="55"/>
        <v>798.45821088977596</v>
      </c>
      <c r="S79" s="62">
        <f ca="1">AVERAGE(OFFSET($R$3,0,0,'Données projet'!$E$9+1,1))-AVERAGE(OFFSET($H$3,0,0,'Données projet'!$E$9+1,1))</f>
        <v>388.50131600273431</v>
      </c>
      <c r="T79" s="62">
        <f t="shared" si="88"/>
        <v>247.01165577562955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9.5616285911776604</v>
      </c>
      <c r="AA79" s="23">
        <f>EXP(-LN(2)/25)*AA78+(1-EXP(-LN(2)/25))/(LN(2)/25)*Calculateur!V79*Calculateur!X79*VLOOKUP('Données projet'!$B$9,Paramètres!$A$1:$I$88,3,0)*0.475*44/12</f>
        <v>25.676597258618035</v>
      </c>
      <c r="AB79" s="23">
        <f>EXP(-LN(2)/2)*AB78+(1-EXP(-LN(2)/2))/(LN(2)/2)*V79*Y79*VLOOKUP('Données projet'!$B$9,Paramètres!$A$1:$I$88,3,0)*0.475*44/12</f>
        <v>2.2568370230412454E-3</v>
      </c>
      <c r="AC79" s="24">
        <f t="shared" si="57"/>
        <v>35.240482686818737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2.2737367544323206E-13</v>
      </c>
      <c r="AJ79" s="14">
        <f>AI79*VLOOKUP('Données projet'!$B$10,Paramètres!$A$1:$I$88,3,0)*VLOOKUP('Données projet'!$B$10,Paramètres!$A$1:$I$88,5,0)</f>
        <v>1.3596945791505279E-13</v>
      </c>
      <c r="AK79" s="14">
        <f t="shared" si="89"/>
        <v>1.9708830566360721E-12</v>
      </c>
      <c r="AL79" s="22">
        <f t="shared" si="58"/>
        <v>3.669434796176543E-12</v>
      </c>
      <c r="AM79" s="62">
        <f t="shared" si="59"/>
        <v>293.33333333333701</v>
      </c>
      <c r="AN79" s="62">
        <f ca="1">AVERAGE(OFFSET($AM$3,0,0,'Données projet'!$E$10+1,1))-AVERAGE(OFFSET($H$3,0,0,'Données projet'!$E$10+1,1))</f>
        <v>390.44421266629212</v>
      </c>
      <c r="AO79" s="62">
        <f t="shared" si="90"/>
        <v>366.59530582564736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3.5200151669518744</v>
      </c>
      <c r="AV79" s="23">
        <f>EXP(-LN(2)/25)*AV78+(1-EXP(-LN(2)/25))/(LN(2)/25)*Calculateur!AQ79*Calculateur!AS79*VLOOKUP('Données projet'!$B$10,Paramètres!$A$1:$I$88,3,0)*0.475*44/12</f>
        <v>3.6772832547797485</v>
      </c>
      <c r="AW79" s="23">
        <f>EXP(-LN(2)/2)*AW78+(1-EXP(-LN(2)/2))/(LN(2)/2)*AQ79*AT79*VLOOKUP('Données projet'!$B$10,Paramètres!$A$1:$I$88,3,0)*0.475*44/12</f>
        <v>1.33167055310232E-6</v>
      </c>
      <c r="AX79" s="23">
        <f t="shared" si="60"/>
        <v>7.1972997534021763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6.1</v>
      </c>
      <c r="N80" s="14">
        <f>IF('Données projet'!$A$36&gt;35,N79+M80-V79,IF(A80&lt;'Données projet'!$A$36,$K$205^A80,IF(A80='Données projet'!$A$36,'Données projet'!$B$36,N79+M80-V79)))</f>
        <v>263.70000000000022</v>
      </c>
      <c r="O80" s="14">
        <f>N80*VLOOKUP('Données projet'!$B$9,Paramètres!$A$1:$I$88,3,0)*VLOOKUP('Données projet'!$B$9,Paramètres!$A$1:$I$88,5,0)</f>
        <v>238.59576000000018</v>
      </c>
      <c r="P80" s="14">
        <f t="shared" si="87"/>
        <v>58.137298297430824</v>
      </c>
      <c r="Q80" s="22">
        <f t="shared" si="54"/>
        <v>516.81007653469237</v>
      </c>
      <c r="R80" s="62">
        <f t="shared" si="55"/>
        <v>810.14340986802563</v>
      </c>
      <c r="S80" s="62">
        <f ca="1">AVERAGE(OFFSET($R$3,0,0,'Données projet'!$E$9+1,1))-AVERAGE(OFFSET($H$3,0,0,'Données projet'!$E$9+1,1))</f>
        <v>388.50131600273431</v>
      </c>
      <c r="T80" s="62">
        <f t="shared" si="88"/>
        <v>247.01165577562955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9.3741308865222432</v>
      </c>
      <c r="AA80" s="23">
        <f>EXP(-LN(2)/25)*AA79+(1-EXP(-LN(2)/25))/(LN(2)/25)*Calculateur!V80*Calculateur!X80*VLOOKUP('Données projet'!$B$9,Paramètres!$A$1:$I$88,3,0)*0.475*44/12</f>
        <v>24.974469356307559</v>
      </c>
      <c r="AB80" s="23">
        <f>EXP(-LN(2)/2)*AB79+(1-EXP(-LN(2)/2))/(LN(2)/2)*V80*Y80*VLOOKUP('Données projet'!$B$9,Paramètres!$A$1:$I$88,3,0)*0.475*44/12</f>
        <v>1.5958247630253252E-3</v>
      </c>
      <c r="AC80" s="24">
        <f t="shared" si="57"/>
        <v>34.350196067592826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2.2737367544323206E-13</v>
      </c>
      <c r="AJ80" s="14">
        <f>AI80*VLOOKUP('Données projet'!$B$10,Paramètres!$A$1:$I$88,3,0)*VLOOKUP('Données projet'!$B$10,Paramètres!$A$1:$I$88,5,0)</f>
        <v>1.3596945791505279E-13</v>
      </c>
      <c r="AK80" s="14">
        <f t="shared" si="89"/>
        <v>1.9708830566360721E-12</v>
      </c>
      <c r="AL80" s="22">
        <f t="shared" si="58"/>
        <v>3.669434796176543E-12</v>
      </c>
      <c r="AM80" s="62">
        <f t="shared" si="59"/>
        <v>293.33333333333701</v>
      </c>
      <c r="AN80" s="62">
        <f ca="1">AVERAGE(OFFSET($AM$3,0,0,'Données projet'!$E$10+1,1))-AVERAGE(OFFSET($H$3,0,0,'Données projet'!$E$10+1,1))</f>
        <v>390.44421266629212</v>
      </c>
      <c r="AO80" s="62">
        <f t="shared" si="90"/>
        <v>366.59530582564736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3.4509898165252015</v>
      </c>
      <c r="AV80" s="23">
        <f>EXP(-LN(2)/25)*AV79+(1-EXP(-LN(2)/25))/(LN(2)/25)*Calculateur!AQ80*Calculateur!AS80*VLOOKUP('Données projet'!$B$10,Paramètres!$A$1:$I$88,3,0)*0.475*44/12</f>
        <v>3.5767277507978745</v>
      </c>
      <c r="AW80" s="23">
        <f>EXP(-LN(2)/2)*AW79+(1-EXP(-LN(2)/2))/(LN(2)/2)*AQ80*AT80*VLOOKUP('Données projet'!$B$10,Paramètres!$A$1:$I$88,3,0)*0.475*44/12</f>
        <v>9.4163327840509099E-7</v>
      </c>
      <c r="AX80" s="23">
        <f t="shared" si="60"/>
        <v>7.0277185089563545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6.1</v>
      </c>
      <c r="N81" s="14">
        <f>IF('Données projet'!$A$36&gt;35,N80+M81-V80,IF(A81&lt;'Données projet'!$A$36,$K$205^A81,IF(A81='Données projet'!$A$36,'Données projet'!$B$36,N80+M81-V80)))</f>
        <v>269.80000000000024</v>
      </c>
      <c r="O81" s="14">
        <f>N81*VLOOKUP('Données projet'!$B$9,Paramètres!$A$1:$I$88,3,0)*VLOOKUP('Données projet'!$B$9,Paramètres!$A$1:$I$88,5,0)</f>
        <v>244.11504000000019</v>
      </c>
      <c r="P81" s="14">
        <f t="shared" si="87"/>
        <v>59.324023461759062</v>
      </c>
      <c r="Q81" s="22">
        <f t="shared" si="54"/>
        <v>528.48970219589739</v>
      </c>
      <c r="R81" s="62">
        <f t="shared" si="55"/>
        <v>821.82303552923076</v>
      </c>
      <c r="S81" s="62">
        <f ca="1">AVERAGE(OFFSET($R$3,0,0,'Données projet'!$E$9+1,1))-AVERAGE(OFFSET($H$3,0,0,'Données projet'!$E$9+1,1))</f>
        <v>388.50131600273431</v>
      </c>
      <c r="T81" s="62">
        <f t="shared" si="88"/>
        <v>247.01165577562955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9.1903098974928117</v>
      </c>
      <c r="AA81" s="23">
        <f>EXP(-LN(2)/25)*AA80+(1-EXP(-LN(2)/25))/(LN(2)/25)*Calculateur!V81*Calculateur!X81*VLOOKUP('Données projet'!$B$9,Paramètres!$A$1:$I$88,3,0)*0.475*44/12</f>
        <v>24.291541178409066</v>
      </c>
      <c r="AB81" s="23">
        <f>EXP(-LN(2)/2)*AB80+(1-EXP(-LN(2)/2))/(LN(2)/2)*V81*Y81*VLOOKUP('Données projet'!$B$9,Paramètres!$A$1:$I$88,3,0)*0.475*44/12</f>
        <v>1.1284185115206227E-3</v>
      </c>
      <c r="AC81" s="24">
        <f t="shared" si="57"/>
        <v>33.482979494413399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2.2737367544323206E-13</v>
      </c>
      <c r="AJ81" s="14">
        <f>AI81*VLOOKUP('Données projet'!$B$10,Paramètres!$A$1:$I$88,3,0)*VLOOKUP('Données projet'!$B$10,Paramètres!$A$1:$I$88,5,0)</f>
        <v>1.3596945791505279E-13</v>
      </c>
      <c r="AK81" s="14">
        <f t="shared" si="89"/>
        <v>1.9708830566360721E-12</v>
      </c>
      <c r="AL81" s="22">
        <f t="shared" si="58"/>
        <v>3.669434796176543E-12</v>
      </c>
      <c r="AM81" s="62">
        <f t="shared" si="59"/>
        <v>293.33333333333701</v>
      </c>
      <c r="AN81" s="62">
        <f ca="1">AVERAGE(OFFSET($AM$3,0,0,'Données projet'!$E$10+1,1))-AVERAGE(OFFSET($H$3,0,0,'Données projet'!$E$10+1,1))</f>
        <v>390.44421266629212</v>
      </c>
      <c r="AO81" s="62">
        <f t="shared" si="90"/>
        <v>366.59530582564736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3.3833180111190893</v>
      </c>
      <c r="AV81" s="23">
        <f>EXP(-LN(2)/25)*AV80+(1-EXP(-LN(2)/25))/(LN(2)/25)*Calculateur!AQ81*Calculateur!AS81*VLOOKUP('Données projet'!$B$10,Paramètres!$A$1:$I$88,3,0)*0.475*44/12</f>
        <v>3.478921942360369</v>
      </c>
      <c r="AW81" s="23">
        <f>EXP(-LN(2)/2)*AW80+(1-EXP(-LN(2)/2))/(LN(2)/2)*AQ81*AT81*VLOOKUP('Données projet'!$B$10,Paramètres!$A$1:$I$88,3,0)*0.475*44/12</f>
        <v>6.6583527655116011E-7</v>
      </c>
      <c r="AX81" s="23">
        <f t="shared" si="60"/>
        <v>6.8622406193147345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6.1</v>
      </c>
      <c r="N82" s="14">
        <f>IF('Données projet'!$A$36&gt;35,N81+M82-V81,IF(A82&lt;'Données projet'!$A$36,$K$205^A82,IF(A82='Données projet'!$A$36,'Données projet'!$B$36,N81+M82-V81)))</f>
        <v>275.90000000000026</v>
      </c>
      <c r="O82" s="14">
        <f>N82*VLOOKUP('Données projet'!$B$9,Paramètres!$A$1:$I$88,3,0)*VLOOKUP('Données projet'!$B$9,Paramètres!$A$1:$I$88,5,0)</f>
        <v>249.63432000000023</v>
      </c>
      <c r="P82" s="14">
        <f t="shared" si="87"/>
        <v>60.507629314318471</v>
      </c>
      <c r="Q82" s="22">
        <f t="shared" si="54"/>
        <v>540.16389505577172</v>
      </c>
      <c r="R82" s="62">
        <f t="shared" si="55"/>
        <v>833.49722838910498</v>
      </c>
      <c r="S82" s="62">
        <f ca="1">AVERAGE(OFFSET($R$3,0,0,'Données projet'!$E$9+1,1))-AVERAGE(OFFSET($H$3,0,0,'Données projet'!$E$9+1,1))</f>
        <v>388.50131600273431</v>
      </c>
      <c r="T82" s="62">
        <f t="shared" si="88"/>
        <v>247.01165577562955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9.0100935259385153</v>
      </c>
      <c r="AA82" s="23">
        <f>EXP(-LN(2)/25)*AA81+(1-EXP(-LN(2)/25))/(LN(2)/25)*Calculateur!V82*Calculateur!X82*VLOOKUP('Données projet'!$B$9,Paramètres!$A$1:$I$88,3,0)*0.475*44/12</f>
        <v>23.62728770744884</v>
      </c>
      <c r="AB82" s="23">
        <f>EXP(-LN(2)/2)*AB81+(1-EXP(-LN(2)/2))/(LN(2)/2)*V82*Y82*VLOOKUP('Données projet'!$B$9,Paramètres!$A$1:$I$88,3,0)*0.475*44/12</f>
        <v>7.9791238151266262E-4</v>
      </c>
      <c r="AC82" s="24">
        <f t="shared" si="57"/>
        <v>32.638179145768873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2.2737367544323206E-13</v>
      </c>
      <c r="AJ82" s="14">
        <f>AI82*VLOOKUP('Données projet'!$B$10,Paramètres!$A$1:$I$88,3,0)*VLOOKUP('Données projet'!$B$10,Paramètres!$A$1:$I$88,5,0)</f>
        <v>1.3596945791505279E-13</v>
      </c>
      <c r="AK82" s="14">
        <f t="shared" si="89"/>
        <v>1.9708830566360721E-12</v>
      </c>
      <c r="AL82" s="22">
        <f t="shared" si="58"/>
        <v>3.669434796176543E-12</v>
      </c>
      <c r="AM82" s="62">
        <f t="shared" si="59"/>
        <v>293.33333333333701</v>
      </c>
      <c r="AN82" s="62">
        <f ca="1">AVERAGE(OFFSET($AM$3,0,0,'Données projet'!$E$10+1,1))-AVERAGE(OFFSET($H$3,0,0,'Données projet'!$E$10+1,1))</f>
        <v>390.44421266629212</v>
      </c>
      <c r="AO82" s="62">
        <f t="shared" si="90"/>
        <v>366.59530582564736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3.3169732085412651</v>
      </c>
      <c r="AV82" s="23">
        <f>EXP(-LN(2)/25)*AV81+(1-EXP(-LN(2)/25))/(LN(2)/25)*Calculateur!AQ82*Calculateur!AS82*VLOOKUP('Données projet'!$B$10,Paramètres!$A$1:$I$88,3,0)*0.475*44/12</f>
        <v>3.3837906388979708</v>
      </c>
      <c r="AW82" s="23">
        <f>EXP(-LN(2)/2)*AW81+(1-EXP(-LN(2)/2))/(LN(2)/2)*AQ82*AT82*VLOOKUP('Données projet'!$B$10,Paramètres!$A$1:$I$88,3,0)*0.475*44/12</f>
        <v>4.7081663920254555E-7</v>
      </c>
      <c r="AX82" s="23">
        <f t="shared" si="60"/>
        <v>6.7007643182558745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6.1</v>
      </c>
      <c r="M83" s="13">
        <f t="array" ref="M83">INDEX(L:L,MIN(IF(ISNUMBER(L83:L279),ROW(L83:L279),"")))</f>
        <v>6.1</v>
      </c>
      <c r="N83" s="14">
        <f>IF('Données projet'!$A$36&gt;35,N82+M83-V82,IF(A83&lt;'Données projet'!$A$36,$K$205^A83,IF(A83='Données projet'!$A$36,'Données projet'!$B$36,N82+M83-V82)))</f>
        <v>282.00000000000028</v>
      </c>
      <c r="O83" s="14">
        <f>N83*VLOOKUP('Données projet'!$B$9,Paramètres!$A$1:$I$88,3,0)*VLOOKUP('Données projet'!$B$9,Paramètres!$A$1:$I$88,5,0)</f>
        <v>255.15360000000024</v>
      </c>
      <c r="P83" s="14">
        <f t="shared" si="87"/>
        <v>61.688192762754483</v>
      </c>
      <c r="Q83" s="22">
        <f t="shared" si="54"/>
        <v>551.83278906179783</v>
      </c>
      <c r="R83" s="62">
        <f t="shared" si="55"/>
        <v>845.1661223951312</v>
      </c>
      <c r="S83" s="62">
        <f ca="1">AVERAGE(OFFSET($R$3,0,0,'Données projet'!$E$9+1,1))-AVERAGE(OFFSET($H$3,0,0,'Données projet'!$E$9+1,1))</f>
        <v>388.50131600273431</v>
      </c>
      <c r="T83" s="62">
        <f t="shared" si="88"/>
        <v>247.01165577562955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projet'!$B$9,Paramètres!$A$1:$I$88,7,0))</f>
        <v>0.17200000000000001</v>
      </c>
      <c r="X83" s="17">
        <f>IF(ISNA(VLOOKUP(A83,'Données projet'!$A$35:$I$55,6,0)),0%,VLOOKUP(A83,'Données projet'!$A$35:$I$55,6,0)*VLOOKUP('Données projet'!$B$9,Paramètres!$A$1:$I$88,7,0))</f>
        <v>0.25800000000000001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16.059069713585075</v>
      </c>
      <c r="AA83" s="23">
        <f>EXP(-LN(2)/25)*AA82+(1-EXP(-LN(2)/25))/(LN(2)/25)*Calculateur!V83*Calculateur!X83*VLOOKUP('Données projet'!$B$9,Paramètres!$A$1:$I$88,3,0)*0.475*44/12</f>
        <v>33.777010964893343</v>
      </c>
      <c r="AB83" s="23">
        <f>EXP(-LN(2)/2)*AB82+(1-EXP(-LN(2)/2))/(LN(2)/2)*V83*Y83*VLOOKUP('Données projet'!$B$9,Paramètres!$A$1:$I$88,3,0)*0.475*44/12</f>
        <v>5.6420925576031134E-4</v>
      </c>
      <c r="AC83" s="24">
        <f t="shared" si="57"/>
        <v>49.836644887734181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2.2737367544323206E-13</v>
      </c>
      <c r="AJ83" s="14">
        <f>AI83*VLOOKUP('Données projet'!$B$10,Paramètres!$A$1:$I$88,3,0)*VLOOKUP('Données projet'!$B$10,Paramètres!$A$1:$I$88,5,0)</f>
        <v>1.3596945791505279E-13</v>
      </c>
      <c r="AK83" s="14">
        <f t="shared" si="89"/>
        <v>1.9708830566360721E-12</v>
      </c>
      <c r="AL83" s="22">
        <f t="shared" si="58"/>
        <v>3.669434796176543E-12</v>
      </c>
      <c r="AM83" s="62">
        <f t="shared" si="59"/>
        <v>293.33333333333701</v>
      </c>
      <c r="AN83" s="62">
        <f ca="1">AVERAGE(OFFSET($AM$3,0,0,'Données projet'!$E$10+1,1))-AVERAGE(OFFSET($H$3,0,0,'Données projet'!$E$10+1,1))</f>
        <v>390.44421266629212</v>
      </c>
      <c r="AO83" s="62">
        <f t="shared" si="90"/>
        <v>366.59530582564736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3.2519293870756583</v>
      </c>
      <c r="AV83" s="23">
        <f>EXP(-LN(2)/25)*AV82+(1-EXP(-LN(2)/25))/(LN(2)/25)*Calculateur!AQ83*Calculateur!AS83*VLOOKUP('Données projet'!$B$10,Paramètres!$A$1:$I$88,3,0)*0.475*44/12</f>
        <v>3.29126070593149</v>
      </c>
      <c r="AW83" s="23">
        <f>EXP(-LN(2)/2)*AW82+(1-EXP(-LN(2)/2))/(LN(2)/2)*AQ83*AT83*VLOOKUP('Données projet'!$B$10,Paramètres!$A$1:$I$88,3,0)*0.475*44/12</f>
        <v>3.3291763827558011E-7</v>
      </c>
      <c r="AX83" s="23">
        <f t="shared" si="60"/>
        <v>6.5431904259247862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245.60000000000031</v>
      </c>
      <c r="O84" s="14">
        <f>N84*VLOOKUP('Données projet'!$B$9,Paramètres!$A$1:$I$88,3,0)*VLOOKUP('Données projet'!$B$9,Paramètres!$A$1:$I$88,5,0)</f>
        <v>222.2188800000003</v>
      </c>
      <c r="P84" s="14">
        <f t="shared" si="87"/>
        <v>54.596866296848951</v>
      </c>
      <c r="Q84" s="22">
        <f t="shared" si="54"/>
        <v>482.12075813367898</v>
      </c>
      <c r="R84" s="62">
        <f t="shared" si="55"/>
        <v>775.45409146701229</v>
      </c>
      <c r="S84" s="62">
        <f ca="1">AVERAGE(OFFSET($R$3,0,0,'Données projet'!$E$9+1,1))-AVERAGE(OFFSET($H$3,0,0,'Données projet'!$E$9+1,1))</f>
        <v>388.50131600273431</v>
      </c>
      <c r="T84" s="62">
        <f t="shared" si="88"/>
        <v>247.01165577562955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15.744161151567015</v>
      </c>
      <c r="AA84" s="23">
        <f>EXP(-LN(2)/25)*AA83+(1-EXP(-LN(2)/25))/(LN(2)/25)*Calculateur!V84*Calculateur!X84*VLOOKUP('Données projet'!$B$9,Paramètres!$A$1:$I$88,3,0)*0.475*44/12</f>
        <v>32.853376823802527</v>
      </c>
      <c r="AB84" s="23">
        <f>EXP(-LN(2)/2)*AB83+(1-EXP(-LN(2)/2))/(LN(2)/2)*V84*Y84*VLOOKUP('Données projet'!$B$9,Paramètres!$A$1:$I$88,3,0)*0.475*44/12</f>
        <v>3.9895619075633131E-4</v>
      </c>
      <c r="AC84" s="24">
        <f t="shared" si="57"/>
        <v>48.597936931560298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projet'!$B$10,Paramètres!$A$1:$I$88,3,0)*VLOOKUP('Données projet'!$B$10,Paramètres!$A$1:$I$88,5,0)</f>
        <v>1.3596945791505279E-13</v>
      </c>
      <c r="AK84" s="14">
        <f t="shared" si="89"/>
        <v>1.9708830566360721E-12</v>
      </c>
      <c r="AL84" s="22">
        <f t="shared" si="58"/>
        <v>3.669434796176543E-12</v>
      </c>
      <c r="AM84" s="62">
        <f t="shared" si="59"/>
        <v>293.33333333333701</v>
      </c>
      <c r="AN84" s="62">
        <f ca="1">AVERAGE(OFFSET($AM$3,0,0,'Données projet'!$E$10+1,1))-AVERAGE(OFFSET($H$3,0,0,'Données projet'!$E$10+1,1))</f>
        <v>390.44421266629212</v>
      </c>
      <c r="AO84" s="62">
        <f t="shared" si="90"/>
        <v>366.59530582564736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3.1881610352761784</v>
      </c>
      <c r="AV84" s="23">
        <f>EXP(-LN(2)/25)*AV83+(1-EXP(-LN(2)/25))/(LN(2)/25)*Calculateur!AQ84*Calculateur!AS84*VLOOKUP('Données projet'!$B$10,Paramètres!$A$1:$I$88,3,0)*0.475*44/12</f>
        <v>3.201261008847915</v>
      </c>
      <c r="AW84" s="23">
        <f>EXP(-LN(2)/2)*AW83+(1-EXP(-LN(2)/2))/(LN(2)/2)*AQ84*AT84*VLOOKUP('Données projet'!$B$10,Paramètres!$A$1:$I$88,3,0)*0.475*44/12</f>
        <v>2.3540831960127283E-7</v>
      </c>
      <c r="AX84" s="23">
        <f t="shared" si="60"/>
        <v>6.3894222795324129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251.2000000000003</v>
      </c>
      <c r="O85" s="14">
        <f>N85*VLOOKUP('Données projet'!$B$9,Paramètres!$A$1:$I$88,3,0)*VLOOKUP('Données projet'!$B$9,Paramètres!$A$1:$I$88,5,0)</f>
        <v>227.28576000000027</v>
      </c>
      <c r="P85" s="14">
        <f t="shared" si="87"/>
        <v>55.695394520076427</v>
      </c>
      <c r="Q85" s="22">
        <f t="shared" si="54"/>
        <v>492.85884412246696</v>
      </c>
      <c r="R85" s="62">
        <f t="shared" si="55"/>
        <v>786.19217745580022</v>
      </c>
      <c r="S85" s="62">
        <f ca="1">AVERAGE(OFFSET($R$3,0,0,'Données projet'!$E$9+1,1))-AVERAGE(OFFSET($H$3,0,0,'Données projet'!$E$9+1,1))</f>
        <v>388.50131600273431</v>
      </c>
      <c r="T85" s="62">
        <f t="shared" si="88"/>
        <v>247.01165577562955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15.435427754374873</v>
      </c>
      <c r="AA85" s="23">
        <f>EXP(-LN(2)/25)*AA84+(1-EXP(-LN(2)/25))/(LN(2)/25)*Calculateur!V85*Calculateur!X85*VLOOKUP('Données projet'!$B$9,Paramètres!$A$1:$I$88,3,0)*0.475*44/12</f>
        <v>31.954999506871648</v>
      </c>
      <c r="AB85" s="23">
        <f>EXP(-LN(2)/2)*AB84+(1-EXP(-LN(2)/2))/(LN(2)/2)*V85*Y85*VLOOKUP('Données projet'!$B$9,Paramètres!$A$1:$I$88,3,0)*0.475*44/12</f>
        <v>2.8210462788015567E-4</v>
      </c>
      <c r="AC85" s="24">
        <f t="shared" si="57"/>
        <v>47.3907093658744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projet'!$B$10,Paramètres!$A$1:$I$88,3,0)*VLOOKUP('Données projet'!$B$10,Paramètres!$A$1:$I$88,5,0)</f>
        <v>1.3596945791505279E-13</v>
      </c>
      <c r="AK85" s="14">
        <f t="shared" si="89"/>
        <v>1.9708830566360721E-12</v>
      </c>
      <c r="AL85" s="22">
        <f t="shared" si="58"/>
        <v>3.669434796176543E-12</v>
      </c>
      <c r="AM85" s="62">
        <f t="shared" si="59"/>
        <v>293.33333333333701</v>
      </c>
      <c r="AN85" s="62">
        <f ca="1">AVERAGE(OFFSET($AM$3,0,0,'Données projet'!$E$10+1,1))-AVERAGE(OFFSET($H$3,0,0,'Données projet'!$E$10+1,1))</f>
        <v>390.44421266629212</v>
      </c>
      <c r="AO85" s="62">
        <f t="shared" si="90"/>
        <v>366.59530582564736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3.1256431419606323</v>
      </c>
      <c r="AV85" s="23">
        <f>EXP(-LN(2)/25)*AV84+(1-EXP(-LN(2)/25))/(LN(2)/25)*Calculateur!AQ85*Calculateur!AS85*VLOOKUP('Données projet'!$B$10,Paramètres!$A$1:$I$88,3,0)*0.475*44/12</f>
        <v>3.1137223582139688</v>
      </c>
      <c r="AW85" s="23">
        <f>EXP(-LN(2)/2)*AW84+(1-EXP(-LN(2)/2))/(LN(2)/2)*AQ85*AT85*VLOOKUP('Données projet'!$B$10,Paramètres!$A$1:$I$88,3,0)*0.475*44/12</f>
        <v>1.6645881913779008E-7</v>
      </c>
      <c r="AX85" s="23">
        <f t="shared" si="60"/>
        <v>6.2393656666334207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256.8000000000003</v>
      </c>
      <c r="O86" s="14">
        <f>N86*VLOOKUP('Données projet'!$B$9,Paramètres!$A$1:$I$88,3,0)*VLOOKUP('Données projet'!$B$9,Paramètres!$A$1:$I$88,5,0)</f>
        <v>232.35264000000026</v>
      </c>
      <c r="P86" s="14">
        <f t="shared" si="87"/>
        <v>56.791075613550355</v>
      </c>
      <c r="Q86" s="22">
        <f t="shared" si="54"/>
        <v>503.59197136026728</v>
      </c>
      <c r="R86" s="62">
        <f t="shared" si="55"/>
        <v>796.92530469360054</v>
      </c>
      <c r="S86" s="62">
        <f ca="1">AVERAGE(OFFSET($R$3,0,0,'Données projet'!$E$9+1,1))-AVERAGE(OFFSET($H$3,0,0,'Données projet'!$E$9+1,1))</f>
        <v>388.50131600273431</v>
      </c>
      <c r="T86" s="62">
        <f t="shared" si="88"/>
        <v>247.01165577562955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15.132748430792889</v>
      </c>
      <c r="AA86" s="23">
        <f>EXP(-LN(2)/25)*AA85+(1-EXP(-LN(2)/25))/(LN(2)/25)*Calculateur!V86*Calculateur!X86*VLOOKUP('Données projet'!$B$9,Paramètres!$A$1:$I$88,3,0)*0.475*44/12</f>
        <v>31.081188364915853</v>
      </c>
      <c r="AB86" s="23">
        <f>EXP(-LN(2)/2)*AB85+(1-EXP(-LN(2)/2))/(LN(2)/2)*V86*Y86*VLOOKUP('Données projet'!$B$9,Paramètres!$A$1:$I$88,3,0)*0.475*44/12</f>
        <v>1.9947809537816566E-4</v>
      </c>
      <c r="AC86" s="24">
        <f t="shared" si="57"/>
        <v>46.214136273804115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projet'!$B$10,Paramètres!$A$1:$I$88,3,0)*VLOOKUP('Données projet'!$B$10,Paramètres!$A$1:$I$88,5,0)</f>
        <v>1.3596945791505279E-13</v>
      </c>
      <c r="AK86" s="14">
        <f t="shared" si="89"/>
        <v>1.9708830566360721E-12</v>
      </c>
      <c r="AL86" s="22">
        <f t="shared" si="58"/>
        <v>3.669434796176543E-12</v>
      </c>
      <c r="AM86" s="62">
        <f t="shared" si="59"/>
        <v>293.33333333333701</v>
      </c>
      <c r="AN86" s="62">
        <f ca="1">AVERAGE(OFFSET($AM$3,0,0,'Données projet'!$E$10+1,1))-AVERAGE(OFFSET($H$3,0,0,'Données projet'!$E$10+1,1))</f>
        <v>390.44421266629212</v>
      </c>
      <c r="AO86" s="62">
        <f t="shared" si="90"/>
        <v>366.59530582564736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3.0643511864008541</v>
      </c>
      <c r="AV86" s="23">
        <f>EXP(-LN(2)/25)*AV85+(1-EXP(-LN(2)/25))/(LN(2)/25)*Calculateur!AQ86*Calculateur!AS86*VLOOKUP('Données projet'!$B$10,Paramètres!$A$1:$I$88,3,0)*0.475*44/12</f>
        <v>3.0285774565850656</v>
      </c>
      <c r="AW86" s="23">
        <f>EXP(-LN(2)/2)*AW85+(1-EXP(-LN(2)/2))/(LN(2)/2)*AQ86*AT86*VLOOKUP('Données projet'!$B$10,Paramètres!$A$1:$I$88,3,0)*0.475*44/12</f>
        <v>1.1770415980063643E-7</v>
      </c>
      <c r="AX86" s="23">
        <f t="shared" si="60"/>
        <v>6.0929287606900795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262.40000000000032</v>
      </c>
      <c r="O87" s="14">
        <f>N87*VLOOKUP('Données projet'!$B$9,Paramètres!$A$1:$I$88,3,0)*VLOOKUP('Données projet'!$B$9,Paramètres!$A$1:$I$88,5,0)</f>
        <v>237.41952000000029</v>
      </c>
      <c r="P87" s="14">
        <f t="shared" si="87"/>
        <v>57.883978814320969</v>
      </c>
      <c r="Q87" s="22">
        <f t="shared" si="54"/>
        <v>514.32026043494284</v>
      </c>
      <c r="R87" s="62">
        <f t="shared" si="55"/>
        <v>807.6535937682761</v>
      </c>
      <c r="S87" s="62">
        <f ca="1">AVERAGE(OFFSET($R$3,0,0,'Données projet'!$E$9+1,1))-AVERAGE(OFFSET($H$3,0,0,'Données projet'!$E$9+1,1))</f>
        <v>388.50131600273431</v>
      </c>
      <c r="T87" s="62">
        <f t="shared" si="88"/>
        <v>247.01165577562955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14.836004464130189</v>
      </c>
      <c r="AA87" s="23">
        <f>EXP(-LN(2)/25)*AA86+(1-EXP(-LN(2)/25))/(LN(2)/25)*Calculateur!V87*Calculateur!X87*VLOOKUP('Données projet'!$B$9,Paramètres!$A$1:$I$88,3,0)*0.475*44/12</f>
        <v>30.23127163458857</v>
      </c>
      <c r="AB87" s="23">
        <f>EXP(-LN(2)/2)*AB86+(1-EXP(-LN(2)/2))/(LN(2)/2)*V87*Y87*VLOOKUP('Données projet'!$B$9,Paramètres!$A$1:$I$88,3,0)*0.475*44/12</f>
        <v>1.4105231394007784E-4</v>
      </c>
      <c r="AC87" s="24">
        <f t="shared" si="57"/>
        <v>45.0674171510327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projet'!$B$10,Paramètres!$A$1:$I$88,3,0)*VLOOKUP('Données projet'!$B$10,Paramètres!$A$1:$I$88,5,0)</f>
        <v>1.3596945791505279E-13</v>
      </c>
      <c r="AK87" s="14">
        <f t="shared" si="89"/>
        <v>1.9708830566360721E-12</v>
      </c>
      <c r="AL87" s="22">
        <f t="shared" si="58"/>
        <v>3.669434796176543E-12</v>
      </c>
      <c r="AM87" s="62">
        <f t="shared" si="59"/>
        <v>293.33333333333701</v>
      </c>
      <c r="AN87" s="62">
        <f ca="1">AVERAGE(OFFSET($AM$3,0,0,'Données projet'!$E$10+1,1))-AVERAGE(OFFSET($H$3,0,0,'Données projet'!$E$10+1,1))</f>
        <v>390.44421266629212</v>
      </c>
      <c r="AO87" s="62">
        <f t="shared" si="90"/>
        <v>366.59530582564736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3.0042611287052017</v>
      </c>
      <c r="AV87" s="23">
        <f>EXP(-LN(2)/25)*AV86+(1-EXP(-LN(2)/25))/(LN(2)/25)*Calculateur!AQ87*Calculateur!AS87*VLOOKUP('Données projet'!$B$10,Paramètres!$A$1:$I$88,3,0)*0.475*44/12</f>
        <v>2.9457608467687804</v>
      </c>
      <c r="AW87" s="23">
        <f>EXP(-LN(2)/2)*AW86+(1-EXP(-LN(2)/2))/(LN(2)/2)*AQ87*AT87*VLOOKUP('Données projet'!$B$10,Paramètres!$A$1:$I$88,3,0)*0.475*44/12</f>
        <v>8.3229409568895053E-8</v>
      </c>
      <c r="AX87" s="23">
        <f t="shared" si="60"/>
        <v>5.9500220587033912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268.00000000000034</v>
      </c>
      <c r="O88" s="14">
        <f>N88*VLOOKUP('Données projet'!$B$9,Paramètres!$A$1:$I$88,3,0)*VLOOKUP('Données projet'!$B$9,Paramètres!$A$1:$I$88,5,0)</f>
        <v>242.48640000000032</v>
      </c>
      <c r="P88" s="14">
        <f t="shared" si="87"/>
        <v>58.974170235372526</v>
      </c>
      <c r="Q88" s="22">
        <f t="shared" si="54"/>
        <v>525.04382649327442</v>
      </c>
      <c r="R88" s="62">
        <f t="shared" si="55"/>
        <v>818.37715982660779</v>
      </c>
      <c r="S88" s="62">
        <f ca="1">AVERAGE(OFFSET($R$3,0,0,'Données projet'!$E$9+1,1))-AVERAGE(OFFSET($H$3,0,0,'Données projet'!$E$9+1,1))</f>
        <v>388.50131600273431</v>
      </c>
      <c r="T88" s="62">
        <f t="shared" si="88"/>
        <v>247.01165577562955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14.545079465657798</v>
      </c>
      <c r="AA88" s="23">
        <f>EXP(-LN(2)/25)*AA87+(1-EXP(-LN(2)/25))/(LN(2)/25)*Calculateur!V88*Calculateur!X88*VLOOKUP('Données projet'!$B$9,Paramètres!$A$1:$I$88,3,0)*0.475*44/12</f>
        <v>29.404595921947266</v>
      </c>
      <c r="AB88" s="23">
        <f>EXP(-LN(2)/2)*AB87+(1-EXP(-LN(2)/2))/(LN(2)/2)*V88*Y88*VLOOKUP('Données projet'!$B$9,Paramètres!$A$1:$I$88,3,0)*0.475*44/12</f>
        <v>9.9739047689082828E-5</v>
      </c>
      <c r="AC88" s="24">
        <f t="shared" si="57"/>
        <v>43.949775126652753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projet'!$B$10,Paramètres!$A$1:$I$88,3,0)*VLOOKUP('Données projet'!$B$10,Paramètres!$A$1:$I$88,5,0)</f>
        <v>1.3596945791505279E-13</v>
      </c>
      <c r="AK88" s="14">
        <f t="shared" si="89"/>
        <v>1.9708830566360721E-12</v>
      </c>
      <c r="AL88" s="22">
        <f t="shared" si="58"/>
        <v>3.669434796176543E-12</v>
      </c>
      <c r="AM88" s="62">
        <f t="shared" si="59"/>
        <v>293.33333333333701</v>
      </c>
      <c r="AN88" s="62">
        <f ca="1">AVERAGE(OFFSET($AM$3,0,0,'Données projet'!$E$10+1,1))-AVERAGE(OFFSET($H$3,0,0,'Données projet'!$E$10+1,1))</f>
        <v>390.44421266629212</v>
      </c>
      <c r="AO88" s="62">
        <f t="shared" si="90"/>
        <v>366.59530582564736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2.9453494003896448</v>
      </c>
      <c r="AV88" s="23">
        <f>EXP(-LN(2)/25)*AV87+(1-EXP(-LN(2)/25))/(LN(2)/25)*Calculateur!AQ88*Calculateur!AS88*VLOOKUP('Données projet'!$B$10,Paramètres!$A$1:$I$88,3,0)*0.475*44/12</f>
        <v>2.8652088615030578</v>
      </c>
      <c r="AW88" s="23">
        <f>EXP(-LN(2)/2)*AW87+(1-EXP(-LN(2)/2))/(LN(2)/2)*AQ88*AT88*VLOOKUP('Données projet'!$B$10,Paramètres!$A$1:$I$88,3,0)*0.475*44/12</f>
        <v>5.885207990031822E-8</v>
      </c>
      <c r="AX88" s="23">
        <f t="shared" si="60"/>
        <v>5.8105583207447822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273.60000000000036</v>
      </c>
      <c r="O89" s="14">
        <f>N89*VLOOKUP('Données projet'!$B$9,Paramètres!$A$1:$I$88,3,0)*VLOOKUP('Données projet'!$B$9,Paramètres!$A$1:$I$88,5,0)</f>
        <v>247.55328000000031</v>
      </c>
      <c r="P89" s="14">
        <f t="shared" si="87"/>
        <v>60.061713068870304</v>
      </c>
      <c r="Q89" s="22">
        <f t="shared" si="54"/>
        <v>535.76277959494962</v>
      </c>
      <c r="R89" s="62">
        <f t="shared" si="55"/>
        <v>829.09611292828299</v>
      </c>
      <c r="S89" s="62">
        <f ca="1">AVERAGE(OFFSET($R$3,0,0,'Données projet'!$E$9+1,1))-AVERAGE(OFFSET($H$3,0,0,'Données projet'!$E$9+1,1))</f>
        <v>388.50131600273431</v>
      </c>
      <c r="T89" s="62">
        <f t="shared" si="88"/>
        <v>247.01165577562955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14.259859328958722</v>
      </c>
      <c r="AA89" s="23">
        <f>EXP(-LN(2)/25)*AA88+(1-EXP(-LN(2)/25))/(LN(2)/25)*Calculateur!V89*Calculateur!X89*VLOOKUP('Données projet'!$B$9,Paramètres!$A$1:$I$88,3,0)*0.475*44/12</f>
        <v>28.600525700141123</v>
      </c>
      <c r="AB89" s="23">
        <f>EXP(-LN(2)/2)*AB88+(1-EXP(-LN(2)/2))/(LN(2)/2)*V89*Y89*VLOOKUP('Données projet'!$B$9,Paramètres!$A$1:$I$88,3,0)*0.475*44/12</f>
        <v>7.0526156970038918E-5</v>
      </c>
      <c r="AC89" s="24">
        <f t="shared" si="57"/>
        <v>42.860455555256813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projet'!$B$10,Paramètres!$A$1:$I$88,3,0)*VLOOKUP('Données projet'!$B$10,Paramètres!$A$1:$I$88,5,0)</f>
        <v>1.3596945791505279E-13</v>
      </c>
      <c r="AK89" s="14">
        <f t="shared" si="89"/>
        <v>1.9708830566360721E-12</v>
      </c>
      <c r="AL89" s="22">
        <f t="shared" si="58"/>
        <v>3.669434796176543E-12</v>
      </c>
      <c r="AM89" s="62">
        <f t="shared" si="59"/>
        <v>293.33333333333701</v>
      </c>
      <c r="AN89" s="62">
        <f ca="1">AVERAGE(OFFSET($AM$3,0,0,'Données projet'!$E$10+1,1))-AVERAGE(OFFSET($H$3,0,0,'Données projet'!$E$10+1,1))</f>
        <v>390.44421266629212</v>
      </c>
      <c r="AO89" s="62">
        <f t="shared" si="90"/>
        <v>366.59530582564736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2.8875928951337499</v>
      </c>
      <c r="AV89" s="23">
        <f>EXP(-LN(2)/25)*AV88+(1-EXP(-LN(2)/25))/(LN(2)/25)*Calculateur!AQ89*Calculateur!AS89*VLOOKUP('Données projet'!$B$10,Paramètres!$A$1:$I$88,3,0)*0.475*44/12</f>
        <v>2.7868595745104709</v>
      </c>
      <c r="AW89" s="23">
        <f>EXP(-LN(2)/2)*AW88+(1-EXP(-LN(2)/2))/(LN(2)/2)*AQ89*AT89*VLOOKUP('Données projet'!$B$10,Paramètres!$A$1:$I$88,3,0)*0.475*44/12</f>
        <v>4.1614704784447533E-8</v>
      </c>
      <c r="AX89" s="23">
        <f t="shared" si="60"/>
        <v>5.6744525112589255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279.20000000000039</v>
      </c>
      <c r="O90" s="14">
        <f>N90*VLOOKUP('Données projet'!$B$9,Paramètres!$A$1:$I$88,3,0)*VLOOKUP('Données projet'!$B$9,Paramètres!$A$1:$I$88,5,0)</f>
        <v>252.62016000000034</v>
      </c>
      <c r="P90" s="14">
        <f t="shared" si="87"/>
        <v>61.146667772298876</v>
      </c>
      <c r="Q90" s="22">
        <f t="shared" si="54"/>
        <v>546.47722503675448</v>
      </c>
      <c r="R90" s="62">
        <f t="shared" si="55"/>
        <v>839.81055837008785</v>
      </c>
      <c r="S90" s="62">
        <f ca="1">AVERAGE(OFFSET($R$3,0,0,'Données projet'!$E$9+1,1))-AVERAGE(OFFSET($H$3,0,0,'Données projet'!$E$9+1,1))</f>
        <v>388.50131600273431</v>
      </c>
      <c r="T90" s="62">
        <f t="shared" si="88"/>
        <v>247.01165577562955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13.980232185173211</v>
      </c>
      <c r="AA90" s="23">
        <f>EXP(-LN(2)/25)*AA89+(1-EXP(-LN(2)/25))/(LN(2)/25)*Calculateur!V90*Calculateur!X90*VLOOKUP('Données projet'!$B$9,Paramètres!$A$1:$I$88,3,0)*0.475*44/12</f>
        <v>27.818442820834484</v>
      </c>
      <c r="AB90" s="23">
        <f>EXP(-LN(2)/2)*AB89+(1-EXP(-LN(2)/2))/(LN(2)/2)*V90*Y90*VLOOKUP('Données projet'!$B$9,Paramètres!$A$1:$I$88,3,0)*0.475*44/12</f>
        <v>4.9869523844541414E-5</v>
      </c>
      <c r="AC90" s="24">
        <f t="shared" si="57"/>
        <v>41.798724875531541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projet'!$B$10,Paramètres!$A$1:$I$88,3,0)*VLOOKUP('Données projet'!$B$10,Paramètres!$A$1:$I$88,5,0)</f>
        <v>1.3596945791505279E-13</v>
      </c>
      <c r="AK90" s="14">
        <f t="shared" si="89"/>
        <v>1.9708830566360721E-12</v>
      </c>
      <c r="AL90" s="22">
        <f t="shared" si="58"/>
        <v>3.669434796176543E-12</v>
      </c>
      <c r="AM90" s="62">
        <f t="shared" si="59"/>
        <v>293.33333333333701</v>
      </c>
      <c r="AN90" s="62">
        <f ca="1">AVERAGE(OFFSET($AM$3,0,0,'Données projet'!$E$10+1,1))-AVERAGE(OFFSET($H$3,0,0,'Données projet'!$E$10+1,1))</f>
        <v>390.44421266629212</v>
      </c>
      <c r="AO90" s="62">
        <f t="shared" si="90"/>
        <v>366.59530582564736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2.8309689597179335</v>
      </c>
      <c r="AV90" s="23">
        <f>EXP(-LN(2)/25)*AV89+(1-EXP(-LN(2)/25))/(LN(2)/25)*Calculateur!AQ90*Calculateur!AS90*VLOOKUP('Données projet'!$B$10,Paramètres!$A$1:$I$88,3,0)*0.475*44/12</f>
        <v>2.7106527528909066</v>
      </c>
      <c r="AW90" s="23">
        <f>EXP(-LN(2)/2)*AW89+(1-EXP(-LN(2)/2))/(LN(2)/2)*AQ90*AT90*VLOOKUP('Données projet'!$B$10,Paramètres!$A$1:$I$88,3,0)*0.475*44/12</f>
        <v>2.9426039950159117E-8</v>
      </c>
      <c r="AX90" s="23">
        <f t="shared" si="60"/>
        <v>5.5416217420348808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284.80000000000041</v>
      </c>
      <c r="O91" s="14">
        <f>N91*VLOOKUP('Données projet'!$B$9,Paramètres!$A$1:$I$88,3,0)*VLOOKUP('Données projet'!$B$9,Paramètres!$A$1:$I$88,5,0)</f>
        <v>257.68704000000037</v>
      </c>
      <c r="P91" s="14">
        <f t="shared" si="87"/>
        <v>62.229092239243457</v>
      </c>
      <c r="Q91" s="22">
        <f t="shared" si="54"/>
        <v>557.18726365001623</v>
      </c>
      <c r="R91" s="62">
        <f t="shared" si="55"/>
        <v>850.52059698334961</v>
      </c>
      <c r="S91" s="62">
        <f ca="1">AVERAGE(OFFSET($R$3,0,0,'Données projet'!$E$9+1,1))-AVERAGE(OFFSET($H$3,0,0,'Données projet'!$E$9+1,1))</f>
        <v>388.50131600273431</v>
      </c>
      <c r="T91" s="62">
        <f t="shared" si="88"/>
        <v>247.01165577562955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13.706088359121615</v>
      </c>
      <c r="AA91" s="23">
        <f>EXP(-LN(2)/25)*AA90+(1-EXP(-LN(2)/25))/(LN(2)/25)*Calculateur!V91*Calculateur!X91*VLOOKUP('Données projet'!$B$9,Paramètres!$A$1:$I$88,3,0)*0.475*44/12</f>
        <v>27.057746038990437</v>
      </c>
      <c r="AB91" s="23">
        <f>EXP(-LN(2)/2)*AB90+(1-EXP(-LN(2)/2))/(LN(2)/2)*V91*Y91*VLOOKUP('Données projet'!$B$9,Paramètres!$A$1:$I$88,3,0)*0.475*44/12</f>
        <v>3.5263078485019459E-5</v>
      </c>
      <c r="AC91" s="24">
        <f t="shared" si="57"/>
        <v>40.76386966119054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projet'!$B$10,Paramètres!$A$1:$I$88,3,0)*VLOOKUP('Données projet'!$B$10,Paramètres!$A$1:$I$88,5,0)</f>
        <v>1.3596945791505279E-13</v>
      </c>
      <c r="AK91" s="14">
        <f t="shared" si="89"/>
        <v>1.9708830566360721E-12</v>
      </c>
      <c r="AL91" s="22">
        <f t="shared" si="58"/>
        <v>3.669434796176543E-12</v>
      </c>
      <c r="AM91" s="62">
        <f t="shared" si="59"/>
        <v>293.33333333333701</v>
      </c>
      <c r="AN91" s="62">
        <f ca="1">AVERAGE(OFFSET($AM$3,0,0,'Données projet'!$E$10+1,1))-AVERAGE(OFFSET($H$3,0,0,'Données projet'!$E$10+1,1))</f>
        <v>390.44421266629212</v>
      </c>
      <c r="AO91" s="62">
        <f t="shared" si="90"/>
        <v>366.59530582564736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2.7754553851384309</v>
      </c>
      <c r="AV91" s="23">
        <f>EXP(-LN(2)/25)*AV90+(1-EXP(-LN(2)/25))/(LN(2)/25)*Calculateur!AQ91*Calculateur!AS91*VLOOKUP('Données projet'!$B$10,Paramètres!$A$1:$I$88,3,0)*0.475*44/12</f>
        <v>2.6365298108160715</v>
      </c>
      <c r="AW91" s="23">
        <f>EXP(-LN(2)/2)*AW90+(1-EXP(-LN(2)/2))/(LN(2)/2)*AQ91*AT91*VLOOKUP('Données projet'!$B$10,Paramètres!$A$1:$I$88,3,0)*0.475*44/12</f>
        <v>2.080735239222377E-8</v>
      </c>
      <c r="AX91" s="23">
        <f t="shared" si="60"/>
        <v>5.4119852167618543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290.40000000000043</v>
      </c>
      <c r="O92" s="14">
        <f>N92*VLOOKUP('Données projet'!$B$9,Paramètres!$A$1:$I$88,3,0)*VLOOKUP('Données projet'!$B$9,Paramètres!$A$1:$I$88,5,0)</f>
        <v>262.75392000000039</v>
      </c>
      <c r="P92" s="14">
        <f t="shared" si="87"/>
        <v>63.309041956360382</v>
      </c>
      <c r="Q92" s="22">
        <f t="shared" si="54"/>
        <v>567.89299207399495</v>
      </c>
      <c r="R92" s="62">
        <f t="shared" si="55"/>
        <v>861.2263254073282</v>
      </c>
      <c r="S92" s="62">
        <f ca="1">AVERAGE(OFFSET($R$3,0,0,'Données projet'!$E$9+1,1))-AVERAGE(OFFSET($H$3,0,0,'Données projet'!$E$9+1,1))</f>
        <v>388.50131600273431</v>
      </c>
      <c r="T92" s="62">
        <f t="shared" si="88"/>
        <v>247.01165577562955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13.437320326287669</v>
      </c>
      <c r="AA92" s="23">
        <f>EXP(-LN(2)/25)*AA91+(1-EXP(-LN(2)/25))/(LN(2)/25)*Calculateur!V92*Calculateur!X92*VLOOKUP('Données projet'!$B$9,Paramètres!$A$1:$I$88,3,0)*0.475*44/12</f>
        <v>26.317850550649222</v>
      </c>
      <c r="AB92" s="23">
        <f>EXP(-LN(2)/2)*AB91+(1-EXP(-LN(2)/2))/(LN(2)/2)*V92*Y92*VLOOKUP('Données projet'!$B$9,Paramètres!$A$1:$I$88,3,0)*0.475*44/12</f>
        <v>2.4934761922270707E-5</v>
      </c>
      <c r="AC92" s="24">
        <f t="shared" si="57"/>
        <v>39.755195811698812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projet'!$B$10,Paramètres!$A$1:$I$88,3,0)*VLOOKUP('Données projet'!$B$10,Paramètres!$A$1:$I$88,5,0)</f>
        <v>1.3596945791505279E-13</v>
      </c>
      <c r="AK92" s="14">
        <f t="shared" si="89"/>
        <v>1.9708830566360721E-12</v>
      </c>
      <c r="AL92" s="22">
        <f t="shared" si="58"/>
        <v>3.669434796176543E-12</v>
      </c>
      <c r="AM92" s="62">
        <f t="shared" si="59"/>
        <v>293.33333333333701</v>
      </c>
      <c r="AN92" s="62">
        <f ca="1">AVERAGE(OFFSET($AM$3,0,0,'Données projet'!$E$10+1,1))-AVERAGE(OFFSET($H$3,0,0,'Données projet'!$E$10+1,1))</f>
        <v>390.44421266629212</v>
      </c>
      <c r="AO92" s="62">
        <f t="shared" si="90"/>
        <v>366.59530582564736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2.7210303978964951</v>
      </c>
      <c r="AV92" s="23">
        <f>EXP(-LN(2)/25)*AV91+(1-EXP(-LN(2)/25))/(LN(2)/25)*Calculateur!AQ92*Calculateur!AS92*VLOOKUP('Données projet'!$B$10,Paramètres!$A$1:$I$88,3,0)*0.475*44/12</f>
        <v>2.5644337644902291</v>
      </c>
      <c r="AW92" s="23">
        <f>EXP(-LN(2)/2)*AW91+(1-EXP(-LN(2)/2))/(LN(2)/2)*AQ92*AT92*VLOOKUP('Données projet'!$B$10,Paramètres!$A$1:$I$88,3,0)*0.475*44/12</f>
        <v>1.471301997507956E-8</v>
      </c>
      <c r="AX92" s="23">
        <f t="shared" si="60"/>
        <v>5.2854641770997439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296.00000000000045</v>
      </c>
      <c r="O93" s="14">
        <f>N93*VLOOKUP('Données projet'!$B$9,Paramètres!$A$1:$I$88,3,0)*VLOOKUP('Données projet'!$B$9,Paramètres!$A$1:$I$88,5,0)</f>
        <v>267.82080000000042</v>
      </c>
      <c r="P93" s="14">
        <f t="shared" si="87"/>
        <v>64.38657014789743</v>
      </c>
      <c r="Q93" s="22">
        <f t="shared" si="54"/>
        <v>578.59450300758874</v>
      </c>
      <c r="R93" s="62">
        <f t="shared" si="55"/>
        <v>871.92783634092211</v>
      </c>
      <c r="S93" s="62">
        <f ca="1">AVERAGE(OFFSET($R$3,0,0,'Données projet'!$E$9+1,1))-AVERAGE(OFFSET($H$3,0,0,'Données projet'!$E$9+1,1))</f>
        <v>388.50131600273431</v>
      </c>
      <c r="T93" s="62">
        <f t="shared" si="88"/>
        <v>247.01165577562955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projet'!$B$9,Paramètres!$A$1:$I$88,7,0))</f>
        <v>0.19350000000000001</v>
      </c>
      <c r="X93" s="17">
        <f>IF(ISNA(VLOOKUP(A93,'Données projet'!$A$35:$I$55,6,0)),0%,VLOOKUP(A93,'Données projet'!$A$35:$I$55,6,0)*VLOOKUP('Données projet'!$B$9,Paramètres!$A$1:$I$88,7,0))</f>
        <v>0.23650000000000002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21.302688624980568</v>
      </c>
      <c r="AA93" s="23">
        <f>EXP(-LN(2)/25)*AA92+(1-EXP(-LN(2)/25))/(LN(2)/25)*Calculateur!V93*Calculateur!X93*VLOOKUP('Données projet'!$B$9,Paramètres!$A$1:$I$88,3,0)*0.475*44/12</f>
        <v>35.494349168796717</v>
      </c>
      <c r="AB93" s="23">
        <f>EXP(-LN(2)/2)*AB92+(1-EXP(-LN(2)/2))/(LN(2)/2)*V93*Y93*VLOOKUP('Données projet'!$B$9,Paramètres!$A$1:$I$88,3,0)*0.475*44/12</f>
        <v>1.763153924250973E-5</v>
      </c>
      <c r="AC93" s="24">
        <f t="shared" si="57"/>
        <v>56.797055425316529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projet'!$B$10,Paramètres!$A$1:$I$88,3,0)*VLOOKUP('Données projet'!$B$10,Paramètres!$A$1:$I$88,5,0)</f>
        <v>1.3596945791505279E-13</v>
      </c>
      <c r="AK93" s="14">
        <f t="shared" si="89"/>
        <v>1.9708830566360721E-12</v>
      </c>
      <c r="AL93" s="22">
        <f t="shared" si="58"/>
        <v>3.669434796176543E-12</v>
      </c>
      <c r="AM93" s="62">
        <f t="shared" si="59"/>
        <v>293.33333333333701</v>
      </c>
      <c r="AN93" s="62">
        <f ca="1">AVERAGE(OFFSET($AM$3,0,0,'Données projet'!$E$10+1,1))-AVERAGE(OFFSET($H$3,0,0,'Données projet'!$E$10+1,1))</f>
        <v>390.44421266629212</v>
      </c>
      <c r="AO93" s="62">
        <f t="shared" si="90"/>
        <v>366.59530582564736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2.6676726514584095</v>
      </c>
      <c r="AV93" s="23">
        <f>EXP(-LN(2)/25)*AV92+(1-EXP(-LN(2)/25))/(LN(2)/25)*Calculateur!AQ93*Calculateur!AS93*VLOOKUP('Données projet'!$B$10,Paramètres!$A$1:$I$88,3,0)*0.475*44/12</f>
        <v>2.494309188342533</v>
      </c>
      <c r="AW93" s="23">
        <f>EXP(-LN(2)/2)*AW92+(1-EXP(-LN(2)/2))/(LN(2)/2)*AQ93*AT93*VLOOKUP('Données projet'!$B$10,Paramètres!$A$1:$I$88,3,0)*0.475*44/12</f>
        <v>1.0403676196111887E-8</v>
      </c>
      <c r="AX93" s="23">
        <f t="shared" si="60"/>
        <v>5.1619818502046186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258.90000000000043</v>
      </c>
      <c r="O94" s="14">
        <f>N94*VLOOKUP('Données projet'!$B$9,Paramètres!$A$1:$I$88,3,0)*VLOOKUP('Données projet'!$B$9,Paramètres!$A$1:$I$88,5,0)</f>
        <v>234.25272000000038</v>
      </c>
      <c r="P94" s="14">
        <f t="shared" si="87"/>
        <v>57.2012362311714</v>
      </c>
      <c r="Q94" s="22">
        <f t="shared" si="54"/>
        <v>507.61564043595746</v>
      </c>
      <c r="R94" s="62">
        <f t="shared" si="55"/>
        <v>800.94897376929077</v>
      </c>
      <c r="S94" s="62">
        <f ca="1">AVERAGE(OFFSET($R$3,0,0,'Données projet'!$E$9+1,1))-AVERAGE(OFFSET($H$3,0,0,'Données projet'!$E$9+1,1))</f>
        <v>388.50131600273431</v>
      </c>
      <c r="T94" s="62">
        <f t="shared" si="88"/>
        <v>247.01165577562955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20.884955894401774</v>
      </c>
      <c r="AA94" s="23">
        <f>EXP(-LN(2)/25)*AA93+(1-EXP(-LN(2)/25))/(LN(2)/25)*Calculateur!V94*Calculateur!X94*VLOOKUP('Données projet'!$B$9,Paramètres!$A$1:$I$88,3,0)*0.475*44/12</f>
        <v>34.523754324209271</v>
      </c>
      <c r="AB94" s="23">
        <f>EXP(-LN(2)/2)*AB93+(1-EXP(-LN(2)/2))/(LN(2)/2)*V94*Y94*VLOOKUP('Données projet'!$B$9,Paramètres!$A$1:$I$88,3,0)*0.475*44/12</f>
        <v>1.2467380961135353E-5</v>
      </c>
      <c r="AC94" s="24">
        <f t="shared" si="57"/>
        <v>55.408722685992011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projet'!$B$10,Paramètres!$A$1:$I$88,3,0)*VLOOKUP('Données projet'!$B$10,Paramètres!$A$1:$I$88,5,0)</f>
        <v>1.3596945791505279E-13</v>
      </c>
      <c r="AK94" s="14">
        <f t="shared" si="89"/>
        <v>1.9708830566360721E-12</v>
      </c>
      <c r="AL94" s="22">
        <f t="shared" si="58"/>
        <v>3.669434796176543E-12</v>
      </c>
      <c r="AM94" s="62">
        <f t="shared" si="59"/>
        <v>293.33333333333701</v>
      </c>
      <c r="AN94" s="62">
        <f ca="1">AVERAGE(OFFSET($AM$3,0,0,'Données projet'!$E$10+1,1))-AVERAGE(OFFSET($H$3,0,0,'Données projet'!$E$10+1,1))</f>
        <v>390.44421266629212</v>
      </c>
      <c r="AO94" s="62">
        <f t="shared" si="90"/>
        <v>366.59530582564736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2.6153612178829628</v>
      </c>
      <c r="AV94" s="23">
        <f>EXP(-LN(2)/25)*AV93+(1-EXP(-LN(2)/25))/(LN(2)/25)*Calculateur!AQ94*Calculateur!AS94*VLOOKUP('Données projet'!$B$10,Paramètres!$A$1:$I$88,3,0)*0.475*44/12</f>
        <v>2.4261021724172869</v>
      </c>
      <c r="AW94" s="23">
        <f>EXP(-LN(2)/2)*AW93+(1-EXP(-LN(2)/2))/(LN(2)/2)*AQ94*AT94*VLOOKUP('Données projet'!$B$10,Paramètres!$A$1:$I$88,3,0)*0.475*44/12</f>
        <v>7.3565099875397817E-9</v>
      </c>
      <c r="AX94" s="23">
        <f t="shared" si="60"/>
        <v>5.0414633976567593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263.80000000000041</v>
      </c>
      <c r="O95" s="14">
        <f>N95*VLOOKUP('Données projet'!$B$9,Paramètres!$A$1:$I$88,3,0)*VLOOKUP('Données projet'!$B$9,Paramètres!$A$1:$I$88,5,0)</f>
        <v>238.68624000000034</v>
      </c>
      <c r="P95" s="14">
        <f t="shared" si="87"/>
        <v>58.156778382060978</v>
      </c>
      <c r="Q95" s="22">
        <f t="shared" si="54"/>
        <v>517.00159034875685</v>
      </c>
      <c r="R95" s="62">
        <f t="shared" si="55"/>
        <v>810.33492368209022</v>
      </c>
      <c r="S95" s="62">
        <f ca="1">AVERAGE(OFFSET($R$3,0,0,'Données projet'!$E$9+1,1))-AVERAGE(OFFSET($H$3,0,0,'Données projet'!$E$9+1,1))</f>
        <v>388.50131600273431</v>
      </c>
      <c r="T95" s="62">
        <f t="shared" si="88"/>
        <v>247.01165577562955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20.475414647877823</v>
      </c>
      <c r="AA95" s="23">
        <f>EXP(-LN(2)/25)*AA94+(1-EXP(-LN(2)/25))/(LN(2)/25)*Calculateur!V95*Calculateur!X95*VLOOKUP('Données projet'!$B$9,Paramètres!$A$1:$I$88,3,0)*0.475*44/12</f>
        <v>33.579700446688435</v>
      </c>
      <c r="AB95" s="23">
        <f>EXP(-LN(2)/2)*AB94+(1-EXP(-LN(2)/2))/(LN(2)/2)*V95*Y95*VLOOKUP('Données projet'!$B$9,Paramètres!$A$1:$I$88,3,0)*0.475*44/12</f>
        <v>8.8157696212548648E-6</v>
      </c>
      <c r="AC95" s="24">
        <f t="shared" si="57"/>
        <v>54.05512391033588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projet'!$B$10,Paramètres!$A$1:$I$88,3,0)*VLOOKUP('Données projet'!$B$10,Paramètres!$A$1:$I$88,5,0)</f>
        <v>1.3596945791505279E-13</v>
      </c>
      <c r="AK95" s="14">
        <f t="shared" si="89"/>
        <v>1.9708830566360721E-12</v>
      </c>
      <c r="AL95" s="22">
        <f t="shared" si="58"/>
        <v>3.669434796176543E-12</v>
      </c>
      <c r="AM95" s="62">
        <f t="shared" si="59"/>
        <v>293.33333333333701</v>
      </c>
      <c r="AN95" s="62">
        <f ca="1">AVERAGE(OFFSET($AM$3,0,0,'Données projet'!$E$10+1,1))-AVERAGE(OFFSET($H$3,0,0,'Données projet'!$E$10+1,1))</f>
        <v>390.44421266629212</v>
      </c>
      <c r="AO95" s="62">
        <f t="shared" si="90"/>
        <v>366.59530582564736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2.5640755796131067</v>
      </c>
      <c r="AV95" s="23">
        <f>EXP(-LN(2)/25)*AV94+(1-EXP(-LN(2)/25))/(LN(2)/25)*Calculateur!AQ95*Calculateur!AS95*VLOOKUP('Données projet'!$B$10,Paramètres!$A$1:$I$88,3,0)*0.475*44/12</f>
        <v>2.3597602809293678</v>
      </c>
      <c r="AW95" s="23">
        <f>EXP(-LN(2)/2)*AW94+(1-EXP(-LN(2)/2))/(LN(2)/2)*AQ95*AT95*VLOOKUP('Données projet'!$B$10,Paramètres!$A$1:$I$88,3,0)*0.475*44/12</f>
        <v>5.2018380980559441E-9</v>
      </c>
      <c r="AX95" s="23">
        <f t="shared" si="60"/>
        <v>4.9238358657443131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268.70000000000039</v>
      </c>
      <c r="O96" s="14">
        <f>N96*VLOOKUP('Données projet'!$B$9,Paramètres!$A$1:$I$88,3,0)*VLOOKUP('Données projet'!$B$9,Paramètres!$A$1:$I$88,5,0)</f>
        <v>243.11976000000033</v>
      </c>
      <c r="P96" s="14">
        <f t="shared" si="87"/>
        <v>59.110256668778582</v>
      </c>
      <c r="Q96" s="22">
        <f t="shared" si="54"/>
        <v>526.38394569812317</v>
      </c>
      <c r="R96" s="62">
        <f t="shared" si="55"/>
        <v>819.71727903145643</v>
      </c>
      <c r="S96" s="62">
        <f ca="1">AVERAGE(OFFSET($R$3,0,0,'Données projet'!$E$9+1,1))-AVERAGE(OFFSET($H$3,0,0,'Données projet'!$E$9+1,1))</f>
        <v>388.50131600273431</v>
      </c>
      <c r="T96" s="62">
        <f t="shared" si="88"/>
        <v>247.01165577562955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20.073904255402709</v>
      </c>
      <c r="AA96" s="23">
        <f>EXP(-LN(2)/25)*AA95+(1-EXP(-LN(2)/25))/(LN(2)/25)*Calculateur!V96*Calculateur!X96*VLOOKUP('Données projet'!$B$9,Paramètres!$A$1:$I$88,3,0)*0.475*44/12</f>
        <v>32.661461772094043</v>
      </c>
      <c r="AB96" s="23">
        <f>EXP(-LN(2)/2)*AB95+(1-EXP(-LN(2)/2))/(LN(2)/2)*V96*Y96*VLOOKUP('Données projet'!$B$9,Paramètres!$A$1:$I$88,3,0)*0.475*44/12</f>
        <v>6.2336904805676767E-6</v>
      </c>
      <c r="AC96" s="24">
        <f t="shared" si="57"/>
        <v>52.73537226118723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projet'!$B$10,Paramètres!$A$1:$I$88,3,0)*VLOOKUP('Données projet'!$B$10,Paramètres!$A$1:$I$88,5,0)</f>
        <v>1.3596945791505279E-13</v>
      </c>
      <c r="AK96" s="14">
        <f t="shared" si="89"/>
        <v>1.9708830566360721E-12</v>
      </c>
      <c r="AL96" s="22">
        <f t="shared" si="58"/>
        <v>3.669434796176543E-12</v>
      </c>
      <c r="AM96" s="62">
        <f t="shared" si="59"/>
        <v>293.33333333333701</v>
      </c>
      <c r="AN96" s="62">
        <f ca="1">AVERAGE(OFFSET($AM$3,0,0,'Données projet'!$E$10+1,1))-AVERAGE(OFFSET($H$3,0,0,'Données projet'!$E$10+1,1))</f>
        <v>390.44421266629212</v>
      </c>
      <c r="AO96" s="62">
        <f t="shared" si="90"/>
        <v>366.59530582564736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2.5137956214285717</v>
      </c>
      <c r="AV96" s="23">
        <f>EXP(-LN(2)/25)*AV95+(1-EXP(-LN(2)/25))/(LN(2)/25)*Calculateur!AQ96*Calculateur!AS96*VLOOKUP('Données projet'!$B$10,Paramètres!$A$1:$I$88,3,0)*0.475*44/12</f>
        <v>2.2952325119529546</v>
      </c>
      <c r="AW96" s="23">
        <f>EXP(-LN(2)/2)*AW95+(1-EXP(-LN(2)/2))/(LN(2)/2)*AQ96*AT96*VLOOKUP('Données projet'!$B$10,Paramètres!$A$1:$I$88,3,0)*0.475*44/12</f>
        <v>3.6782549937698912E-9</v>
      </c>
      <c r="AX96" s="23">
        <f t="shared" si="60"/>
        <v>4.8090281370597809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273.60000000000036</v>
      </c>
      <c r="O97" s="14">
        <f>N97*VLOOKUP('Données projet'!$B$9,Paramètres!$A$1:$I$88,3,0)*VLOOKUP('Données projet'!$B$9,Paramètres!$A$1:$I$88,5,0)</f>
        <v>247.55328000000031</v>
      </c>
      <c r="P97" s="14">
        <f t="shared" si="87"/>
        <v>60.061713068870304</v>
      </c>
      <c r="Q97" s="22">
        <f t="shared" si="54"/>
        <v>535.76277959494962</v>
      </c>
      <c r="R97" s="62">
        <f t="shared" si="55"/>
        <v>829.09611292828299</v>
      </c>
      <c r="S97" s="62">
        <f ca="1">AVERAGE(OFFSET($R$3,0,0,'Données projet'!$E$9+1,1))-AVERAGE(OFFSET($H$3,0,0,'Données projet'!$E$9+1,1))</f>
        <v>388.50131600273431</v>
      </c>
      <c r="T97" s="62">
        <f t="shared" si="88"/>
        <v>247.01165577562955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19.680267236826875</v>
      </c>
      <c r="AA97" s="23">
        <f>EXP(-LN(2)/25)*AA96+(1-EXP(-LN(2)/25))/(LN(2)/25)*Calculateur!V97*Calculateur!X97*VLOOKUP('Données projet'!$B$9,Paramètres!$A$1:$I$88,3,0)*0.475*44/12</f>
        <v>31.768332382344507</v>
      </c>
      <c r="AB97" s="23">
        <f>EXP(-LN(2)/2)*AB96+(1-EXP(-LN(2)/2))/(LN(2)/2)*V97*Y97*VLOOKUP('Données projet'!$B$9,Paramètres!$A$1:$I$88,3,0)*0.475*44/12</f>
        <v>4.4078848106274324E-6</v>
      </c>
      <c r="AC97" s="24">
        <f t="shared" si="57"/>
        <v>51.448604027056192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projet'!$B$10,Paramètres!$A$1:$I$88,3,0)*VLOOKUP('Données projet'!$B$10,Paramètres!$A$1:$I$88,5,0)</f>
        <v>1.3596945791505279E-13</v>
      </c>
      <c r="AK97" s="14">
        <f t="shared" si="89"/>
        <v>1.9708830566360721E-12</v>
      </c>
      <c r="AL97" s="22">
        <f t="shared" si="58"/>
        <v>3.669434796176543E-12</v>
      </c>
      <c r="AM97" s="62">
        <f t="shared" si="59"/>
        <v>293.33333333333701</v>
      </c>
      <c r="AN97" s="62">
        <f ca="1">AVERAGE(OFFSET($AM$3,0,0,'Données projet'!$E$10+1,1))-AVERAGE(OFFSET($H$3,0,0,'Données projet'!$E$10+1,1))</f>
        <v>390.44421266629212</v>
      </c>
      <c r="AO97" s="62">
        <f t="shared" si="90"/>
        <v>366.59530582564736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2.4645016225562895</v>
      </c>
      <c r="AV97" s="23">
        <f>EXP(-LN(2)/25)*AV96+(1-EXP(-LN(2)/25))/(LN(2)/25)*Calculateur!AQ97*Calculateur!AS97*VLOOKUP('Données projet'!$B$10,Paramètres!$A$1:$I$88,3,0)*0.475*44/12</f>
        <v>2.2324692582125691</v>
      </c>
      <c r="AW97" s="23">
        <f>EXP(-LN(2)/2)*AW96+(1-EXP(-LN(2)/2))/(LN(2)/2)*AQ97*AT97*VLOOKUP('Données projet'!$B$10,Paramètres!$A$1:$I$88,3,0)*0.475*44/12</f>
        <v>2.6009190490279725E-9</v>
      </c>
      <c r="AX97" s="23">
        <f t="shared" si="60"/>
        <v>4.6969708833697785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278.50000000000034</v>
      </c>
      <c r="O98" s="14">
        <f>N98*VLOOKUP('Données projet'!$B$9,Paramètres!$A$1:$I$88,3,0)*VLOOKUP('Données projet'!$B$9,Paramètres!$A$1:$I$88,5,0)</f>
        <v>251.98680000000033</v>
      </c>
      <c r="P98" s="14">
        <f t="shared" si="87"/>
        <v>61.011187970195103</v>
      </c>
      <c r="Q98" s="22">
        <f t="shared" si="54"/>
        <v>545.13816238142374</v>
      </c>
      <c r="R98" s="62">
        <f t="shared" si="55"/>
        <v>838.47149571475711</v>
      </c>
      <c r="S98" s="62">
        <f ca="1">AVERAGE(OFFSET($R$3,0,0,'Données projet'!$E$9+1,1))-AVERAGE(OFFSET($H$3,0,0,'Données projet'!$E$9+1,1))</f>
        <v>388.50131600273431</v>
      </c>
      <c r="T98" s="62">
        <f t="shared" si="88"/>
        <v>247.01165577562955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19.294349200090441</v>
      </c>
      <c r="AA98" s="23">
        <f>EXP(-LN(2)/25)*AA97+(1-EXP(-LN(2)/25))/(LN(2)/25)*Calculateur!V98*Calculateur!X98*VLOOKUP('Données projet'!$B$9,Paramètres!$A$1:$I$88,3,0)*0.475*44/12</f>
        <v>30.899625662725303</v>
      </c>
      <c r="AB98" s="23">
        <f>EXP(-LN(2)/2)*AB97+(1-EXP(-LN(2)/2))/(LN(2)/2)*V98*Y98*VLOOKUP('Données projet'!$B$9,Paramètres!$A$1:$I$88,3,0)*0.475*44/12</f>
        <v>3.1168452402838384E-6</v>
      </c>
      <c r="AC98" s="24">
        <f t="shared" si="57"/>
        <v>50.193977979660986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projet'!$B$10,Paramètres!$A$1:$I$88,3,0)*VLOOKUP('Données projet'!$B$10,Paramètres!$A$1:$I$88,5,0)</f>
        <v>1.3596945791505279E-13</v>
      </c>
      <c r="AK98" s="14">
        <f t="shared" si="89"/>
        <v>1.9708830566360721E-12</v>
      </c>
      <c r="AL98" s="22">
        <f t="shared" si="58"/>
        <v>3.669434796176543E-12</v>
      </c>
      <c r="AM98" s="62">
        <f t="shared" si="59"/>
        <v>293.33333333333701</v>
      </c>
      <c r="AN98" s="62">
        <f ca="1">AVERAGE(OFFSET($AM$3,0,0,'Données projet'!$E$10+1,1))-AVERAGE(OFFSET($H$3,0,0,'Données projet'!$E$10+1,1))</f>
        <v>390.44421266629212</v>
      </c>
      <c r="AO98" s="62">
        <f t="shared" si="90"/>
        <v>366.59530582564736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2.4161742489355218</v>
      </c>
      <c r="AV98" s="23">
        <f>EXP(-LN(2)/25)*AV97+(1-EXP(-LN(2)/25))/(LN(2)/25)*Calculateur!AQ98*Calculateur!AS98*VLOOKUP('Données projet'!$B$10,Paramètres!$A$1:$I$88,3,0)*0.475*44/12</f>
        <v>2.1714222689462903</v>
      </c>
      <c r="AW98" s="23">
        <f>EXP(-LN(2)/2)*AW97+(1-EXP(-LN(2)/2))/(LN(2)/2)*AQ98*AT98*VLOOKUP('Données projet'!$B$10,Paramètres!$A$1:$I$88,3,0)*0.475*44/12</f>
        <v>1.8391274968849458E-9</v>
      </c>
      <c r="AX98" s="23">
        <f t="shared" si="60"/>
        <v>4.5875965197209387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283.40000000000032</v>
      </c>
      <c r="O99" s="14">
        <f>N99*VLOOKUP('Données projet'!$B$9,Paramètres!$A$1:$I$88,3,0)*VLOOKUP('Données projet'!$B$9,Paramètres!$A$1:$I$88,5,0)</f>
        <v>256.42032000000029</v>
      </c>
      <c r="P99" s="14">
        <f t="shared" si="87"/>
        <v>61.958720258016967</v>
      </c>
      <c r="Q99" s="22">
        <f t="shared" ref="Q99:Q130" si="107">(O99+P99)*0.475*44/12</f>
        <v>554.51016178271334</v>
      </c>
      <c r="R99" s="62">
        <f t="shared" si="55"/>
        <v>847.8434951160466</v>
      </c>
      <c r="S99" s="62">
        <f ca="1">AVERAGE(OFFSET($R$3,0,0,'Données projet'!$E$9+1,1))-AVERAGE(OFFSET($H$3,0,0,'Données projet'!$E$9+1,1))</f>
        <v>388.50131600273431</v>
      </c>
      <c r="T99" s="62">
        <f t="shared" si="88"/>
        <v>247.01165577562955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18.915998780667646</v>
      </c>
      <c r="AA99" s="23">
        <f>EXP(-LN(2)/25)*AA98+(1-EXP(-LN(2)/25))/(LN(2)/25)*Calculateur!V99*Calculateur!X99*VLOOKUP('Données projet'!$B$9,Paramètres!$A$1:$I$88,3,0)*0.475*44/12</f>
        <v>30.054673774037386</v>
      </c>
      <c r="AB99" s="23">
        <f>EXP(-LN(2)/2)*AB98+(1-EXP(-LN(2)/2))/(LN(2)/2)*V99*Y99*VLOOKUP('Données projet'!$B$9,Paramètres!$A$1:$I$88,3,0)*0.475*44/12</f>
        <v>2.2039424053137162E-6</v>
      </c>
      <c r="AC99" s="24">
        <f t="shared" si="57"/>
        <v>48.970674758647441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projet'!$B$10,Paramètres!$A$1:$I$88,3,0)*VLOOKUP('Données projet'!$B$10,Paramètres!$A$1:$I$88,5,0)</f>
        <v>1.3596945791505279E-13</v>
      </c>
      <c r="AK99" s="14">
        <f t="shared" si="89"/>
        <v>1.9708830566360721E-12</v>
      </c>
      <c r="AL99" s="22">
        <f t="shared" si="58"/>
        <v>3.669434796176543E-12</v>
      </c>
      <c r="AM99" s="62">
        <f t="shared" si="59"/>
        <v>293.33333333333701</v>
      </c>
      <c r="AN99" s="62">
        <f ca="1">AVERAGE(OFFSET($AM$3,0,0,'Données projet'!$E$10+1,1))-AVERAGE(OFFSET($H$3,0,0,'Données projet'!$E$10+1,1))</f>
        <v>390.44421266629212</v>
      </c>
      <c r="AO99" s="62">
        <f t="shared" si="90"/>
        <v>366.59530582564736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2.3687945456346702</v>
      </c>
      <c r="AV99" s="23">
        <f>EXP(-LN(2)/25)*AV98+(1-EXP(-LN(2)/25))/(LN(2)/25)*Calculateur!AQ99*Calculateur!AS99*VLOOKUP('Données projet'!$B$10,Paramètres!$A$1:$I$88,3,0)*0.475*44/12</f>
        <v>2.1120446128118195</v>
      </c>
      <c r="AW99" s="23">
        <f>EXP(-LN(2)/2)*AW98+(1-EXP(-LN(2)/2))/(LN(2)/2)*AQ99*AT99*VLOOKUP('Données projet'!$B$10,Paramètres!$A$1:$I$88,3,0)*0.475*44/12</f>
        <v>1.3004595245139864E-9</v>
      </c>
      <c r="AX99" s="23">
        <f t="shared" si="60"/>
        <v>4.4808391597469486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288.3000000000003</v>
      </c>
      <c r="O100" s="14">
        <f>N100*VLOOKUP('Données projet'!$B$9,Paramètres!$A$1:$I$88,3,0)*VLOOKUP('Données projet'!$B$9,Paramètres!$A$1:$I$88,5,0)</f>
        <v>260.85384000000028</v>
      </c>
      <c r="P100" s="14">
        <f t="shared" si="87"/>
        <v>62.90434739590382</v>
      </c>
      <c r="Q100" s="22">
        <f t="shared" si="107"/>
        <v>563.87884304786633</v>
      </c>
      <c r="R100" s="62">
        <f t="shared" si="55"/>
        <v>857.2121763811997</v>
      </c>
      <c r="S100" s="62">
        <f ca="1">AVERAGE(OFFSET($R$3,0,0,'Données projet'!$E$9+1,1))-AVERAGE(OFFSET($H$3,0,0,'Données projet'!$E$9+1,1))</f>
        <v>388.50131600273431</v>
      </c>
      <c r="T100" s="62">
        <f t="shared" si="88"/>
        <v>247.01165577562955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18.545067582198765</v>
      </c>
      <c r="AA100" s="23">
        <f>EXP(-LN(2)/25)*AA99+(1-EXP(-LN(2)/25))/(LN(2)/25)*Calculateur!V100*Calculateur!X100*VLOOKUP('Données projet'!$B$9,Paramètres!$A$1:$I$88,3,0)*0.475*44/12</f>
        <v>29.232827139179729</v>
      </c>
      <c r="AB100" s="23">
        <f>EXP(-LN(2)/2)*AB99+(1-EXP(-LN(2)/2))/(LN(2)/2)*V100*Y100*VLOOKUP('Données projet'!$B$9,Paramètres!$A$1:$I$88,3,0)*0.475*44/12</f>
        <v>1.5584226201419192E-6</v>
      </c>
      <c r="AC100" s="24">
        <f t="shared" si="57"/>
        <v>47.777896279801112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projet'!$B$10,Paramètres!$A$1:$I$88,3,0)*VLOOKUP('Données projet'!$B$10,Paramètres!$A$1:$I$88,5,0)</f>
        <v>1.3596945791505279E-13</v>
      </c>
      <c r="AK100" s="14">
        <f t="shared" si="89"/>
        <v>1.9708830566360721E-12</v>
      </c>
      <c r="AL100" s="22">
        <f t="shared" si="58"/>
        <v>3.669434796176543E-12</v>
      </c>
      <c r="AM100" s="62">
        <f t="shared" si="59"/>
        <v>293.33333333333701</v>
      </c>
      <c r="AN100" s="62">
        <f ca="1">AVERAGE(OFFSET($AM$3,0,0,'Données projet'!$E$10+1,1))-AVERAGE(OFFSET($H$3,0,0,'Données projet'!$E$10+1,1))</f>
        <v>390.44421266629212</v>
      </c>
      <c r="AO100" s="62">
        <f t="shared" si="90"/>
        <v>366.59530582564736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2.3223439294167827</v>
      </c>
      <c r="AV100" s="23">
        <f>EXP(-LN(2)/25)*AV99+(1-EXP(-LN(2)/25))/(LN(2)/25)*Calculateur!AQ100*Calculateur!AS100*VLOOKUP('Données projet'!$B$10,Paramètres!$A$1:$I$88,3,0)*0.475*44/12</f>
        <v>2.0542906418068814</v>
      </c>
      <c r="AW100" s="23">
        <f>EXP(-LN(2)/2)*AW99+(1-EXP(-LN(2)/2))/(LN(2)/2)*AQ100*AT100*VLOOKUP('Données projet'!$B$10,Paramètres!$A$1:$I$88,3,0)*0.475*44/12</f>
        <v>9.1956374844247312E-10</v>
      </c>
      <c r="AX100" s="23">
        <f t="shared" si="60"/>
        <v>4.376634572143228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293.20000000000027</v>
      </c>
      <c r="O101" s="14">
        <f>N101*VLOOKUP('Données projet'!$B$9,Paramètres!$A$1:$I$88,3,0)*VLOOKUP('Données projet'!$B$9,Paramètres!$A$1:$I$88,5,0)</f>
        <v>265.28736000000026</v>
      </c>
      <c r="P101" s="14">
        <f t="shared" si="87"/>
        <v>63.848105500970064</v>
      </c>
      <c r="Q101" s="22">
        <f t="shared" si="107"/>
        <v>573.24426908085661</v>
      </c>
      <c r="R101" s="62">
        <f t="shared" si="55"/>
        <v>866.57760241418987</v>
      </c>
      <c r="S101" s="62">
        <f ca="1">AVERAGE(OFFSET($R$3,0,0,'Données projet'!$E$9+1,1))-AVERAGE(OFFSET($H$3,0,0,'Données projet'!$E$9+1,1))</f>
        <v>388.50131600273431</v>
      </c>
      <c r="T101" s="62">
        <f t="shared" si="88"/>
        <v>247.01165577562955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18.181410118286166</v>
      </c>
      <c r="AA101" s="23">
        <f>EXP(-LN(2)/25)*AA100+(1-EXP(-LN(2)/25))/(LN(2)/25)*Calculateur!V101*Calculateur!X101*VLOOKUP('Données projet'!$B$9,Paramètres!$A$1:$I$88,3,0)*0.475*44/12</f>
        <v>28.433453943771294</v>
      </c>
      <c r="AB101" s="23">
        <f>EXP(-LN(2)/2)*AB100+(1-EXP(-LN(2)/2))/(LN(2)/2)*V101*Y101*VLOOKUP('Données projet'!$B$9,Paramètres!$A$1:$I$88,3,0)*0.475*44/12</f>
        <v>1.1019712026568581E-6</v>
      </c>
      <c r="AC101" s="24">
        <f t="shared" si="57"/>
        <v>46.614865164028664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projet'!$B$10,Paramètres!$A$1:$I$88,3,0)*VLOOKUP('Données projet'!$B$10,Paramètres!$A$1:$I$88,5,0)</f>
        <v>1.3596945791505279E-13</v>
      </c>
      <c r="AK101" s="14">
        <f t="shared" si="89"/>
        <v>1.9708830566360721E-12</v>
      </c>
      <c r="AL101" s="22">
        <f t="shared" si="58"/>
        <v>3.669434796176543E-12</v>
      </c>
      <c r="AM101" s="62">
        <f t="shared" si="59"/>
        <v>293.33333333333701</v>
      </c>
      <c r="AN101" s="62">
        <f ca="1">AVERAGE(OFFSET($AM$3,0,0,'Données projet'!$E$10+1,1))-AVERAGE(OFFSET($H$3,0,0,'Données projet'!$E$10+1,1))</f>
        <v>390.44421266629212</v>
      </c>
      <c r="AO101" s="62">
        <f t="shared" si="90"/>
        <v>366.59530582564736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2.2768041814508497</v>
      </c>
      <c r="AV101" s="23">
        <f>EXP(-LN(2)/25)*AV100+(1-EXP(-LN(2)/25))/(LN(2)/25)*Calculateur!AQ101*Calculateur!AS101*VLOOKUP('Données projet'!$B$10,Paramètres!$A$1:$I$88,3,0)*0.475*44/12</f>
        <v>1.9981159561762225</v>
      </c>
      <c r="AW101" s="23">
        <f>EXP(-LN(2)/2)*AW100+(1-EXP(-LN(2)/2))/(LN(2)/2)*AQ101*AT101*VLOOKUP('Données projet'!$B$10,Paramètres!$A$1:$I$88,3,0)*0.475*44/12</f>
        <v>6.5022976225699332E-10</v>
      </c>
      <c r="AX101" s="23">
        <f t="shared" si="60"/>
        <v>4.2749201382773023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298.10000000000025</v>
      </c>
      <c r="O102" s="14">
        <f>N102*VLOOKUP('Données projet'!$B$9,Paramètres!$A$1:$I$88,3,0)*VLOOKUP('Données projet'!$B$9,Paramètres!$A$1:$I$88,5,0)</f>
        <v>269.72088000000025</v>
      </c>
      <c r="P102" s="14">
        <f t="shared" si="87"/>
        <v>64.790029413947011</v>
      </c>
      <c r="Q102" s="22">
        <f t="shared" si="107"/>
        <v>582.60650056262477</v>
      </c>
      <c r="R102" s="62">
        <f t="shared" si="55"/>
        <v>875.93983389595815</v>
      </c>
      <c r="S102" s="62">
        <f ca="1">AVERAGE(OFFSET($R$3,0,0,'Données projet'!$E$9+1,1))-AVERAGE(OFFSET($H$3,0,0,'Données projet'!$E$9+1,1))</f>
        <v>388.50131600273431</v>
      </c>
      <c r="T102" s="62">
        <f t="shared" si="88"/>
        <v>247.01165577562955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17.824883755431742</v>
      </c>
      <c r="AA102" s="23">
        <f>EXP(-LN(2)/25)*AA101+(1-EXP(-LN(2)/25))/(LN(2)/25)*Calculateur!V102*Calculateur!X102*VLOOKUP('Données projet'!$B$9,Paramètres!$A$1:$I$88,3,0)*0.475*44/12</f>
        <v>27.655939650428511</v>
      </c>
      <c r="AB102" s="23">
        <f>EXP(-LN(2)/2)*AB101+(1-EXP(-LN(2)/2))/(LN(2)/2)*V102*Y102*VLOOKUP('Données projet'!$B$9,Paramètres!$A$1:$I$88,3,0)*0.475*44/12</f>
        <v>7.7921131007095959E-7</v>
      </c>
      <c r="AC102" s="24">
        <f t="shared" si="57"/>
        <v>45.480824185071562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projet'!$B$10,Paramètres!$A$1:$I$88,3,0)*VLOOKUP('Données projet'!$B$10,Paramètres!$A$1:$I$88,5,0)</f>
        <v>1.3596945791505279E-13</v>
      </c>
      <c r="AK102" s="14">
        <f t="shared" si="89"/>
        <v>1.9708830566360721E-12</v>
      </c>
      <c r="AL102" s="22">
        <f t="shared" si="58"/>
        <v>3.669434796176543E-12</v>
      </c>
      <c r="AM102" s="62">
        <f t="shared" si="59"/>
        <v>293.33333333333701</v>
      </c>
      <c r="AN102" s="62">
        <f ca="1">AVERAGE(OFFSET($AM$3,0,0,'Données projet'!$E$10+1,1))-AVERAGE(OFFSET($H$3,0,0,'Données projet'!$E$10+1,1))</f>
        <v>390.44421266629212</v>
      </c>
      <c r="AO102" s="62">
        <f t="shared" si="90"/>
        <v>366.59530582564736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2.2321574401660254</v>
      </c>
      <c r="AV102" s="23">
        <f>EXP(-LN(2)/25)*AV101+(1-EXP(-LN(2)/25))/(LN(2)/25)*Calculateur!AQ102*Calculateur!AS102*VLOOKUP('Données projet'!$B$10,Paramètres!$A$1:$I$88,3,0)*0.475*44/12</f>
        <v>1.9434773702782324</v>
      </c>
      <c r="AW102" s="23">
        <f>EXP(-LN(2)/2)*AW101+(1-EXP(-LN(2)/2))/(LN(2)/2)*AQ102*AT102*VLOOKUP('Données projet'!$B$10,Paramètres!$A$1:$I$88,3,0)*0.475*44/12</f>
        <v>4.5978187422123661E-10</v>
      </c>
      <c r="AX102" s="23">
        <f t="shared" si="60"/>
        <v>4.1756348109040395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303.00000000000023</v>
      </c>
      <c r="O103" s="14">
        <f>N103*VLOOKUP('Données projet'!$B$9,Paramètres!$A$1:$I$88,3,0)*VLOOKUP('Données projet'!$B$9,Paramètres!$A$1:$I$88,5,0)</f>
        <v>274.15440000000018</v>
      </c>
      <c r="P103" s="14">
        <f t="shared" si="87"/>
        <v>65.730152764515836</v>
      </c>
      <c r="Q103" s="22">
        <f t="shared" si="107"/>
        <v>591.96559606486528</v>
      </c>
      <c r="R103" s="62">
        <f t="shared" si="55"/>
        <v>885.29892939819865</v>
      </c>
      <c r="S103" s="62">
        <f ca="1">AVERAGE(OFFSET($R$3,0,0,'Données projet'!$E$9+1,1))-AVERAGE(OFFSET($H$3,0,0,'Données projet'!$E$9+1,1))</f>
        <v>388.50131600273431</v>
      </c>
      <c r="T103" s="62">
        <f t="shared" si="88"/>
        <v>247.01165577562955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projet'!$B$9,Paramètres!$A$1:$I$88,7,0))</f>
        <v>0.215</v>
      </c>
      <c r="X103" s="17">
        <f>IF(ISNA(VLOOKUP(A103,'Données projet'!$A$35:$I$55,6,0)),0%,VLOOKUP(A103,'Données projet'!$A$35:$I$55,6,0)*VLOOKUP('Données projet'!$B$9,Paramètres!$A$1:$I$88,7,0))</f>
        <v>0.215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26.507421939688044</v>
      </c>
      <c r="AA103" s="23">
        <f>EXP(-LN(2)/25)*AA102+(1-EXP(-LN(2)/25))/(LN(2)/25)*Calculateur!V103*Calculateur!X103*VLOOKUP('Données projet'!$B$9,Paramètres!$A$1:$I$88,3,0)*0.475*44/12</f>
        <v>35.896197094916339</v>
      </c>
      <c r="AB103" s="23">
        <f>EXP(-LN(2)/2)*AB102+(1-EXP(-LN(2)/2))/(LN(2)/2)*V103*Y103*VLOOKUP('Données projet'!$B$9,Paramètres!$A$1:$I$88,3,0)*0.475*44/12</f>
        <v>5.5098560132842905E-7</v>
      </c>
      <c r="AC103" s="24">
        <f t="shared" si="57"/>
        <v>62.403619585589986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projet'!$B$10,Paramètres!$A$1:$I$88,3,0)*VLOOKUP('Données projet'!$B$10,Paramètres!$A$1:$I$88,5,0)</f>
        <v>1.3596945791505279E-13</v>
      </c>
      <c r="AK103" s="14">
        <f t="shared" si="89"/>
        <v>1.9708830566360721E-12</v>
      </c>
      <c r="AL103" s="22">
        <f t="shared" si="58"/>
        <v>3.669434796176543E-12</v>
      </c>
      <c r="AM103" s="62">
        <f t="shared" si="59"/>
        <v>293.33333333333701</v>
      </c>
      <c r="AN103" s="62">
        <f ca="1">AVERAGE(OFFSET($AM$3,0,0,'Données projet'!$E$10+1,1))-AVERAGE(OFFSET($H$3,0,0,'Données projet'!$E$10+1,1))</f>
        <v>390.44421266629212</v>
      </c>
      <c r="AO103" s="62">
        <f t="shared" si="90"/>
        <v>366.59530582564736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2.188386194245973</v>
      </c>
      <c r="AV103" s="23">
        <f>EXP(-LN(2)/25)*AV102+(1-EXP(-LN(2)/25))/(LN(2)/25)*Calculateur!AQ103*Calculateur!AS103*VLOOKUP('Données projet'!$B$10,Paramètres!$A$1:$I$88,3,0)*0.475*44/12</f>
        <v>1.8903328793849412</v>
      </c>
      <c r="AW103" s="23">
        <f>EXP(-LN(2)/2)*AW102+(1-EXP(-LN(2)/2))/(LN(2)/2)*AQ103*AT103*VLOOKUP('Données projet'!$B$10,Paramètres!$A$1:$I$88,3,0)*0.475*44/12</f>
        <v>3.2511488112849671E-10</v>
      </c>
      <c r="AX103" s="23">
        <f t="shared" si="60"/>
        <v>4.0787190739560293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265.4000000000002</v>
      </c>
      <c r="O104" s="14">
        <f>N104*VLOOKUP('Données projet'!$B$9,Paramètres!$A$1:$I$88,3,0)*VLOOKUP('Données projet'!$B$9,Paramètres!$A$1:$I$88,5,0)</f>
        <v>240.13392000000016</v>
      </c>
      <c r="P104" s="14">
        <f t="shared" si="87"/>
        <v>58.468343087048616</v>
      </c>
      <c r="Q104" s="22">
        <f t="shared" si="107"/>
        <v>520.06560820994321</v>
      </c>
      <c r="R104" s="62">
        <f t="shared" si="55"/>
        <v>813.39894154327658</v>
      </c>
      <c r="S104" s="62">
        <f ca="1">AVERAGE(OFFSET($R$3,0,0,'Données projet'!$E$9+1,1))-AVERAGE(OFFSET($H$3,0,0,'Données projet'!$E$9+1,1))</f>
        <v>388.50131600273431</v>
      </c>
      <c r="T104" s="62">
        <f t="shared" si="88"/>
        <v>247.01165577562955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25.987627563381693</v>
      </c>
      <c r="AA104" s="23">
        <f>EXP(-LN(2)/25)*AA103+(1-EXP(-LN(2)/25))/(LN(2)/25)*Calculateur!V104*Calculateur!X104*VLOOKUP('Données projet'!$B$9,Paramètres!$A$1:$I$88,3,0)*0.475*44/12</f>
        <v>34.91461369765689</v>
      </c>
      <c r="AB104" s="23">
        <f>EXP(-LN(2)/2)*AB103+(1-EXP(-LN(2)/2))/(LN(2)/2)*V104*Y104*VLOOKUP('Données projet'!$B$9,Paramètres!$A$1:$I$88,3,0)*0.475*44/12</f>
        <v>3.896056550354798E-7</v>
      </c>
      <c r="AC104" s="24">
        <f t="shared" si="57"/>
        <v>60.902241650644235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projet'!$B$10,Paramètres!$A$1:$I$88,3,0)*VLOOKUP('Données projet'!$B$10,Paramètres!$A$1:$I$88,5,0)</f>
        <v>1.3596945791505279E-13</v>
      </c>
      <c r="AK104" s="14">
        <f t="shared" si="89"/>
        <v>1.9708830566360721E-12</v>
      </c>
      <c r="AL104" s="22">
        <f t="shared" si="58"/>
        <v>3.669434796176543E-12</v>
      </c>
      <c r="AM104" s="62">
        <f t="shared" si="59"/>
        <v>293.33333333333701</v>
      </c>
      <c r="AN104" s="62">
        <f ca="1">AVERAGE(OFFSET($AM$3,0,0,'Données projet'!$E$10+1,1))-AVERAGE(OFFSET($H$3,0,0,'Données projet'!$E$10+1,1))</f>
        <v>390.44421266629212</v>
      </c>
      <c r="AO104" s="62">
        <f t="shared" si="90"/>
        <v>366.59530582564736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2.145473275760589</v>
      </c>
      <c r="AV104" s="23">
        <f>EXP(-LN(2)/25)*AV103+(1-EXP(-LN(2)/25))/(LN(2)/25)*Calculateur!AQ104*Calculateur!AS104*VLOOKUP('Données projet'!$B$10,Paramètres!$A$1:$I$88,3,0)*0.475*44/12</f>
        <v>1.8386416273898742</v>
      </c>
      <c r="AW104" s="23">
        <f>EXP(-LN(2)/2)*AW103+(1-EXP(-LN(2)/2))/(LN(2)/2)*AQ104*AT104*VLOOKUP('Données projet'!$B$10,Paramètres!$A$1:$I$88,3,0)*0.475*44/12</f>
        <v>2.2989093711061836E-10</v>
      </c>
      <c r="AX104" s="23">
        <f t="shared" si="60"/>
        <v>3.984114903380354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269.80000000000018</v>
      </c>
      <c r="O105" s="14">
        <f>N105*VLOOKUP('Données projet'!$B$9,Paramètres!$A$1:$I$88,3,0)*VLOOKUP('Données projet'!$B$9,Paramètres!$A$1:$I$88,5,0)</f>
        <v>244.11504000000016</v>
      </c>
      <c r="P105" s="14">
        <f t="shared" si="87"/>
        <v>59.324023461759062</v>
      </c>
      <c r="Q105" s="22">
        <f t="shared" si="107"/>
        <v>528.48970219589739</v>
      </c>
      <c r="R105" s="62">
        <f t="shared" si="55"/>
        <v>821.82303552923076</v>
      </c>
      <c r="S105" s="62">
        <f ca="1">AVERAGE(OFFSET($R$3,0,0,'Données projet'!$E$9+1,1))-AVERAGE(OFFSET($H$3,0,0,'Données projet'!$E$9+1,1))</f>
        <v>388.50131600273431</v>
      </c>
      <c r="T105" s="62">
        <f t="shared" si="88"/>
        <v>247.01165577562955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25.478026037751448</v>
      </c>
      <c r="AA105" s="23">
        <f>EXP(-LN(2)/25)*AA104+(1-EXP(-LN(2)/25))/(LN(2)/25)*Calculateur!V105*Calculateur!X105*VLOOKUP('Données projet'!$B$9,Paramètres!$A$1:$I$88,3,0)*0.475*44/12</f>
        <v>33.959871750014727</v>
      </c>
      <c r="AB105" s="23">
        <f>EXP(-LN(2)/2)*AB104+(1-EXP(-LN(2)/2))/(LN(2)/2)*V105*Y105*VLOOKUP('Données projet'!$B$9,Paramètres!$A$1:$I$88,3,0)*0.475*44/12</f>
        <v>2.7549280066421452E-7</v>
      </c>
      <c r="AC105" s="24">
        <f t="shared" si="57"/>
        <v>59.437898063258977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projet'!$B$10,Paramètres!$A$1:$I$88,3,0)*VLOOKUP('Données projet'!$B$10,Paramètres!$A$1:$I$88,5,0)</f>
        <v>1.3596945791505279E-13</v>
      </c>
      <c r="AK105" s="14">
        <f t="shared" si="89"/>
        <v>1.9708830566360721E-12</v>
      </c>
      <c r="AL105" s="22">
        <f t="shared" si="58"/>
        <v>3.669434796176543E-12</v>
      </c>
      <c r="AM105" s="62">
        <f t="shared" si="59"/>
        <v>293.33333333333701</v>
      </c>
      <c r="AN105" s="62">
        <f ca="1">AVERAGE(OFFSET($AM$3,0,0,'Données projet'!$E$10+1,1))-AVERAGE(OFFSET($H$3,0,0,'Données projet'!$E$10+1,1))</f>
        <v>390.44421266629212</v>
      </c>
      <c r="AO105" s="62">
        <f t="shared" si="90"/>
        <v>366.59530582564736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2.1034018534324077</v>
      </c>
      <c r="AV105" s="23">
        <f>EXP(-LN(2)/25)*AV104+(1-EXP(-LN(2)/25))/(LN(2)/25)*Calculateur!AQ105*Calculateur!AS105*VLOOKUP('Données projet'!$B$10,Paramètres!$A$1:$I$88,3,0)*0.475*44/12</f>
        <v>1.7883638753989373</v>
      </c>
      <c r="AW105" s="23">
        <f>EXP(-LN(2)/2)*AW104+(1-EXP(-LN(2)/2))/(LN(2)/2)*AQ105*AT105*VLOOKUP('Données projet'!$B$10,Paramètres!$A$1:$I$88,3,0)*0.475*44/12</f>
        <v>1.6255744056424838E-10</v>
      </c>
      <c r="AX105" s="23">
        <f t="shared" si="60"/>
        <v>3.8917657289939025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274.20000000000016</v>
      </c>
      <c r="O106" s="14">
        <f>N106*VLOOKUP('Données projet'!$B$9,Paramètres!$A$1:$I$88,3,0)*VLOOKUP('Données projet'!$B$9,Paramètres!$A$1:$I$88,5,0)</f>
        <v>248.09616000000014</v>
      </c>
      <c r="P106" s="14">
        <f t="shared" si="87"/>
        <v>60.178080967364686</v>
      </c>
      <c r="Q106" s="22">
        <f t="shared" si="107"/>
        <v>536.91096968482714</v>
      </c>
      <c r="R106" s="62">
        <f t="shared" si="55"/>
        <v>830.24430301816051</v>
      </c>
      <c r="S106" s="62">
        <f ca="1">AVERAGE(OFFSET($R$3,0,0,'Données projet'!$E$9+1,1))-AVERAGE(OFFSET($H$3,0,0,'Données projet'!$E$9+1,1))</f>
        <v>388.50131600273431</v>
      </c>
      <c r="T106" s="62">
        <f t="shared" si="88"/>
        <v>247.01165577562955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24.978417487212571</v>
      </c>
      <c r="AA106" s="23">
        <f>EXP(-LN(2)/25)*AA105+(1-EXP(-LN(2)/25))/(LN(2)/25)*Calculateur!V106*Calculateur!X106*VLOOKUP('Données projet'!$B$9,Paramètres!$A$1:$I$88,3,0)*0.475*44/12</f>
        <v>33.031237271138536</v>
      </c>
      <c r="AB106" s="23">
        <f>EXP(-LN(2)/2)*AB105+(1-EXP(-LN(2)/2))/(LN(2)/2)*V106*Y106*VLOOKUP('Données projet'!$B$9,Paramètres!$A$1:$I$88,3,0)*0.475*44/12</f>
        <v>1.948028275177399E-7</v>
      </c>
      <c r="AC106" s="24">
        <f t="shared" si="57"/>
        <v>58.009654953153934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projet'!$B$10,Paramètres!$A$1:$I$88,3,0)*VLOOKUP('Données projet'!$B$10,Paramètres!$A$1:$I$88,5,0)</f>
        <v>1.3596945791505279E-13</v>
      </c>
      <c r="AK106" s="14">
        <f t="shared" si="89"/>
        <v>1.9708830566360721E-12</v>
      </c>
      <c r="AL106" s="22">
        <f t="shared" si="58"/>
        <v>3.669434796176543E-12</v>
      </c>
      <c r="AM106" s="62">
        <f t="shared" si="59"/>
        <v>293.33333333333701</v>
      </c>
      <c r="AN106" s="62">
        <f ca="1">AVERAGE(OFFSET($AM$3,0,0,'Données projet'!$E$10+1,1))-AVERAGE(OFFSET($H$3,0,0,'Données projet'!$E$10+1,1))</f>
        <v>390.44421266629212</v>
      </c>
      <c r="AO106" s="62">
        <f t="shared" si="90"/>
        <v>366.59530582564736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2.0621554260350483</v>
      </c>
      <c r="AV106" s="23">
        <f>EXP(-LN(2)/25)*AV105+(1-EXP(-LN(2)/25))/(LN(2)/25)*Calculateur!AQ106*Calculateur!AS106*VLOOKUP('Données projet'!$B$10,Paramètres!$A$1:$I$88,3,0)*0.475*44/12</f>
        <v>1.7394609711801845</v>
      </c>
      <c r="AW106" s="23">
        <f>EXP(-LN(2)/2)*AW105+(1-EXP(-LN(2)/2))/(LN(2)/2)*AQ106*AT106*VLOOKUP('Données projet'!$B$10,Paramètres!$A$1:$I$88,3,0)*0.475*44/12</f>
        <v>1.1494546855530919E-10</v>
      </c>
      <c r="AX106" s="23">
        <f t="shared" si="60"/>
        <v>3.8016163973301782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278.60000000000014</v>
      </c>
      <c r="O107" s="14">
        <f>N107*VLOOKUP('Données projet'!$B$9,Paramètres!$A$1:$I$88,3,0)*VLOOKUP('Données projet'!$B$9,Paramètres!$A$1:$I$88,5,0)</f>
        <v>252.07728000000014</v>
      </c>
      <c r="P107" s="14">
        <f t="shared" si="87"/>
        <v>61.030544652155044</v>
      </c>
      <c r="Q107" s="22">
        <f t="shared" si="107"/>
        <v>545.32946126917022</v>
      </c>
      <c r="R107" s="62">
        <f t="shared" si="55"/>
        <v>838.66279460250348</v>
      </c>
      <c r="S107" s="62">
        <f ca="1">AVERAGE(OFFSET($R$3,0,0,'Données projet'!$E$9+1,1))-AVERAGE(OFFSET($H$3,0,0,'Données projet'!$E$9+1,1))</f>
        <v>388.50131600273431</v>
      </c>
      <c r="T107" s="62">
        <f t="shared" si="88"/>
        <v>247.01165577562955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24.488605955618635</v>
      </c>
      <c r="AA107" s="23">
        <f>EXP(-LN(2)/25)*AA106+(1-EXP(-LN(2)/25))/(LN(2)/25)*Calculateur!V107*Calculateur!X107*VLOOKUP('Données projet'!$B$9,Paramètres!$A$1:$I$88,3,0)*0.475*44/12</f>
        <v>32.127996350921975</v>
      </c>
      <c r="AB107" s="23">
        <f>EXP(-LN(2)/2)*AB106+(1-EXP(-LN(2)/2))/(LN(2)/2)*V107*Y107*VLOOKUP('Données projet'!$B$9,Paramètres!$A$1:$I$88,3,0)*0.475*44/12</f>
        <v>1.3774640033210726E-7</v>
      </c>
      <c r="AC107" s="24">
        <f t="shared" si="57"/>
        <v>56.616602444287011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projet'!$B$10,Paramètres!$A$1:$I$88,3,0)*VLOOKUP('Données projet'!$B$10,Paramètres!$A$1:$I$88,5,0)</f>
        <v>1.3596945791505279E-13</v>
      </c>
      <c r="AK107" s="14">
        <f t="shared" si="89"/>
        <v>1.9708830566360721E-12</v>
      </c>
      <c r="AL107" s="22">
        <f t="shared" si="58"/>
        <v>3.669434796176543E-12</v>
      </c>
      <c r="AM107" s="62">
        <f t="shared" si="59"/>
        <v>293.33333333333701</v>
      </c>
      <c r="AN107" s="62">
        <f ca="1">AVERAGE(OFFSET($AM$3,0,0,'Données projet'!$E$10+1,1))-AVERAGE(OFFSET($H$3,0,0,'Données projet'!$E$10+1,1))</f>
        <v>390.44421266629212</v>
      </c>
      <c r="AO107" s="62">
        <f t="shared" si="90"/>
        <v>366.59530582564736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2.0217178159211144</v>
      </c>
      <c r="AV107" s="23">
        <f>EXP(-LN(2)/25)*AV106+(1-EXP(-LN(2)/25))/(LN(2)/25)*Calculateur!AQ107*Calculateur!AS107*VLOOKUP('Données projet'!$B$10,Paramètres!$A$1:$I$88,3,0)*0.475*44/12</f>
        <v>1.6918953194489854</v>
      </c>
      <c r="AW107" s="23">
        <f>EXP(-LN(2)/2)*AW106+(1-EXP(-LN(2)/2))/(LN(2)/2)*AQ107*AT107*VLOOKUP('Données projet'!$B$10,Paramètres!$A$1:$I$88,3,0)*0.475*44/12</f>
        <v>8.1278720282124204E-11</v>
      </c>
      <c r="AX107" s="23">
        <f t="shared" si="60"/>
        <v>3.7136131354513782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283.00000000000011</v>
      </c>
      <c r="O108" s="14">
        <f>N108*VLOOKUP('Données projet'!$B$9,Paramètres!$A$1:$I$88,3,0)*VLOOKUP('Données projet'!$B$9,Paramètres!$A$1:$I$88,5,0)</f>
        <v>256.05840000000006</v>
      </c>
      <c r="P108" s="14">
        <f t="shared" si="87"/>
        <v>61.881442594256484</v>
      </c>
      <c r="Q108" s="22">
        <f t="shared" si="107"/>
        <v>553.74522585166358</v>
      </c>
      <c r="R108" s="62">
        <f t="shared" si="55"/>
        <v>847.07855918499695</v>
      </c>
      <c r="S108" s="62">
        <f ca="1">AVERAGE(OFFSET($R$3,0,0,'Données projet'!$E$9+1,1))-AVERAGE(OFFSET($H$3,0,0,'Données projet'!$E$9+1,1))</f>
        <v>388.50131600273431</v>
      </c>
      <c r="T108" s="62">
        <f t="shared" si="88"/>
        <v>247.01165577562955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24.008399329403723</v>
      </c>
      <c r="AA108" s="23">
        <f>EXP(-LN(2)/25)*AA107+(1-EXP(-LN(2)/25))/(LN(2)/25)*Calculateur!V108*Calculateur!X108*VLOOKUP('Données projet'!$B$9,Paramètres!$A$1:$I$88,3,0)*0.475*44/12</f>
        <v>31.249454601168114</v>
      </c>
      <c r="AB108" s="23">
        <f>EXP(-LN(2)/2)*AB107+(1-EXP(-LN(2)/2))/(LN(2)/2)*V108*Y108*VLOOKUP('Données projet'!$B$9,Paramètres!$A$1:$I$88,3,0)*0.475*44/12</f>
        <v>9.7401413758869949E-8</v>
      </c>
      <c r="AC108" s="24">
        <f t="shared" si="57"/>
        <v>55.257854027973252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projet'!$B$10,Paramètres!$A$1:$I$88,3,0)*VLOOKUP('Données projet'!$B$10,Paramètres!$A$1:$I$88,5,0)</f>
        <v>1.3596945791505279E-13</v>
      </c>
      <c r="AK108" s="14">
        <f t="shared" si="89"/>
        <v>1.9708830566360721E-12</v>
      </c>
      <c r="AL108" s="22">
        <f t="shared" si="58"/>
        <v>3.669434796176543E-12</v>
      </c>
      <c r="AM108" s="62">
        <f t="shared" si="59"/>
        <v>293.33333333333701</v>
      </c>
      <c r="AN108" s="62">
        <f ca="1">AVERAGE(OFFSET($AM$3,0,0,'Données projet'!$E$10+1,1))-AVERAGE(OFFSET($H$3,0,0,'Données projet'!$E$10+1,1))</f>
        <v>390.44421266629212</v>
      </c>
      <c r="AO108" s="62">
        <f t="shared" si="90"/>
        <v>366.59530582564736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1.9820731626770081</v>
      </c>
      <c r="AV108" s="23">
        <f>EXP(-LN(2)/25)*AV107+(1-EXP(-LN(2)/25))/(LN(2)/25)*Calculateur!AQ108*Calculateur!AS108*VLOOKUP('Données projet'!$B$10,Paramètres!$A$1:$I$88,3,0)*0.475*44/12</f>
        <v>1.645630352965745</v>
      </c>
      <c r="AW108" s="23">
        <f>EXP(-LN(2)/2)*AW107+(1-EXP(-LN(2)/2))/(LN(2)/2)*AQ108*AT108*VLOOKUP('Données projet'!$B$10,Paramètres!$A$1:$I$88,3,0)*0.475*44/12</f>
        <v>5.7472734277654609E-11</v>
      </c>
      <c r="AX108" s="23">
        <f t="shared" si="60"/>
        <v>3.6277035157002255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287.40000000000009</v>
      </c>
      <c r="O109" s="14">
        <f>N109*VLOOKUP('Données projet'!$B$9,Paramètres!$A$1:$I$88,3,0)*VLOOKUP('Données projet'!$B$9,Paramètres!$A$1:$I$88,5,0)</f>
        <v>260.03952000000004</v>
      </c>
      <c r="P109" s="14">
        <f t="shared" si="87"/>
        <v>62.730801948604871</v>
      </c>
      <c r="Q109" s="22">
        <f t="shared" si="107"/>
        <v>562.15831072715355</v>
      </c>
      <c r="R109" s="62">
        <f t="shared" si="55"/>
        <v>855.49164406048681</v>
      </c>
      <c r="S109" s="62">
        <f ca="1">AVERAGE(OFFSET($R$3,0,0,'Données projet'!$E$9+1,1))-AVERAGE(OFFSET($H$3,0,0,'Données projet'!$E$9+1,1))</f>
        <v>388.50131600273431</v>
      </c>
      <c r="T109" s="62">
        <f t="shared" si="88"/>
        <v>247.01165577562955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23.537609262231765</v>
      </c>
      <c r="AA109" s="23">
        <f>EXP(-LN(2)/25)*AA108+(1-EXP(-LN(2)/25))/(LN(2)/25)*Calculateur!V109*Calculateur!X109*VLOOKUP('Données projet'!$B$9,Paramètres!$A$1:$I$88,3,0)*0.475*44/12</f>
        <v>30.394936621761776</v>
      </c>
      <c r="AB109" s="23">
        <f>EXP(-LN(2)/2)*AB108+(1-EXP(-LN(2)/2))/(LN(2)/2)*V109*Y109*VLOOKUP('Données projet'!$B$9,Paramètres!$A$1:$I$88,3,0)*0.475*44/12</f>
        <v>6.8873200166053631E-8</v>
      </c>
      <c r="AC109" s="24">
        <f t="shared" si="57"/>
        <v>53.932545952866739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projet'!$B$10,Paramètres!$A$1:$I$88,3,0)*VLOOKUP('Données projet'!$B$10,Paramètres!$A$1:$I$88,5,0)</f>
        <v>1.3596945791505279E-13</v>
      </c>
      <c r="AK109" s="14">
        <f t="shared" si="89"/>
        <v>1.9708830566360721E-12</v>
      </c>
      <c r="AL109" s="22">
        <f t="shared" si="58"/>
        <v>3.669434796176543E-12</v>
      </c>
      <c r="AM109" s="62">
        <f t="shared" si="59"/>
        <v>293.33333333333701</v>
      </c>
      <c r="AN109" s="62">
        <f ca="1">AVERAGE(OFFSET($AM$3,0,0,'Données projet'!$E$10+1,1))-AVERAGE(OFFSET($H$3,0,0,'Données projet'!$E$10+1,1))</f>
        <v>390.44421266629212</v>
      </c>
      <c r="AO109" s="62">
        <f t="shared" si="90"/>
        <v>366.59530582564736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1.9432059169021678</v>
      </c>
      <c r="AV109" s="23">
        <f>EXP(-LN(2)/25)*AV108+(1-EXP(-LN(2)/25))/(LN(2)/25)*Calculateur!AQ109*Calculateur!AS109*VLOOKUP('Données projet'!$B$10,Paramètres!$A$1:$I$88,3,0)*0.475*44/12</f>
        <v>1.6006305044239575</v>
      </c>
      <c r="AW109" s="23">
        <f>EXP(-LN(2)/2)*AW108+(1-EXP(-LN(2)/2))/(LN(2)/2)*AQ109*AT109*VLOOKUP('Données projet'!$B$10,Paramètres!$A$1:$I$88,3,0)*0.475*44/12</f>
        <v>4.0639360141062109E-11</v>
      </c>
      <c r="AX109" s="23">
        <f t="shared" si="60"/>
        <v>3.5438364213667648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291.80000000000007</v>
      </c>
      <c r="O110" s="14">
        <f>N110*VLOOKUP('Données projet'!$B$9,Paramètres!$A$1:$I$88,3,0)*VLOOKUP('Données projet'!$B$9,Paramètres!$A$1:$I$88,5,0)</f>
        <v>264.02064000000007</v>
      </c>
      <c r="P110" s="14">
        <f t="shared" si="87"/>
        <v>63.578648990959174</v>
      </c>
      <c r="Q110" s="22">
        <f t="shared" si="107"/>
        <v>570.56876165925394</v>
      </c>
      <c r="R110" s="62">
        <f t="shared" si="55"/>
        <v>863.90209499258731</v>
      </c>
      <c r="S110" s="62">
        <f ca="1">AVERAGE(OFFSET($R$3,0,0,'Données projet'!$E$9+1,1))-AVERAGE(OFFSET($H$3,0,0,'Données projet'!$E$9+1,1))</f>
        <v>388.50131600273431</v>
      </c>
      <c r="T110" s="62">
        <f t="shared" si="88"/>
        <v>247.01165577562955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23.076051101123461</v>
      </c>
      <c r="AA110" s="23">
        <f>EXP(-LN(2)/25)*AA109+(1-EXP(-LN(2)/25))/(LN(2)/25)*Calculateur!V110*Calculateur!X110*VLOOKUP('Données projet'!$B$9,Paramètres!$A$1:$I$88,3,0)*0.475*44/12</f>
        <v>29.563785481439453</v>
      </c>
      <c r="AB110" s="23">
        <f>EXP(-LN(2)/2)*AB109+(1-EXP(-LN(2)/2))/(LN(2)/2)*V110*Y110*VLOOKUP('Données projet'!$B$9,Paramètres!$A$1:$I$88,3,0)*0.475*44/12</f>
        <v>4.8700706879434974E-8</v>
      </c>
      <c r="AC110" s="24">
        <f t="shared" si="57"/>
        <v>52.63983663126362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projet'!$B$10,Paramètres!$A$1:$I$88,3,0)*VLOOKUP('Données projet'!$B$10,Paramètres!$A$1:$I$88,5,0)</f>
        <v>1.3596945791505279E-13</v>
      </c>
      <c r="AK110" s="14">
        <f t="shared" si="89"/>
        <v>1.9708830566360721E-12</v>
      </c>
      <c r="AL110" s="22">
        <f t="shared" si="58"/>
        <v>3.669434796176543E-12</v>
      </c>
      <c r="AM110" s="62">
        <f t="shared" si="59"/>
        <v>293.33333333333701</v>
      </c>
      <c r="AN110" s="62">
        <f ca="1">AVERAGE(OFFSET($AM$3,0,0,'Données projet'!$E$10+1,1))-AVERAGE(OFFSET($H$3,0,0,'Données projet'!$E$10+1,1))</f>
        <v>390.44421266629212</v>
      </c>
      <c r="AO110" s="62">
        <f t="shared" si="90"/>
        <v>366.59530582564736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1.9051008341102931</v>
      </c>
      <c r="AV110" s="23">
        <f>EXP(-LN(2)/25)*AV109+(1-EXP(-LN(2)/25))/(LN(2)/25)*Calculateur!AQ110*Calculateur!AS110*VLOOKUP('Données projet'!$B$10,Paramètres!$A$1:$I$88,3,0)*0.475*44/12</f>
        <v>1.5568611791069844</v>
      </c>
      <c r="AW110" s="23">
        <f>EXP(-LN(2)/2)*AW109+(1-EXP(-LN(2)/2))/(LN(2)/2)*AQ110*AT110*VLOOKUP('Données projet'!$B$10,Paramètres!$A$1:$I$88,3,0)*0.475*44/12</f>
        <v>2.8736367138827308E-11</v>
      </c>
      <c r="AX110" s="23">
        <f t="shared" si="60"/>
        <v>3.4619620132460143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296.20000000000005</v>
      </c>
      <c r="O111" s="14">
        <f>N111*VLOOKUP('Données projet'!$B$9,Paramètres!$A$1:$I$88,3,0)*VLOOKUP('Données projet'!$B$9,Paramètres!$A$1:$I$88,5,0)</f>
        <v>268.00176000000005</v>
      </c>
      <c r="P111" s="14">
        <f t="shared" si="87"/>
        <v>64.425009159185578</v>
      </c>
      <c r="Q111" s="22">
        <f t="shared" si="107"/>
        <v>578.97662295224825</v>
      </c>
      <c r="R111" s="62">
        <f t="shared" si="55"/>
        <v>872.30995628558162</v>
      </c>
      <c r="S111" s="62">
        <f ca="1">AVERAGE(OFFSET($R$3,0,0,'Données projet'!$E$9+1,1))-AVERAGE(OFFSET($H$3,0,0,'Données projet'!$E$9+1,1))</f>
        <v>388.50131600273431</v>
      </c>
      <c r="T111" s="62">
        <f t="shared" si="88"/>
        <v>247.01165577562955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22.623543814031812</v>
      </c>
      <c r="AA111" s="23">
        <f>EXP(-LN(2)/25)*AA110+(1-EXP(-LN(2)/25))/(LN(2)/25)*Calculateur!V111*Calculateur!X111*VLOOKUP('Données projet'!$B$9,Paramètres!$A$1:$I$88,3,0)*0.475*44/12</f>
        <v>28.755362212757582</v>
      </c>
      <c r="AB111" s="23">
        <f>EXP(-LN(2)/2)*AB110+(1-EXP(-LN(2)/2))/(LN(2)/2)*V111*Y111*VLOOKUP('Données projet'!$B$9,Paramètres!$A$1:$I$88,3,0)*0.475*44/12</f>
        <v>3.4436600083026815E-8</v>
      </c>
      <c r="AC111" s="24">
        <f t="shared" si="57"/>
        <v>51.378906061225997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projet'!$B$10,Paramètres!$A$1:$I$88,3,0)*VLOOKUP('Données projet'!$B$10,Paramètres!$A$1:$I$88,5,0)</f>
        <v>1.3596945791505279E-13</v>
      </c>
      <c r="AK111" s="14">
        <f t="shared" si="89"/>
        <v>1.9708830566360721E-12</v>
      </c>
      <c r="AL111" s="22">
        <f t="shared" si="58"/>
        <v>3.669434796176543E-12</v>
      </c>
      <c r="AM111" s="62">
        <f t="shared" si="59"/>
        <v>293.33333333333701</v>
      </c>
      <c r="AN111" s="62">
        <f ca="1">AVERAGE(OFFSET($AM$3,0,0,'Données projet'!$E$10+1,1))-AVERAGE(OFFSET($H$3,0,0,'Données projet'!$E$10+1,1))</f>
        <v>390.44421266629212</v>
      </c>
      <c r="AO111" s="62">
        <f t="shared" si="90"/>
        <v>366.59530582564736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1.8677429687501614</v>
      </c>
      <c r="AV111" s="23">
        <f>EXP(-LN(2)/25)*AV110+(1-EXP(-LN(2)/25))/(LN(2)/25)*Calculateur!AQ111*Calculateur!AS111*VLOOKUP('Données projet'!$B$10,Paramètres!$A$1:$I$88,3,0)*0.475*44/12</f>
        <v>1.5142887282925328</v>
      </c>
      <c r="AW111" s="23">
        <f>EXP(-LN(2)/2)*AW110+(1-EXP(-LN(2)/2))/(LN(2)/2)*AQ111*AT111*VLOOKUP('Données projet'!$B$10,Paramètres!$A$1:$I$88,3,0)*0.475*44/12</f>
        <v>2.0319680070531058E-11</v>
      </c>
      <c r="AX111" s="23">
        <f t="shared" si="60"/>
        <v>3.382031697063014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300.60000000000002</v>
      </c>
      <c r="O112" s="14">
        <f>N112*VLOOKUP('Données projet'!$B$9,Paramètres!$A$1:$I$88,3,0)*VLOOKUP('Données projet'!$B$9,Paramètres!$A$1:$I$88,5,0)</f>
        <v>271.98288000000002</v>
      </c>
      <c r="P112" s="14">
        <f t="shared" si="87"/>
        <v>65.269907092018755</v>
      </c>
      <c r="Q112" s="22">
        <f t="shared" si="107"/>
        <v>587.38193751859933</v>
      </c>
      <c r="R112" s="62">
        <f t="shared" si="55"/>
        <v>880.7152708519327</v>
      </c>
      <c r="S112" s="62">
        <f ca="1">AVERAGE(OFFSET($R$3,0,0,'Données projet'!$E$9+1,1))-AVERAGE(OFFSET($H$3,0,0,'Données projet'!$E$9+1,1))</f>
        <v>388.50131600273431</v>
      </c>
      <c r="T112" s="62">
        <f t="shared" si="88"/>
        <v>247.01165577562955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22.179909918837836</v>
      </c>
      <c r="AA112" s="23">
        <f>EXP(-LN(2)/25)*AA111+(1-EXP(-LN(2)/25))/(LN(2)/25)*Calculateur!V112*Calculateur!X112*VLOOKUP('Données projet'!$B$9,Paramètres!$A$1:$I$88,3,0)*0.475*44/12</f>
        <v>27.969045320870947</v>
      </c>
      <c r="AB112" s="23">
        <f>EXP(-LN(2)/2)*AB111+(1-EXP(-LN(2)/2))/(LN(2)/2)*V112*Y112*VLOOKUP('Données projet'!$B$9,Paramètres!$A$1:$I$88,3,0)*0.475*44/12</f>
        <v>2.4350353439717487E-8</v>
      </c>
      <c r="AC112" s="24">
        <f t="shared" si="57"/>
        <v>50.14895526405914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projet'!$B$10,Paramètres!$A$1:$I$88,3,0)*VLOOKUP('Données projet'!$B$10,Paramètres!$A$1:$I$88,5,0)</f>
        <v>1.3596945791505279E-13</v>
      </c>
      <c r="AK112" s="14">
        <f t="shared" si="89"/>
        <v>1.9708830566360721E-12</v>
      </c>
      <c r="AL112" s="22">
        <f t="shared" si="58"/>
        <v>3.669434796176543E-12</v>
      </c>
      <c r="AM112" s="62">
        <f t="shared" si="59"/>
        <v>293.33333333333701</v>
      </c>
      <c r="AN112" s="62">
        <f ca="1">AVERAGE(OFFSET($AM$3,0,0,'Données projet'!$E$10+1,1))-AVERAGE(OFFSET($H$3,0,0,'Données projet'!$E$10+1,1))</f>
        <v>390.44421266629212</v>
      </c>
      <c r="AO112" s="62">
        <f t="shared" si="90"/>
        <v>366.59530582564736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1.831117668343694</v>
      </c>
      <c r="AV112" s="23">
        <f>EXP(-LN(2)/25)*AV111+(1-EXP(-LN(2)/25))/(LN(2)/25)*Calculateur!AQ112*Calculateur!AS112*VLOOKUP('Données projet'!$B$10,Paramètres!$A$1:$I$88,3,0)*0.475*44/12</f>
        <v>1.4728804233843902</v>
      </c>
      <c r="AW112" s="23">
        <f>EXP(-LN(2)/2)*AW111+(1-EXP(-LN(2)/2))/(LN(2)/2)*AQ112*AT112*VLOOKUP('Données projet'!$B$10,Paramètres!$A$1:$I$88,3,0)*0.475*44/12</f>
        <v>1.4368183569413655E-11</v>
      </c>
      <c r="AX112" s="23">
        <f t="shared" si="60"/>
        <v>3.3039980917424523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305</v>
      </c>
      <c r="O113" s="14">
        <f>N113*VLOOKUP('Données projet'!$B$9,Paramètres!$A$1:$I$88,3,0)*VLOOKUP('Données projet'!$B$9,Paramètres!$A$1:$I$88,5,0)</f>
        <v>275.964</v>
      </c>
      <c r="P113" s="14">
        <f t="shared" si="87"/>
        <v>66.113366665488911</v>
      </c>
      <c r="Q113" s="22">
        <f t="shared" si="107"/>
        <v>595.7847469423931</v>
      </c>
      <c r="R113" s="62">
        <f t="shared" si="55"/>
        <v>889.11808027572647</v>
      </c>
      <c r="S113" s="62">
        <f ca="1">AVERAGE(OFFSET($R$3,0,0,'Données projet'!$E$9+1,1))-AVERAGE(OFFSET($H$3,0,0,'Données projet'!$E$9+1,1))</f>
        <v>388.50131600273431</v>
      </c>
      <c r="T113" s="62">
        <f t="shared" si="88"/>
        <v>247.01165577562955</v>
      </c>
      <c r="U113" s="16">
        <f>IF(ISNA(VLOOKUP(A113,'Données projet'!$A$35:$I$55,3,0)),0,VLOOKUP(A113,'Données projet'!$A$35:$I$55,3,0))</f>
        <v>10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projet'!$B$9,Paramètres!$A$1:$I$88,7,0))</f>
        <v>0.23650000000000002</v>
      </c>
      <c r="X113" s="17">
        <f>IF(ISNA(VLOOKUP(A113,'Données projet'!$A$35:$I$55,6,0)),0%,VLOOKUP(A113,'Données projet'!$A$35:$I$55,6,0)*VLOOKUP('Données projet'!$B$9,Paramètres!$A$1:$I$88,7,0))</f>
        <v>0.19350000000000001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30.970593123817594</v>
      </c>
      <c r="AA113" s="23">
        <f>EXP(-LN(2)/25)*AA112+(1-EXP(-LN(2)/25))/(LN(2)/25)*Calculateur!V113*Calculateur!X113*VLOOKUP('Données projet'!$B$9,Paramètres!$A$1:$I$88,3,0)*0.475*44/12</f>
        <v>34.722742709494995</v>
      </c>
      <c r="AB113" s="23">
        <f>EXP(-LN(2)/2)*AB112+(1-EXP(-LN(2)/2))/(LN(2)/2)*V113*Y113*VLOOKUP('Données projet'!$B$9,Paramètres!$A$1:$I$88,3,0)*0.475*44/12</f>
        <v>1.7218300041513408E-8</v>
      </c>
      <c r="AC113" s="24">
        <f t="shared" si="57"/>
        <v>65.693335850530886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projet'!$B$10,Paramètres!$A$1:$I$88,3,0)*VLOOKUP('Données projet'!$B$10,Paramètres!$A$1:$I$88,5,0)</f>
        <v>1.3596945791505279E-13</v>
      </c>
      <c r="AK113" s="14">
        <f t="shared" si="89"/>
        <v>1.9708830566360721E-12</v>
      </c>
      <c r="AL113" s="22">
        <f t="shared" si="58"/>
        <v>3.669434796176543E-12</v>
      </c>
      <c r="AM113" s="62">
        <f t="shared" si="59"/>
        <v>293.33333333333701</v>
      </c>
      <c r="AN113" s="62">
        <f ca="1">AVERAGE(OFFSET($AM$3,0,0,'Données projet'!$E$10+1,1))-AVERAGE(OFFSET($H$3,0,0,'Données projet'!$E$10+1,1))</f>
        <v>390.44421266629212</v>
      </c>
      <c r="AO113" s="62">
        <f t="shared" si="90"/>
        <v>366.59530582564736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1.79521056773897</v>
      </c>
      <c r="AV113" s="23">
        <f>EXP(-LN(2)/25)*AV112+(1-EXP(-LN(2)/25))/(LN(2)/25)*Calculateur!AQ113*Calculateur!AS113*VLOOKUP('Données projet'!$B$10,Paramètres!$A$1:$I$88,3,0)*0.475*44/12</f>
        <v>1.4326044307515289</v>
      </c>
      <c r="AW113" s="23">
        <f>EXP(-LN(2)/2)*AW112+(1-EXP(-LN(2)/2))/(LN(2)/2)*AQ113*AT113*VLOOKUP('Données projet'!$B$10,Paramètres!$A$1:$I$88,3,0)*0.475*44/12</f>
        <v>1.015984003526553E-11</v>
      </c>
      <c r="AX113" s="23">
        <f t="shared" si="60"/>
        <v>3.2278149985006586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269.7</v>
      </c>
      <c r="O114" s="14">
        <f>N114*VLOOKUP('Données projet'!$B$9,Paramètres!$A$1:$I$88,3,0)*VLOOKUP('Données projet'!$B$9,Paramètres!$A$1:$I$88,5,0)</f>
        <v>244.02455999999998</v>
      </c>
      <c r="P114" s="14">
        <f t="shared" si="87"/>
        <v>59.304594314969279</v>
      </c>
      <c r="Q114" s="22">
        <f t="shared" si="107"/>
        <v>528.29827709857148</v>
      </c>
      <c r="R114" s="62">
        <f t="shared" si="55"/>
        <v>821.63161043190485</v>
      </c>
      <c r="S114" s="62">
        <f ca="1">AVERAGE(OFFSET($R$3,0,0,'Données projet'!$E$9+1,1))-AVERAGE(OFFSET($H$3,0,0,'Données projet'!$E$9+1,1))</f>
        <v>388.50131600273431</v>
      </c>
      <c r="T114" s="62">
        <f t="shared" si="88"/>
        <v>247.01165577562955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30.363278682856084</v>
      </c>
      <c r="AA114" s="23">
        <f>EXP(-LN(2)/25)*AA113+(1-EXP(-LN(2)/25))/(LN(2)/25)*Calculateur!V114*Calculateur!X114*VLOOKUP('Données projet'!$B$9,Paramètres!$A$1:$I$88,3,0)*0.475*44/12</f>
        <v>33.773247484114172</v>
      </c>
      <c r="AB114" s="23">
        <f>EXP(-LN(2)/2)*AB113+(1-EXP(-LN(2)/2))/(LN(2)/2)*V114*Y114*VLOOKUP('Données projet'!$B$9,Paramètres!$A$1:$I$88,3,0)*0.475*44/12</f>
        <v>1.2175176719858744E-8</v>
      </c>
      <c r="AC114" s="24">
        <f t="shared" si="57"/>
        <v>64.136526179145434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projet'!$B$10,Paramètres!$A$1:$I$88,3,0)*VLOOKUP('Données projet'!$B$10,Paramètres!$A$1:$I$88,5,0)</f>
        <v>1.3596945791505279E-13</v>
      </c>
      <c r="AK114" s="14">
        <f t="shared" si="89"/>
        <v>1.9708830566360721E-12</v>
      </c>
      <c r="AL114" s="22">
        <f t="shared" si="58"/>
        <v>3.669434796176543E-12</v>
      </c>
      <c r="AM114" s="62">
        <f t="shared" si="59"/>
        <v>293.33333333333701</v>
      </c>
      <c r="AN114" s="62">
        <f ca="1">AVERAGE(OFFSET($AM$3,0,0,'Données projet'!$E$10+1,1))-AVERAGE(OFFSET($H$3,0,0,'Données projet'!$E$10+1,1))</f>
        <v>390.44421266629212</v>
      </c>
      <c r="AO114" s="62">
        <f t="shared" si="90"/>
        <v>366.59530582564736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1.7600075834759359</v>
      </c>
      <c r="AV114" s="23">
        <f>EXP(-LN(2)/25)*AV113+(1-EXP(-LN(2)/25))/(LN(2)/25)*Calculateur!AQ114*Calculateur!AS114*VLOOKUP('Données projet'!$B$10,Paramètres!$A$1:$I$88,3,0)*0.475*44/12</f>
        <v>1.3934297872552355</v>
      </c>
      <c r="AW114" s="23">
        <f>EXP(-LN(2)/2)*AW113+(1-EXP(-LN(2)/2))/(LN(2)/2)*AQ114*AT114*VLOOKUP('Données projet'!$B$10,Paramètres!$A$1:$I$88,3,0)*0.475*44/12</f>
        <v>7.1840917847068293E-12</v>
      </c>
      <c r="AX114" s="23">
        <f t="shared" si="60"/>
        <v>3.1534373707383554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273.39999999999998</v>
      </c>
      <c r="O115" s="14">
        <f>N115*VLOOKUP('Données projet'!$B$9,Paramètres!$A$1:$I$88,3,0)*VLOOKUP('Données projet'!$B$9,Paramètres!$A$1:$I$88,5,0)</f>
        <v>247.37231999999997</v>
      </c>
      <c r="P115" s="14">
        <f t="shared" si="87"/>
        <v>60.022917171131049</v>
      </c>
      <c r="Q115" s="22">
        <f t="shared" si="107"/>
        <v>535.38003807305324</v>
      </c>
      <c r="R115" s="62">
        <f t="shared" si="55"/>
        <v>828.71337140638661</v>
      </c>
      <c r="S115" s="62">
        <f ca="1">AVERAGE(OFFSET($R$3,0,0,'Données projet'!$E$9+1,1))-AVERAGE(OFFSET($H$3,0,0,'Données projet'!$E$9+1,1))</f>
        <v>388.50131600273431</v>
      </c>
      <c r="T115" s="62">
        <f t="shared" si="88"/>
        <v>247.01165577562955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29.767873307656597</v>
      </c>
      <c r="AA115" s="23">
        <f>EXP(-LN(2)/25)*AA114+(1-EXP(-LN(2)/25))/(LN(2)/25)*Calculateur!V115*Calculateur!X115*VLOOKUP('Données projet'!$B$9,Paramètres!$A$1:$I$88,3,0)*0.475*44/12</f>
        <v>32.849716255603177</v>
      </c>
      <c r="AB115" s="23">
        <f>EXP(-LN(2)/2)*AB114+(1-EXP(-LN(2)/2))/(LN(2)/2)*V115*Y115*VLOOKUP('Données projet'!$B$9,Paramètres!$A$1:$I$88,3,0)*0.475*44/12</f>
        <v>8.6091500207567039E-9</v>
      </c>
      <c r="AC115" s="24">
        <f t="shared" si="57"/>
        <v>62.617589571868919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projet'!$B$10,Paramètres!$A$1:$I$88,3,0)*VLOOKUP('Données projet'!$B$10,Paramètres!$A$1:$I$88,5,0)</f>
        <v>1.3596945791505279E-13</v>
      </c>
      <c r="AK115" s="14">
        <f t="shared" si="89"/>
        <v>1.9708830566360721E-12</v>
      </c>
      <c r="AL115" s="22">
        <f t="shared" si="58"/>
        <v>3.669434796176543E-12</v>
      </c>
      <c r="AM115" s="62">
        <f t="shared" si="59"/>
        <v>293.33333333333701</v>
      </c>
      <c r="AN115" s="62">
        <f ca="1">AVERAGE(OFFSET($AM$3,0,0,'Données projet'!$E$10+1,1))-AVERAGE(OFFSET($H$3,0,0,'Données projet'!$E$10+1,1))</f>
        <v>390.44421266629212</v>
      </c>
      <c r="AO115" s="62">
        <f t="shared" si="90"/>
        <v>366.59530582564736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1.7254949082625994</v>
      </c>
      <c r="AV115" s="23">
        <f>EXP(-LN(2)/25)*AV114+(1-EXP(-LN(2)/25))/(LN(2)/25)*Calculateur!AQ115*Calculateur!AS115*VLOOKUP('Données projet'!$B$10,Paramètres!$A$1:$I$88,3,0)*0.475*44/12</f>
        <v>1.3553263764454533</v>
      </c>
      <c r="AW115" s="23">
        <f>EXP(-LN(2)/2)*AW114+(1-EXP(-LN(2)/2))/(LN(2)/2)*AQ115*AT115*VLOOKUP('Données projet'!$B$10,Paramètres!$A$1:$I$88,3,0)*0.475*44/12</f>
        <v>5.079920017632766E-12</v>
      </c>
      <c r="AX115" s="23">
        <f t="shared" si="60"/>
        <v>3.0808212847131329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277.09999999999997</v>
      </c>
      <c r="O116" s="14">
        <f>N116*VLOOKUP('Données projet'!$B$9,Paramètres!$A$1:$I$88,3,0)*VLOOKUP('Données projet'!$B$9,Paramètres!$A$1:$I$88,5,0)</f>
        <v>250.72007999999994</v>
      </c>
      <c r="P116" s="14">
        <f t="shared" si="87"/>
        <v>60.740109326032758</v>
      </c>
      <c r="Q116" s="22">
        <f t="shared" si="107"/>
        <v>542.45982974284027</v>
      </c>
      <c r="R116" s="62">
        <f t="shared" si="55"/>
        <v>835.79316307617364</v>
      </c>
      <c r="S116" s="62">
        <f ca="1">AVERAGE(OFFSET($R$3,0,0,'Données projet'!$E$9+1,1))-AVERAGE(OFFSET($H$3,0,0,'Données projet'!$E$9+1,1))</f>
        <v>388.50131600273431</v>
      </c>
      <c r="T116" s="62">
        <f t="shared" si="88"/>
        <v>247.01165577562955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29.184143468703354</v>
      </c>
      <c r="AA116" s="23">
        <f>EXP(-LN(2)/25)*AA115+(1-EXP(-LN(2)/25))/(LN(2)/25)*Calculateur!V116*Calculateur!X116*VLOOKUP('Données projet'!$B$9,Paramètres!$A$1:$I$88,3,0)*0.475*44/12</f>
        <v>31.951439037102208</v>
      </c>
      <c r="AB116" s="23">
        <f>EXP(-LN(2)/2)*AB115+(1-EXP(-LN(2)/2))/(LN(2)/2)*V116*Y116*VLOOKUP('Données projet'!$B$9,Paramètres!$A$1:$I$88,3,0)*0.475*44/12</f>
        <v>6.0875883599293718E-9</v>
      </c>
      <c r="AC116" s="24">
        <f t="shared" si="57"/>
        <v>61.135582511893148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projet'!$B$10,Paramètres!$A$1:$I$88,3,0)*VLOOKUP('Données projet'!$B$10,Paramètres!$A$1:$I$88,5,0)</f>
        <v>1.3596945791505279E-13</v>
      </c>
      <c r="AK116" s="14">
        <f t="shared" si="89"/>
        <v>1.9708830566360721E-12</v>
      </c>
      <c r="AL116" s="22">
        <f t="shared" si="58"/>
        <v>3.669434796176543E-12</v>
      </c>
      <c r="AM116" s="62">
        <f t="shared" si="59"/>
        <v>293.33333333333701</v>
      </c>
      <c r="AN116" s="62">
        <f ca="1">AVERAGE(OFFSET($AM$3,0,0,'Données projet'!$E$10+1,1))-AVERAGE(OFFSET($H$3,0,0,'Données projet'!$E$10+1,1))</f>
        <v>390.44421266629212</v>
      </c>
      <c r="AO116" s="62">
        <f t="shared" si="90"/>
        <v>366.59530582564736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1.6916590055595433</v>
      </c>
      <c r="AV116" s="23">
        <f>EXP(-LN(2)/25)*AV115+(1-EXP(-LN(2)/25))/(LN(2)/25)*Calculateur!AQ116*Calculateur!AS116*VLOOKUP('Données projet'!$B$10,Paramètres!$A$1:$I$88,3,0)*0.475*44/12</f>
        <v>1.3182649054080358</v>
      </c>
      <c r="AW116" s="23">
        <f>EXP(-LN(2)/2)*AW115+(1-EXP(-LN(2)/2))/(LN(2)/2)*AQ116*AT116*VLOOKUP('Données projet'!$B$10,Paramètres!$A$1:$I$88,3,0)*0.475*44/12</f>
        <v>3.5920458923534151E-12</v>
      </c>
      <c r="AX116" s="23">
        <f t="shared" si="60"/>
        <v>3.0099239109711715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280.79999999999995</v>
      </c>
      <c r="O117" s="14">
        <f>N117*VLOOKUP('Données projet'!$B$9,Paramètres!$A$1:$I$88,3,0)*VLOOKUP('Données projet'!$B$9,Paramètres!$A$1:$I$88,5,0)</f>
        <v>254.06783999999996</v>
      </c>
      <c r="P117" s="14">
        <f t="shared" si="87"/>
        <v>61.456187622750718</v>
      </c>
      <c r="Q117" s="22">
        <f t="shared" si="107"/>
        <v>549.53768144295748</v>
      </c>
      <c r="R117" s="62">
        <f t="shared" si="55"/>
        <v>842.87101477629085</v>
      </c>
      <c r="S117" s="62">
        <f ca="1">AVERAGE(OFFSET($R$3,0,0,'Données projet'!$E$9+1,1))-AVERAGE(OFFSET($H$3,0,0,'Données projet'!$E$9+1,1))</f>
        <v>388.50131600273431</v>
      </c>
      <c r="T117" s="62">
        <f t="shared" si="88"/>
        <v>247.01165577562955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28.611860215851937</v>
      </c>
      <c r="AA117" s="23">
        <f>EXP(-LN(2)/25)*AA116+(1-EXP(-LN(2)/25))/(LN(2)/25)*Calculateur!V117*Calculateur!X117*VLOOKUP('Données projet'!$B$9,Paramètres!$A$1:$I$88,3,0)*0.475*44/12</f>
        <v>31.077725256379495</v>
      </c>
      <c r="AB117" s="23">
        <f>EXP(-LN(2)/2)*AB116+(1-EXP(-LN(2)/2))/(LN(2)/2)*V117*Y117*VLOOKUP('Données projet'!$B$9,Paramètres!$A$1:$I$88,3,0)*0.475*44/12</f>
        <v>4.3045750103783519E-9</v>
      </c>
      <c r="AC117" s="24">
        <f t="shared" si="57"/>
        <v>59.689585476536003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projet'!$B$10,Paramètres!$A$1:$I$88,3,0)*VLOOKUP('Données projet'!$B$10,Paramètres!$A$1:$I$88,5,0)</f>
        <v>1.3596945791505279E-13</v>
      </c>
      <c r="AK117" s="14">
        <f t="shared" si="89"/>
        <v>1.9708830566360721E-12</v>
      </c>
      <c r="AL117" s="22">
        <f t="shared" si="58"/>
        <v>3.669434796176543E-12</v>
      </c>
      <c r="AM117" s="62">
        <f t="shared" si="59"/>
        <v>293.33333333333701</v>
      </c>
      <c r="AN117" s="62">
        <f ca="1">AVERAGE(OFFSET($AM$3,0,0,'Données projet'!$E$10+1,1))-AVERAGE(OFFSET($H$3,0,0,'Données projet'!$E$10+1,1))</f>
        <v>390.44421266629212</v>
      </c>
      <c r="AO117" s="62">
        <f t="shared" si="90"/>
        <v>366.59530582564736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1.6584866042706312</v>
      </c>
      <c r="AV117" s="23">
        <f>EXP(-LN(2)/25)*AV116+(1-EXP(-LN(2)/25))/(LN(2)/25)*Calculateur!AQ117*Calculateur!AS117*VLOOKUP('Données projet'!$B$10,Paramètres!$A$1:$I$88,3,0)*0.475*44/12</f>
        <v>1.2822168822451145</v>
      </c>
      <c r="AW117" s="23">
        <f>EXP(-LN(2)/2)*AW116+(1-EXP(-LN(2)/2))/(LN(2)/2)*AQ117*AT117*VLOOKUP('Données projet'!$B$10,Paramètres!$A$1:$I$88,3,0)*0.475*44/12</f>
        <v>2.5399600088163834E-12</v>
      </c>
      <c r="AX117" s="23">
        <f t="shared" si="60"/>
        <v>2.9407034865182857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284.49999999999994</v>
      </c>
      <c r="O118" s="14">
        <f>N118*VLOOKUP('Données projet'!$B$9,Paramètres!$A$1:$I$88,3,0)*VLOOKUP('Données projet'!$B$9,Paramètres!$A$1:$I$88,5,0)</f>
        <v>257.41559999999993</v>
      </c>
      <c r="P118" s="14">
        <f t="shared" si="87"/>
        <v>62.171168434977119</v>
      </c>
      <c r="Q118" s="22">
        <f t="shared" si="107"/>
        <v>556.61362169091831</v>
      </c>
      <c r="R118" s="62">
        <f t="shared" si="55"/>
        <v>849.94695502425157</v>
      </c>
      <c r="S118" s="62">
        <f ca="1">AVERAGE(OFFSET($R$3,0,0,'Données projet'!$E$9+1,1))-AVERAGE(OFFSET($H$3,0,0,'Données projet'!$E$9+1,1))</f>
        <v>388.50131600273431</v>
      </c>
      <c r="T118" s="62">
        <f t="shared" si="88"/>
        <v>247.01165577562955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28.050799088530617</v>
      </c>
      <c r="AA118" s="23">
        <f>EXP(-LN(2)/25)*AA117+(1-EXP(-LN(2)/25))/(LN(2)/25)*Calculateur!V118*Calculateur!X118*VLOOKUP('Données projet'!$B$9,Paramètres!$A$1:$I$88,3,0)*0.475*44/12</f>
        <v>30.227903224937254</v>
      </c>
      <c r="AB118" s="23">
        <f>EXP(-LN(2)/2)*AB117+(1-EXP(-LN(2)/2))/(LN(2)/2)*V118*Y118*VLOOKUP('Données projet'!$B$9,Paramètres!$A$1:$I$88,3,0)*0.475*44/12</f>
        <v>3.0437941799646859E-9</v>
      </c>
      <c r="AC118" s="24">
        <f t="shared" si="57"/>
        <v>58.278702316511669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projet'!$B$10,Paramètres!$A$1:$I$88,3,0)*VLOOKUP('Données projet'!$B$10,Paramètres!$A$1:$I$88,5,0)</f>
        <v>1.3596945791505279E-13</v>
      </c>
      <c r="AK118" s="14">
        <f t="shared" si="89"/>
        <v>1.9708830566360721E-12</v>
      </c>
      <c r="AL118" s="22">
        <f t="shared" si="58"/>
        <v>3.669434796176543E-12</v>
      </c>
      <c r="AM118" s="62">
        <f t="shared" si="59"/>
        <v>293.33333333333701</v>
      </c>
      <c r="AN118" s="62">
        <f ca="1">AVERAGE(OFFSET($AM$3,0,0,'Données projet'!$E$10+1,1))-AVERAGE(OFFSET($H$3,0,0,'Données projet'!$E$10+1,1))</f>
        <v>390.44421266629212</v>
      </c>
      <c r="AO118" s="62">
        <f t="shared" si="90"/>
        <v>366.59530582564736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1.6259646935378278</v>
      </c>
      <c r="AV118" s="23">
        <f>EXP(-LN(2)/25)*AV117+(1-EXP(-LN(2)/25))/(LN(2)/25)*Calculateur!AQ118*Calculateur!AS118*VLOOKUP('Données projet'!$B$10,Paramètres!$A$1:$I$88,3,0)*0.475*44/12</f>
        <v>1.2471545941712665</v>
      </c>
      <c r="AW118" s="23">
        <f>EXP(-LN(2)/2)*AW117+(1-EXP(-LN(2)/2))/(LN(2)/2)*AQ118*AT118*VLOOKUP('Données projet'!$B$10,Paramètres!$A$1:$I$88,3,0)*0.475*44/12</f>
        <v>1.7960229461767079E-12</v>
      </c>
      <c r="AX118" s="23">
        <f t="shared" si="60"/>
        <v>2.8731192877108902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288.19999999999993</v>
      </c>
      <c r="O119" s="14">
        <f>N119*VLOOKUP('Données projet'!$B$9,Paramètres!$A$1:$I$88,3,0)*VLOOKUP('Données projet'!$B$9,Paramètres!$A$1:$I$88,5,0)</f>
        <v>260.76335999999992</v>
      </c>
      <c r="P119" s="14">
        <f t="shared" si="87"/>
        <v>62.885067686031952</v>
      </c>
      <c r="Q119" s="22">
        <f t="shared" si="107"/>
        <v>563.68767821983886</v>
      </c>
      <c r="R119" s="62">
        <f t="shared" si="55"/>
        <v>857.02101155317223</v>
      </c>
      <c r="S119" s="62">
        <f ca="1">AVERAGE(OFFSET($R$3,0,0,'Données projet'!$E$9+1,1))-AVERAGE(OFFSET($H$3,0,0,'Données projet'!$E$9+1,1))</f>
        <v>388.50131600273431</v>
      </c>
      <c r="T119" s="62">
        <f t="shared" si="88"/>
        <v>247.01165577562955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27.500740027702573</v>
      </c>
      <c r="AA119" s="23">
        <f>EXP(-LN(2)/25)*AA118+(1-EXP(-LN(2)/25))/(LN(2)/25)*Calculateur!V119*Calculateur!X119*VLOOKUP('Données projet'!$B$9,Paramètres!$A$1:$I$88,3,0)*0.475*44/12</f>
        <v>29.401319621635</v>
      </c>
      <c r="AB119" s="23">
        <f>EXP(-LN(2)/2)*AB118+(1-EXP(-LN(2)/2))/(LN(2)/2)*V119*Y119*VLOOKUP('Données projet'!$B$9,Paramètres!$A$1:$I$88,3,0)*0.475*44/12</f>
        <v>2.152287505189176E-9</v>
      </c>
      <c r="AC119" s="24">
        <f t="shared" si="57"/>
        <v>56.902059651489864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projet'!$B$10,Paramètres!$A$1:$I$88,3,0)*VLOOKUP('Données projet'!$B$10,Paramètres!$A$1:$I$88,5,0)</f>
        <v>1.3596945791505279E-13</v>
      </c>
      <c r="AK119" s="14">
        <f t="shared" si="89"/>
        <v>1.9708830566360721E-12</v>
      </c>
      <c r="AL119" s="22">
        <f t="shared" si="58"/>
        <v>3.669434796176543E-12</v>
      </c>
      <c r="AM119" s="62">
        <f t="shared" si="59"/>
        <v>293.33333333333701</v>
      </c>
      <c r="AN119" s="62">
        <f ca="1">AVERAGE(OFFSET($AM$3,0,0,'Données projet'!$E$10+1,1))-AVERAGE(OFFSET($H$3,0,0,'Données projet'!$E$10+1,1))</f>
        <v>390.44421266629212</v>
      </c>
      <c r="AO119" s="62">
        <f t="shared" si="90"/>
        <v>366.59530582564736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1.5940805176380879</v>
      </c>
      <c r="AV119" s="23">
        <f>EXP(-LN(2)/25)*AV118+(1-EXP(-LN(2)/25))/(LN(2)/25)*Calculateur!AQ119*Calculateur!AS119*VLOOKUP('Données projet'!$B$10,Paramètres!$A$1:$I$88,3,0)*0.475*44/12</f>
        <v>1.2130510862086434</v>
      </c>
      <c r="AW119" s="23">
        <f>EXP(-LN(2)/2)*AW118+(1-EXP(-LN(2)/2))/(LN(2)/2)*AQ119*AT119*VLOOKUP('Données projet'!$B$10,Paramètres!$A$1:$I$88,3,0)*0.475*44/12</f>
        <v>1.2699800044081919E-12</v>
      </c>
      <c r="AX119" s="23">
        <f t="shared" si="60"/>
        <v>2.8071316038480014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291.89999999999992</v>
      </c>
      <c r="O120" s="14">
        <f>N120*VLOOKUP('Données projet'!$B$9,Paramètres!$A$1:$I$88,3,0)*VLOOKUP('Données projet'!$B$9,Paramètres!$A$1:$I$88,5,0)</f>
        <v>264.11111999999991</v>
      </c>
      <c r="P120" s="14">
        <f t="shared" si="87"/>
        <v>63.59790086687066</v>
      </c>
      <c r="Q120" s="22">
        <f t="shared" si="107"/>
        <v>570.75987800979954</v>
      </c>
      <c r="R120" s="62">
        <f t="shared" si="55"/>
        <v>864.09321134313291</v>
      </c>
      <c r="S120" s="62">
        <f ca="1">AVERAGE(OFFSET($R$3,0,0,'Données projet'!$E$9+1,1))-AVERAGE(OFFSET($H$3,0,0,'Données projet'!$E$9+1,1))</f>
        <v>388.50131600273431</v>
      </c>
      <c r="T120" s="62">
        <f t="shared" si="88"/>
        <v>247.01165577562955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26.961467289554466</v>
      </c>
      <c r="AA120" s="23">
        <f>EXP(-LN(2)/25)*AA119+(1-EXP(-LN(2)/25))/(LN(2)/25)*Calculateur!V120*Calculateur!X120*VLOOKUP('Données projet'!$B$9,Paramètres!$A$1:$I$88,3,0)*0.475*44/12</f>
        <v>28.59733899043319</v>
      </c>
      <c r="AB120" s="23">
        <f>EXP(-LN(2)/2)*AB119+(1-EXP(-LN(2)/2))/(LN(2)/2)*V120*Y120*VLOOKUP('Données projet'!$B$9,Paramètres!$A$1:$I$88,3,0)*0.475*44/12</f>
        <v>1.521897089982343E-9</v>
      </c>
      <c r="AC120" s="24">
        <f t="shared" si="57"/>
        <v>55.558806281509554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projet'!$B$10,Paramètres!$A$1:$I$88,3,0)*VLOOKUP('Données projet'!$B$10,Paramètres!$A$1:$I$88,5,0)</f>
        <v>1.3596945791505279E-13</v>
      </c>
      <c r="AK120" s="14">
        <f t="shared" si="89"/>
        <v>1.9708830566360721E-12</v>
      </c>
      <c r="AL120" s="22">
        <f t="shared" si="58"/>
        <v>3.669434796176543E-12</v>
      </c>
      <c r="AM120" s="62">
        <f t="shared" si="59"/>
        <v>293.33333333333701</v>
      </c>
      <c r="AN120" s="62">
        <f ca="1">AVERAGE(OFFSET($AM$3,0,0,'Données projet'!$E$10+1,1))-AVERAGE(OFFSET($H$3,0,0,'Données projet'!$E$10+1,1))</f>
        <v>390.44421266629212</v>
      </c>
      <c r="AO120" s="62">
        <f t="shared" si="90"/>
        <v>366.59530582564736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1.5628215709803148</v>
      </c>
      <c r="AV120" s="23">
        <f>EXP(-LN(2)/25)*AV119+(1-EXP(-LN(2)/25))/(LN(2)/25)*Calculateur!AQ120*Calculateur!AS120*VLOOKUP('Données projet'!$B$10,Paramètres!$A$1:$I$88,3,0)*0.475*44/12</f>
        <v>1.1798801404646839</v>
      </c>
      <c r="AW120" s="23">
        <f>EXP(-LN(2)/2)*AW119+(1-EXP(-LN(2)/2))/(LN(2)/2)*AQ120*AT120*VLOOKUP('Données projet'!$B$10,Paramètres!$A$1:$I$88,3,0)*0.475*44/12</f>
        <v>8.9801147308835407E-13</v>
      </c>
      <c r="AX120" s="23">
        <f t="shared" si="60"/>
        <v>2.7427017114458967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295.59999999999991</v>
      </c>
      <c r="O121" s="14">
        <f>N121*VLOOKUP('Données projet'!$B$9,Paramètres!$A$1:$I$88,3,0)*VLOOKUP('Données projet'!$B$9,Paramètres!$A$1:$I$88,5,0)</f>
        <v>267.45887999999991</v>
      </c>
      <c r="P121" s="14">
        <f t="shared" si="87"/>
        <v>64.309683053152384</v>
      </c>
      <c r="Q121" s="22">
        <f t="shared" si="107"/>
        <v>577.83024731757359</v>
      </c>
      <c r="R121" s="62">
        <f t="shared" si="55"/>
        <v>871.16358065090685</v>
      </c>
      <c r="S121" s="62">
        <f ca="1">AVERAGE(OFFSET($R$3,0,0,'Données projet'!$E$9+1,1))-AVERAGE(OFFSET($H$3,0,0,'Données projet'!$E$9+1,1))</f>
        <v>388.50131600273431</v>
      </c>
      <c r="T121" s="62">
        <f t="shared" si="88"/>
        <v>247.01165577562955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26.432769360877554</v>
      </c>
      <c r="AA121" s="23">
        <f>EXP(-LN(2)/25)*AA120+(1-EXP(-LN(2)/25))/(LN(2)/25)*Calculateur!V121*Calculateur!X121*VLOOKUP('Données projet'!$B$9,Paramètres!$A$1:$I$88,3,0)*0.475*44/12</f>
        <v>27.815343251871099</v>
      </c>
      <c r="AB121" s="23">
        <f>EXP(-LN(2)/2)*AB120+(1-EXP(-LN(2)/2))/(LN(2)/2)*V121*Y121*VLOOKUP('Données projet'!$B$9,Paramètres!$A$1:$I$88,3,0)*0.475*44/12</f>
        <v>1.076143752594588E-9</v>
      </c>
      <c r="AC121" s="24">
        <f t="shared" si="57"/>
        <v>54.248112613824802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projet'!$B$10,Paramètres!$A$1:$I$88,3,0)*VLOOKUP('Données projet'!$B$10,Paramètres!$A$1:$I$88,5,0)</f>
        <v>1.3596945791505279E-13</v>
      </c>
      <c r="AK121" s="14">
        <f t="shared" si="89"/>
        <v>1.9708830566360721E-12</v>
      </c>
      <c r="AL121" s="22">
        <f t="shared" si="58"/>
        <v>3.669434796176543E-12</v>
      </c>
      <c r="AM121" s="62">
        <f t="shared" si="59"/>
        <v>293.33333333333701</v>
      </c>
      <c r="AN121" s="62">
        <f ca="1">AVERAGE(OFFSET($AM$3,0,0,'Données projet'!$E$10+1,1))-AVERAGE(OFFSET($H$3,0,0,'Données projet'!$E$10+1,1))</f>
        <v>390.44421266629212</v>
      </c>
      <c r="AO121" s="62">
        <f t="shared" si="90"/>
        <v>366.59530582564736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1.5321755932004257</v>
      </c>
      <c r="AV121" s="23">
        <f>EXP(-LN(2)/25)*AV120+(1-EXP(-LN(2)/25))/(LN(2)/25)*Calculateur!AQ121*Calculateur!AS121*VLOOKUP('Données projet'!$B$10,Paramètres!$A$1:$I$88,3,0)*0.475*44/12</f>
        <v>1.1476162559764773</v>
      </c>
      <c r="AW121" s="23">
        <f>EXP(-LN(2)/2)*AW120+(1-EXP(-LN(2)/2))/(LN(2)/2)*AQ121*AT121*VLOOKUP('Données projet'!$B$10,Paramètres!$A$1:$I$88,3,0)*0.475*44/12</f>
        <v>6.3499000220409605E-13</v>
      </c>
      <c r="AX121" s="23">
        <f t="shared" si="60"/>
        <v>2.6797918491775379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299.2999999999999</v>
      </c>
      <c r="O122" s="14">
        <f>N122*VLOOKUP('Données projet'!$B$9,Paramètres!$A$1:$I$88,3,0)*VLOOKUP('Données projet'!$B$9,Paramètres!$A$1:$I$88,5,0)</f>
        <v>270.8066399999999</v>
      </c>
      <c r="P122" s="14">
        <f t="shared" si="87"/>
        <v>65.020428921429911</v>
      </c>
      <c r="Q122" s="22">
        <f t="shared" si="107"/>
        <v>584.89881170482352</v>
      </c>
      <c r="R122" s="62">
        <f t="shared" si="55"/>
        <v>878.23214503815689</v>
      </c>
      <c r="S122" s="62">
        <f ca="1">AVERAGE(OFFSET($R$3,0,0,'Données projet'!$E$9+1,1))-AVERAGE(OFFSET($H$3,0,0,'Données projet'!$E$9+1,1))</f>
        <v>388.50131600273431</v>
      </c>
      <c r="T122" s="62">
        <f t="shared" si="88"/>
        <v>247.01165577562955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25.9144388761081</v>
      </c>
      <c r="AA122" s="23">
        <f>EXP(-LN(2)/25)*AA121+(1-EXP(-LN(2)/25))/(LN(2)/25)*Calculateur!V122*Calculateur!X122*VLOOKUP('Données projet'!$B$9,Paramètres!$A$1:$I$88,3,0)*0.475*44/12</f>
        <v>27.054731227903353</v>
      </c>
      <c r="AB122" s="23">
        <f>EXP(-LN(2)/2)*AB121+(1-EXP(-LN(2)/2))/(LN(2)/2)*V122*Y122*VLOOKUP('Données projet'!$B$9,Paramètres!$A$1:$I$88,3,0)*0.475*44/12</f>
        <v>7.6094854499117148E-10</v>
      </c>
      <c r="AC122" s="24">
        <f t="shared" si="57"/>
        <v>52.969170104772402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projet'!$B$10,Paramètres!$A$1:$I$88,3,0)*VLOOKUP('Données projet'!$B$10,Paramètres!$A$1:$I$88,5,0)</f>
        <v>1.3596945791505279E-13</v>
      </c>
      <c r="AK122" s="14">
        <f t="shared" si="89"/>
        <v>1.9708830566360721E-12</v>
      </c>
      <c r="AL122" s="22">
        <f t="shared" si="58"/>
        <v>3.669434796176543E-12</v>
      </c>
      <c r="AM122" s="62">
        <f t="shared" si="59"/>
        <v>293.33333333333701</v>
      </c>
      <c r="AN122" s="62">
        <f ca="1">AVERAGE(OFFSET($AM$3,0,0,'Données projet'!$E$10+1,1))-AVERAGE(OFFSET($H$3,0,0,'Données projet'!$E$10+1,1))</f>
        <v>390.44421266629212</v>
      </c>
      <c r="AO122" s="62">
        <f t="shared" si="90"/>
        <v>366.59530582564736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1.5021305643525995</v>
      </c>
      <c r="AV122" s="23">
        <f>EXP(-LN(2)/25)*AV121+(1-EXP(-LN(2)/25))/(LN(2)/25)*Calculateur!AQ122*Calculateur!AS122*VLOOKUP('Données projet'!$B$10,Paramètres!$A$1:$I$88,3,0)*0.475*44/12</f>
        <v>1.1162346291062846</v>
      </c>
      <c r="AW122" s="23">
        <f>EXP(-LN(2)/2)*AW121+(1-EXP(-LN(2)/2))/(LN(2)/2)*AQ122*AT122*VLOOKUP('Données projet'!$B$10,Paramètres!$A$1:$I$88,3,0)*0.475*44/12</f>
        <v>4.4900573654417709E-13</v>
      </c>
      <c r="AX122" s="23">
        <f t="shared" si="60"/>
        <v>2.6183651934593333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302.99999999999989</v>
      </c>
      <c r="O123" s="14">
        <f>N123*VLOOKUP('Données projet'!$B$9,Paramètres!$A$1:$I$88,3,0)*VLOOKUP('Données projet'!$B$9,Paramètres!$A$1:$I$88,5,0)</f>
        <v>274.1543999999999</v>
      </c>
      <c r="P123" s="14">
        <f t="shared" si="87"/>
        <v>65.730152764515779</v>
      </c>
      <c r="Q123" s="22">
        <f t="shared" si="107"/>
        <v>591.96559606486471</v>
      </c>
      <c r="R123" s="62">
        <f t="shared" si="55"/>
        <v>885.29892939819797</v>
      </c>
      <c r="S123" s="62">
        <f ca="1">AVERAGE(OFFSET($R$3,0,0,'Données projet'!$E$9+1,1))-AVERAGE(OFFSET($H$3,0,0,'Données projet'!$E$9+1,1))</f>
        <v>388.50131600273431</v>
      </c>
      <c r="T123" s="62">
        <f t="shared" si="88"/>
        <v>247.01165577562955</v>
      </c>
      <c r="U123" s="16">
        <f>IF(ISNA(VLOOKUP(A123,'Données projet'!$A$35:$I$55,3,0)),0,VLOOKUP(A123,'Données projet'!$A$35:$I$55,3,0))</f>
        <v>11</v>
      </c>
      <c r="V123" s="16">
        <f>IF(ISNA(VLOOKUP(A123,'Données projet'!$A$35:$I$55,4,0)),0,VLOOKUP(A123,'Données projet'!$A$35:$I$55,4,0))</f>
        <v>303</v>
      </c>
      <c r="W123" s="17">
        <f>IF(ISNA(VLOOKUP(A123,'Données projet'!$A$35:$I$55,5,0)),0%,VLOOKUP(A123,'Données projet'!$A$35:$I$55,5,0)*VLOOKUP('Données projet'!$B$9,Paramètres!$A$1:$I$88,7,0))</f>
        <v>0.25800000000000001</v>
      </c>
      <c r="X123" s="17">
        <f>IF(ISNA(VLOOKUP(A123,'Données projet'!$A$35:$I$55,6,0)),0%,VLOOKUP(A123,'Données projet'!$A$35:$I$55,6,0)*VLOOKUP('Données projet'!$B$9,Paramètres!$A$1:$I$88,7,0))</f>
        <v>0.17200000000000001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103.59822123960069</v>
      </c>
      <c r="AA123" s="23">
        <f>EXP(-LN(2)/25)*AA122+(1-EXP(-LN(2)/25))/(LN(2)/25)*Calculateur!V123*Calculateur!X123*VLOOKUP('Données projet'!$B$9,Paramètres!$A$1:$I$88,3,0)*0.475*44/12</f>
        <v>78.237636318457703</v>
      </c>
      <c r="AB123" s="23">
        <f>EXP(-LN(2)/2)*AB122+(1-EXP(-LN(2)/2))/(LN(2)/2)*V123*Y123*VLOOKUP('Données projet'!$B$9,Paramètres!$A$1:$I$88,3,0)*0.475*44/12</f>
        <v>5.3807187629729399E-10</v>
      </c>
      <c r="AC123" s="24">
        <f t="shared" si="57"/>
        <v>181.83585755859647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projet'!$B$10,Paramètres!$A$1:$I$88,3,0)*VLOOKUP('Données projet'!$B$10,Paramètres!$A$1:$I$88,5,0)</f>
        <v>1.3596945791505279E-13</v>
      </c>
      <c r="AK123" s="14">
        <f t="shared" si="89"/>
        <v>1.9708830566360721E-12</v>
      </c>
      <c r="AL123" s="22">
        <f t="shared" si="58"/>
        <v>3.669434796176543E-12</v>
      </c>
      <c r="AM123" s="62">
        <f t="shared" si="59"/>
        <v>293.33333333333701</v>
      </c>
      <c r="AN123" s="62">
        <f ca="1">AVERAGE(OFFSET($AM$3,0,0,'Données projet'!$E$10+1,1))-AVERAGE(OFFSET($H$3,0,0,'Données projet'!$E$10+1,1))</f>
        <v>390.44421266629212</v>
      </c>
      <c r="AO123" s="62">
        <f t="shared" si="90"/>
        <v>366.59530582564736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1.4726747001948211</v>
      </c>
      <c r="AV123" s="23">
        <f>EXP(-LN(2)/25)*AV122+(1-EXP(-LN(2)/25))/(LN(2)/25)*Calculateur!AQ123*Calculateur!AS123*VLOOKUP('Données projet'!$B$10,Paramètres!$A$1:$I$88,3,0)*0.475*44/12</f>
        <v>1.0857111344731452</v>
      </c>
      <c r="AW123" s="23">
        <f>EXP(-LN(2)/2)*AW122+(1-EXP(-LN(2)/2))/(LN(2)/2)*AQ123*AT123*VLOOKUP('Données projet'!$B$10,Paramètres!$A$1:$I$88,3,0)*0.475*44/12</f>
        <v>3.1749500110204808E-13</v>
      </c>
      <c r="AX123" s="23">
        <f t="shared" si="60"/>
        <v>2.5583858346682837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projet'!$B$9,Paramètres!$A$1:$I$88,3,0)*VLOOKUP('Données projet'!$B$9,Paramètres!$A$1:$I$88,5,0)</f>
        <v>-1.0286385077051818E-13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388.50131600273431</v>
      </c>
      <c r="T124" s="62">
        <f t="shared" si="88"/>
        <v>247.01165577562955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101.56672330976771</v>
      </c>
      <c r="AA124" s="23">
        <f>EXP(-LN(2)/25)*AA123+(1-EXP(-LN(2)/25))/(LN(2)/25)*Calculateur!V124*Calculateur!X124*VLOOKUP('Données projet'!$B$9,Paramètres!$A$1:$I$88,3,0)*0.475*44/12</f>
        <v>76.098224038990992</v>
      </c>
      <c r="AB124" s="23">
        <f>EXP(-LN(2)/2)*AB123+(1-EXP(-LN(2)/2))/(LN(2)/2)*V124*Y124*VLOOKUP('Données projet'!$B$9,Paramètres!$A$1:$I$88,3,0)*0.475*44/12</f>
        <v>3.8047427249558574E-10</v>
      </c>
      <c r="AC124" s="24">
        <f t="shared" si="57"/>
        <v>177.66494734913917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projet'!$B$10,Paramètres!$A$1:$I$88,3,0)*VLOOKUP('Données projet'!$B$10,Paramètres!$A$1:$I$88,5,0)</f>
        <v>1.3596945791505279E-13</v>
      </c>
      <c r="AK124" s="14">
        <f t="shared" si="89"/>
        <v>1.9708830566360721E-12</v>
      </c>
      <c r="AL124" s="22">
        <f t="shared" si="58"/>
        <v>3.669434796176543E-12</v>
      </c>
      <c r="AM124" s="62">
        <f t="shared" si="59"/>
        <v>293.33333333333701</v>
      </c>
      <c r="AN124" s="62">
        <f ca="1">AVERAGE(OFFSET($AM$3,0,0,'Données projet'!$E$10+1,1))-AVERAGE(OFFSET($H$3,0,0,'Données projet'!$E$10+1,1))</f>
        <v>390.44421266629212</v>
      </c>
      <c r="AO124" s="62">
        <f t="shared" si="90"/>
        <v>366.59530582564736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1.4437964475668736</v>
      </c>
      <c r="AV124" s="23">
        <f>EXP(-LN(2)/25)*AV123+(1-EXP(-LN(2)/25))/(LN(2)/25)*Calculateur!AQ124*Calculateur!AS124*VLOOKUP('Données projet'!$B$10,Paramètres!$A$1:$I$88,3,0)*0.475*44/12</f>
        <v>1.0560223064059098</v>
      </c>
      <c r="AW124" s="23">
        <f>EXP(-LN(2)/2)*AW123+(1-EXP(-LN(2)/2))/(LN(2)/2)*AQ124*AT124*VLOOKUP('Données projet'!$B$10,Paramètres!$A$1:$I$88,3,0)*0.475*44/12</f>
        <v>2.2450286827208859E-13</v>
      </c>
      <c r="AX124" s="23">
        <f t="shared" si="60"/>
        <v>2.4998187539730079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projet'!$B$9,Paramètres!$A$1:$I$88,3,0)*VLOOKUP('Données projet'!$B$9,Paramètres!$A$1:$I$88,5,0)</f>
        <v>-1.0286385077051818E-13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388.50131600273431</v>
      </c>
      <c r="T125" s="62">
        <f t="shared" si="88"/>
        <v>247.01165577562955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99.575061815247366</v>
      </c>
      <c r="AA125" s="23">
        <f>EXP(-LN(2)/25)*AA124+(1-EXP(-LN(2)/25))/(LN(2)/25)*Calculateur!V125*Calculateur!X125*VLOOKUP('Données projet'!$B$9,Paramètres!$A$1:$I$88,3,0)*0.475*44/12</f>
        <v>74.01731410081311</v>
      </c>
      <c r="AB125" s="23">
        <f>EXP(-LN(2)/2)*AB124+(1-EXP(-LN(2)/2))/(LN(2)/2)*V125*Y125*VLOOKUP('Données projet'!$B$9,Paramètres!$A$1:$I$88,3,0)*0.475*44/12</f>
        <v>2.69035938148647E-10</v>
      </c>
      <c r="AC125" s="24">
        <f t="shared" si="57"/>
        <v>173.5923759163295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projet'!$B$10,Paramètres!$A$1:$I$88,3,0)*VLOOKUP('Données projet'!$B$10,Paramètres!$A$1:$I$88,5,0)</f>
        <v>1.3596945791505279E-13</v>
      </c>
      <c r="AK125" s="14">
        <f t="shared" si="89"/>
        <v>1.9708830566360721E-12</v>
      </c>
      <c r="AL125" s="22">
        <f t="shared" si="58"/>
        <v>3.669434796176543E-12</v>
      </c>
      <c r="AM125" s="62">
        <f t="shared" si="59"/>
        <v>293.33333333333701</v>
      </c>
      <c r="AN125" s="62">
        <f ca="1">AVERAGE(OFFSET($AM$3,0,0,'Données projet'!$E$10+1,1))-AVERAGE(OFFSET($H$3,0,0,'Données projet'!$E$10+1,1))</f>
        <v>390.44421266629212</v>
      </c>
      <c r="AO125" s="62">
        <f t="shared" si="90"/>
        <v>366.59530582564736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1.4154844798589654</v>
      </c>
      <c r="AV125" s="23">
        <f>EXP(-LN(2)/25)*AV124+(1-EXP(-LN(2)/25))/(LN(2)/25)*Calculateur!AQ125*Calculateur!AS125*VLOOKUP('Données projet'!$B$10,Paramètres!$A$1:$I$88,3,0)*0.475*44/12</f>
        <v>1.0271453209034407</v>
      </c>
      <c r="AW125" s="23">
        <f>EXP(-LN(2)/2)*AW124+(1-EXP(-LN(2)/2))/(LN(2)/2)*AQ125*AT125*VLOOKUP('Données projet'!$B$10,Paramètres!$A$1:$I$88,3,0)*0.475*44/12</f>
        <v>1.5874750055102406E-13</v>
      </c>
      <c r="AX125" s="23">
        <f t="shared" si="60"/>
        <v>2.4426298007625644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projet'!$B$9,Paramètres!$A$1:$I$88,3,0)*VLOOKUP('Données projet'!$B$9,Paramètres!$A$1:$I$88,5,0)</f>
        <v>-1.0286385077051818E-13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388.50131600273431</v>
      </c>
      <c r="T126" s="62">
        <f t="shared" si="88"/>
        <v>247.01165577562955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97.622455587841017</v>
      </c>
      <c r="AA126" s="23">
        <f>EXP(-LN(2)/25)*AA125+(1-EXP(-LN(2)/25))/(LN(2)/25)*Calculateur!V126*Calculateur!X126*VLOOKUP('Données projet'!$B$9,Paramètres!$A$1:$I$88,3,0)*0.475*44/12</f>
        <v>71.99330675432499</v>
      </c>
      <c r="AB126" s="23">
        <f>EXP(-LN(2)/2)*AB125+(1-EXP(-LN(2)/2))/(LN(2)/2)*V126*Y126*VLOOKUP('Données projet'!$B$9,Paramètres!$A$1:$I$88,3,0)*0.475*44/12</f>
        <v>1.9023713624779287E-10</v>
      </c>
      <c r="AC126" s="24">
        <f t="shared" si="57"/>
        <v>169.61576234235625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projet'!$B$10,Paramètres!$A$1:$I$88,3,0)*VLOOKUP('Données projet'!$B$10,Paramètres!$A$1:$I$88,5,0)</f>
        <v>1.3596945791505279E-13</v>
      </c>
      <c r="AK126" s="14">
        <f t="shared" si="89"/>
        <v>1.9708830566360721E-12</v>
      </c>
      <c r="AL126" s="22">
        <f t="shared" si="58"/>
        <v>3.669434796176543E-12</v>
      </c>
      <c r="AM126" s="62">
        <f t="shared" si="59"/>
        <v>293.33333333333701</v>
      </c>
      <c r="AN126" s="62">
        <f ca="1">AVERAGE(OFFSET($AM$3,0,0,'Données projet'!$E$10+1,1))-AVERAGE(OFFSET($H$3,0,0,'Données projet'!$E$10+1,1))</f>
        <v>390.44421266629212</v>
      </c>
      <c r="AO126" s="62">
        <f t="shared" si="90"/>
        <v>366.59530582564736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1.3877276925692141</v>
      </c>
      <c r="AV126" s="23">
        <f>EXP(-LN(2)/25)*AV125+(1-EXP(-LN(2)/25))/(LN(2)/25)*Calculateur!AQ126*Calculateur!AS126*VLOOKUP('Données projet'!$B$10,Paramètres!$A$1:$I$88,3,0)*0.475*44/12</f>
        <v>0.99905797808811125</v>
      </c>
      <c r="AW126" s="23">
        <f>EXP(-LN(2)/2)*AW125+(1-EXP(-LN(2)/2))/(LN(2)/2)*AQ126*AT126*VLOOKUP('Données projet'!$B$10,Paramètres!$A$1:$I$88,3,0)*0.475*44/12</f>
        <v>1.1225143413604431E-13</v>
      </c>
      <c r="AX126" s="23">
        <f t="shared" si="60"/>
        <v>2.3867856706574377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projet'!$B$9,Paramètres!$A$1:$I$88,3,0)*VLOOKUP('Données projet'!$B$9,Paramètres!$A$1:$I$88,5,0)</f>
        <v>-1.0286385077051818E-13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388.50131600273431</v>
      </c>
      <c r="T127" s="62">
        <f t="shared" si="88"/>
        <v>247.01165577562955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95.708138777581894</v>
      </c>
      <c r="AA127" s="23">
        <f>EXP(-LN(2)/25)*AA126+(1-EXP(-LN(2)/25))/(LN(2)/25)*Calculateur!V127*Calculateur!X127*VLOOKUP('Données projet'!$B$9,Paramètres!$A$1:$I$88,3,0)*0.475*44/12</f>
        <v>70.024645995164519</v>
      </c>
      <c r="AB127" s="23">
        <f>EXP(-LN(2)/2)*AB126+(1-EXP(-LN(2)/2))/(LN(2)/2)*V127*Y127*VLOOKUP('Données projet'!$B$9,Paramètres!$A$1:$I$88,3,0)*0.475*44/12</f>
        <v>1.345179690743235E-10</v>
      </c>
      <c r="AC127" s="24">
        <f t="shared" si="57"/>
        <v>165.73278477288093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projet'!$B$10,Paramètres!$A$1:$I$88,3,0)*VLOOKUP('Données projet'!$B$10,Paramètres!$A$1:$I$88,5,0)</f>
        <v>1.3596945791505279E-13</v>
      </c>
      <c r="AK127" s="14">
        <f t="shared" si="89"/>
        <v>1.9708830566360721E-12</v>
      </c>
      <c r="AL127" s="22">
        <f t="shared" si="58"/>
        <v>3.669434796176543E-12</v>
      </c>
      <c r="AM127" s="62">
        <f t="shared" si="59"/>
        <v>293.33333333333701</v>
      </c>
      <c r="AN127" s="62">
        <f ca="1">AVERAGE(OFFSET($AM$3,0,0,'Données projet'!$E$10+1,1))-AVERAGE(OFFSET($H$3,0,0,'Données projet'!$E$10+1,1))</f>
        <v>390.44421266629212</v>
      </c>
      <c r="AO127" s="62">
        <f t="shared" si="90"/>
        <v>366.59530582564736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1.3605151989482462</v>
      </c>
      <c r="AV127" s="23">
        <f>EXP(-LN(2)/25)*AV126+(1-EXP(-LN(2)/25))/(LN(2)/25)*Calculateur!AQ127*Calculateur!AS127*VLOOKUP('Données projet'!$B$10,Paramètres!$A$1:$I$88,3,0)*0.475*44/12</f>
        <v>0.97173868513911621</v>
      </c>
      <c r="AW127" s="23">
        <f>EXP(-LN(2)/2)*AW126+(1-EXP(-LN(2)/2))/(LN(2)/2)*AQ127*AT127*VLOOKUP('Données projet'!$B$10,Paramètres!$A$1:$I$88,3,0)*0.475*44/12</f>
        <v>7.9373750275512044E-14</v>
      </c>
      <c r="AX127" s="23">
        <f t="shared" si="60"/>
        <v>2.3322538840874421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projet'!$B$9,Paramètres!$A$1:$I$88,3,0)*VLOOKUP('Données projet'!$B$9,Paramètres!$A$1:$I$88,5,0)</f>
        <v>-1.0286385077051818E-13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388.50131600273431</v>
      </c>
      <c r="T128" s="62">
        <f t="shared" si="88"/>
        <v>247.01165577562955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93.831360552353999</v>
      </c>
      <c r="AA128" s="23">
        <f>EXP(-LN(2)/25)*AA127+(1-EXP(-LN(2)/25))/(LN(2)/25)*Calculateur!V128*Calculateur!X128*VLOOKUP('Données projet'!$B$9,Paramètres!$A$1:$I$88,3,0)*0.475*44/12</f>
        <v>68.109818367990655</v>
      </c>
      <c r="AB128" s="23">
        <f>EXP(-LN(2)/2)*AB127+(1-EXP(-LN(2)/2))/(LN(2)/2)*V128*Y128*VLOOKUP('Données projet'!$B$9,Paramètres!$A$1:$I$88,3,0)*0.475*44/12</f>
        <v>9.5118568123896434E-11</v>
      </c>
      <c r="AC128" s="24">
        <f t="shared" si="57"/>
        <v>161.9411789204398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projet'!$B$10,Paramètres!$A$1:$I$88,3,0)*VLOOKUP('Données projet'!$B$10,Paramètres!$A$1:$I$88,5,0)</f>
        <v>1.3596945791505279E-13</v>
      </c>
      <c r="AK128" s="14">
        <f t="shared" si="89"/>
        <v>1.9708830566360721E-12</v>
      </c>
      <c r="AL128" s="22">
        <f t="shared" si="58"/>
        <v>3.669434796176543E-12</v>
      </c>
      <c r="AM128" s="62">
        <f t="shared" si="59"/>
        <v>293.33333333333701</v>
      </c>
      <c r="AN128" s="62">
        <f ca="1">AVERAGE(OFFSET($AM$3,0,0,'Données projet'!$E$10+1,1))-AVERAGE(OFFSET($H$3,0,0,'Données projet'!$E$10+1,1))</f>
        <v>390.44421266629212</v>
      </c>
      <c r="AO128" s="62">
        <f t="shared" si="90"/>
        <v>366.59530582564736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1.3338363257292034</v>
      </c>
      <c r="AV128" s="23">
        <f>EXP(-LN(2)/25)*AV127+(1-EXP(-LN(2)/25))/(LN(2)/25)*Calculateur!AQ128*Calculateur!AS128*VLOOKUP('Données projet'!$B$10,Paramètres!$A$1:$I$88,3,0)*0.475*44/12</f>
        <v>0.94516643969247061</v>
      </c>
      <c r="AW128" s="23">
        <f>EXP(-LN(2)/2)*AW127+(1-EXP(-LN(2)/2))/(LN(2)/2)*AQ128*AT128*VLOOKUP('Données projet'!$B$10,Paramètres!$A$1:$I$88,3,0)*0.475*44/12</f>
        <v>5.6125717068022167E-14</v>
      </c>
      <c r="AX128" s="23">
        <f t="shared" si="60"/>
        <v>2.2790027654217297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projet'!$B$9,Paramètres!$A$1:$I$88,3,0)*VLOOKUP('Données projet'!$B$9,Paramètres!$A$1:$I$88,5,0)</f>
        <v>-1.0286385077051818E-13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388.50131600273431</v>
      </c>
      <c r="T129" s="62">
        <f t="shared" si="88"/>
        <v>247.01165577562955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91.991384803401132</v>
      </c>
      <c r="AA129" s="23">
        <f>EXP(-LN(2)/25)*AA128+(1-EXP(-LN(2)/25))/(LN(2)/25)*Calculateur!V129*Calculateur!X129*VLOOKUP('Données projet'!$B$9,Paramètres!$A$1:$I$88,3,0)*0.475*44/12</f>
        <v>66.247351802978272</v>
      </c>
      <c r="AB129" s="23">
        <f>EXP(-LN(2)/2)*AB128+(1-EXP(-LN(2)/2))/(LN(2)/2)*V129*Y129*VLOOKUP('Données projet'!$B$9,Paramètres!$A$1:$I$88,3,0)*0.475*44/12</f>
        <v>6.7258984537161749E-11</v>
      </c>
      <c r="AC129" s="24">
        <f t="shared" si="57"/>
        <v>158.23873660644665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projet'!$B$10,Paramètres!$A$1:$I$88,3,0)*VLOOKUP('Données projet'!$B$10,Paramètres!$A$1:$I$88,5,0)</f>
        <v>1.3596945791505279E-13</v>
      </c>
      <c r="AK129" s="14">
        <f t="shared" si="89"/>
        <v>1.9708830566360721E-12</v>
      </c>
      <c r="AL129" s="22">
        <f t="shared" si="58"/>
        <v>3.669434796176543E-12</v>
      </c>
      <c r="AM129" s="62">
        <f t="shared" si="59"/>
        <v>293.33333333333701</v>
      </c>
      <c r="AN129" s="62">
        <f ca="1">AVERAGE(OFFSET($AM$3,0,0,'Données projet'!$E$10+1,1))-AVERAGE(OFFSET($H$3,0,0,'Données projet'!$E$10+1,1))</f>
        <v>390.44421266629212</v>
      </c>
      <c r="AO129" s="62">
        <f t="shared" si="90"/>
        <v>366.59530582564736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1.3076806089414801</v>
      </c>
      <c r="AV129" s="23">
        <f>EXP(-LN(2)/25)*AV128+(1-EXP(-LN(2)/25))/(LN(2)/25)*Calculateur!AQ129*Calculateur!AS129*VLOOKUP('Données projet'!$B$10,Paramètres!$A$1:$I$88,3,0)*0.475*44/12</f>
        <v>0.91932081369493712</v>
      </c>
      <c r="AW129" s="23">
        <f>EXP(-LN(2)/2)*AW128+(1-EXP(-LN(2)/2))/(LN(2)/2)*AQ129*AT129*VLOOKUP('Données projet'!$B$10,Paramètres!$A$1:$I$88,3,0)*0.475*44/12</f>
        <v>3.9686875137756029E-14</v>
      </c>
      <c r="AX129" s="23">
        <f t="shared" si="60"/>
        <v>2.2270014226364565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projet'!$B$9,Paramètres!$A$1:$I$88,3,0)*VLOOKUP('Données projet'!$B$9,Paramètres!$A$1:$I$88,5,0)</f>
        <v>-1.0286385077051818E-13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388.50131600273431</v>
      </c>
      <c r="T130" s="62">
        <f t="shared" si="88"/>
        <v>247.01165577562955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90.187489856610839</v>
      </c>
      <c r="AA130" s="23">
        <f>EXP(-LN(2)/25)*AA129+(1-EXP(-LN(2)/25))/(LN(2)/25)*Calculateur!V130*Calculateur!X130*VLOOKUP('Données projet'!$B$9,Paramètres!$A$1:$I$88,3,0)*0.475*44/12</f>
        <v>64.435814484129011</v>
      </c>
      <c r="AB130" s="23">
        <f>EXP(-LN(2)/2)*AB129+(1-EXP(-LN(2)/2))/(LN(2)/2)*V130*Y130*VLOOKUP('Données projet'!$B$9,Paramètres!$A$1:$I$88,3,0)*0.475*44/12</f>
        <v>4.7559284061948217E-11</v>
      </c>
      <c r="AC130" s="24">
        <f t="shared" si="57"/>
        <v>154.6233043407874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projet'!$B$10,Paramètres!$A$1:$I$88,3,0)*VLOOKUP('Données projet'!$B$10,Paramètres!$A$1:$I$88,5,0)</f>
        <v>1.3596945791505279E-13</v>
      </c>
      <c r="AK130" s="14">
        <f t="shared" si="89"/>
        <v>1.9708830566360721E-12</v>
      </c>
      <c r="AL130" s="22">
        <f t="shared" si="58"/>
        <v>3.669434796176543E-12</v>
      </c>
      <c r="AM130" s="62">
        <f t="shared" si="59"/>
        <v>293.33333333333701</v>
      </c>
      <c r="AN130" s="62">
        <f ca="1">AVERAGE(OFFSET($AM$3,0,0,'Données projet'!$E$10+1,1))-AVERAGE(OFFSET($H$3,0,0,'Données projet'!$E$10+1,1))</f>
        <v>390.44421266629212</v>
      </c>
      <c r="AO130" s="62">
        <f t="shared" si="90"/>
        <v>366.59530582564736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1.282037789806552</v>
      </c>
      <c r="AV130" s="23">
        <f>EXP(-LN(2)/25)*AV129+(1-EXP(-LN(2)/25))/(LN(2)/25)*Calculateur!AQ130*Calculateur!AS130*VLOOKUP('Données projet'!$B$10,Paramètres!$A$1:$I$88,3,0)*0.475*44/12</f>
        <v>0.89418193769946863</v>
      </c>
      <c r="AW130" s="23">
        <f>EXP(-LN(2)/2)*AW129+(1-EXP(-LN(2)/2))/(LN(2)/2)*AQ130*AT130*VLOOKUP('Données projet'!$B$10,Paramètres!$A$1:$I$88,3,0)*0.475*44/12</f>
        <v>2.8062858534011087E-14</v>
      </c>
      <c r="AX130" s="23">
        <f t="shared" si="60"/>
        <v>2.1762197275060484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projet'!$B$9,Paramètres!$A$1:$I$88,3,0)*VLOOKUP('Données projet'!$B$9,Paramètres!$A$1:$I$88,5,0)</f>
        <v>-1.0286385077051818E-13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388.50131600273431</v>
      </c>
      <c r="T131" s="62">
        <f t="shared" si="88"/>
        <v>247.01165577562955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88.418968189459832</v>
      </c>
      <c r="AA131" s="23">
        <f>EXP(-LN(2)/25)*AA130+(1-EXP(-LN(2)/25))/(LN(2)/25)*Calculateur!V131*Calculateur!X131*VLOOKUP('Données projet'!$B$9,Paramètres!$A$1:$I$88,3,0)*0.475*44/12</f>
        <v>62.673813748528289</v>
      </c>
      <c r="AB131" s="23">
        <f>EXP(-LN(2)/2)*AB130+(1-EXP(-LN(2)/2))/(LN(2)/2)*V131*Y131*VLOOKUP('Données projet'!$B$9,Paramètres!$A$1:$I$88,3,0)*0.475*44/12</f>
        <v>3.3629492268580874E-11</v>
      </c>
      <c r="AC131" s="24">
        <f t="shared" si="57"/>
        <v>151.09278193802174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projet'!$B$10,Paramètres!$A$1:$I$88,3,0)*VLOOKUP('Données projet'!$B$10,Paramètres!$A$1:$I$88,5,0)</f>
        <v>1.3596945791505279E-13</v>
      </c>
      <c r="AK131" s="14">
        <f t="shared" si="89"/>
        <v>1.9708830566360721E-12</v>
      </c>
      <c r="AL131" s="22">
        <f t="shared" si="58"/>
        <v>3.669434796176543E-12</v>
      </c>
      <c r="AM131" s="62">
        <f t="shared" si="59"/>
        <v>293.33333333333701</v>
      </c>
      <c r="AN131" s="62">
        <f ca="1">AVERAGE(OFFSET($AM$3,0,0,'Données projet'!$E$10+1,1))-AVERAGE(OFFSET($H$3,0,0,'Données projet'!$E$10+1,1))</f>
        <v>390.44421266629212</v>
      </c>
      <c r="AO131" s="62">
        <f t="shared" si="90"/>
        <v>366.59530582564736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1.2568978107142845</v>
      </c>
      <c r="AV131" s="23">
        <f>EXP(-LN(2)/25)*AV130+(1-EXP(-LN(2)/25))/(LN(2)/25)*Calculateur!AQ131*Calculateur!AS131*VLOOKUP('Données projet'!$B$10,Paramètres!$A$1:$I$88,3,0)*0.475*44/12</f>
        <v>0.86973048559009225</v>
      </c>
      <c r="AW131" s="23">
        <f>EXP(-LN(2)/2)*AW130+(1-EXP(-LN(2)/2))/(LN(2)/2)*AQ131*AT131*VLOOKUP('Données projet'!$B$10,Paramètres!$A$1:$I$88,3,0)*0.475*44/12</f>
        <v>1.9843437568878017E-14</v>
      </c>
      <c r="AX131" s="23">
        <f t="shared" si="60"/>
        <v>2.1266282963043968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projet'!$B$9,Paramètres!$A$1:$I$88,3,0)*VLOOKUP('Données projet'!$B$9,Paramètres!$A$1:$I$88,5,0)</f>
        <v>-1.0286385077051818E-13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388.50131600273431</v>
      </c>
      <c r="T132" s="62">
        <f t="shared" si="88"/>
        <v>247.01165577562955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86.685126153509955</v>
      </c>
      <c r="AA132" s="23">
        <f>EXP(-LN(2)/25)*AA131+(1-EXP(-LN(2)/25))/(LN(2)/25)*Calculateur!V132*Calculateur!X132*VLOOKUP('Données projet'!$B$9,Paramètres!$A$1:$I$88,3,0)*0.475*44/12</f>
        <v>60.959995015702162</v>
      </c>
      <c r="AB132" s="23">
        <f>EXP(-LN(2)/2)*AB131+(1-EXP(-LN(2)/2))/(LN(2)/2)*V132*Y132*VLOOKUP('Données projet'!$B$9,Paramètres!$A$1:$I$88,3,0)*0.475*44/12</f>
        <v>2.3779642030974109E-11</v>
      </c>
      <c r="AC132" s="24">
        <f t="shared" ref="AC132:AC153" si="111">SUM(Z132:AB132)</f>
        <v>147.64512116923592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projet'!$B$10,Paramètres!$A$1:$I$88,3,0)*VLOOKUP('Données projet'!$B$10,Paramètres!$A$1:$I$88,5,0)</f>
        <v>1.3596945791505279E-13</v>
      </c>
      <c r="AK132" s="14">
        <f t="shared" si="89"/>
        <v>1.9708830566360721E-12</v>
      </c>
      <c r="AL132" s="22">
        <f t="shared" ref="AL132:AL153" si="112">(AJ132+AK132)*0.475*44/12</f>
        <v>3.669434796176543E-12</v>
      </c>
      <c r="AM132" s="62">
        <f t="shared" ref="AM132:AM195" si="113">AL132+(AD132+AE132)*44/12</f>
        <v>293.33333333333701</v>
      </c>
      <c r="AN132" s="62">
        <f ca="1">AVERAGE(OFFSET($AM$3,0,0,'Données projet'!$E$10+1,1))-AVERAGE(OFFSET($H$3,0,0,'Données projet'!$E$10+1,1))</f>
        <v>390.44421266629212</v>
      </c>
      <c r="AO132" s="62">
        <f t="shared" si="90"/>
        <v>366.59530582564736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1.2322508112781434</v>
      </c>
      <c r="AV132" s="23">
        <f>EXP(-LN(2)/25)*AV131+(1-EXP(-LN(2)/25))/(LN(2)/25)*Calculateur!AQ132*Calculateur!AS132*VLOOKUP('Données projet'!$B$10,Paramètres!$A$1:$I$88,3,0)*0.475*44/12</f>
        <v>0.84594765972449271</v>
      </c>
      <c r="AW132" s="23">
        <f>EXP(-LN(2)/2)*AW131+(1-EXP(-LN(2)/2))/(LN(2)/2)*AQ132*AT132*VLOOKUP('Données projet'!$B$10,Paramètres!$A$1:$I$88,3,0)*0.475*44/12</f>
        <v>1.4031429267005547E-14</v>
      </c>
      <c r="AX132" s="23">
        <f t="shared" ref="AX132:AX153" si="114">SUM(AU132:AW132)</f>
        <v>2.0781984710026502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projet'!$B$9,Paramètres!$A$1:$I$88,3,0)*VLOOKUP('Données projet'!$B$9,Paramètres!$A$1:$I$88,5,0)</f>
        <v>-1.0286385077051818E-13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388.50131600273431</v>
      </c>
      <c r="T133" s="62">
        <f t="shared" ref="T133:T196" si="142">$T$3</f>
        <v>247.01165577562955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84.985283702345839</v>
      </c>
      <c r="AA133" s="23">
        <f>EXP(-LN(2)/25)*AA132+(1-EXP(-LN(2)/25))/(LN(2)/25)*Calculateur!V133*Calculateur!X133*VLOOKUP('Données projet'!$B$9,Paramètres!$A$1:$I$88,3,0)*0.475*44/12</f>
        <v>59.293040746250973</v>
      </c>
      <c r="AB133" s="23">
        <f>EXP(-LN(2)/2)*AB132+(1-EXP(-LN(2)/2))/(LN(2)/2)*V133*Y133*VLOOKUP('Données projet'!$B$9,Paramètres!$A$1:$I$88,3,0)*0.475*44/12</f>
        <v>1.6814746134290437E-11</v>
      </c>
      <c r="AC133" s="24">
        <f t="shared" si="111"/>
        <v>144.27832444861363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projet'!$B$10,Paramètres!$A$1:$I$88,3,0)*VLOOKUP('Données projet'!$B$10,Paramètres!$A$1:$I$88,5,0)</f>
        <v>1.3596945791505279E-13</v>
      </c>
      <c r="AK133" s="14">
        <f t="shared" ref="AK133:AK153" si="143">EXP(-1.0587+0.8836*LN(AJ133)+0.284)</f>
        <v>1.9708830566360721E-12</v>
      </c>
      <c r="AL133" s="22">
        <f t="shared" si="112"/>
        <v>3.669434796176543E-12</v>
      </c>
      <c r="AM133" s="62">
        <f t="shared" si="113"/>
        <v>293.33333333333701</v>
      </c>
      <c r="AN133" s="62">
        <f ca="1">AVERAGE(OFFSET($AM$3,0,0,'Données projet'!$E$10+1,1))-AVERAGE(OFFSET($H$3,0,0,'Données projet'!$E$10+1,1))</f>
        <v>390.44421266629212</v>
      </c>
      <c r="AO133" s="62">
        <f t="shared" ref="AO133:AO196" si="144">$AO$3</f>
        <v>366.59530582564736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1.2080871244677596</v>
      </c>
      <c r="AV133" s="23">
        <f>EXP(-LN(2)/25)*AV132+(1-EXP(-LN(2)/25))/(LN(2)/25)*Calculateur!AQ133*Calculateur!AS133*VLOOKUP('Données projet'!$B$10,Paramètres!$A$1:$I$88,3,0)*0.475*44/12</f>
        <v>0.8228151764828725</v>
      </c>
      <c r="AW133" s="23">
        <f>EXP(-LN(2)/2)*AW132+(1-EXP(-LN(2)/2))/(LN(2)/2)*AQ133*AT133*VLOOKUP('Données projet'!$B$10,Paramètres!$A$1:$I$88,3,0)*0.475*44/12</f>
        <v>9.9217187844390103E-15</v>
      </c>
      <c r="AX133" s="23">
        <f t="shared" si="114"/>
        <v>2.0309023009506419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projet'!$B$9,Paramètres!$A$1:$I$88,3,0)*VLOOKUP('Données projet'!$B$9,Paramètres!$A$1:$I$88,5,0)</f>
        <v>-1.0286385077051818E-13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388.50131600273431</v>
      </c>
      <c r="T134" s="62">
        <f t="shared" si="142"/>
        <v>247.01165577562955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83.318774124847522</v>
      </c>
      <c r="AA134" s="23">
        <f>EXP(-LN(2)/25)*AA133+(1-EXP(-LN(2)/25))/(LN(2)/25)*Calculateur!V134*Calculateur!X134*VLOOKUP('Données projet'!$B$9,Paramètres!$A$1:$I$88,3,0)*0.475*44/12</f>
        <v>57.671669428959241</v>
      </c>
      <c r="AB134" s="23">
        <f>EXP(-LN(2)/2)*AB133+(1-EXP(-LN(2)/2))/(LN(2)/2)*V134*Y134*VLOOKUP('Données projet'!$B$9,Paramètres!$A$1:$I$88,3,0)*0.475*44/12</f>
        <v>1.1889821015487054E-11</v>
      </c>
      <c r="AC134" s="24">
        <f t="shared" si="111"/>
        <v>140.99044355381864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projet'!$B$10,Paramètres!$A$1:$I$88,3,0)*VLOOKUP('Données projet'!$B$10,Paramètres!$A$1:$I$88,5,0)</f>
        <v>1.3596945791505279E-13</v>
      </c>
      <c r="AK134" s="14">
        <f t="shared" si="143"/>
        <v>1.9708830566360721E-12</v>
      </c>
      <c r="AL134" s="22">
        <f t="shared" si="112"/>
        <v>3.669434796176543E-12</v>
      </c>
      <c r="AM134" s="62">
        <f t="shared" si="113"/>
        <v>293.33333333333701</v>
      </c>
      <c r="AN134" s="62">
        <f ca="1">AVERAGE(OFFSET($AM$3,0,0,'Données projet'!$E$10+1,1))-AVERAGE(OFFSET($H$3,0,0,'Données projet'!$E$10+1,1))</f>
        <v>390.44421266629212</v>
      </c>
      <c r="AO134" s="62">
        <f t="shared" si="144"/>
        <v>366.59530582564736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1.1843972728173338</v>
      </c>
      <c r="AV134" s="23">
        <f>EXP(-LN(2)/25)*AV133+(1-EXP(-LN(2)/25))/(LN(2)/25)*Calculateur!AQ134*Calculateur!AS134*VLOOKUP('Données projet'!$B$10,Paramètres!$A$1:$I$88,3,0)*0.475*44/12</f>
        <v>0.80031525221197874</v>
      </c>
      <c r="AW134" s="23">
        <f>EXP(-LN(2)/2)*AW133+(1-EXP(-LN(2)/2))/(LN(2)/2)*AQ134*AT134*VLOOKUP('Données projet'!$B$10,Paramètres!$A$1:$I$88,3,0)*0.475*44/12</f>
        <v>7.0157146335027741E-15</v>
      </c>
      <c r="AX134" s="23">
        <f t="shared" si="114"/>
        <v>1.9847125250293196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projet'!$B$9,Paramètres!$A$1:$I$88,3,0)*VLOOKUP('Données projet'!$B$9,Paramètres!$A$1:$I$88,5,0)</f>
        <v>-1.0286385077051818E-13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388.50131600273431</v>
      </c>
      <c r="T135" s="62">
        <f t="shared" si="142"/>
        <v>247.01165577562955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81.68494378369347</v>
      </c>
      <c r="AA135" s="23">
        <f>EXP(-LN(2)/25)*AA134+(1-EXP(-LN(2)/25))/(LN(2)/25)*Calculateur!V135*Calculateur!X135*VLOOKUP('Données projet'!$B$9,Paramètres!$A$1:$I$88,3,0)*0.475*44/12</f>
        <v>56.094634595603068</v>
      </c>
      <c r="AB135" s="23">
        <f>EXP(-LN(2)/2)*AB134+(1-EXP(-LN(2)/2))/(LN(2)/2)*V135*Y135*VLOOKUP('Données projet'!$B$9,Paramètres!$A$1:$I$88,3,0)*0.475*44/12</f>
        <v>8.4073730671452186E-12</v>
      </c>
      <c r="AC135" s="24">
        <f t="shared" si="111"/>
        <v>137.77957837930495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projet'!$B$10,Paramètres!$A$1:$I$88,3,0)*VLOOKUP('Données projet'!$B$10,Paramètres!$A$1:$I$88,5,0)</f>
        <v>1.3596945791505279E-13</v>
      </c>
      <c r="AK135" s="14">
        <f t="shared" si="143"/>
        <v>1.9708830566360721E-12</v>
      </c>
      <c r="AL135" s="22">
        <f t="shared" si="112"/>
        <v>3.669434796176543E-12</v>
      </c>
      <c r="AM135" s="62">
        <f t="shared" si="113"/>
        <v>293.33333333333701</v>
      </c>
      <c r="AN135" s="62">
        <f ca="1">AVERAGE(OFFSET($AM$3,0,0,'Données projet'!$E$10+1,1))-AVERAGE(OFFSET($H$3,0,0,'Données projet'!$E$10+1,1))</f>
        <v>390.44421266629212</v>
      </c>
      <c r="AO135" s="62">
        <f t="shared" si="144"/>
        <v>366.59530582564736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1.16117196470839</v>
      </c>
      <c r="AV135" s="23">
        <f>EXP(-LN(2)/25)*AV134+(1-EXP(-LN(2)/25))/(LN(2)/25)*Calculateur!AQ135*Calculateur!AS135*VLOOKUP('Données projet'!$B$10,Paramètres!$A$1:$I$88,3,0)*0.475*44/12</f>
        <v>0.7784305895534922</v>
      </c>
      <c r="AW135" s="23">
        <f>EXP(-LN(2)/2)*AW134+(1-EXP(-LN(2)/2))/(LN(2)/2)*AQ135*AT135*VLOOKUP('Données projet'!$B$10,Paramètres!$A$1:$I$88,3,0)*0.475*44/12</f>
        <v>4.9608593922195059E-15</v>
      </c>
      <c r="AX135" s="23">
        <f t="shared" si="114"/>
        <v>1.9396025542618871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projet'!$B$9,Paramètres!$A$1:$I$88,3,0)*VLOOKUP('Données projet'!$B$9,Paramètres!$A$1:$I$88,5,0)</f>
        <v>-1.0286385077051818E-13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388.50131600273431</v>
      </c>
      <c r="T136" s="62">
        <f t="shared" si="142"/>
        <v>247.01165577562955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80.083151858991343</v>
      </c>
      <c r="AA136" s="23">
        <f>EXP(-LN(2)/25)*AA135+(1-EXP(-LN(2)/25))/(LN(2)/25)*Calculateur!V136*Calculateur!X136*VLOOKUP('Données projet'!$B$9,Paramètres!$A$1:$I$88,3,0)*0.475*44/12</f>
        <v>54.560723862697678</v>
      </c>
      <c r="AB136" s="23">
        <f>EXP(-LN(2)/2)*AB135+(1-EXP(-LN(2)/2))/(LN(2)/2)*V136*Y136*VLOOKUP('Données projet'!$B$9,Paramètres!$A$1:$I$88,3,0)*0.475*44/12</f>
        <v>5.9449105077435272E-12</v>
      </c>
      <c r="AC136" s="24">
        <f t="shared" si="111"/>
        <v>134.64387572169497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projet'!$B$10,Paramètres!$A$1:$I$88,3,0)*VLOOKUP('Données projet'!$B$10,Paramètres!$A$1:$I$88,5,0)</f>
        <v>1.3596945791505279E-13</v>
      </c>
      <c r="AK136" s="14">
        <f t="shared" si="143"/>
        <v>1.9708830566360721E-12</v>
      </c>
      <c r="AL136" s="22">
        <f t="shared" si="112"/>
        <v>3.669434796176543E-12</v>
      </c>
      <c r="AM136" s="62">
        <f t="shared" si="113"/>
        <v>293.33333333333701</v>
      </c>
      <c r="AN136" s="62">
        <f ca="1">AVERAGE(OFFSET($AM$3,0,0,'Données projet'!$E$10+1,1))-AVERAGE(OFFSET($H$3,0,0,'Données projet'!$E$10+1,1))</f>
        <v>390.44421266629212</v>
      </c>
      <c r="AO136" s="62">
        <f t="shared" si="144"/>
        <v>366.59530582564736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1.1384020907254235</v>
      </c>
      <c r="AV136" s="23">
        <f>EXP(-LN(2)/25)*AV135+(1-EXP(-LN(2)/25))/(LN(2)/25)*Calculateur!AQ136*Calculateur!AS136*VLOOKUP('Données projet'!$B$10,Paramètres!$A$1:$I$88,3,0)*0.475*44/12</f>
        <v>0.7571443641462664</v>
      </c>
      <c r="AW136" s="23">
        <f>EXP(-LN(2)/2)*AW135+(1-EXP(-LN(2)/2))/(LN(2)/2)*AQ136*AT136*VLOOKUP('Données projet'!$B$10,Paramètres!$A$1:$I$88,3,0)*0.475*44/12</f>
        <v>3.5078573167513874E-15</v>
      </c>
      <c r="AX136" s="23">
        <f t="shared" si="114"/>
        <v>1.8955464548716936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projet'!$B$9,Paramètres!$A$1:$I$88,3,0)*VLOOKUP('Données projet'!$B$9,Paramètres!$A$1:$I$88,5,0)</f>
        <v>-1.0286385077051818E-13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388.50131600273431</v>
      </c>
      <c r="T137" s="62">
        <f t="shared" si="142"/>
        <v>247.01165577562955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78.512770096936023</v>
      </c>
      <c r="AA137" s="23">
        <f>EXP(-LN(2)/25)*AA136+(1-EXP(-LN(2)/25))/(LN(2)/25)*Calculateur!V137*Calculateur!X137*VLOOKUP('Données projet'!$B$9,Paramètres!$A$1:$I$88,3,0)*0.475*44/12</f>
        <v>53.068757999448444</v>
      </c>
      <c r="AB137" s="23">
        <f>EXP(-LN(2)/2)*AB136+(1-EXP(-LN(2)/2))/(LN(2)/2)*V137*Y137*VLOOKUP('Données projet'!$B$9,Paramètres!$A$1:$I$88,3,0)*0.475*44/12</f>
        <v>4.2036865335726093E-12</v>
      </c>
      <c r="AC137" s="24">
        <f t="shared" si="111"/>
        <v>131.58152809638867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projet'!$B$10,Paramètres!$A$1:$I$88,3,0)*VLOOKUP('Données projet'!$B$10,Paramètres!$A$1:$I$88,5,0)</f>
        <v>1.3596945791505279E-13</v>
      </c>
      <c r="AK137" s="14">
        <f t="shared" si="143"/>
        <v>1.9708830566360721E-12</v>
      </c>
      <c r="AL137" s="22">
        <f t="shared" si="112"/>
        <v>3.669434796176543E-12</v>
      </c>
      <c r="AM137" s="62">
        <f t="shared" si="113"/>
        <v>293.33333333333701</v>
      </c>
      <c r="AN137" s="62">
        <f ca="1">AVERAGE(OFFSET($AM$3,0,0,'Données projet'!$E$10+1,1))-AVERAGE(OFFSET($H$3,0,0,'Données projet'!$E$10+1,1))</f>
        <v>390.44421266629212</v>
      </c>
      <c r="AO137" s="62">
        <f t="shared" si="144"/>
        <v>366.59530582564736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1.1160787200830113</v>
      </c>
      <c r="AV137" s="23">
        <f>EXP(-LN(2)/25)*AV136+(1-EXP(-LN(2)/25))/(LN(2)/25)*Calculateur!AQ137*Calculateur!AS137*VLOOKUP('Données projet'!$B$10,Paramètres!$A$1:$I$88,3,0)*0.475*44/12</f>
        <v>0.73644021169219509</v>
      </c>
      <c r="AW137" s="23">
        <f>EXP(-LN(2)/2)*AW136+(1-EXP(-LN(2)/2))/(LN(2)/2)*AQ137*AT137*VLOOKUP('Données projet'!$B$10,Paramètres!$A$1:$I$88,3,0)*0.475*44/12</f>
        <v>2.4804296961097534E-15</v>
      </c>
      <c r="AX137" s="23">
        <f t="shared" si="114"/>
        <v>1.8525189317752089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projet'!$B$9,Paramètres!$A$1:$I$88,3,0)*VLOOKUP('Données projet'!$B$9,Paramètres!$A$1:$I$88,5,0)</f>
        <v>-1.0286385077051818E-13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388.50131600273431</v>
      </c>
      <c r="T138" s="62">
        <f t="shared" si="142"/>
        <v>247.01165577562955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76.973182563396307</v>
      </c>
      <c r="AA138" s="23">
        <f>EXP(-LN(2)/25)*AA137+(1-EXP(-LN(2)/25))/(LN(2)/25)*Calculateur!V138*Calculateur!X138*VLOOKUP('Données projet'!$B$9,Paramètres!$A$1:$I$88,3,0)*0.475*44/12</f>
        <v>51.617590021188832</v>
      </c>
      <c r="AB138" s="23">
        <f>EXP(-LN(2)/2)*AB137+(1-EXP(-LN(2)/2))/(LN(2)/2)*V138*Y138*VLOOKUP('Données projet'!$B$9,Paramètres!$A$1:$I$88,3,0)*0.475*44/12</f>
        <v>2.9724552538717636E-12</v>
      </c>
      <c r="AC138" s="24">
        <f t="shared" si="111"/>
        <v>128.59077258458811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projet'!$B$10,Paramètres!$A$1:$I$88,3,0)*VLOOKUP('Données projet'!$B$10,Paramètres!$A$1:$I$88,5,0)</f>
        <v>1.3596945791505279E-13</v>
      </c>
      <c r="AK138" s="14">
        <f t="shared" si="143"/>
        <v>1.9708830566360721E-12</v>
      </c>
      <c r="AL138" s="22">
        <f t="shared" si="112"/>
        <v>3.669434796176543E-12</v>
      </c>
      <c r="AM138" s="62">
        <f t="shared" si="113"/>
        <v>293.33333333333701</v>
      </c>
      <c r="AN138" s="62">
        <f ca="1">AVERAGE(OFFSET($AM$3,0,0,'Données projet'!$E$10+1,1))-AVERAGE(OFFSET($H$3,0,0,'Données projet'!$E$10+1,1))</f>
        <v>390.44421266629212</v>
      </c>
      <c r="AO138" s="62">
        <f t="shared" si="144"/>
        <v>366.59530582564736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1.0941930971229852</v>
      </c>
      <c r="AV138" s="23">
        <f>EXP(-LN(2)/25)*AV137+(1-EXP(-LN(2)/25))/(LN(2)/25)*Calculateur!AQ138*Calculateur!AS138*VLOOKUP('Données projet'!$B$10,Paramètres!$A$1:$I$88,3,0)*0.475*44/12</f>
        <v>0.71630221537576444</v>
      </c>
      <c r="AW138" s="23">
        <f>EXP(-LN(2)/2)*AW137+(1-EXP(-LN(2)/2))/(LN(2)/2)*AQ138*AT138*VLOOKUP('Données projet'!$B$10,Paramètres!$A$1:$I$88,3,0)*0.475*44/12</f>
        <v>1.7539286583756941E-15</v>
      </c>
      <c r="AX138" s="23">
        <f t="shared" si="114"/>
        <v>1.8104953124987513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projet'!$B$9,Paramètres!$A$1:$I$88,3,0)*VLOOKUP('Données projet'!$B$9,Paramètres!$A$1:$I$88,5,0)</f>
        <v>-1.0286385077051818E-13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388.50131600273431</v>
      </c>
      <c r="T139" s="62">
        <f t="shared" si="142"/>
        <v>247.01165577562955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75.463785402333642</v>
      </c>
      <c r="AA139" s="23">
        <f>EXP(-LN(2)/25)*AA138+(1-EXP(-LN(2)/25))/(LN(2)/25)*Calculateur!V139*Calculateur!X139*VLOOKUP('Données projet'!$B$9,Paramètres!$A$1:$I$88,3,0)*0.475*44/12</f>
        <v>50.206104307608335</v>
      </c>
      <c r="AB139" s="23">
        <f>EXP(-LN(2)/2)*AB138+(1-EXP(-LN(2)/2))/(LN(2)/2)*V139*Y139*VLOOKUP('Données projet'!$B$9,Paramètres!$A$1:$I$88,3,0)*0.475*44/12</f>
        <v>2.1018432667863047E-12</v>
      </c>
      <c r="AC139" s="24">
        <f t="shared" si="111"/>
        <v>125.66988970994407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projet'!$B$10,Paramètres!$A$1:$I$88,3,0)*VLOOKUP('Données projet'!$B$10,Paramètres!$A$1:$I$88,5,0)</f>
        <v>1.3596945791505279E-13</v>
      </c>
      <c r="AK139" s="14">
        <f t="shared" si="143"/>
        <v>1.9708830566360721E-12</v>
      </c>
      <c r="AL139" s="22">
        <f t="shared" si="112"/>
        <v>3.669434796176543E-12</v>
      </c>
      <c r="AM139" s="62">
        <f t="shared" si="113"/>
        <v>293.33333333333701</v>
      </c>
      <c r="AN139" s="62">
        <f ca="1">AVERAGE(OFFSET($AM$3,0,0,'Données projet'!$E$10+1,1))-AVERAGE(OFFSET($H$3,0,0,'Données projet'!$E$10+1,1))</f>
        <v>390.44421266629212</v>
      </c>
      <c r="AO139" s="62">
        <f t="shared" si="144"/>
        <v>366.59530582564736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1.0727366378802932</v>
      </c>
      <c r="AV139" s="23">
        <f>EXP(-LN(2)/25)*AV138+(1-EXP(-LN(2)/25))/(LN(2)/25)*Calculateur!AQ139*Calculateur!AS139*VLOOKUP('Données projet'!$B$10,Paramètres!$A$1:$I$88,3,0)*0.475*44/12</f>
        <v>0.69671489362761774</v>
      </c>
      <c r="AW139" s="23">
        <f>EXP(-LN(2)/2)*AW138+(1-EXP(-LN(2)/2))/(LN(2)/2)*AQ139*AT139*VLOOKUP('Données projet'!$B$10,Paramètres!$A$1:$I$88,3,0)*0.475*44/12</f>
        <v>1.2402148480548769E-15</v>
      </c>
      <c r="AX139" s="23">
        <f t="shared" si="114"/>
        <v>1.7694515315079122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projet'!$B$9,Paramètres!$A$1:$I$88,3,0)*VLOOKUP('Données projet'!$B$9,Paramètres!$A$1:$I$88,5,0)</f>
        <v>-1.0286385077051818E-13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388.50131600273431</v>
      </c>
      <c r="T140" s="62">
        <f t="shared" si="142"/>
        <v>247.01165577562955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73.983986598958055</v>
      </c>
      <c r="AA140" s="23">
        <f>EXP(-LN(2)/25)*AA139+(1-EXP(-LN(2)/25))/(LN(2)/25)*Calculateur!V140*Calculateur!X140*VLOOKUP('Données projet'!$B$9,Paramètres!$A$1:$I$88,3,0)*0.475*44/12</f>
        <v>48.83321574509251</v>
      </c>
      <c r="AB140" s="23">
        <f>EXP(-LN(2)/2)*AB139+(1-EXP(-LN(2)/2))/(LN(2)/2)*V140*Y140*VLOOKUP('Données projet'!$B$9,Paramètres!$A$1:$I$88,3,0)*0.475*44/12</f>
        <v>1.4862276269358818E-12</v>
      </c>
      <c r="AC140" s="24">
        <f t="shared" si="111"/>
        <v>122.81720234405206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projet'!$B$10,Paramètres!$A$1:$I$88,3,0)*VLOOKUP('Données projet'!$B$10,Paramètres!$A$1:$I$88,5,0)</f>
        <v>1.3596945791505279E-13</v>
      </c>
      <c r="AK140" s="14">
        <f t="shared" si="143"/>
        <v>1.9708830566360721E-12</v>
      </c>
      <c r="AL140" s="22">
        <f t="shared" si="112"/>
        <v>3.669434796176543E-12</v>
      </c>
      <c r="AM140" s="62">
        <f t="shared" si="113"/>
        <v>293.33333333333701</v>
      </c>
      <c r="AN140" s="62">
        <f ca="1">AVERAGE(OFFSET($AM$3,0,0,'Données projet'!$E$10+1,1))-AVERAGE(OFFSET($H$3,0,0,'Données projet'!$E$10+1,1))</f>
        <v>390.44421266629212</v>
      </c>
      <c r="AO140" s="62">
        <f t="shared" si="144"/>
        <v>366.59530582564736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1.0517009267162025</v>
      </c>
      <c r="AV140" s="23">
        <f>EXP(-LN(2)/25)*AV139+(1-EXP(-LN(2)/25))/(LN(2)/25)*Calculateur!AQ140*Calculateur!AS140*VLOOKUP('Données projet'!$B$10,Paramètres!$A$1:$I$88,3,0)*0.475*44/12</f>
        <v>0.67766318822272664</v>
      </c>
      <c r="AW140" s="23">
        <f>EXP(-LN(2)/2)*AW139+(1-EXP(-LN(2)/2))/(LN(2)/2)*AQ140*AT140*VLOOKUP('Données projet'!$B$10,Paramètres!$A$1:$I$88,3,0)*0.475*44/12</f>
        <v>8.7696432918784715E-16</v>
      </c>
      <c r="AX140" s="23">
        <f t="shared" si="114"/>
        <v>1.7293641149389301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projet'!$B$9,Paramètres!$A$1:$I$88,3,0)*VLOOKUP('Données projet'!$B$9,Paramètres!$A$1:$I$88,5,0)</f>
        <v>-1.0286385077051818E-13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388.50131600273431</v>
      </c>
      <c r="T141" s="62">
        <f t="shared" si="142"/>
        <v>247.01165577562955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72.533205747528513</v>
      </c>
      <c r="AA141" s="23">
        <f>EXP(-LN(2)/25)*AA140+(1-EXP(-LN(2)/25))/(LN(2)/25)*Calculateur!V141*Calculateur!X141*VLOOKUP('Données projet'!$B$9,Paramètres!$A$1:$I$88,3,0)*0.475*44/12</f>
        <v>47.497868892515747</v>
      </c>
      <c r="AB141" s="23">
        <f>EXP(-LN(2)/2)*AB140+(1-EXP(-LN(2)/2))/(LN(2)/2)*V141*Y141*VLOOKUP('Données projet'!$B$9,Paramètres!$A$1:$I$88,3,0)*0.475*44/12</f>
        <v>1.0509216333931523E-12</v>
      </c>
      <c r="AC141" s="24">
        <f t="shared" si="111"/>
        <v>120.03107464004532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projet'!$B$10,Paramètres!$A$1:$I$88,3,0)*VLOOKUP('Données projet'!$B$10,Paramètres!$A$1:$I$88,5,0)</f>
        <v>1.3596945791505279E-13</v>
      </c>
      <c r="AK141" s="14">
        <f t="shared" si="143"/>
        <v>1.9708830566360721E-12</v>
      </c>
      <c r="AL141" s="22">
        <f t="shared" si="112"/>
        <v>3.669434796176543E-12</v>
      </c>
      <c r="AM141" s="62">
        <f t="shared" si="113"/>
        <v>293.33333333333701</v>
      </c>
      <c r="AN141" s="62">
        <f ca="1">AVERAGE(OFFSET($AM$3,0,0,'Données projet'!$E$10+1,1))-AVERAGE(OFFSET($H$3,0,0,'Données projet'!$E$10+1,1))</f>
        <v>390.44421266629212</v>
      </c>
      <c r="AO141" s="62">
        <f t="shared" si="144"/>
        <v>366.59530582564736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1.0310777130175228</v>
      </c>
      <c r="AV141" s="23">
        <f>EXP(-LN(2)/25)*AV140+(1-EXP(-LN(2)/25))/(LN(2)/25)*Calculateur!AQ141*Calculateur!AS141*VLOOKUP('Données projet'!$B$10,Paramètres!$A$1:$I$88,3,0)*0.475*44/12</f>
        <v>0.65913245270401788</v>
      </c>
      <c r="AW141" s="23">
        <f>EXP(-LN(2)/2)*AW140+(1-EXP(-LN(2)/2))/(LN(2)/2)*AQ141*AT141*VLOOKUP('Données projet'!$B$10,Paramètres!$A$1:$I$88,3,0)*0.475*44/12</f>
        <v>6.2010742402743854E-16</v>
      </c>
      <c r="AX141" s="23">
        <f t="shared" si="114"/>
        <v>1.6902101657215414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projet'!$B$9,Paramètres!$A$1:$I$88,3,0)*VLOOKUP('Données projet'!$B$9,Paramètres!$A$1:$I$88,5,0)</f>
        <v>-1.0286385077051818E-13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388.50131600273431</v>
      </c>
      <c r="T142" s="62">
        <f t="shared" si="142"/>
        <v>247.01165577562955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71.110873823706555</v>
      </c>
      <c r="AA142" s="23">
        <f>EXP(-LN(2)/25)*AA141+(1-EXP(-LN(2)/25))/(LN(2)/25)*Calculateur!V142*Calculateur!X142*VLOOKUP('Données projet'!$B$9,Paramètres!$A$1:$I$88,3,0)*0.475*44/12</f>
        <v>46.199037169845539</v>
      </c>
      <c r="AB142" s="23">
        <f>EXP(-LN(2)/2)*AB141+(1-EXP(-LN(2)/2))/(LN(2)/2)*V142*Y142*VLOOKUP('Données projet'!$B$9,Paramètres!$A$1:$I$88,3,0)*0.475*44/12</f>
        <v>7.4311381346794089E-13</v>
      </c>
      <c r="AC142" s="24">
        <f t="shared" si="111"/>
        <v>117.30991099355283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projet'!$B$10,Paramètres!$A$1:$I$88,3,0)*VLOOKUP('Données projet'!$B$10,Paramètres!$A$1:$I$88,5,0)</f>
        <v>1.3596945791505279E-13</v>
      </c>
      <c r="AK142" s="14">
        <f t="shared" si="143"/>
        <v>1.9708830566360721E-12</v>
      </c>
      <c r="AL142" s="22">
        <f t="shared" si="112"/>
        <v>3.669434796176543E-12</v>
      </c>
      <c r="AM142" s="62">
        <f t="shared" si="113"/>
        <v>293.33333333333701</v>
      </c>
      <c r="AN142" s="62">
        <f ca="1">AVERAGE(OFFSET($AM$3,0,0,'Données projet'!$E$10+1,1))-AVERAGE(OFFSET($H$3,0,0,'Données projet'!$E$10+1,1))</f>
        <v>390.44421266629212</v>
      </c>
      <c r="AO142" s="62">
        <f t="shared" si="144"/>
        <v>366.59530582564736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1.0108589079605559</v>
      </c>
      <c r="AV142" s="23">
        <f>EXP(-LN(2)/25)*AV141+(1-EXP(-LN(2)/25))/(LN(2)/25)*Calculateur!AQ142*Calculateur!AS142*VLOOKUP('Données projet'!$B$10,Paramètres!$A$1:$I$88,3,0)*0.475*44/12</f>
        <v>0.64110844112255727</v>
      </c>
      <c r="AW142" s="23">
        <f>EXP(-LN(2)/2)*AW141+(1-EXP(-LN(2)/2))/(LN(2)/2)*AQ142*AT142*VLOOKUP('Données projet'!$B$10,Paramètres!$A$1:$I$88,3,0)*0.475*44/12</f>
        <v>4.3848216459392368E-16</v>
      </c>
      <c r="AX142" s="23">
        <f t="shared" si="114"/>
        <v>1.6519673490831135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projet'!$B$9,Paramètres!$A$1:$I$88,3,0)*VLOOKUP('Données projet'!$B$9,Paramètres!$A$1:$I$88,5,0)</f>
        <v>-1.0286385077051818E-13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388.50131600273431</v>
      </c>
      <c r="T143" s="62">
        <f t="shared" si="142"/>
        <v>247.01165577562955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69.71643296137394</v>
      </c>
      <c r="AA143" s="23">
        <f>EXP(-LN(2)/25)*AA142+(1-EXP(-LN(2)/25))/(LN(2)/25)*Calculateur!V143*Calculateur!X143*VLOOKUP('Données projet'!$B$9,Paramètres!$A$1:$I$88,3,0)*0.475*44/12</f>
        <v>44.935722068934339</v>
      </c>
      <c r="AB143" s="23">
        <f>EXP(-LN(2)/2)*AB142+(1-EXP(-LN(2)/2))/(LN(2)/2)*V143*Y143*VLOOKUP('Données projet'!$B$9,Paramètres!$A$1:$I$88,3,0)*0.475*44/12</f>
        <v>5.2546081669657616E-13</v>
      </c>
      <c r="AC143" s="24">
        <f t="shared" si="111"/>
        <v>114.6521550303088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projet'!$B$10,Paramètres!$A$1:$I$88,3,0)*VLOOKUP('Données projet'!$B$10,Paramètres!$A$1:$I$88,5,0)</f>
        <v>1.3596945791505279E-13</v>
      </c>
      <c r="AK143" s="14">
        <f t="shared" si="143"/>
        <v>1.9708830566360721E-12</v>
      </c>
      <c r="AL143" s="22">
        <f t="shared" si="112"/>
        <v>3.669434796176543E-12</v>
      </c>
      <c r="AM143" s="62">
        <f t="shared" si="113"/>
        <v>293.33333333333701</v>
      </c>
      <c r="AN143" s="62">
        <f ca="1">AVERAGE(OFFSET($AM$3,0,0,'Données projet'!$E$10+1,1))-AVERAGE(OFFSET($H$3,0,0,'Données projet'!$E$10+1,1))</f>
        <v>390.44421266629212</v>
      </c>
      <c r="AO143" s="62">
        <f t="shared" si="144"/>
        <v>366.59530582564736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0.9910365813385027</v>
      </c>
      <c r="AV143" s="23">
        <f>EXP(-LN(2)/25)*AV142+(1-EXP(-LN(2)/25))/(LN(2)/25)*Calculateur!AQ143*Calculateur!AS143*VLOOKUP('Données projet'!$B$10,Paramètres!$A$1:$I$88,3,0)*0.475*44/12</f>
        <v>0.62357729708563325</v>
      </c>
      <c r="AW143" s="23">
        <f>EXP(-LN(2)/2)*AW142+(1-EXP(-LN(2)/2))/(LN(2)/2)*AQ143*AT143*VLOOKUP('Données projet'!$B$10,Paramètres!$A$1:$I$88,3,0)*0.475*44/12</f>
        <v>3.1005371201371932E-16</v>
      </c>
      <c r="AX143" s="23">
        <f t="shared" si="114"/>
        <v>1.6146138784241362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projet'!$B$9,Paramètres!$A$1:$I$88,3,0)*VLOOKUP('Données projet'!$B$9,Paramètres!$A$1:$I$88,5,0)</f>
        <v>-1.0286385077051818E-13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388.50131600273431</v>
      </c>
      <c r="T144" s="62">
        <f t="shared" si="142"/>
        <v>247.01165577562955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68.349336233826719</v>
      </c>
      <c r="AA144" s="23">
        <f>EXP(-LN(2)/25)*AA143+(1-EXP(-LN(2)/25))/(LN(2)/25)*Calculateur!V144*Calculateur!X144*VLOOKUP('Données projet'!$B$9,Paramètres!$A$1:$I$88,3,0)*0.475*44/12</f>
        <v>43.706952385892407</v>
      </c>
      <c r="AB144" s="23">
        <f>EXP(-LN(2)/2)*AB143+(1-EXP(-LN(2)/2))/(LN(2)/2)*V144*Y144*VLOOKUP('Données projet'!$B$9,Paramètres!$A$1:$I$88,3,0)*0.475*44/12</f>
        <v>3.7155690673397045E-13</v>
      </c>
      <c r="AC144" s="24">
        <f t="shared" si="111"/>
        <v>112.0562886197195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projet'!$B$10,Paramètres!$A$1:$I$88,3,0)*VLOOKUP('Données projet'!$B$10,Paramètres!$A$1:$I$88,5,0)</f>
        <v>1.3596945791505279E-13</v>
      </c>
      <c r="AK144" s="14">
        <f t="shared" si="143"/>
        <v>1.9708830566360721E-12</v>
      </c>
      <c r="AL144" s="22">
        <f t="shared" si="112"/>
        <v>3.669434796176543E-12</v>
      </c>
      <c r="AM144" s="62">
        <f t="shared" si="113"/>
        <v>293.33333333333701</v>
      </c>
      <c r="AN144" s="62">
        <f ca="1">AVERAGE(OFFSET($AM$3,0,0,'Données projet'!$E$10+1,1))-AVERAGE(OFFSET($H$3,0,0,'Données projet'!$E$10+1,1))</f>
        <v>390.44421266629212</v>
      </c>
      <c r="AO144" s="62">
        <f t="shared" si="144"/>
        <v>366.59530582564736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0.97160295845108258</v>
      </c>
      <c r="AV144" s="23">
        <f>EXP(-LN(2)/25)*AV143+(1-EXP(-LN(2)/25))/(LN(2)/25)*Calculateur!AQ144*Calculateur!AS144*VLOOKUP('Données projet'!$B$10,Paramètres!$A$1:$I$88,3,0)*0.475*44/12</f>
        <v>0.60652554310432172</v>
      </c>
      <c r="AW144" s="23">
        <f>EXP(-LN(2)/2)*AW143+(1-EXP(-LN(2)/2))/(LN(2)/2)*AQ144*AT144*VLOOKUP('Données projet'!$B$10,Paramètres!$A$1:$I$88,3,0)*0.475*44/12</f>
        <v>2.1924108229696186E-16</v>
      </c>
      <c r="AX144" s="23">
        <f t="shared" si="114"/>
        <v>1.5781285015554045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projet'!$B$9,Paramètres!$A$1:$I$88,3,0)*VLOOKUP('Données projet'!$B$9,Paramètres!$A$1:$I$88,5,0)</f>
        <v>-1.0286385077051818E-13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388.50131600273431</v>
      </c>
      <c r="T145" s="62">
        <f t="shared" si="142"/>
        <v>247.01165577562955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67.00904743926003</v>
      </c>
      <c r="AA145" s="23">
        <f>EXP(-LN(2)/25)*AA144+(1-EXP(-LN(2)/25))/(LN(2)/25)*Calculateur!V145*Calculateur!X145*VLOOKUP('Données projet'!$B$9,Paramètres!$A$1:$I$88,3,0)*0.475*44/12</f>
        <v>42.511783474451448</v>
      </c>
      <c r="AB145" s="23">
        <f>EXP(-LN(2)/2)*AB144+(1-EXP(-LN(2)/2))/(LN(2)/2)*V145*Y145*VLOOKUP('Données projet'!$B$9,Paramètres!$A$1:$I$88,3,0)*0.475*44/12</f>
        <v>2.6273040834828808E-13</v>
      </c>
      <c r="AC145" s="24">
        <f t="shared" si="111"/>
        <v>109.52083091371173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projet'!$B$10,Paramètres!$A$1:$I$88,3,0)*VLOOKUP('Données projet'!$B$10,Paramètres!$A$1:$I$88,5,0)</f>
        <v>1.3596945791505279E-13</v>
      </c>
      <c r="AK145" s="14">
        <f t="shared" si="143"/>
        <v>1.9708830566360721E-12</v>
      </c>
      <c r="AL145" s="22">
        <f t="shared" si="112"/>
        <v>3.669434796176543E-12</v>
      </c>
      <c r="AM145" s="62">
        <f t="shared" si="113"/>
        <v>293.33333333333701</v>
      </c>
      <c r="AN145" s="62">
        <f ca="1">AVERAGE(OFFSET($AM$3,0,0,'Données projet'!$E$10+1,1))-AVERAGE(OFFSET($H$3,0,0,'Données projet'!$E$10+1,1))</f>
        <v>390.44421266629212</v>
      </c>
      <c r="AO145" s="62">
        <f t="shared" si="144"/>
        <v>366.59530582564736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0.9525504170551452</v>
      </c>
      <c r="AV145" s="23">
        <f>EXP(-LN(2)/25)*AV144+(1-EXP(-LN(2)/25))/(LN(2)/25)*Calculateur!AQ145*Calculateur!AS145*VLOOKUP('Données projet'!$B$10,Paramètres!$A$1:$I$88,3,0)*0.475*44/12</f>
        <v>0.58994007023234196</v>
      </c>
      <c r="AW145" s="23">
        <f>EXP(-LN(2)/2)*AW144+(1-EXP(-LN(2)/2))/(LN(2)/2)*AQ145*AT145*VLOOKUP('Données projet'!$B$10,Paramètres!$A$1:$I$88,3,0)*0.475*44/12</f>
        <v>1.5502685600685968E-16</v>
      </c>
      <c r="AX145" s="23">
        <f t="shared" si="114"/>
        <v>1.5424904872874874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projet'!$B$9,Paramètres!$A$1:$I$88,3,0)*VLOOKUP('Données projet'!$B$9,Paramètres!$A$1:$I$88,5,0)</f>
        <v>-1.0286385077051818E-13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388.50131600273431</v>
      </c>
      <c r="T146" s="62">
        <f t="shared" si="142"/>
        <v>247.01165577562955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65.695040890459353</v>
      </c>
      <c r="AA146" s="23">
        <f>EXP(-LN(2)/25)*AA145+(1-EXP(-LN(2)/25))/(LN(2)/25)*Calculateur!V146*Calculateur!X146*VLOOKUP('Données projet'!$B$9,Paramètres!$A$1:$I$88,3,0)*0.475*44/12</f>
        <v>41.349296519745046</v>
      </c>
      <c r="AB146" s="23">
        <f>EXP(-LN(2)/2)*AB145+(1-EXP(-LN(2)/2))/(LN(2)/2)*V146*Y146*VLOOKUP('Données projet'!$B$9,Paramètres!$A$1:$I$88,3,0)*0.475*44/12</f>
        <v>1.8577845336698522E-13</v>
      </c>
      <c r="AC146" s="24">
        <f t="shared" si="111"/>
        <v>107.04433741020459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projet'!$B$10,Paramètres!$A$1:$I$88,3,0)*VLOOKUP('Données projet'!$B$10,Paramètres!$A$1:$I$88,5,0)</f>
        <v>1.3596945791505279E-13</v>
      </c>
      <c r="AK146" s="14">
        <f t="shared" si="143"/>
        <v>1.9708830566360721E-12</v>
      </c>
      <c r="AL146" s="22">
        <f t="shared" si="112"/>
        <v>3.669434796176543E-12</v>
      </c>
      <c r="AM146" s="62">
        <f t="shared" si="113"/>
        <v>293.33333333333701</v>
      </c>
      <c r="AN146" s="62">
        <f ca="1">AVERAGE(OFFSET($AM$3,0,0,'Données projet'!$E$10+1,1))-AVERAGE(OFFSET($H$3,0,0,'Données projet'!$E$10+1,1))</f>
        <v>390.44421266629212</v>
      </c>
      <c r="AO146" s="62">
        <f t="shared" si="144"/>
        <v>366.59530582564736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0.93387148437507939</v>
      </c>
      <c r="AV146" s="23">
        <f>EXP(-LN(2)/25)*AV145+(1-EXP(-LN(2)/25))/(LN(2)/25)*Calculateur!AQ146*Calculateur!AS146*VLOOKUP('Données projet'!$B$10,Paramètres!$A$1:$I$88,3,0)*0.475*44/12</f>
        <v>0.57380812798823866</v>
      </c>
      <c r="AW146" s="23">
        <f>EXP(-LN(2)/2)*AW145+(1-EXP(-LN(2)/2))/(LN(2)/2)*AQ146*AT146*VLOOKUP('Données projet'!$B$10,Paramètres!$A$1:$I$88,3,0)*0.475*44/12</f>
        <v>1.0962054114848094E-16</v>
      </c>
      <c r="AX146" s="23">
        <f t="shared" si="114"/>
        <v>1.507679612363318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projet'!$B$9,Paramètres!$A$1:$I$88,3,0)*VLOOKUP('Données projet'!$B$9,Paramètres!$A$1:$I$88,5,0)</f>
        <v>-1.0286385077051818E-13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388.50131600273431</v>
      </c>
      <c r="T147" s="62">
        <f t="shared" si="142"/>
        <v>247.01165577562955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64.406801208615803</v>
      </c>
      <c r="AA147" s="23">
        <f>EXP(-LN(2)/25)*AA146+(1-EXP(-LN(2)/25))/(LN(2)/25)*Calculateur!V147*Calculateur!X147*VLOOKUP('Données projet'!$B$9,Paramètres!$A$1:$I$88,3,0)*0.475*44/12</f>
        <v>40.218597831947619</v>
      </c>
      <c r="AB147" s="23">
        <f>EXP(-LN(2)/2)*AB146+(1-EXP(-LN(2)/2))/(LN(2)/2)*V147*Y147*VLOOKUP('Données projet'!$B$9,Paramètres!$A$1:$I$88,3,0)*0.475*44/12</f>
        <v>1.3136520417414404E-13</v>
      </c>
      <c r="AC147" s="24">
        <f t="shared" si="111"/>
        <v>104.62539904056355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projet'!$B$10,Paramètres!$A$1:$I$88,3,0)*VLOOKUP('Données projet'!$B$10,Paramètres!$A$1:$I$88,5,0)</f>
        <v>1.3596945791505279E-13</v>
      </c>
      <c r="AK147" s="14">
        <f t="shared" si="143"/>
        <v>1.9708830566360721E-12</v>
      </c>
      <c r="AL147" s="22">
        <f t="shared" si="112"/>
        <v>3.669434796176543E-12</v>
      </c>
      <c r="AM147" s="62">
        <f t="shared" si="113"/>
        <v>293.33333333333701</v>
      </c>
      <c r="AN147" s="62">
        <f ca="1">AVERAGE(OFFSET($AM$3,0,0,'Données projet'!$E$10+1,1))-AVERAGE(OFFSET($H$3,0,0,'Données projet'!$E$10+1,1))</f>
        <v>390.44421266629212</v>
      </c>
      <c r="AO147" s="62">
        <f t="shared" si="144"/>
        <v>366.59530582564736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0.91555883417184569</v>
      </c>
      <c r="AV147" s="23">
        <f>EXP(-LN(2)/25)*AV146+(1-EXP(-LN(2)/25))/(LN(2)/25)*Calculateur!AQ147*Calculateur!AS147*VLOOKUP('Données projet'!$B$10,Paramètres!$A$1:$I$88,3,0)*0.475*44/12</f>
        <v>0.55811731455314229</v>
      </c>
      <c r="AW147" s="23">
        <f>EXP(-LN(2)/2)*AW146+(1-EXP(-LN(2)/2))/(LN(2)/2)*AQ147*AT147*VLOOKUP('Données projet'!$B$10,Paramètres!$A$1:$I$88,3,0)*0.475*44/12</f>
        <v>7.7513428003429854E-17</v>
      </c>
      <c r="AX147" s="23">
        <f t="shared" si="114"/>
        <v>1.4736761487249881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projet'!$B$9,Paramètres!$A$1:$I$88,3,0)*VLOOKUP('Données projet'!$B$9,Paramètres!$A$1:$I$88,5,0)</f>
        <v>-1.0286385077051818E-13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388.50131600273431</v>
      </c>
      <c r="T148" s="62">
        <f t="shared" si="142"/>
        <v>247.01165577562955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63.143823121184589</v>
      </c>
      <c r="AA148" s="23">
        <f>EXP(-LN(2)/25)*AA147+(1-EXP(-LN(2)/25))/(LN(2)/25)*Calculateur!V148*Calculateur!X148*VLOOKUP('Données projet'!$B$9,Paramètres!$A$1:$I$88,3,0)*0.475*44/12</f>
        <v>39.118818159228873</v>
      </c>
      <c r="AB148" s="23">
        <f>EXP(-LN(2)/2)*AB147+(1-EXP(-LN(2)/2))/(LN(2)/2)*V148*Y148*VLOOKUP('Données projet'!$B$9,Paramètres!$A$1:$I$88,3,0)*0.475*44/12</f>
        <v>9.2889226683492612E-14</v>
      </c>
      <c r="AC148" s="24">
        <f t="shared" si="111"/>
        <v>102.26264128041356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projet'!$B$10,Paramètres!$A$1:$I$88,3,0)*VLOOKUP('Données projet'!$B$10,Paramètres!$A$1:$I$88,5,0)</f>
        <v>1.3596945791505279E-13</v>
      </c>
      <c r="AK148" s="14">
        <f t="shared" si="143"/>
        <v>1.9708830566360721E-12</v>
      </c>
      <c r="AL148" s="22">
        <f t="shared" si="112"/>
        <v>3.669434796176543E-12</v>
      </c>
      <c r="AM148" s="62">
        <f t="shared" si="113"/>
        <v>293.33333333333701</v>
      </c>
      <c r="AN148" s="62">
        <f ca="1">AVERAGE(OFFSET($AM$3,0,0,'Données projet'!$E$10+1,1))-AVERAGE(OFFSET($H$3,0,0,'Données projet'!$E$10+1,1))</f>
        <v>390.44421266629212</v>
      </c>
      <c r="AO148" s="62">
        <f t="shared" si="144"/>
        <v>366.59530582564736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0.89760528386948368</v>
      </c>
      <c r="AV148" s="23">
        <f>EXP(-LN(2)/25)*AV147+(1-EXP(-LN(2)/25))/(LN(2)/25)*Calculateur!AQ148*Calculateur!AS148*VLOOKUP('Données projet'!$B$10,Paramètres!$A$1:$I$88,3,0)*0.475*44/12</f>
        <v>0.54285556723657258</v>
      </c>
      <c r="AW148" s="23">
        <f>EXP(-LN(2)/2)*AW147+(1-EXP(-LN(2)/2))/(LN(2)/2)*AQ148*AT148*VLOOKUP('Données projet'!$B$10,Paramètres!$A$1:$I$88,3,0)*0.475*44/12</f>
        <v>5.4810270574240484E-17</v>
      </c>
      <c r="AX148" s="23">
        <f t="shared" si="114"/>
        <v>1.4404608511060562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projet'!$B$9,Paramètres!$A$1:$I$88,3,0)*VLOOKUP('Données projet'!$B$9,Paramètres!$A$1:$I$88,5,0)</f>
        <v>-1.0286385077051818E-13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388.50131600273431</v>
      </c>
      <c r="T149" s="62">
        <f t="shared" si="142"/>
        <v>247.01165577562955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61.905611263707328</v>
      </c>
      <c r="AA149" s="23">
        <f>EXP(-LN(2)/25)*AA148+(1-EXP(-LN(2)/25))/(LN(2)/25)*Calculateur!V149*Calculateur!X149*VLOOKUP('Données projet'!$B$9,Paramètres!$A$1:$I$88,3,0)*0.475*44/12</f>
        <v>38.049112019495517</v>
      </c>
      <c r="AB149" s="23">
        <f>EXP(-LN(2)/2)*AB148+(1-EXP(-LN(2)/2))/(LN(2)/2)*V149*Y149*VLOOKUP('Données projet'!$B$9,Paramètres!$A$1:$I$88,3,0)*0.475*44/12</f>
        <v>6.5682602087072021E-14</v>
      </c>
      <c r="AC149" s="24">
        <f t="shared" si="111"/>
        <v>99.95472328320291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projet'!$B$10,Paramètres!$A$1:$I$88,3,0)*VLOOKUP('Données projet'!$B$10,Paramètres!$A$1:$I$88,5,0)</f>
        <v>1.3596945791505279E-13</v>
      </c>
      <c r="AK149" s="14">
        <f t="shared" si="143"/>
        <v>1.9708830566360721E-12</v>
      </c>
      <c r="AL149" s="22">
        <f t="shared" si="112"/>
        <v>3.669434796176543E-12</v>
      </c>
      <c r="AM149" s="62">
        <f t="shared" si="113"/>
        <v>293.33333333333701</v>
      </c>
      <c r="AN149" s="62">
        <f ca="1">AVERAGE(OFFSET($AM$3,0,0,'Données projet'!$E$10+1,1))-AVERAGE(OFFSET($H$3,0,0,'Données projet'!$E$10+1,1))</f>
        <v>390.44421266629212</v>
      </c>
      <c r="AO149" s="62">
        <f t="shared" si="144"/>
        <v>366.59530582564736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0.88000379173796661</v>
      </c>
      <c r="AV149" s="23">
        <f>EXP(-LN(2)/25)*AV148+(1-EXP(-LN(2)/25))/(LN(2)/25)*Calculateur!AQ149*Calculateur!AS149*VLOOKUP('Données projet'!$B$10,Paramètres!$A$1:$I$88,3,0)*0.475*44/12</f>
        <v>0.52801115320295489</v>
      </c>
      <c r="AW149" s="23">
        <f>EXP(-LN(2)/2)*AW148+(1-EXP(-LN(2)/2))/(LN(2)/2)*AQ149*AT149*VLOOKUP('Données projet'!$B$10,Paramètres!$A$1:$I$88,3,0)*0.475*44/12</f>
        <v>3.8756714001714933E-17</v>
      </c>
      <c r="AX149" s="23">
        <f t="shared" si="114"/>
        <v>1.4080149449409216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projet'!$B$9,Paramètres!$A$1:$I$88,3,0)*VLOOKUP('Données projet'!$B$9,Paramètres!$A$1:$I$88,5,0)</f>
        <v>-1.0286385077051818E-13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388.50131600273431</v>
      </c>
      <c r="T150" s="62">
        <f t="shared" si="142"/>
        <v>247.01165577562955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60.691679985520537</v>
      </c>
      <c r="AA150" s="23">
        <f>EXP(-LN(2)/25)*AA149+(1-EXP(-LN(2)/25))/(LN(2)/25)*Calculateur!V150*Calculateur!X150*VLOOKUP('Données projet'!$B$9,Paramètres!$A$1:$I$88,3,0)*0.475*44/12</f>
        <v>37.008657050406576</v>
      </c>
      <c r="AB150" s="23">
        <f>EXP(-LN(2)/2)*AB149+(1-EXP(-LN(2)/2))/(LN(2)/2)*V150*Y150*VLOOKUP('Données projet'!$B$9,Paramètres!$A$1:$I$88,3,0)*0.475*44/12</f>
        <v>4.6444613341746306E-14</v>
      </c>
      <c r="AC150" s="24">
        <f t="shared" si="111"/>
        <v>97.700337035927149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projet'!$B$10,Paramètres!$A$1:$I$88,3,0)*VLOOKUP('Données projet'!$B$10,Paramètres!$A$1:$I$88,5,0)</f>
        <v>1.3596945791505279E-13</v>
      </c>
      <c r="AK150" s="14">
        <f t="shared" si="143"/>
        <v>1.9708830566360721E-12</v>
      </c>
      <c r="AL150" s="22">
        <f t="shared" si="112"/>
        <v>3.669434796176543E-12</v>
      </c>
      <c r="AM150" s="62">
        <f t="shared" si="113"/>
        <v>293.33333333333701</v>
      </c>
      <c r="AN150" s="62">
        <f ca="1">AVERAGE(OFFSET($AM$3,0,0,'Données projet'!$E$10+1,1))-AVERAGE(OFFSET($H$3,0,0,'Données projet'!$E$10+1,1))</f>
        <v>390.44421266629212</v>
      </c>
      <c r="AO150" s="62">
        <f t="shared" si="144"/>
        <v>366.59530582564736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0.8627474541312985</v>
      </c>
      <c r="AV150" s="23">
        <f>EXP(-LN(2)/25)*AV149+(1-EXP(-LN(2)/25))/(LN(2)/25)*Calculateur!AQ150*Calculateur!AS150*VLOOKUP('Données projet'!$B$10,Paramètres!$A$1:$I$88,3,0)*0.475*44/12</f>
        <v>0.51357266045172034</v>
      </c>
      <c r="AW150" s="23">
        <f>EXP(-LN(2)/2)*AW149+(1-EXP(-LN(2)/2))/(LN(2)/2)*AQ150*AT150*VLOOKUP('Données projet'!$B$10,Paramètres!$A$1:$I$88,3,0)*0.475*44/12</f>
        <v>2.7405135287120245E-17</v>
      </c>
      <c r="AX150" s="23">
        <f t="shared" si="114"/>
        <v>1.3763201145830188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projet'!$B$9,Paramètres!$A$1:$I$88,3,0)*VLOOKUP('Données projet'!$B$9,Paramètres!$A$1:$I$88,5,0)</f>
        <v>-1.0286385077051818E-13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388.50131600273431</v>
      </c>
      <c r="T151" s="62">
        <f t="shared" si="142"/>
        <v>247.01165577562955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59.501553159274017</v>
      </c>
      <c r="AA151" s="23">
        <f>EXP(-LN(2)/25)*AA150+(1-EXP(-LN(2)/25))/(LN(2)/25)*Calculateur!V151*Calculateur!X151*VLOOKUP('Données projet'!$B$9,Paramètres!$A$1:$I$88,3,0)*0.475*44/12</f>
        <v>35.996653377162517</v>
      </c>
      <c r="AB151" s="23">
        <f>EXP(-LN(2)/2)*AB150+(1-EXP(-LN(2)/2))/(LN(2)/2)*V151*Y151*VLOOKUP('Données projet'!$B$9,Paramètres!$A$1:$I$88,3,0)*0.475*44/12</f>
        <v>3.284130104353601E-14</v>
      </c>
      <c r="AC151" s="24">
        <f t="shared" si="111"/>
        <v>95.498206536436555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projet'!$B$10,Paramètres!$A$1:$I$88,3,0)*VLOOKUP('Données projet'!$B$10,Paramètres!$A$1:$I$88,5,0)</f>
        <v>1.3596945791505279E-13</v>
      </c>
      <c r="AK151" s="14">
        <f t="shared" si="143"/>
        <v>1.9708830566360721E-12</v>
      </c>
      <c r="AL151" s="22">
        <f t="shared" si="112"/>
        <v>3.669434796176543E-12</v>
      </c>
      <c r="AM151" s="62">
        <f t="shared" si="113"/>
        <v>293.33333333333701</v>
      </c>
      <c r="AN151" s="62">
        <f ca="1">AVERAGE(OFFSET($AM$3,0,0,'Données projet'!$E$10+1,1))-AVERAGE(OFFSET($H$3,0,0,'Données projet'!$E$10+1,1))</f>
        <v>390.44421266629212</v>
      </c>
      <c r="AO151" s="62">
        <f t="shared" si="144"/>
        <v>366.59530582564736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0.84582950277977043</v>
      </c>
      <c r="AV151" s="23">
        <f>EXP(-LN(2)/25)*AV150+(1-EXP(-LN(2)/25))/(LN(2)/25)*Calculateur!AQ151*Calculateur!AS151*VLOOKUP('Données projet'!$B$10,Paramètres!$A$1:$I$88,3,0)*0.475*44/12</f>
        <v>0.49952898904405563</v>
      </c>
      <c r="AW151" s="23">
        <f>EXP(-LN(2)/2)*AW150+(1-EXP(-LN(2)/2))/(LN(2)/2)*AQ151*AT151*VLOOKUP('Données projet'!$B$10,Paramètres!$A$1:$I$88,3,0)*0.475*44/12</f>
        <v>1.937835700085747E-17</v>
      </c>
      <c r="AX151" s="23">
        <f t="shared" si="114"/>
        <v>1.3453584918238262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projet'!$B$9,Paramètres!$A$1:$I$88,3,0)*VLOOKUP('Données projet'!$B$9,Paramètres!$A$1:$I$88,5,0)</f>
        <v>-1.0286385077051818E-13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388.50131600273431</v>
      </c>
      <c r="T152" s="62">
        <f t="shared" si="142"/>
        <v>247.01165577562955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58.334763994184506</v>
      </c>
      <c r="AA152" s="23">
        <f>EXP(-LN(2)/25)*AA151+(1-EXP(-LN(2)/25))/(LN(2)/25)*Calculateur!V152*Calculateur!X152*VLOOKUP('Données projet'!$B$9,Paramètres!$A$1:$I$88,3,0)*0.475*44/12</f>
        <v>35.012322997582281</v>
      </c>
      <c r="AB152" s="23">
        <f>EXP(-LN(2)/2)*AB151+(1-EXP(-LN(2)/2))/(LN(2)/2)*V152*Y152*VLOOKUP('Données projet'!$B$9,Paramètres!$A$1:$I$88,3,0)*0.475*44/12</f>
        <v>2.3222306670873153E-14</v>
      </c>
      <c r="AC152" s="24">
        <f t="shared" si="111"/>
        <v>93.347086991766815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projet'!$B$10,Paramètres!$A$1:$I$88,3,0)*VLOOKUP('Données projet'!$B$10,Paramètres!$A$1:$I$88,5,0)</f>
        <v>1.3596945791505279E-13</v>
      </c>
      <c r="AK152" s="14">
        <f t="shared" si="143"/>
        <v>1.9708830566360721E-12</v>
      </c>
      <c r="AL152" s="22">
        <f t="shared" si="112"/>
        <v>3.669434796176543E-12</v>
      </c>
      <c r="AM152" s="62">
        <f t="shared" si="113"/>
        <v>293.33333333333701</v>
      </c>
      <c r="AN152" s="62">
        <f ca="1">AVERAGE(OFFSET($AM$3,0,0,'Données projet'!$E$10+1,1))-AVERAGE(OFFSET($H$3,0,0,'Données projet'!$E$10+1,1))</f>
        <v>390.44421266629212</v>
      </c>
      <c r="AO152" s="62">
        <f t="shared" si="144"/>
        <v>366.59530582564736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0.82924330213531439</v>
      </c>
      <c r="AV152" s="23">
        <f>EXP(-LN(2)/25)*AV151+(1-EXP(-LN(2)/25))/(LN(2)/25)*Calculateur!AQ152*Calculateur!AS152*VLOOKUP('Données projet'!$B$10,Paramètres!$A$1:$I$88,3,0)*0.475*44/12</f>
        <v>0.4858693425695581</v>
      </c>
      <c r="AW152" s="23">
        <f>EXP(-LN(2)/2)*AW151+(1-EXP(-LN(2)/2))/(LN(2)/2)*AQ152*AT152*VLOOKUP('Données projet'!$B$10,Paramètres!$A$1:$I$88,3,0)*0.475*44/12</f>
        <v>1.3702567643560126E-17</v>
      </c>
      <c r="AX152" s="23">
        <f t="shared" si="114"/>
        <v>1.3151126447048724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projet'!$B$9,Paramètres!$A$1:$I$88,3,0)*VLOOKUP('Données projet'!$B$9,Paramètres!$A$1:$I$88,5,0)</f>
        <v>-1.0286385077051818E-13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388.50131600273431</v>
      </c>
      <c r="T153" s="62">
        <f t="shared" si="142"/>
        <v>247.01165577562955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57.190854852951283</v>
      </c>
      <c r="AA153" s="23">
        <f>EXP(-LN(2)/25)*AA152+(1-EXP(-LN(2)/25))/(LN(2)/25)*Calculateur!V153*Calculateur!X153*VLOOKUP('Données projet'!$B$9,Paramètres!$A$1:$I$88,3,0)*0.475*44/12</f>
        <v>34.054909183995349</v>
      </c>
      <c r="AB153" s="23">
        <f>EXP(-LN(2)/2)*AB152+(1-EXP(-LN(2)/2))/(LN(2)/2)*V153*Y153*VLOOKUP('Données projet'!$B$9,Paramètres!$A$1:$I$88,3,0)*0.475*44/12</f>
        <v>1.6420650521768005E-14</v>
      </c>
      <c r="AC153" s="24">
        <f t="shared" si="111"/>
        <v>91.245764036946653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projet'!$B$10,Paramètres!$A$1:$I$88,3,0)*VLOOKUP('Données projet'!$B$10,Paramètres!$A$1:$I$88,5,0)</f>
        <v>1.3596945791505279E-13</v>
      </c>
      <c r="AK153" s="14">
        <f t="shared" si="143"/>
        <v>1.9708830566360721E-12</v>
      </c>
      <c r="AL153" s="22">
        <f t="shared" si="112"/>
        <v>3.669434796176543E-12</v>
      </c>
      <c r="AM153" s="62">
        <f t="shared" si="113"/>
        <v>293.33333333333701</v>
      </c>
      <c r="AN153" s="62">
        <f ca="1">AVERAGE(OFFSET($AM$3,0,0,'Données projet'!$E$10+1,1))-AVERAGE(OFFSET($H$3,0,0,'Données projet'!$E$10+1,1))</f>
        <v>390.44421266629212</v>
      </c>
      <c r="AO153" s="62">
        <f t="shared" si="144"/>
        <v>366.59530582564736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0.81298234676891268</v>
      </c>
      <c r="AV153" s="23">
        <f>EXP(-LN(2)/25)*AV152+(1-EXP(-LN(2)/25))/(LN(2)/25)*Calculateur!AQ153*Calculateur!AS153*VLOOKUP('Données projet'!$B$10,Paramètres!$A$1:$I$88,3,0)*0.475*44/12</f>
        <v>0.4725832198462353</v>
      </c>
      <c r="AW153" s="23">
        <f>EXP(-LN(2)/2)*AW152+(1-EXP(-LN(2)/2))/(LN(2)/2)*AQ153*AT153*VLOOKUP('Données projet'!$B$10,Paramètres!$A$1:$I$88,3,0)*0.475*44/12</f>
        <v>9.6891785004287364E-18</v>
      </c>
      <c r="AX153" s="23">
        <f t="shared" si="114"/>
        <v>1.285565566615148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projet'!$B$9,Paramètres!$A$1:$I$88,3,0)*VLOOKUP('Données projet'!$B$9,Paramètres!$A$1:$I$88,5,0)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388.50131600273431</v>
      </c>
      <c r="T154" s="62">
        <f t="shared" si="142"/>
        <v>247.01165577562955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56.069377072261958</v>
      </c>
      <c r="AA154" s="23">
        <f>EXP(-LN(2)/25)*AA153+(1-EXP(-LN(2)/25))/(LN(2)/25)*Calculateur!V154*Calculateur!X154*VLOOKUP('Données projet'!$B$9,Paramètres!$A$1:$I$88,3,0)*0.475*44/12</f>
        <v>33.123675901489158</v>
      </c>
      <c r="AB154" s="23">
        <f>EXP(-LN(2)/2)*AB153+(1-EXP(-LN(2)/2))/(LN(2)/2)*V154*Y154*VLOOKUP('Données projet'!$B$9,Paramètres!$A$1:$I$88,3,0)*0.475*44/12</f>
        <v>1.1611153335436576E-14</v>
      </c>
      <c r="AC154" s="24">
        <f t="shared" ref="AC154:AC203" si="163">SUM(Z154:AB154)</f>
        <v>89.193052973751136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projet'!$B$10,Paramètres!$A$1:$I$88,3,0)*VLOOKUP('Données projet'!$B$10,Paramètres!$A$1:$I$88,5,0)</f>
        <v>1.3596945791505279E-13</v>
      </c>
      <c r="AK154" s="14">
        <f t="shared" ref="AK154:AK203" si="164">EXP(-1.0587+0.8836*LN(AJ154)+0.284)</f>
        <v>1.9708830566360721E-12</v>
      </c>
      <c r="AL154" s="22">
        <f t="shared" ref="AL154:AL203" si="165">(AJ154+AK154)*0.475*44/12</f>
        <v>3.669434796176543E-12</v>
      </c>
      <c r="AM154" s="62">
        <f t="shared" si="113"/>
        <v>293.33333333333701</v>
      </c>
      <c r="AN154" s="62">
        <f ca="1">AVERAGE(OFFSET($AM$3,0,0,'Données projet'!$E$10+1,1))-AVERAGE(OFFSET($H$3,0,0,'Données projet'!$E$10+1,1))</f>
        <v>390.44421266629212</v>
      </c>
      <c r="AO154" s="62">
        <f t="shared" si="144"/>
        <v>366.59530582564736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0.79704025881904272</v>
      </c>
      <c r="AV154" s="23">
        <f>EXP(-LN(2)/25)*AV153+(1-EXP(-LN(2)/25))/(LN(2)/25)*Calculateur!AQ154*Calculateur!AS154*VLOOKUP('Données projet'!$B$10,Paramètres!$A$1:$I$88,3,0)*0.475*44/12</f>
        <v>0.45966040684746856</v>
      </c>
      <c r="AW154" s="23">
        <f>EXP(-LN(2)/2)*AW153+(1-EXP(-LN(2)/2))/(LN(2)/2)*AQ154*AT154*VLOOKUP('Données projet'!$B$10,Paramètres!$A$1:$I$88,3,0)*0.475*44/12</f>
        <v>6.8512838217800636E-18</v>
      </c>
      <c r="AX154" s="23">
        <f t="shared" ref="AX154:AX203" si="166">SUM(AU154:AW154)</f>
        <v>1.2567006656665112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projet'!$B$9,Paramètres!$A$1:$I$88,3,0)*VLOOKUP('Données projet'!$B$9,Paramètres!$A$1:$I$88,5,0)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388.50131600273431</v>
      </c>
      <c r="T155" s="62">
        <f t="shared" si="142"/>
        <v>247.01165577562955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54.969890786818048</v>
      </c>
      <c r="AA155" s="23">
        <f>EXP(-LN(2)/25)*AA154+(1-EXP(-LN(2)/25))/(LN(2)/25)*Calculateur!V155*Calculateur!X155*VLOOKUP('Données projet'!$B$9,Paramètres!$A$1:$I$88,3,0)*0.475*44/12</f>
        <v>32.217907242064527</v>
      </c>
      <c r="AB155" s="23">
        <f>EXP(-LN(2)/2)*AB154+(1-EXP(-LN(2)/2))/(LN(2)/2)*V155*Y155*VLOOKUP('Données projet'!$B$9,Paramètres!$A$1:$I$88,3,0)*0.475*44/12</f>
        <v>8.2103252608840026E-15</v>
      </c>
      <c r="AC155" s="24">
        <f t="shared" si="163"/>
        <v>87.187798028882597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projet'!$B$10,Paramètres!$A$1:$I$88,3,0)*VLOOKUP('Données projet'!$B$10,Paramètres!$A$1:$I$88,5,0)</f>
        <v>1.3596945791505279E-13</v>
      </c>
      <c r="AK155" s="14">
        <f t="shared" si="164"/>
        <v>1.9708830566360721E-12</v>
      </c>
      <c r="AL155" s="22">
        <f t="shared" si="165"/>
        <v>3.669434796176543E-12</v>
      </c>
      <c r="AM155" s="62">
        <f t="shared" si="113"/>
        <v>293.33333333333701</v>
      </c>
      <c r="AN155" s="62">
        <f ca="1">AVERAGE(OFFSET($AM$3,0,0,'Données projet'!$E$10+1,1))-AVERAGE(OFFSET($H$3,0,0,'Données projet'!$E$10+1,1))</f>
        <v>390.44421266629212</v>
      </c>
      <c r="AO155" s="62">
        <f t="shared" si="144"/>
        <v>366.59530582564736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0.78141078549015619</v>
      </c>
      <c r="AV155" s="23">
        <f>EXP(-LN(2)/25)*AV154+(1-EXP(-LN(2)/25))/(LN(2)/25)*Calculateur!AQ155*Calculateur!AS155*VLOOKUP('Données projet'!$B$10,Paramètres!$A$1:$I$88,3,0)*0.475*44/12</f>
        <v>0.44709096884973432</v>
      </c>
      <c r="AW155" s="23">
        <f>EXP(-LN(2)/2)*AW154+(1-EXP(-LN(2)/2))/(LN(2)/2)*AQ155*AT155*VLOOKUP('Données projet'!$B$10,Paramètres!$A$1:$I$88,3,0)*0.475*44/12</f>
        <v>4.844589250214369E-18</v>
      </c>
      <c r="AX155" s="23">
        <f t="shared" si="166"/>
        <v>1.2285017543398906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projet'!$B$9,Paramètres!$A$1:$I$88,3,0)*VLOOKUP('Données projet'!$B$9,Paramètres!$A$1:$I$88,5,0)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388.50131600273431</v>
      </c>
      <c r="T156" s="62">
        <f t="shared" si="142"/>
        <v>247.01165577562955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53.891964756811277</v>
      </c>
      <c r="AA156" s="23">
        <f>EXP(-LN(2)/25)*AA155+(1-EXP(-LN(2)/25))/(LN(2)/25)*Calculateur!V156*Calculateur!X156*VLOOKUP('Données projet'!$B$9,Paramètres!$A$1:$I$88,3,0)*0.475*44/12</f>
        <v>31.336906874264166</v>
      </c>
      <c r="AB156" s="23">
        <f>EXP(-LN(2)/2)*AB155+(1-EXP(-LN(2)/2))/(LN(2)/2)*V156*Y156*VLOOKUP('Données projet'!$B$9,Paramètres!$A$1:$I$88,3,0)*0.475*44/12</f>
        <v>5.8055766677182882E-15</v>
      </c>
      <c r="AC156" s="24">
        <f t="shared" si="163"/>
        <v>85.228871631075435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projet'!$B$10,Paramètres!$A$1:$I$88,3,0)*VLOOKUP('Données projet'!$B$10,Paramètres!$A$1:$I$88,5,0)</f>
        <v>1.3596945791505279E-13</v>
      </c>
      <c r="AK156" s="14">
        <f t="shared" si="164"/>
        <v>1.9708830566360721E-12</v>
      </c>
      <c r="AL156" s="22">
        <f t="shared" si="165"/>
        <v>3.669434796176543E-12</v>
      </c>
      <c r="AM156" s="62">
        <f t="shared" si="113"/>
        <v>293.33333333333701</v>
      </c>
      <c r="AN156" s="62">
        <f ca="1">AVERAGE(OFFSET($AM$3,0,0,'Données projet'!$E$10+1,1))-AVERAGE(OFFSET($H$3,0,0,'Données projet'!$E$10+1,1))</f>
        <v>390.44421266629212</v>
      </c>
      <c r="AO156" s="62">
        <f t="shared" si="144"/>
        <v>366.59530582564736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0.76608779660021165</v>
      </c>
      <c r="AV156" s="23">
        <f>EXP(-LN(2)/25)*AV155+(1-EXP(-LN(2)/25))/(LN(2)/25)*Calculateur!AQ156*Calculateur!AS156*VLOOKUP('Données projet'!$B$10,Paramètres!$A$1:$I$88,3,0)*0.475*44/12</f>
        <v>0.43486524279504613</v>
      </c>
      <c r="AW156" s="23">
        <f>EXP(-LN(2)/2)*AW155+(1-EXP(-LN(2)/2))/(LN(2)/2)*AQ156*AT156*VLOOKUP('Données projet'!$B$10,Paramètres!$A$1:$I$88,3,0)*0.475*44/12</f>
        <v>3.4256419108900322E-18</v>
      </c>
      <c r="AX156" s="23">
        <f t="shared" si="166"/>
        <v>1.2009530393952579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projet'!$B$9,Paramètres!$A$1:$I$88,3,0)*VLOOKUP('Données projet'!$B$9,Paramètres!$A$1:$I$88,5,0)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388.50131600273431</v>
      </c>
      <c r="T157" s="62">
        <f t="shared" si="142"/>
        <v>247.01165577562955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52.835176198782982</v>
      </c>
      <c r="AA157" s="23">
        <f>EXP(-LN(2)/25)*AA156+(1-EXP(-LN(2)/25))/(LN(2)/25)*Calculateur!V157*Calculateur!X157*VLOOKUP('Données projet'!$B$9,Paramètres!$A$1:$I$88,3,0)*0.475*44/12</f>
        <v>30.479997507851103</v>
      </c>
      <c r="AB157" s="23">
        <f>EXP(-LN(2)/2)*AB156+(1-EXP(-LN(2)/2))/(LN(2)/2)*V157*Y157*VLOOKUP('Données projet'!$B$9,Paramètres!$A$1:$I$88,3,0)*0.475*44/12</f>
        <v>4.1051626304420013E-15</v>
      </c>
      <c r="AC157" s="24">
        <f t="shared" si="163"/>
        <v>83.315173706634084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projet'!$B$10,Paramètres!$A$1:$I$88,3,0)*VLOOKUP('Données projet'!$B$10,Paramètres!$A$1:$I$88,5,0)</f>
        <v>1.3596945791505279E-13</v>
      </c>
      <c r="AK157" s="14">
        <f t="shared" si="164"/>
        <v>1.9708830566360721E-12</v>
      </c>
      <c r="AL157" s="22">
        <f t="shared" si="165"/>
        <v>3.669434796176543E-12</v>
      </c>
      <c r="AM157" s="62">
        <f t="shared" si="113"/>
        <v>293.33333333333701</v>
      </c>
      <c r="AN157" s="62">
        <f ca="1">AVERAGE(OFFSET($AM$3,0,0,'Données projet'!$E$10+1,1))-AVERAGE(OFFSET($H$3,0,0,'Données projet'!$E$10+1,1))</f>
        <v>390.44421266629212</v>
      </c>
      <c r="AO157" s="62">
        <f t="shared" si="144"/>
        <v>366.59530582564736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0.75106528217629864</v>
      </c>
      <c r="AV157" s="23">
        <f>EXP(-LN(2)/25)*AV156+(1-EXP(-LN(2)/25))/(LN(2)/25)*Calculateur!AQ157*Calculateur!AS157*VLOOKUP('Données projet'!$B$10,Paramètres!$A$1:$I$88,3,0)*0.475*44/12</f>
        <v>0.42297382986224635</v>
      </c>
      <c r="AW157" s="23">
        <f>EXP(-LN(2)/2)*AW156+(1-EXP(-LN(2)/2))/(LN(2)/2)*AQ157*AT157*VLOOKUP('Données projet'!$B$10,Paramètres!$A$1:$I$88,3,0)*0.475*44/12</f>
        <v>2.4222946251071849E-18</v>
      </c>
      <c r="AX157" s="23">
        <f t="shared" si="166"/>
        <v>1.1740391120385449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projet'!$B$9,Paramètres!$A$1:$I$88,3,0)*VLOOKUP('Données projet'!$B$9,Paramètres!$A$1:$I$88,5,0)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388.50131600273431</v>
      </c>
      <c r="T158" s="62">
        <f t="shared" si="142"/>
        <v>247.01165577562955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51.799110619800246</v>
      </c>
      <c r="AA158" s="23">
        <f>EXP(-LN(2)/25)*AA157+(1-EXP(-LN(2)/25))/(LN(2)/25)*Calculateur!V158*Calculateur!X158*VLOOKUP('Données projet'!$B$9,Paramètres!$A$1:$I$88,3,0)*0.475*44/12</f>
        <v>29.646520373125508</v>
      </c>
      <c r="AB158" s="23">
        <f>EXP(-LN(2)/2)*AB157+(1-EXP(-LN(2)/2))/(LN(2)/2)*V158*Y158*VLOOKUP('Données projet'!$B$9,Paramètres!$A$1:$I$88,3,0)*0.475*44/12</f>
        <v>2.9027883338591441E-15</v>
      </c>
      <c r="AC158" s="24">
        <f t="shared" si="163"/>
        <v>81.445630992925757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projet'!$B$10,Paramètres!$A$1:$I$88,3,0)*VLOOKUP('Données projet'!$B$10,Paramètres!$A$1:$I$88,5,0)</f>
        <v>1.3596945791505279E-13</v>
      </c>
      <c r="AK158" s="14">
        <f t="shared" si="164"/>
        <v>1.9708830566360721E-12</v>
      </c>
      <c r="AL158" s="22">
        <f t="shared" si="165"/>
        <v>3.669434796176543E-12</v>
      </c>
      <c r="AM158" s="62">
        <f t="shared" si="113"/>
        <v>293.33333333333701</v>
      </c>
      <c r="AN158" s="62">
        <f ca="1">AVERAGE(OFFSET($AM$3,0,0,'Données projet'!$E$10+1,1))-AVERAGE(OFFSET($H$3,0,0,'Données projet'!$E$10+1,1))</f>
        <v>390.44421266629212</v>
      </c>
      <c r="AO158" s="62">
        <f t="shared" si="144"/>
        <v>366.59530582564736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0.73633735009740953</v>
      </c>
      <c r="AV158" s="23">
        <f>EXP(-LN(2)/25)*AV157+(1-EXP(-LN(2)/25))/(LN(2)/25)*Calculateur!AQ158*Calculateur!AS158*VLOOKUP('Données projet'!$B$10,Paramètres!$A$1:$I$88,3,0)*0.475*44/12</f>
        <v>0.41140758824143625</v>
      </c>
      <c r="AW158" s="23">
        <f>EXP(-LN(2)/2)*AW157+(1-EXP(-LN(2)/2))/(LN(2)/2)*AQ158*AT158*VLOOKUP('Données projet'!$B$10,Paramètres!$A$1:$I$88,3,0)*0.475*44/12</f>
        <v>1.7128209554450165E-18</v>
      </c>
      <c r="AX158" s="23">
        <f t="shared" si="166"/>
        <v>1.1477449383388458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projet'!$B$9,Paramètres!$A$1:$I$88,3,0)*VLOOKUP('Données projet'!$B$9,Paramètres!$A$1:$I$88,5,0)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388.50131600273431</v>
      </c>
      <c r="T159" s="62">
        <f t="shared" si="142"/>
        <v>247.01165577562955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50.783361654883763</v>
      </c>
      <c r="AA159" s="23">
        <f>EXP(-LN(2)/25)*AA158+(1-EXP(-LN(2)/25))/(LN(2)/25)*Calculateur!V159*Calculateur!X159*VLOOKUP('Données projet'!$B$9,Paramètres!$A$1:$I$88,3,0)*0.475*44/12</f>
        <v>28.835834714479642</v>
      </c>
      <c r="AB159" s="23">
        <f>EXP(-LN(2)/2)*AB158+(1-EXP(-LN(2)/2))/(LN(2)/2)*V159*Y159*VLOOKUP('Données projet'!$B$9,Paramètres!$A$1:$I$88,3,0)*0.475*44/12</f>
        <v>2.0525813152210006E-15</v>
      </c>
      <c r="AC159" s="24">
        <f t="shared" si="163"/>
        <v>79.619196369363408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projet'!$B$10,Paramètres!$A$1:$I$88,3,0)*VLOOKUP('Données projet'!$B$10,Paramètres!$A$1:$I$88,5,0)</f>
        <v>1.3596945791505279E-13</v>
      </c>
      <c r="AK159" s="14">
        <f t="shared" si="164"/>
        <v>1.9708830566360721E-12</v>
      </c>
      <c r="AL159" s="22">
        <f t="shared" si="165"/>
        <v>3.669434796176543E-12</v>
      </c>
      <c r="AM159" s="62">
        <f t="shared" si="113"/>
        <v>293.33333333333701</v>
      </c>
      <c r="AN159" s="62">
        <f ca="1">AVERAGE(OFFSET($AM$3,0,0,'Données projet'!$E$10+1,1))-AVERAGE(OFFSET($H$3,0,0,'Données projet'!$E$10+1,1))</f>
        <v>390.44421266629212</v>
      </c>
      <c r="AO159" s="62">
        <f t="shared" si="144"/>
        <v>366.59530582564736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0.72189822378343582</v>
      </c>
      <c r="AV159" s="23">
        <f>EXP(-LN(2)/25)*AV158+(1-EXP(-LN(2)/25))/(LN(2)/25)*Calculateur!AQ159*Calculateur!AS159*VLOOKUP('Données projet'!$B$10,Paramètres!$A$1:$I$88,3,0)*0.475*44/12</f>
        <v>0.40015762610598937</v>
      </c>
      <c r="AW159" s="23">
        <f>EXP(-LN(2)/2)*AW158+(1-EXP(-LN(2)/2))/(LN(2)/2)*AQ159*AT159*VLOOKUP('Données projet'!$B$10,Paramètres!$A$1:$I$88,3,0)*0.475*44/12</f>
        <v>1.2111473125535926E-18</v>
      </c>
      <c r="AX159" s="23">
        <f t="shared" si="166"/>
        <v>1.1220558498894251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projet'!$B$9,Paramètres!$A$1:$I$88,3,0)*VLOOKUP('Données projet'!$B$9,Paramètres!$A$1:$I$88,5,0)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388.50131600273431</v>
      </c>
      <c r="T160" s="62">
        <f t="shared" si="142"/>
        <v>247.01165577562955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49.787530907623598</v>
      </c>
      <c r="AA160" s="23">
        <f>EXP(-LN(2)/25)*AA159+(1-EXP(-LN(2)/25))/(LN(2)/25)*Calculateur!V160*Calculateur!X160*VLOOKUP('Données projet'!$B$9,Paramètres!$A$1:$I$88,3,0)*0.475*44/12</f>
        <v>28.047317297801552</v>
      </c>
      <c r="AB160" s="23">
        <f>EXP(-LN(2)/2)*AB159+(1-EXP(-LN(2)/2))/(LN(2)/2)*V160*Y160*VLOOKUP('Données projet'!$B$9,Paramètres!$A$1:$I$88,3,0)*0.475*44/12</f>
        <v>1.4513941669295721E-15</v>
      </c>
      <c r="AC160" s="24">
        <f t="shared" si="163"/>
        <v>77.834848205425146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projet'!$B$10,Paramètres!$A$1:$I$88,3,0)*VLOOKUP('Données projet'!$B$10,Paramètres!$A$1:$I$88,5,0)</f>
        <v>1.3596945791505279E-13</v>
      </c>
      <c r="AK160" s="14">
        <f t="shared" si="164"/>
        <v>1.9708830566360721E-12</v>
      </c>
      <c r="AL160" s="22">
        <f t="shared" si="165"/>
        <v>3.669434796176543E-12</v>
      </c>
      <c r="AM160" s="62">
        <f t="shared" si="113"/>
        <v>293.33333333333701</v>
      </c>
      <c r="AN160" s="62">
        <f ca="1">AVERAGE(OFFSET($AM$3,0,0,'Données projet'!$E$10+1,1))-AVERAGE(OFFSET($H$3,0,0,'Données projet'!$E$10+1,1))</f>
        <v>390.44421266629212</v>
      </c>
      <c r="AO160" s="62">
        <f t="shared" si="144"/>
        <v>366.59530582564736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0.70774223992948171</v>
      </c>
      <c r="AV160" s="23">
        <f>EXP(-LN(2)/25)*AV159+(1-EXP(-LN(2)/25))/(LN(2)/25)*Calculateur!AQ160*Calculateur!AS160*VLOOKUP('Données projet'!$B$10,Paramètres!$A$1:$I$88,3,0)*0.475*44/12</f>
        <v>0.3892152947767461</v>
      </c>
      <c r="AW160" s="23">
        <f>EXP(-LN(2)/2)*AW159+(1-EXP(-LN(2)/2))/(LN(2)/2)*AQ160*AT160*VLOOKUP('Données projet'!$B$10,Paramètres!$A$1:$I$88,3,0)*0.475*44/12</f>
        <v>8.5641047772250833E-19</v>
      </c>
      <c r="AX160" s="23">
        <f t="shared" si="166"/>
        <v>1.0969575347062279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projet'!$B$9,Paramètres!$A$1:$I$88,3,0)*VLOOKUP('Données projet'!$B$9,Paramètres!$A$1:$I$88,5,0)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388.50131600273431</v>
      </c>
      <c r="T161" s="62">
        <f t="shared" si="142"/>
        <v>247.01165577562955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48.811227793920423</v>
      </c>
      <c r="AA161" s="23">
        <f>EXP(-LN(2)/25)*AA160+(1-EXP(-LN(2)/25))/(LN(2)/25)*Calculateur!V161*Calculateur!X161*VLOOKUP('Données projet'!$B$9,Paramètres!$A$1:$I$88,3,0)*0.475*44/12</f>
        <v>27.280361931348853</v>
      </c>
      <c r="AB161" s="23">
        <f>EXP(-LN(2)/2)*AB160+(1-EXP(-LN(2)/2))/(LN(2)/2)*V161*Y161*VLOOKUP('Données projet'!$B$9,Paramètres!$A$1:$I$88,3,0)*0.475*44/12</f>
        <v>1.0262906576105003E-15</v>
      </c>
      <c r="AC161" s="24">
        <f t="shared" si="163"/>
        <v>76.091589725269273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projet'!$B$10,Paramètres!$A$1:$I$88,3,0)*VLOOKUP('Données projet'!$B$10,Paramètres!$A$1:$I$88,5,0)</f>
        <v>1.3596945791505279E-13</v>
      </c>
      <c r="AK161" s="14">
        <f t="shared" si="164"/>
        <v>1.9708830566360721E-12</v>
      </c>
      <c r="AL161" s="22">
        <f t="shared" si="165"/>
        <v>3.669434796176543E-12</v>
      </c>
      <c r="AM161" s="62">
        <f t="shared" si="113"/>
        <v>293.33333333333701</v>
      </c>
      <c r="AN161" s="62">
        <f ca="1">AVERAGE(OFFSET($AM$3,0,0,'Données projet'!$E$10+1,1))-AVERAGE(OFFSET($H$3,0,0,'Données projet'!$E$10+1,1))</f>
        <v>390.44421266629212</v>
      </c>
      <c r="AO161" s="62">
        <f t="shared" si="144"/>
        <v>366.59530582564736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0.69386384628460607</v>
      </c>
      <c r="AV161" s="23">
        <f>EXP(-LN(2)/25)*AV160+(1-EXP(-LN(2)/25))/(LN(2)/25)*Calculateur!AQ161*Calculateur!AS161*VLOOKUP('Données projet'!$B$10,Paramètres!$A$1:$I$88,3,0)*0.475*44/12</f>
        <v>0.3785721820731332</v>
      </c>
      <c r="AW161" s="23">
        <f>EXP(-LN(2)/2)*AW160+(1-EXP(-LN(2)/2))/(LN(2)/2)*AQ161*AT161*VLOOKUP('Données projet'!$B$10,Paramètres!$A$1:$I$88,3,0)*0.475*44/12</f>
        <v>6.0557365627679641E-19</v>
      </c>
      <c r="AX161" s="23">
        <f t="shared" si="166"/>
        <v>1.0724360283577392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projet'!$B$9,Paramètres!$A$1:$I$88,3,0)*VLOOKUP('Données projet'!$B$9,Paramètres!$A$1:$I$88,5,0)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388.50131600273431</v>
      </c>
      <c r="T162" s="62">
        <f t="shared" si="142"/>
        <v>247.01165577562955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47.854069388790869</v>
      </c>
      <c r="AA162" s="23">
        <f>EXP(-LN(2)/25)*AA161+(1-EXP(-LN(2)/25))/(LN(2)/25)*Calculateur!V162*Calculateur!X162*VLOOKUP('Données projet'!$B$9,Paramètres!$A$1:$I$88,3,0)*0.475*44/12</f>
        <v>26.534378999724236</v>
      </c>
      <c r="AB162" s="23">
        <f>EXP(-LN(2)/2)*AB161+(1-EXP(-LN(2)/2))/(LN(2)/2)*V162*Y162*VLOOKUP('Données projet'!$B$9,Paramètres!$A$1:$I$88,3,0)*0.475*44/12</f>
        <v>7.2569708346478603E-16</v>
      </c>
      <c r="AC162" s="24">
        <f t="shared" si="163"/>
        <v>74.388448388515101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projet'!$B$10,Paramètres!$A$1:$I$88,3,0)*VLOOKUP('Données projet'!$B$10,Paramètres!$A$1:$I$88,5,0)</f>
        <v>1.3596945791505279E-13</v>
      </c>
      <c r="AK162" s="14">
        <f t="shared" si="164"/>
        <v>1.9708830566360721E-12</v>
      </c>
      <c r="AL162" s="22">
        <f t="shared" si="165"/>
        <v>3.669434796176543E-12</v>
      </c>
      <c r="AM162" s="62">
        <f t="shared" si="113"/>
        <v>293.33333333333701</v>
      </c>
      <c r="AN162" s="62">
        <f ca="1">AVERAGE(OFFSET($AM$3,0,0,'Données projet'!$E$10+1,1))-AVERAGE(OFFSET($H$3,0,0,'Données projet'!$E$10+1,1))</f>
        <v>390.44421266629212</v>
      </c>
      <c r="AO162" s="62">
        <f t="shared" si="144"/>
        <v>366.59530582564736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0.68025759947412212</v>
      </c>
      <c r="AV162" s="23">
        <f>EXP(-LN(2)/25)*AV161+(1-EXP(-LN(2)/25))/(LN(2)/25)*Calculateur!AQ162*Calculateur!AS162*VLOOKUP('Données projet'!$B$10,Paramètres!$A$1:$I$88,3,0)*0.475*44/12</f>
        <v>0.36822010584609755</v>
      </c>
      <c r="AW162" s="23">
        <f>EXP(-LN(2)/2)*AW161+(1-EXP(-LN(2)/2))/(LN(2)/2)*AQ162*AT162*VLOOKUP('Données projet'!$B$10,Paramètres!$A$1:$I$88,3,0)*0.475*44/12</f>
        <v>4.2820523886125426E-19</v>
      </c>
      <c r="AX162" s="23">
        <f t="shared" si="166"/>
        <v>1.0484777053202197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projet'!$B$9,Paramètres!$A$1:$I$88,3,0)*VLOOKUP('Données projet'!$B$9,Paramètres!$A$1:$I$88,5,0)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388.50131600273431</v>
      </c>
      <c r="T163" s="62">
        <f t="shared" si="142"/>
        <v>247.01165577562955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46.915680276176921</v>
      </c>
      <c r="AA163" s="23">
        <f>EXP(-LN(2)/25)*AA162+(1-EXP(-LN(2)/25))/(LN(2)/25)*Calculateur!V163*Calculateur!X163*VLOOKUP('Données projet'!$B$9,Paramètres!$A$1:$I$88,3,0)*0.475*44/12</f>
        <v>25.80879501059443</v>
      </c>
      <c r="AB163" s="23">
        <f>EXP(-LN(2)/2)*AB162+(1-EXP(-LN(2)/2))/(LN(2)/2)*V163*Y163*VLOOKUP('Données projet'!$B$9,Paramètres!$A$1:$I$88,3,0)*0.475*44/12</f>
        <v>5.1314532880525016E-16</v>
      </c>
      <c r="AC163" s="24">
        <f t="shared" si="163"/>
        <v>72.724475286771352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projet'!$B$10,Paramètres!$A$1:$I$88,3,0)*VLOOKUP('Données projet'!$B$10,Paramètres!$A$1:$I$88,5,0)</f>
        <v>1.3596945791505279E-13</v>
      </c>
      <c r="AK163" s="14">
        <f t="shared" si="164"/>
        <v>1.9708830566360721E-12</v>
      </c>
      <c r="AL163" s="22">
        <f t="shared" si="165"/>
        <v>3.669434796176543E-12</v>
      </c>
      <c r="AM163" s="62">
        <f t="shared" si="113"/>
        <v>293.33333333333701</v>
      </c>
      <c r="AN163" s="62">
        <f ca="1">AVERAGE(OFFSET($AM$3,0,0,'Données projet'!$E$10+1,1))-AVERAGE(OFFSET($H$3,0,0,'Données projet'!$E$10+1,1))</f>
        <v>390.44421266629212</v>
      </c>
      <c r="AO163" s="62">
        <f t="shared" si="144"/>
        <v>366.59530582564736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0.66691816286460071</v>
      </c>
      <c r="AV163" s="23">
        <f>EXP(-LN(2)/25)*AV162+(1-EXP(-LN(2)/25))/(LN(2)/25)*Calculateur!AQ163*Calculateur!AS163*VLOOKUP('Données projet'!$B$10,Paramètres!$A$1:$I$88,3,0)*0.475*44/12</f>
        <v>0.35815110768788222</v>
      </c>
      <c r="AW163" s="23">
        <f>EXP(-LN(2)/2)*AW162+(1-EXP(-LN(2)/2))/(LN(2)/2)*AQ163*AT163*VLOOKUP('Données projet'!$B$10,Paramètres!$A$1:$I$88,3,0)*0.475*44/12</f>
        <v>3.0278682813839825E-19</v>
      </c>
      <c r="AX163" s="23">
        <f t="shared" si="166"/>
        <v>1.0250692705524829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projet'!$B$9,Paramètres!$A$1:$I$88,3,0)*VLOOKUP('Données projet'!$B$9,Paramètres!$A$1:$I$88,5,0)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388.50131600273431</v>
      </c>
      <c r="T164" s="62">
        <f t="shared" si="142"/>
        <v>247.01165577562955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45.995692401700488</v>
      </c>
      <c r="AA164" s="23">
        <f>EXP(-LN(2)/25)*AA163+(1-EXP(-LN(2)/25))/(LN(2)/25)*Calculateur!V164*Calculateur!X164*VLOOKUP('Données projet'!$B$9,Paramètres!$A$1:$I$88,3,0)*0.475*44/12</f>
        <v>25.103052153804182</v>
      </c>
      <c r="AB164" s="23">
        <f>EXP(-LN(2)/2)*AB163+(1-EXP(-LN(2)/2))/(LN(2)/2)*V164*Y164*VLOOKUP('Données projet'!$B$9,Paramètres!$A$1:$I$88,3,0)*0.475*44/12</f>
        <v>3.6284854173239301E-16</v>
      </c>
      <c r="AC164" s="24">
        <f t="shared" si="163"/>
        <v>71.098744555504666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projet'!$B$10,Paramètres!$A$1:$I$88,3,0)*VLOOKUP('Données projet'!$B$10,Paramètres!$A$1:$I$88,5,0)</f>
        <v>1.3596945791505279E-13</v>
      </c>
      <c r="AK164" s="14">
        <f t="shared" si="164"/>
        <v>1.9708830566360721E-12</v>
      </c>
      <c r="AL164" s="22">
        <f t="shared" si="165"/>
        <v>3.669434796176543E-12</v>
      </c>
      <c r="AM164" s="62">
        <f t="shared" si="113"/>
        <v>293.33333333333701</v>
      </c>
      <c r="AN164" s="62">
        <f ca="1">AVERAGE(OFFSET($AM$3,0,0,'Données projet'!$E$10+1,1))-AVERAGE(OFFSET($H$3,0,0,'Données projet'!$E$10+1,1))</f>
        <v>390.44421266629212</v>
      </c>
      <c r="AO164" s="62">
        <f t="shared" si="144"/>
        <v>366.59530582564736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0.65384030447073904</v>
      </c>
      <c r="AV164" s="23">
        <f>EXP(-LN(2)/25)*AV163+(1-EXP(-LN(2)/25))/(LN(2)/25)*Calculateur!AQ164*Calculateur!AS164*VLOOKUP('Données projet'!$B$10,Paramètres!$A$1:$I$88,3,0)*0.475*44/12</f>
        <v>0.34835744681380887</v>
      </c>
      <c r="AW164" s="23">
        <f>EXP(-LN(2)/2)*AW163+(1-EXP(-LN(2)/2))/(LN(2)/2)*AQ164*AT164*VLOOKUP('Données projet'!$B$10,Paramètres!$A$1:$I$88,3,0)*0.475*44/12</f>
        <v>2.1410261943062716E-19</v>
      </c>
      <c r="AX164" s="23">
        <f t="shared" si="166"/>
        <v>1.0021977512845479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projet'!$B$9,Paramètres!$A$1:$I$88,3,0)*VLOOKUP('Données projet'!$B$9,Paramètres!$A$1:$I$88,5,0)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388.50131600273431</v>
      </c>
      <c r="T165" s="62">
        <f t="shared" si="142"/>
        <v>247.01165577562955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45.093744928305341</v>
      </c>
      <c r="AA165" s="23">
        <f>EXP(-LN(2)/25)*AA164+(1-EXP(-LN(2)/25))/(LN(2)/25)*Calculateur!V165*Calculateur!X165*VLOOKUP('Données projet'!$B$9,Paramètres!$A$1:$I$88,3,0)*0.475*44/12</f>
        <v>24.416607872546269</v>
      </c>
      <c r="AB165" s="23">
        <f>EXP(-LN(2)/2)*AB164+(1-EXP(-LN(2)/2))/(LN(2)/2)*V165*Y165*VLOOKUP('Données projet'!$B$9,Paramètres!$A$1:$I$88,3,0)*0.475*44/12</f>
        <v>2.5657266440262508E-16</v>
      </c>
      <c r="AC165" s="24">
        <f t="shared" si="163"/>
        <v>69.510352800851607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projet'!$B$10,Paramètres!$A$1:$I$88,3,0)*VLOOKUP('Données projet'!$B$10,Paramètres!$A$1:$I$88,5,0)</f>
        <v>1.3596945791505279E-13</v>
      </c>
      <c r="AK165" s="14">
        <f t="shared" si="164"/>
        <v>1.9708830566360721E-12</v>
      </c>
      <c r="AL165" s="22">
        <f t="shared" si="165"/>
        <v>3.669434796176543E-12</v>
      </c>
      <c r="AM165" s="62">
        <f t="shared" si="113"/>
        <v>293.33333333333701</v>
      </c>
      <c r="AN165" s="62">
        <f ca="1">AVERAGE(OFFSET($AM$3,0,0,'Données projet'!$E$10+1,1))-AVERAGE(OFFSET($H$3,0,0,'Données projet'!$E$10+1,1))</f>
        <v>390.44421266629212</v>
      </c>
      <c r="AO165" s="62">
        <f t="shared" si="144"/>
        <v>366.59530582564736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0.64101889490327502</v>
      </c>
      <c r="AV165" s="23">
        <f>EXP(-LN(2)/25)*AV164+(1-EXP(-LN(2)/25))/(LN(2)/25)*Calculateur!AQ165*Calculateur!AS165*VLOOKUP('Données projet'!$B$10,Paramètres!$A$1:$I$88,3,0)*0.475*44/12</f>
        <v>0.33883159411136332</v>
      </c>
      <c r="AW165" s="23">
        <f>EXP(-LN(2)/2)*AW164+(1-EXP(-LN(2)/2))/(LN(2)/2)*AQ165*AT165*VLOOKUP('Données projet'!$B$10,Paramètres!$A$1:$I$88,3,0)*0.475*44/12</f>
        <v>1.5139341406919915E-19</v>
      </c>
      <c r="AX165" s="23">
        <f t="shared" si="166"/>
        <v>0.97985048901463834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projet'!$B$9,Paramètres!$A$1:$I$88,3,0)*VLOOKUP('Données projet'!$B$9,Paramètres!$A$1:$I$88,5,0)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388.50131600273431</v>
      </c>
      <c r="T166" s="62">
        <f t="shared" si="142"/>
        <v>247.01165577562955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44.209484094729838</v>
      </c>
      <c r="AA166" s="23">
        <f>EXP(-LN(2)/25)*AA165+(1-EXP(-LN(2)/25))/(LN(2)/25)*Calculateur!V166*Calculateur!X166*VLOOKUP('Données projet'!$B$9,Paramètres!$A$1:$I$88,3,0)*0.475*44/12</f>
        <v>23.748934446257888</v>
      </c>
      <c r="AB166" s="23">
        <f>EXP(-LN(2)/2)*AB165+(1-EXP(-LN(2)/2))/(LN(2)/2)*V166*Y166*VLOOKUP('Données projet'!$B$9,Paramètres!$A$1:$I$88,3,0)*0.475*44/12</f>
        <v>1.8142427086619651E-16</v>
      </c>
      <c r="AC166" s="24">
        <f t="shared" si="163"/>
        <v>67.958418540987722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projet'!$B$10,Paramètres!$A$1:$I$88,3,0)*VLOOKUP('Données projet'!$B$10,Paramètres!$A$1:$I$88,5,0)</f>
        <v>1.3596945791505279E-13</v>
      </c>
      <c r="AK166" s="14">
        <f t="shared" si="164"/>
        <v>1.9708830566360721E-12</v>
      </c>
      <c r="AL166" s="22">
        <f t="shared" si="165"/>
        <v>3.669434796176543E-12</v>
      </c>
      <c r="AM166" s="62">
        <f t="shared" si="113"/>
        <v>293.33333333333701</v>
      </c>
      <c r="AN166" s="62">
        <f ca="1">AVERAGE(OFFSET($AM$3,0,0,'Données projet'!$E$10+1,1))-AVERAGE(OFFSET($H$3,0,0,'Données projet'!$E$10+1,1))</f>
        <v>390.44421266629212</v>
      </c>
      <c r="AO166" s="62">
        <f t="shared" si="144"/>
        <v>366.59530582564736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0.62844890535714137</v>
      </c>
      <c r="AV166" s="23">
        <f>EXP(-LN(2)/25)*AV165+(1-EXP(-LN(2)/25))/(LN(2)/25)*Calculateur!AQ166*Calculateur!AS166*VLOOKUP('Données projet'!$B$10,Paramètres!$A$1:$I$88,3,0)*0.475*44/12</f>
        <v>0.32956622635200894</v>
      </c>
      <c r="AW166" s="23">
        <f>EXP(-LN(2)/2)*AW165+(1-EXP(-LN(2)/2))/(LN(2)/2)*AQ166*AT166*VLOOKUP('Données projet'!$B$10,Paramètres!$A$1:$I$88,3,0)*0.475*44/12</f>
        <v>1.070513097153136E-19</v>
      </c>
      <c r="AX166" s="23">
        <f t="shared" si="166"/>
        <v>0.95801513170915031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projet'!$B$9,Paramètres!$A$1:$I$88,3,0)*VLOOKUP('Données projet'!$B$9,Paramètres!$A$1:$I$88,5,0)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388.50131600273431</v>
      </c>
      <c r="T167" s="62">
        <f t="shared" si="142"/>
        <v>247.01165577562955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43.342563076754899</v>
      </c>
      <c r="AA167" s="23">
        <f>EXP(-LN(2)/25)*AA166+(1-EXP(-LN(2)/25))/(LN(2)/25)*Calculateur!V167*Calculateur!X167*VLOOKUP('Données projet'!$B$9,Paramètres!$A$1:$I$88,3,0)*0.475*44/12</f>
        <v>23.099518584922784</v>
      </c>
      <c r="AB167" s="23">
        <f>EXP(-LN(2)/2)*AB166+(1-EXP(-LN(2)/2))/(LN(2)/2)*V167*Y167*VLOOKUP('Données projet'!$B$9,Paramètres!$A$1:$I$88,3,0)*0.475*44/12</f>
        <v>1.2828633220131254E-16</v>
      </c>
      <c r="AC167" s="24">
        <f t="shared" si="163"/>
        <v>66.44208166167769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projet'!$B$10,Paramètres!$A$1:$I$88,3,0)*VLOOKUP('Données projet'!$B$10,Paramètres!$A$1:$I$88,5,0)</f>
        <v>1.3596945791505279E-13</v>
      </c>
      <c r="AK167" s="14">
        <f t="shared" si="164"/>
        <v>1.9708830566360721E-12</v>
      </c>
      <c r="AL167" s="22">
        <f t="shared" si="165"/>
        <v>3.669434796176543E-12</v>
      </c>
      <c r="AM167" s="62">
        <f t="shared" si="113"/>
        <v>293.33333333333701</v>
      </c>
      <c r="AN167" s="62">
        <f ca="1">AVERAGE(OFFSET($AM$3,0,0,'Données projet'!$E$10+1,1))-AVERAGE(OFFSET($H$3,0,0,'Données projet'!$E$10+1,1))</f>
        <v>390.44421266629212</v>
      </c>
      <c r="AO167" s="62">
        <f t="shared" si="144"/>
        <v>366.59530582564736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0.61612540563907081</v>
      </c>
      <c r="AV167" s="23">
        <f>EXP(-LN(2)/25)*AV166+(1-EXP(-LN(2)/25))/(LN(2)/25)*Calculateur!AQ167*Calculateur!AS167*VLOOKUP('Données projet'!$B$10,Paramètres!$A$1:$I$88,3,0)*0.475*44/12</f>
        <v>0.32055422056127864</v>
      </c>
      <c r="AW167" s="23">
        <f>EXP(-LN(2)/2)*AW166+(1-EXP(-LN(2)/2))/(LN(2)/2)*AQ167*AT167*VLOOKUP('Données projet'!$B$10,Paramètres!$A$1:$I$88,3,0)*0.475*44/12</f>
        <v>7.5696707034599587E-20</v>
      </c>
      <c r="AX167" s="23">
        <f t="shared" si="166"/>
        <v>0.93667962620034939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projet'!$B$9,Paramètres!$A$1:$I$88,3,0)*VLOOKUP('Données projet'!$B$9,Paramètres!$A$1:$I$88,5,0)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388.50131600273431</v>
      </c>
      <c r="T168" s="62">
        <f t="shared" si="142"/>
        <v>247.01165577562955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42.492641851172841</v>
      </c>
      <c r="AA168" s="23">
        <f>EXP(-LN(2)/25)*AA167+(1-EXP(-LN(2)/25))/(LN(2)/25)*Calculateur!V168*Calculateur!X168*VLOOKUP('Données projet'!$B$9,Paramètres!$A$1:$I$88,3,0)*0.475*44/12</f>
        <v>22.467861034467184</v>
      </c>
      <c r="AB168" s="23">
        <f>EXP(-LN(2)/2)*AB167+(1-EXP(-LN(2)/2))/(LN(2)/2)*V168*Y168*VLOOKUP('Données projet'!$B$9,Paramètres!$A$1:$I$88,3,0)*0.475*44/12</f>
        <v>9.0712135433098254E-17</v>
      </c>
      <c r="AC168" s="24">
        <f t="shared" si="163"/>
        <v>64.960502885640025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projet'!$B$10,Paramètres!$A$1:$I$88,3,0)*VLOOKUP('Données projet'!$B$10,Paramètres!$A$1:$I$88,5,0)</f>
        <v>1.3596945791505279E-13</v>
      </c>
      <c r="AK168" s="14">
        <f t="shared" si="164"/>
        <v>1.9708830566360721E-12</v>
      </c>
      <c r="AL168" s="22">
        <f t="shared" si="165"/>
        <v>3.669434796176543E-12</v>
      </c>
      <c r="AM168" s="62">
        <f t="shared" si="113"/>
        <v>293.33333333333701</v>
      </c>
      <c r="AN168" s="62">
        <f ca="1">AVERAGE(OFFSET($AM$3,0,0,'Données projet'!$E$10+1,1))-AVERAGE(OFFSET($H$3,0,0,'Données projet'!$E$10+1,1))</f>
        <v>390.44421266629212</v>
      </c>
      <c r="AO168" s="62">
        <f t="shared" si="144"/>
        <v>366.59530582564736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0.60404356223387901</v>
      </c>
      <c r="AV168" s="23">
        <f>EXP(-LN(2)/25)*AV167+(1-EXP(-LN(2)/25))/(LN(2)/25)*Calculateur!AQ168*Calculateur!AS168*VLOOKUP('Données projet'!$B$10,Paramètres!$A$1:$I$88,3,0)*0.475*44/12</f>
        <v>0.31178864854281663</v>
      </c>
      <c r="AW168" s="23">
        <f>EXP(-LN(2)/2)*AW167+(1-EXP(-LN(2)/2))/(LN(2)/2)*AQ168*AT168*VLOOKUP('Données projet'!$B$10,Paramètres!$A$1:$I$88,3,0)*0.475*44/12</f>
        <v>5.3525654857656807E-20</v>
      </c>
      <c r="AX168" s="23">
        <f t="shared" si="166"/>
        <v>0.91583221077669563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projet'!$B$9,Paramètres!$A$1:$I$88,3,0)*VLOOKUP('Données projet'!$B$9,Paramètres!$A$1:$I$88,5,0)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388.50131600273431</v>
      </c>
      <c r="T169" s="62">
        <f t="shared" si="142"/>
        <v>247.01165577562955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41.659387062423683</v>
      </c>
      <c r="AA169" s="23">
        <f>EXP(-LN(2)/25)*AA168+(1-EXP(-LN(2)/25))/(LN(2)/25)*Calculateur!V169*Calculateur!X169*VLOOKUP('Données projet'!$B$9,Paramètres!$A$1:$I$88,3,0)*0.475*44/12</f>
        <v>21.853476192946218</v>
      </c>
      <c r="AB169" s="23">
        <f>EXP(-LN(2)/2)*AB168+(1-EXP(-LN(2)/2))/(LN(2)/2)*V169*Y169*VLOOKUP('Données projet'!$B$9,Paramètres!$A$1:$I$88,3,0)*0.475*44/12</f>
        <v>6.414316610065627E-17</v>
      </c>
      <c r="AC169" s="24">
        <f t="shared" si="163"/>
        <v>63.512863255369901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projet'!$B$10,Paramètres!$A$1:$I$88,3,0)*VLOOKUP('Données projet'!$B$10,Paramètres!$A$1:$I$88,5,0)</f>
        <v>1.3596945791505279E-13</v>
      </c>
      <c r="AK169" s="14">
        <f t="shared" si="164"/>
        <v>1.9708830566360721E-12</v>
      </c>
      <c r="AL169" s="22">
        <f t="shared" si="165"/>
        <v>3.669434796176543E-12</v>
      </c>
      <c r="AM169" s="62">
        <f t="shared" si="113"/>
        <v>293.33333333333701</v>
      </c>
      <c r="AN169" s="62">
        <f ca="1">AVERAGE(OFFSET($AM$3,0,0,'Données projet'!$E$10+1,1))-AVERAGE(OFFSET($H$3,0,0,'Données projet'!$E$10+1,1))</f>
        <v>390.44421266629212</v>
      </c>
      <c r="AO169" s="62">
        <f t="shared" si="144"/>
        <v>366.59530582564736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0.5921986364086661</v>
      </c>
      <c r="AV169" s="23">
        <f>EXP(-LN(2)/25)*AV168+(1-EXP(-LN(2)/25))/(LN(2)/25)*Calculateur!AQ169*Calculateur!AS169*VLOOKUP('Données projet'!$B$10,Paramètres!$A$1:$I$88,3,0)*0.475*44/12</f>
        <v>0.30326277155216086</v>
      </c>
      <c r="AW169" s="23">
        <f>EXP(-LN(2)/2)*AW168+(1-EXP(-LN(2)/2))/(LN(2)/2)*AQ169*AT169*VLOOKUP('Données projet'!$B$10,Paramètres!$A$1:$I$88,3,0)*0.475*44/12</f>
        <v>3.78483535172998E-20</v>
      </c>
      <c r="AX169" s="23">
        <f t="shared" si="166"/>
        <v>0.89546140796082696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projet'!$B$9,Paramètres!$A$1:$I$88,3,0)*VLOOKUP('Données projet'!$B$9,Paramètres!$A$1:$I$88,5,0)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388.50131600273431</v>
      </c>
      <c r="T170" s="62">
        <f t="shared" si="142"/>
        <v>247.01165577562955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40.842471891846664</v>
      </c>
      <c r="AA170" s="23">
        <f>EXP(-LN(2)/25)*AA169+(1-EXP(-LN(2)/25))/(LN(2)/25)*Calculateur!V170*Calculateur!X170*VLOOKUP('Données projet'!$B$9,Paramètres!$A$1:$I$88,3,0)*0.475*44/12</f>
        <v>21.255891737225738</v>
      </c>
      <c r="AB170" s="23">
        <f>EXP(-LN(2)/2)*AB169+(1-EXP(-LN(2)/2))/(LN(2)/2)*V170*Y170*VLOOKUP('Données projet'!$B$9,Paramètres!$A$1:$I$88,3,0)*0.475*44/12</f>
        <v>4.5356067716549127E-17</v>
      </c>
      <c r="AC170" s="24">
        <f t="shared" si="163"/>
        <v>62.098363629072402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projet'!$B$10,Paramètres!$A$1:$I$88,3,0)*VLOOKUP('Données projet'!$B$10,Paramètres!$A$1:$I$88,5,0)</f>
        <v>1.3596945791505279E-13</v>
      </c>
      <c r="AK170" s="14">
        <f t="shared" si="164"/>
        <v>1.9708830566360721E-12</v>
      </c>
      <c r="AL170" s="22">
        <f t="shared" si="165"/>
        <v>3.669434796176543E-12</v>
      </c>
      <c r="AM170" s="62">
        <f t="shared" si="113"/>
        <v>293.33333333333701</v>
      </c>
      <c r="AN170" s="62">
        <f ca="1">AVERAGE(OFFSET($AM$3,0,0,'Données projet'!$E$10+1,1))-AVERAGE(OFFSET($H$3,0,0,'Données projet'!$E$10+1,1))</f>
        <v>390.44421266629212</v>
      </c>
      <c r="AO170" s="62">
        <f t="shared" si="144"/>
        <v>366.59530582564736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0.58058598235419434</v>
      </c>
      <c r="AV170" s="23">
        <f>EXP(-LN(2)/25)*AV169+(1-EXP(-LN(2)/25))/(LN(2)/25)*Calculateur!AQ170*Calculateur!AS170*VLOOKUP('Données projet'!$B$10,Paramètres!$A$1:$I$88,3,0)*0.475*44/12</f>
        <v>0.29497003511617098</v>
      </c>
      <c r="AW170" s="23">
        <f>EXP(-LN(2)/2)*AW169+(1-EXP(-LN(2)/2))/(LN(2)/2)*AQ170*AT170*VLOOKUP('Données projet'!$B$10,Paramètres!$A$1:$I$88,3,0)*0.475*44/12</f>
        <v>2.6762827428828406E-20</v>
      </c>
      <c r="AX170" s="23">
        <f t="shared" si="166"/>
        <v>0.87555601747036538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projet'!$B$9,Paramètres!$A$1:$I$88,3,0)*VLOOKUP('Données projet'!$B$9,Paramètres!$A$1:$I$88,5,0)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388.50131600273431</v>
      </c>
      <c r="T171" s="62">
        <f t="shared" si="142"/>
        <v>247.01165577562955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40.0415759294956</v>
      </c>
      <c r="AA171" s="23">
        <f>EXP(-LN(2)/25)*AA170+(1-EXP(-LN(2)/25))/(LN(2)/25)*Calculateur!V171*Calculateur!X171*VLOOKUP('Données projet'!$B$9,Paramètres!$A$1:$I$88,3,0)*0.475*44/12</f>
        <v>20.674648259872534</v>
      </c>
      <c r="AB171" s="23">
        <f>EXP(-LN(2)/2)*AB170+(1-EXP(-LN(2)/2))/(LN(2)/2)*V171*Y171*VLOOKUP('Données projet'!$B$9,Paramètres!$A$1:$I$88,3,0)*0.475*44/12</f>
        <v>3.2071583050328135E-17</v>
      </c>
      <c r="AC171" s="24">
        <f t="shared" si="163"/>
        <v>60.716224189368134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projet'!$B$10,Paramètres!$A$1:$I$88,3,0)*VLOOKUP('Données projet'!$B$10,Paramètres!$A$1:$I$88,5,0)</f>
        <v>1.3596945791505279E-13</v>
      </c>
      <c r="AK171" s="14">
        <f t="shared" si="164"/>
        <v>1.9708830566360721E-12</v>
      </c>
      <c r="AL171" s="22">
        <f t="shared" si="165"/>
        <v>3.669434796176543E-12</v>
      </c>
      <c r="AM171" s="62">
        <f t="shared" si="113"/>
        <v>293.33333333333701</v>
      </c>
      <c r="AN171" s="62">
        <f ca="1">AVERAGE(OFFSET($AM$3,0,0,'Données projet'!$E$10+1,1))-AVERAGE(OFFSET($H$3,0,0,'Données projet'!$E$10+1,1))</f>
        <v>390.44421266629212</v>
      </c>
      <c r="AO171" s="62">
        <f t="shared" si="144"/>
        <v>366.59530582564736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0.5692010453627111</v>
      </c>
      <c r="AV171" s="23">
        <f>EXP(-LN(2)/25)*AV170+(1-EXP(-LN(2)/25))/(LN(2)/25)*Calculateur!AQ171*Calculateur!AS171*VLOOKUP('Données projet'!$B$10,Paramètres!$A$1:$I$88,3,0)*0.475*44/12</f>
        <v>0.28690406399411933</v>
      </c>
      <c r="AW171" s="23">
        <f>EXP(-LN(2)/2)*AW170+(1-EXP(-LN(2)/2))/(LN(2)/2)*AQ171*AT171*VLOOKUP('Données projet'!$B$10,Paramètres!$A$1:$I$88,3,0)*0.475*44/12</f>
        <v>1.8924176758649903E-20</v>
      </c>
      <c r="AX171" s="23">
        <f t="shared" si="166"/>
        <v>0.85610510935683037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projet'!$B$9,Paramètres!$A$1:$I$88,3,0)*VLOOKUP('Données projet'!$B$9,Paramètres!$A$1:$I$88,5,0)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388.50131600273431</v>
      </c>
      <c r="T172" s="62">
        <f t="shared" si="142"/>
        <v>247.01165577562955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39.256385048467941</v>
      </c>
      <c r="AA172" s="23">
        <f>EXP(-LN(2)/25)*AA171+(1-EXP(-LN(2)/25))/(LN(2)/25)*Calculateur!V172*Calculateur!X172*VLOOKUP('Données projet'!$B$9,Paramètres!$A$1:$I$88,3,0)*0.475*44/12</f>
        <v>20.10929891597382</v>
      </c>
      <c r="AB172" s="23">
        <f>EXP(-LN(2)/2)*AB171+(1-EXP(-LN(2)/2))/(LN(2)/2)*V172*Y172*VLOOKUP('Données projet'!$B$9,Paramètres!$A$1:$I$88,3,0)*0.475*44/12</f>
        <v>2.2678033858274563E-17</v>
      </c>
      <c r="AC172" s="24">
        <f t="shared" si="163"/>
        <v>59.365683964441757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projet'!$B$10,Paramètres!$A$1:$I$88,3,0)*VLOOKUP('Données projet'!$B$10,Paramètres!$A$1:$I$88,5,0)</f>
        <v>1.3596945791505279E-13</v>
      </c>
      <c r="AK172" s="14">
        <f t="shared" si="164"/>
        <v>1.9708830566360721E-12</v>
      </c>
      <c r="AL172" s="22">
        <f t="shared" si="165"/>
        <v>3.669434796176543E-12</v>
      </c>
      <c r="AM172" s="62">
        <f t="shared" si="113"/>
        <v>293.33333333333701</v>
      </c>
      <c r="AN172" s="62">
        <f ca="1">AVERAGE(OFFSET($AM$3,0,0,'Données projet'!$E$10+1,1))-AVERAGE(OFFSET($H$3,0,0,'Données projet'!$E$10+1,1))</f>
        <v>390.44421266629212</v>
      </c>
      <c r="AO172" s="62">
        <f t="shared" si="144"/>
        <v>366.59530582564736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0.55803936004150501</v>
      </c>
      <c r="AV172" s="23">
        <f>EXP(-LN(2)/25)*AV171+(1-EXP(-LN(2)/25))/(LN(2)/25)*Calculateur!AQ172*Calculateur!AS172*VLOOKUP('Données projet'!$B$10,Paramètres!$A$1:$I$88,3,0)*0.475*44/12</f>
        <v>0.27905865727657114</v>
      </c>
      <c r="AW172" s="23">
        <f>EXP(-LN(2)/2)*AW171+(1-EXP(-LN(2)/2))/(LN(2)/2)*AQ172*AT172*VLOOKUP('Données projet'!$B$10,Paramètres!$A$1:$I$88,3,0)*0.475*44/12</f>
        <v>1.3381413714414206E-20</v>
      </c>
      <c r="AX172" s="23">
        <f t="shared" si="166"/>
        <v>0.8370980173180762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projet'!$B$9,Paramètres!$A$1:$I$88,3,0)*VLOOKUP('Données projet'!$B$9,Paramètres!$A$1:$I$88,5,0)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388.50131600273431</v>
      </c>
      <c r="T173" s="62">
        <f t="shared" si="142"/>
        <v>247.01165577562955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38.48659128169809</v>
      </c>
      <c r="AA173" s="23">
        <f>EXP(-LN(2)/25)*AA172+(1-EXP(-LN(2)/25))/(LN(2)/25)*Calculateur!V173*Calculateur!X173*VLOOKUP('Données projet'!$B$9,Paramètres!$A$1:$I$88,3,0)*0.475*44/12</f>
        <v>19.559409079614447</v>
      </c>
      <c r="AB173" s="23">
        <f>EXP(-LN(2)/2)*AB172+(1-EXP(-LN(2)/2))/(LN(2)/2)*V173*Y173*VLOOKUP('Données projet'!$B$9,Paramètres!$A$1:$I$88,3,0)*0.475*44/12</f>
        <v>1.6035791525164068E-17</v>
      </c>
      <c r="AC173" s="24">
        <f t="shared" si="163"/>
        <v>58.046000361312537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projet'!$B$10,Paramètres!$A$1:$I$88,3,0)*VLOOKUP('Données projet'!$B$10,Paramètres!$A$1:$I$88,5,0)</f>
        <v>1.3596945791505279E-13</v>
      </c>
      <c r="AK173" s="14">
        <f t="shared" si="164"/>
        <v>1.9708830566360721E-12</v>
      </c>
      <c r="AL173" s="22">
        <f t="shared" si="165"/>
        <v>3.669434796176543E-12</v>
      </c>
      <c r="AM173" s="62">
        <f t="shared" si="113"/>
        <v>293.33333333333701</v>
      </c>
      <c r="AN173" s="62">
        <f ca="1">AVERAGE(OFFSET($AM$3,0,0,'Données projet'!$E$10+1,1))-AVERAGE(OFFSET($H$3,0,0,'Données projet'!$E$10+1,1))</f>
        <v>390.44421266629212</v>
      </c>
      <c r="AO173" s="62">
        <f t="shared" si="144"/>
        <v>366.59530582564736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0.54709654856149192</v>
      </c>
      <c r="AV173" s="23">
        <f>EXP(-LN(2)/25)*AV172+(1-EXP(-LN(2)/25))/(LN(2)/25)*Calculateur!AQ173*Calculateur!AS173*VLOOKUP('Données projet'!$B$10,Paramètres!$A$1:$I$88,3,0)*0.475*44/12</f>
        <v>0.27142778361828629</v>
      </c>
      <c r="AW173" s="23">
        <f>EXP(-LN(2)/2)*AW172+(1-EXP(-LN(2)/2))/(LN(2)/2)*AQ173*AT173*VLOOKUP('Données projet'!$B$10,Paramètres!$A$1:$I$88,3,0)*0.475*44/12</f>
        <v>9.4620883793249529E-21</v>
      </c>
      <c r="AX173" s="23">
        <f t="shared" si="166"/>
        <v>0.81852433217977816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projet'!$B$9,Paramètres!$A$1:$I$88,3,0)*VLOOKUP('Données projet'!$B$9,Paramètres!$A$1:$I$88,5,0)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388.50131600273431</v>
      </c>
      <c r="T174" s="62">
        <f t="shared" si="142"/>
        <v>247.01165577562955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37.731892701166757</v>
      </c>
      <c r="AA174" s="23">
        <f>EXP(-LN(2)/25)*AA173+(1-EXP(-LN(2)/25))/(LN(2)/25)*Calculateur!V174*Calculateur!X174*VLOOKUP('Données projet'!$B$9,Paramètres!$A$1:$I$88,3,0)*0.475*44/12</f>
        <v>19.024556009747769</v>
      </c>
      <c r="AB174" s="23">
        <f>EXP(-LN(2)/2)*AB173+(1-EXP(-LN(2)/2))/(LN(2)/2)*V174*Y174*VLOOKUP('Données projet'!$B$9,Paramètres!$A$1:$I$88,3,0)*0.475*44/12</f>
        <v>1.1339016929137282E-17</v>
      </c>
      <c r="AC174" s="24">
        <f t="shared" si="163"/>
        <v>56.756448710914526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projet'!$B$10,Paramètres!$A$1:$I$88,3,0)*VLOOKUP('Données projet'!$B$10,Paramètres!$A$1:$I$88,5,0)</f>
        <v>1.3596945791505279E-13</v>
      </c>
      <c r="AK174" s="14">
        <f t="shared" si="164"/>
        <v>1.9708830566360721E-12</v>
      </c>
      <c r="AL174" s="22">
        <f t="shared" si="165"/>
        <v>3.669434796176543E-12</v>
      </c>
      <c r="AM174" s="62">
        <f t="shared" si="113"/>
        <v>293.33333333333701</v>
      </c>
      <c r="AN174" s="62">
        <f ca="1">AVERAGE(OFFSET($AM$3,0,0,'Données projet'!$E$10+1,1))-AVERAGE(OFFSET($H$3,0,0,'Données projet'!$E$10+1,1))</f>
        <v>390.44421266629212</v>
      </c>
      <c r="AO174" s="62">
        <f t="shared" si="144"/>
        <v>366.59530582564736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0.53636831894014592</v>
      </c>
      <c r="AV174" s="23">
        <f>EXP(-LN(2)/25)*AV173+(1-EXP(-LN(2)/25))/(LN(2)/25)*Calculateur!AQ174*Calculateur!AS174*VLOOKUP('Données projet'!$B$10,Paramètres!$A$1:$I$88,3,0)*0.475*44/12</f>
        <v>0.26400557660147744</v>
      </c>
      <c r="AW174" s="23">
        <f>EXP(-LN(2)/2)*AW173+(1-EXP(-LN(2)/2))/(LN(2)/2)*AQ174*AT174*VLOOKUP('Données projet'!$B$10,Paramètres!$A$1:$I$88,3,0)*0.475*44/12</f>
        <v>6.6907068572071039E-21</v>
      </c>
      <c r="AX174" s="23">
        <f t="shared" si="166"/>
        <v>0.8003738955416233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projet'!$B$9,Paramètres!$A$1:$I$88,3,0)*VLOOKUP('Données projet'!$B$9,Paramètres!$A$1:$I$88,5,0)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388.50131600273431</v>
      </c>
      <c r="T175" s="62">
        <f t="shared" si="142"/>
        <v>247.01165577562955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36.991993299478963</v>
      </c>
      <c r="AA175" s="23">
        <f>EXP(-LN(2)/25)*AA174+(1-EXP(-LN(2)/25))/(LN(2)/25)*Calculateur!V175*Calculateur!X175*VLOOKUP('Données projet'!$B$9,Paramètres!$A$1:$I$88,3,0)*0.475*44/12</f>
        <v>18.504328525203299</v>
      </c>
      <c r="AB175" s="23">
        <f>EXP(-LN(2)/2)*AB174+(1-EXP(-LN(2)/2))/(LN(2)/2)*V175*Y175*VLOOKUP('Données projet'!$B$9,Paramètres!$A$1:$I$88,3,0)*0.475*44/12</f>
        <v>8.0178957625820338E-18</v>
      </c>
      <c r="AC175" s="24">
        <f t="shared" si="163"/>
        <v>55.496321824682262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projet'!$B$10,Paramètres!$A$1:$I$88,3,0)*VLOOKUP('Données projet'!$B$10,Paramètres!$A$1:$I$88,5,0)</f>
        <v>1.3596945791505279E-13</v>
      </c>
      <c r="AK175" s="14">
        <f t="shared" si="164"/>
        <v>1.9708830566360721E-12</v>
      </c>
      <c r="AL175" s="22">
        <f t="shared" si="165"/>
        <v>3.669434796176543E-12</v>
      </c>
      <c r="AM175" s="62">
        <f t="shared" si="113"/>
        <v>293.33333333333701</v>
      </c>
      <c r="AN175" s="62">
        <f ca="1">AVERAGE(OFFSET($AM$3,0,0,'Données projet'!$E$10+1,1))-AVERAGE(OFFSET($H$3,0,0,'Données projet'!$E$10+1,1))</f>
        <v>390.44421266629212</v>
      </c>
      <c r="AO175" s="62">
        <f t="shared" si="144"/>
        <v>366.59530582564736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0.52585046335810059</v>
      </c>
      <c r="AV175" s="23">
        <f>EXP(-LN(2)/25)*AV174+(1-EXP(-LN(2)/25))/(LN(2)/25)*Calculateur!AQ175*Calculateur!AS175*VLOOKUP('Données projet'!$B$10,Paramètres!$A$1:$I$88,3,0)*0.475*44/12</f>
        <v>0.25678633022586017</v>
      </c>
      <c r="AW175" s="23">
        <f>EXP(-LN(2)/2)*AW174+(1-EXP(-LN(2)/2))/(LN(2)/2)*AQ175*AT175*VLOOKUP('Données projet'!$B$10,Paramètres!$A$1:$I$88,3,0)*0.475*44/12</f>
        <v>4.7310441896624772E-21</v>
      </c>
      <c r="AX175" s="23">
        <f t="shared" si="166"/>
        <v>0.78263679358396077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projet'!$B$9,Paramètres!$A$1:$I$88,3,0)*VLOOKUP('Données projet'!$B$9,Paramètres!$A$1:$I$88,5,0)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388.50131600273431</v>
      </c>
      <c r="T176" s="62">
        <f t="shared" si="142"/>
        <v>247.01165577562955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36.266602873764192</v>
      </c>
      <c r="AA176" s="23">
        <f>EXP(-LN(2)/25)*AA175+(1-EXP(-LN(2)/25))/(LN(2)/25)*Calculateur!V176*Calculateur!X176*VLOOKUP('Données projet'!$B$9,Paramètres!$A$1:$I$88,3,0)*0.475*44/12</f>
        <v>17.998326688581269</v>
      </c>
      <c r="AB176" s="23">
        <f>EXP(-LN(2)/2)*AB175+(1-EXP(-LN(2)/2))/(LN(2)/2)*V176*Y176*VLOOKUP('Données projet'!$B$9,Paramètres!$A$1:$I$88,3,0)*0.475*44/12</f>
        <v>5.6695084645686409E-18</v>
      </c>
      <c r="AC176" s="24">
        <f t="shared" si="163"/>
        <v>54.264929562345458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projet'!$B$10,Paramètres!$A$1:$I$88,3,0)*VLOOKUP('Données projet'!$B$10,Paramètres!$A$1:$I$88,5,0)</f>
        <v>1.3596945791505279E-13</v>
      </c>
      <c r="AK176" s="14">
        <f t="shared" si="164"/>
        <v>1.9708830566360721E-12</v>
      </c>
      <c r="AL176" s="22">
        <f t="shared" si="165"/>
        <v>3.669434796176543E-12</v>
      </c>
      <c r="AM176" s="62">
        <f t="shared" si="113"/>
        <v>293.33333333333701</v>
      </c>
      <c r="AN176" s="62">
        <f ca="1">AVERAGE(OFFSET($AM$3,0,0,'Données projet'!$E$10+1,1))-AVERAGE(OFFSET($H$3,0,0,'Données projet'!$E$10+1,1))</f>
        <v>390.44421266629212</v>
      </c>
      <c r="AO176" s="62">
        <f t="shared" si="144"/>
        <v>366.59530582564736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0.51553885650876075</v>
      </c>
      <c r="AV176" s="23">
        <f>EXP(-LN(2)/25)*AV175+(1-EXP(-LN(2)/25))/(LN(2)/25)*Calculateur!AQ176*Calculateur!AS176*VLOOKUP('Données projet'!$B$10,Paramètres!$A$1:$I$88,3,0)*0.475*44/12</f>
        <v>0.24976449452202781</v>
      </c>
      <c r="AW176" s="23">
        <f>EXP(-LN(2)/2)*AW175+(1-EXP(-LN(2)/2))/(LN(2)/2)*AQ176*AT176*VLOOKUP('Données projet'!$B$10,Paramètres!$A$1:$I$88,3,0)*0.475*44/12</f>
        <v>3.3453534286035527E-21</v>
      </c>
      <c r="AX176" s="23">
        <f t="shared" si="166"/>
        <v>0.7653033510307885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projet'!$B$9,Paramètres!$A$1:$I$88,3,0)*VLOOKUP('Données projet'!$B$9,Paramètres!$A$1:$I$88,5,0)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388.50131600273431</v>
      </c>
      <c r="T177" s="62">
        <f t="shared" si="142"/>
        <v>247.01165577562955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35.555436911853214</v>
      </c>
      <c r="AA177" s="23">
        <f>EXP(-LN(2)/25)*AA176+(1-EXP(-LN(2)/25))/(LN(2)/25)*Calculateur!V177*Calculateur!X177*VLOOKUP('Données projet'!$B$9,Paramètres!$A$1:$I$88,3,0)*0.475*44/12</f>
        <v>17.506161498791148</v>
      </c>
      <c r="AB177" s="23">
        <f>EXP(-LN(2)/2)*AB176+(1-EXP(-LN(2)/2))/(LN(2)/2)*V177*Y177*VLOOKUP('Données projet'!$B$9,Paramètres!$A$1:$I$88,3,0)*0.475*44/12</f>
        <v>4.0089478812910169E-18</v>
      </c>
      <c r="AC177" s="24">
        <f t="shared" si="163"/>
        <v>53.061598410644365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projet'!$B$10,Paramètres!$A$1:$I$88,3,0)*VLOOKUP('Données projet'!$B$10,Paramètres!$A$1:$I$88,5,0)</f>
        <v>1.3596945791505279E-13</v>
      </c>
      <c r="AK177" s="14">
        <f t="shared" si="164"/>
        <v>1.9708830566360721E-12</v>
      </c>
      <c r="AL177" s="22">
        <f t="shared" si="165"/>
        <v>3.669434796176543E-12</v>
      </c>
      <c r="AM177" s="62">
        <f t="shared" si="113"/>
        <v>293.33333333333701</v>
      </c>
      <c r="AN177" s="62">
        <f ca="1">AVERAGE(OFFSET($AM$3,0,0,'Données projet'!$E$10+1,1))-AVERAGE(OFFSET($H$3,0,0,'Données projet'!$E$10+1,1))</f>
        <v>390.44421266629212</v>
      </c>
      <c r="AO177" s="62">
        <f t="shared" si="144"/>
        <v>366.59530582564736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0.50542945398027728</v>
      </c>
      <c r="AV177" s="23">
        <f>EXP(-LN(2)/25)*AV176+(1-EXP(-LN(2)/25))/(LN(2)/25)*Calculateur!AQ177*Calculateur!AS177*VLOOKUP('Données projet'!$B$10,Paramètres!$A$1:$I$88,3,0)*0.475*44/12</f>
        <v>0.24293467128477905</v>
      </c>
      <c r="AW177" s="23">
        <f>EXP(-LN(2)/2)*AW176+(1-EXP(-LN(2)/2))/(LN(2)/2)*AQ177*AT177*VLOOKUP('Données projet'!$B$10,Paramètres!$A$1:$I$88,3,0)*0.475*44/12</f>
        <v>2.365522094831239E-21</v>
      </c>
      <c r="AX177" s="23">
        <f t="shared" si="166"/>
        <v>0.74836412526505636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projet'!$B$9,Paramètres!$A$1:$I$88,3,0)*VLOOKUP('Données projet'!$B$9,Paramètres!$A$1:$I$88,5,0)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388.50131600273431</v>
      </c>
      <c r="T178" s="62">
        <f t="shared" si="142"/>
        <v>247.01165577562955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34.858216480686906</v>
      </c>
      <c r="AA178" s="23">
        <f>EXP(-LN(2)/25)*AA177+(1-EXP(-LN(2)/25))/(LN(2)/25)*Calculateur!V178*Calculateur!X178*VLOOKUP('Données projet'!$B$9,Paramètres!$A$1:$I$88,3,0)*0.475*44/12</f>
        <v>17.027454591997682</v>
      </c>
      <c r="AB178" s="23">
        <f>EXP(-LN(2)/2)*AB177+(1-EXP(-LN(2)/2))/(LN(2)/2)*V178*Y178*VLOOKUP('Données projet'!$B$9,Paramètres!$A$1:$I$88,3,0)*0.475*44/12</f>
        <v>2.8347542322843204E-18</v>
      </c>
      <c r="AC178" s="24">
        <f t="shared" si="163"/>
        <v>51.885671072684588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projet'!$B$10,Paramètres!$A$1:$I$88,3,0)*VLOOKUP('Données projet'!$B$10,Paramètres!$A$1:$I$88,5,0)</f>
        <v>1.3596945791505279E-13</v>
      </c>
      <c r="AK178" s="14">
        <f t="shared" si="164"/>
        <v>1.9708830566360721E-12</v>
      </c>
      <c r="AL178" s="22">
        <f t="shared" si="165"/>
        <v>3.669434796176543E-12</v>
      </c>
      <c r="AM178" s="62">
        <f t="shared" si="113"/>
        <v>293.33333333333701</v>
      </c>
      <c r="AN178" s="62">
        <f ca="1">AVERAGE(OFFSET($AM$3,0,0,'Données projet'!$E$10+1,1))-AVERAGE(OFFSET($H$3,0,0,'Données projet'!$E$10+1,1))</f>
        <v>390.44421266629212</v>
      </c>
      <c r="AO178" s="62">
        <f t="shared" si="144"/>
        <v>366.59530582564736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0.49551829066925068</v>
      </c>
      <c r="AV178" s="23">
        <f>EXP(-LN(2)/25)*AV177+(1-EXP(-LN(2)/25))/(LN(2)/25)*Calculateur!AQ178*Calculateur!AS178*VLOOKUP('Données projet'!$B$10,Paramètres!$A$1:$I$88,3,0)*0.475*44/12</f>
        <v>0.23629160992311765</v>
      </c>
      <c r="AW178" s="23">
        <f>EXP(-LN(2)/2)*AW177+(1-EXP(-LN(2)/2))/(LN(2)/2)*AQ178*AT178*VLOOKUP('Données projet'!$B$10,Paramètres!$A$1:$I$88,3,0)*0.475*44/12</f>
        <v>1.6726767143017765E-21</v>
      </c>
      <c r="AX178" s="23">
        <f t="shared" si="166"/>
        <v>0.73180990059236839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projet'!$B$9,Paramètres!$A$1:$I$88,3,0)*VLOOKUP('Données projet'!$B$9,Paramètres!$A$1:$I$88,5,0)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388.50131600273431</v>
      </c>
      <c r="T179" s="62">
        <f t="shared" si="142"/>
        <v>247.01165577562955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34.174668116913296</v>
      </c>
      <c r="AA179" s="23">
        <f>EXP(-LN(2)/25)*AA178+(1-EXP(-LN(2)/25))/(LN(2)/25)*Calculateur!V179*Calculateur!X179*VLOOKUP('Données projet'!$B$9,Paramètres!$A$1:$I$88,3,0)*0.475*44/12</f>
        <v>16.561837950744586</v>
      </c>
      <c r="AB179" s="23">
        <f>EXP(-LN(2)/2)*AB178+(1-EXP(-LN(2)/2))/(LN(2)/2)*V179*Y179*VLOOKUP('Données projet'!$B$9,Paramètres!$A$1:$I$88,3,0)*0.475*44/12</f>
        <v>2.0044739406455084E-18</v>
      </c>
      <c r="AC179" s="24">
        <f t="shared" si="163"/>
        <v>50.736506067657885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projet'!$B$10,Paramètres!$A$1:$I$88,3,0)*VLOOKUP('Données projet'!$B$10,Paramètres!$A$1:$I$88,5,0)</f>
        <v>1.3596945791505279E-13</v>
      </c>
      <c r="AK179" s="14">
        <f t="shared" si="164"/>
        <v>1.9708830566360721E-12</v>
      </c>
      <c r="AL179" s="22">
        <f t="shared" si="165"/>
        <v>3.669434796176543E-12</v>
      </c>
      <c r="AM179" s="62">
        <f t="shared" si="113"/>
        <v>293.33333333333701</v>
      </c>
      <c r="AN179" s="62">
        <f ca="1">AVERAGE(OFFSET($AM$3,0,0,'Données projet'!$E$10+1,1))-AVERAGE(OFFSET($H$3,0,0,'Données projet'!$E$10+1,1))</f>
        <v>390.44421266629212</v>
      </c>
      <c r="AO179" s="62">
        <f t="shared" si="144"/>
        <v>366.59530582564736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0.48580147922554062</v>
      </c>
      <c r="AV179" s="23">
        <f>EXP(-LN(2)/25)*AV178+(1-EXP(-LN(2)/25))/(LN(2)/25)*Calculateur!AQ179*Calculateur!AS179*VLOOKUP('Données projet'!$B$10,Paramètres!$A$1:$I$88,3,0)*0.475*44/12</f>
        <v>0.22983020342373428</v>
      </c>
      <c r="AW179" s="23">
        <f>EXP(-LN(2)/2)*AW178+(1-EXP(-LN(2)/2))/(LN(2)/2)*AQ179*AT179*VLOOKUP('Données projet'!$B$10,Paramètres!$A$1:$I$88,3,0)*0.475*44/12</f>
        <v>1.1827610474156197E-21</v>
      </c>
      <c r="AX179" s="23">
        <f t="shared" si="166"/>
        <v>0.7156316826492749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projet'!$B$9,Paramètres!$A$1:$I$88,3,0)*VLOOKUP('Données projet'!$B$9,Paramètres!$A$1:$I$88,5,0)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388.50131600273431</v>
      </c>
      <c r="T180" s="62">
        <f t="shared" si="142"/>
        <v>247.01165577562955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33.504523719629958</v>
      </c>
      <c r="AA180" s="23">
        <f>EXP(-LN(2)/25)*AA179+(1-EXP(-LN(2)/25))/(LN(2)/25)*Calculateur!V180*Calculateur!X180*VLOOKUP('Données projet'!$B$9,Paramètres!$A$1:$I$88,3,0)*0.475*44/12</f>
        <v>16.108953621032271</v>
      </c>
      <c r="AB180" s="23">
        <f>EXP(-LN(2)/2)*AB179+(1-EXP(-LN(2)/2))/(LN(2)/2)*V180*Y180*VLOOKUP('Données projet'!$B$9,Paramètres!$A$1:$I$88,3,0)*0.475*44/12</f>
        <v>1.4173771161421602E-18</v>
      </c>
      <c r="AC180" s="24">
        <f t="shared" si="163"/>
        <v>49.613477340662229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projet'!$B$10,Paramètres!$A$1:$I$88,3,0)*VLOOKUP('Données projet'!$B$10,Paramètres!$A$1:$I$88,5,0)</f>
        <v>1.3596945791505279E-13</v>
      </c>
      <c r="AK180" s="14">
        <f t="shared" si="164"/>
        <v>1.9708830566360721E-12</v>
      </c>
      <c r="AL180" s="22">
        <f t="shared" si="165"/>
        <v>3.669434796176543E-12</v>
      </c>
      <c r="AM180" s="62">
        <f t="shared" si="113"/>
        <v>293.33333333333701</v>
      </c>
      <c r="AN180" s="62">
        <f ca="1">AVERAGE(OFFSET($AM$3,0,0,'Données projet'!$E$10+1,1))-AVERAGE(OFFSET($H$3,0,0,'Données projet'!$E$10+1,1))</f>
        <v>390.44421266629212</v>
      </c>
      <c r="AO180" s="62">
        <f t="shared" si="144"/>
        <v>366.59530582564736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0.47627520852757194</v>
      </c>
      <c r="AV180" s="23">
        <f>EXP(-LN(2)/25)*AV179+(1-EXP(-LN(2)/25))/(LN(2)/25)*Calculateur!AQ180*Calculateur!AS180*VLOOKUP('Données projet'!$B$10,Paramètres!$A$1:$I$88,3,0)*0.475*44/12</f>
        <v>0.22354548442486716</v>
      </c>
      <c r="AW180" s="23">
        <f>EXP(-LN(2)/2)*AW179+(1-EXP(-LN(2)/2))/(LN(2)/2)*AQ180*AT180*VLOOKUP('Données projet'!$B$10,Paramètres!$A$1:$I$88,3,0)*0.475*44/12</f>
        <v>8.3633835715088836E-22</v>
      </c>
      <c r="AX180" s="23">
        <f t="shared" si="166"/>
        <v>0.69982069295243909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projet'!$B$9,Paramètres!$A$1:$I$88,3,0)*VLOOKUP('Données projet'!$B$9,Paramètres!$A$1:$I$88,5,0)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388.50131600273431</v>
      </c>
      <c r="T181" s="62">
        <f t="shared" si="142"/>
        <v>247.01165577562955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32.84752044522962</v>
      </c>
      <c r="AA181" s="23">
        <f>EXP(-LN(2)/25)*AA180+(1-EXP(-LN(2)/25))/(LN(2)/25)*Calculateur!V181*Calculateur!X181*VLOOKUP('Données projet'!$B$9,Paramètres!$A$1:$I$88,3,0)*0.475*44/12</f>
        <v>15.66845343713209</v>
      </c>
      <c r="AB181" s="23">
        <f>EXP(-LN(2)/2)*AB180+(1-EXP(-LN(2)/2))/(LN(2)/2)*V181*Y181*VLOOKUP('Données projet'!$B$9,Paramètres!$A$1:$I$88,3,0)*0.475*44/12</f>
        <v>1.0022369703227542E-18</v>
      </c>
      <c r="AC181" s="24">
        <f t="shared" si="163"/>
        <v>48.515973882361706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projet'!$B$10,Paramètres!$A$1:$I$88,3,0)*VLOOKUP('Données projet'!$B$10,Paramètres!$A$1:$I$88,5,0)</f>
        <v>1.3596945791505279E-13</v>
      </c>
      <c r="AK181" s="14">
        <f t="shared" si="164"/>
        <v>1.9708830566360721E-12</v>
      </c>
      <c r="AL181" s="22">
        <f t="shared" si="165"/>
        <v>3.669434796176543E-12</v>
      </c>
      <c r="AM181" s="62">
        <f t="shared" si="113"/>
        <v>293.33333333333701</v>
      </c>
      <c r="AN181" s="62">
        <f ca="1">AVERAGE(OFFSET($AM$3,0,0,'Données projet'!$E$10+1,1))-AVERAGE(OFFSET($H$3,0,0,'Données projet'!$E$10+1,1))</f>
        <v>390.44421266629212</v>
      </c>
      <c r="AO181" s="62">
        <f t="shared" si="144"/>
        <v>366.59530582564736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0.46693574218753903</v>
      </c>
      <c r="AV181" s="23">
        <f>EXP(-LN(2)/25)*AV180+(1-EXP(-LN(2)/25))/(LN(2)/25)*Calculateur!AQ181*Calculateur!AS181*VLOOKUP('Données projet'!$B$10,Paramètres!$A$1:$I$88,3,0)*0.475*44/12</f>
        <v>0.21743262139752306</v>
      </c>
      <c r="AW181" s="23">
        <f>EXP(-LN(2)/2)*AW180+(1-EXP(-LN(2)/2))/(LN(2)/2)*AQ181*AT181*VLOOKUP('Données projet'!$B$10,Paramètres!$A$1:$I$88,3,0)*0.475*44/12</f>
        <v>5.9138052370780993E-22</v>
      </c>
      <c r="AX181" s="23">
        <f t="shared" si="166"/>
        <v>0.68436836358506214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projet'!$B$9,Paramètres!$A$1:$I$88,3,0)*VLOOKUP('Données projet'!$B$9,Paramètres!$A$1:$I$88,5,0)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388.50131600273431</v>
      </c>
      <c r="T182" s="62">
        <f t="shared" si="142"/>
        <v>247.01165577562955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32.203400604307845</v>
      </c>
      <c r="AA182" s="23">
        <f>EXP(-LN(2)/25)*AA181+(1-EXP(-LN(2)/25))/(LN(2)/25)*Calculateur!V182*Calculateur!X182*VLOOKUP('Données projet'!$B$9,Paramètres!$A$1:$I$88,3,0)*0.475*44/12</f>
        <v>15.239998753925558</v>
      </c>
      <c r="AB182" s="23">
        <f>EXP(-LN(2)/2)*AB181+(1-EXP(-LN(2)/2))/(LN(2)/2)*V182*Y182*VLOOKUP('Données projet'!$B$9,Paramètres!$A$1:$I$88,3,0)*0.475*44/12</f>
        <v>7.0868855807108011E-19</v>
      </c>
      <c r="AC182" s="24">
        <f t="shared" si="163"/>
        <v>47.443399358233407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projet'!$B$10,Paramètres!$A$1:$I$88,3,0)*VLOOKUP('Données projet'!$B$10,Paramètres!$A$1:$I$88,5,0)</f>
        <v>1.3596945791505279E-13</v>
      </c>
      <c r="AK182" s="14">
        <f t="shared" si="164"/>
        <v>1.9708830566360721E-12</v>
      </c>
      <c r="AL182" s="22">
        <f t="shared" si="165"/>
        <v>3.669434796176543E-12</v>
      </c>
      <c r="AM182" s="62">
        <f t="shared" si="113"/>
        <v>293.33333333333701</v>
      </c>
      <c r="AN182" s="62">
        <f ca="1">AVERAGE(OFFSET($AM$3,0,0,'Données projet'!$E$10+1,1))-AVERAGE(OFFSET($H$3,0,0,'Données projet'!$E$10+1,1))</f>
        <v>390.44421266629212</v>
      </c>
      <c r="AO182" s="62">
        <f t="shared" si="144"/>
        <v>366.59530582564736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0.45777941708592218</v>
      </c>
      <c r="AV182" s="23">
        <f>EXP(-LN(2)/25)*AV181+(1-EXP(-LN(2)/25))/(LN(2)/25)*Calculateur!AQ182*Calculateur!AS182*VLOOKUP('Données projet'!$B$10,Paramètres!$A$1:$I$88,3,0)*0.475*44/12</f>
        <v>0.21148691493112318</v>
      </c>
      <c r="AW182" s="23">
        <f>EXP(-LN(2)/2)*AW181+(1-EXP(-LN(2)/2))/(LN(2)/2)*AQ182*AT182*VLOOKUP('Données projet'!$B$10,Paramètres!$A$1:$I$88,3,0)*0.475*44/12</f>
        <v>4.1816917857544427E-22</v>
      </c>
      <c r="AX182" s="23">
        <f t="shared" si="166"/>
        <v>0.66926633201704533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projet'!$B$9,Paramètres!$A$1:$I$88,3,0)*VLOOKUP('Données projet'!$B$9,Paramètres!$A$1:$I$88,5,0)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388.50131600273431</v>
      </c>
      <c r="T183" s="62">
        <f t="shared" si="142"/>
        <v>247.01165577562955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31.571911560592238</v>
      </c>
      <c r="AA183" s="23">
        <f>EXP(-LN(2)/25)*AA182+(1-EXP(-LN(2)/25))/(LN(2)/25)*Calculateur!V183*Calculateur!X183*VLOOKUP('Données projet'!$B$9,Paramètres!$A$1:$I$88,3,0)*0.475*44/12</f>
        <v>14.823260186562761</v>
      </c>
      <c r="AB183" s="23">
        <f>EXP(-LN(2)/2)*AB182+(1-EXP(-LN(2)/2))/(LN(2)/2)*V183*Y183*VLOOKUP('Données projet'!$B$9,Paramètres!$A$1:$I$88,3,0)*0.475*44/12</f>
        <v>5.0111848516137711E-19</v>
      </c>
      <c r="AC183" s="24">
        <f t="shared" si="163"/>
        <v>46.395171747154997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projet'!$B$10,Paramètres!$A$1:$I$88,3,0)*VLOOKUP('Données projet'!$B$10,Paramètres!$A$1:$I$88,5,0)</f>
        <v>1.3596945791505279E-13</v>
      </c>
      <c r="AK183" s="14">
        <f t="shared" si="164"/>
        <v>1.9708830566360721E-12</v>
      </c>
      <c r="AL183" s="22">
        <f t="shared" si="165"/>
        <v>3.669434796176543E-12</v>
      </c>
      <c r="AM183" s="62">
        <f t="shared" si="113"/>
        <v>293.33333333333701</v>
      </c>
      <c r="AN183" s="62">
        <f ca="1">AVERAGE(OFFSET($AM$3,0,0,'Données projet'!$E$10+1,1))-AVERAGE(OFFSET($H$3,0,0,'Données projet'!$E$10+1,1))</f>
        <v>390.44421266629212</v>
      </c>
      <c r="AO183" s="62">
        <f t="shared" si="144"/>
        <v>366.59530582564736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0.44880264193474118</v>
      </c>
      <c r="AV183" s="23">
        <f>EXP(-LN(2)/25)*AV182+(1-EXP(-LN(2)/25))/(LN(2)/25)*Calculateur!AQ183*Calculateur!AS183*VLOOKUP('Données projet'!$B$10,Paramètres!$A$1:$I$88,3,0)*0.475*44/12</f>
        <v>0.20570379412071813</v>
      </c>
      <c r="AW183" s="23">
        <f>EXP(-LN(2)/2)*AW182+(1-EXP(-LN(2)/2))/(LN(2)/2)*AQ183*AT183*VLOOKUP('Données projet'!$B$10,Paramètres!$A$1:$I$88,3,0)*0.475*44/12</f>
        <v>2.9569026185390501E-22</v>
      </c>
      <c r="AX183" s="23">
        <f t="shared" si="166"/>
        <v>0.65450643605545933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projet'!$B$9,Paramètres!$A$1:$I$88,3,0)*VLOOKUP('Données projet'!$B$9,Paramètres!$A$1:$I$88,5,0)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388.50131600273431</v>
      </c>
      <c r="T184" s="62">
        <f t="shared" si="142"/>
        <v>247.01165577562955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30.952805631853607</v>
      </c>
      <c r="AA184" s="23">
        <f>EXP(-LN(2)/25)*AA183+(1-EXP(-LN(2)/25))/(LN(2)/25)*Calculateur!V184*Calculateur!X184*VLOOKUP('Données projet'!$B$9,Paramètres!$A$1:$I$88,3,0)*0.475*44/12</f>
        <v>14.417917357239828</v>
      </c>
      <c r="AB184" s="23">
        <f>EXP(-LN(2)/2)*AB183+(1-EXP(-LN(2)/2))/(LN(2)/2)*V184*Y184*VLOOKUP('Données projet'!$B$9,Paramètres!$A$1:$I$88,3,0)*0.475*44/12</f>
        <v>3.5434427903554005E-19</v>
      </c>
      <c r="AC184" s="24">
        <f t="shared" si="163"/>
        <v>45.370722989093437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projet'!$B$10,Paramètres!$A$1:$I$88,3,0)*VLOOKUP('Données projet'!$B$10,Paramètres!$A$1:$I$88,5,0)</f>
        <v>1.3596945791505279E-13</v>
      </c>
      <c r="AK184" s="14">
        <f t="shared" si="164"/>
        <v>1.9708830566360721E-12</v>
      </c>
      <c r="AL184" s="22">
        <f t="shared" si="165"/>
        <v>3.669434796176543E-12</v>
      </c>
      <c r="AM184" s="62">
        <f t="shared" si="113"/>
        <v>293.33333333333701</v>
      </c>
      <c r="AN184" s="62">
        <f ca="1">AVERAGE(OFFSET($AM$3,0,0,'Données projet'!$E$10+1,1))-AVERAGE(OFFSET($H$3,0,0,'Données projet'!$E$10+1,1))</f>
        <v>390.44421266629212</v>
      </c>
      <c r="AO184" s="62">
        <f t="shared" si="144"/>
        <v>366.59530582564736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0.44000189586898264</v>
      </c>
      <c r="AV184" s="23">
        <f>EXP(-LN(2)/25)*AV183+(1-EXP(-LN(2)/25))/(LN(2)/25)*Calculateur!AQ184*Calculateur!AS184*VLOOKUP('Données projet'!$B$10,Paramètres!$A$1:$I$88,3,0)*0.475*44/12</f>
        <v>0.20007881305299469</v>
      </c>
      <c r="AW184" s="23">
        <f>EXP(-LN(2)/2)*AW183+(1-EXP(-LN(2)/2))/(LN(2)/2)*AQ184*AT184*VLOOKUP('Données projet'!$B$10,Paramètres!$A$1:$I$88,3,0)*0.475*44/12</f>
        <v>2.0908458928772216E-22</v>
      </c>
      <c r="AX184" s="23">
        <f t="shared" si="166"/>
        <v>0.64008070892197733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projet'!$B$9,Paramètres!$A$1:$I$88,3,0)*VLOOKUP('Données projet'!$B$9,Paramètres!$A$1:$I$88,5,0)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388.50131600273431</v>
      </c>
      <c r="T185" s="62">
        <f t="shared" si="142"/>
        <v>247.01165577562955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30.345839992760212</v>
      </c>
      <c r="AA185" s="23">
        <f>EXP(-LN(2)/25)*AA184+(1-EXP(-LN(2)/25))/(LN(2)/25)*Calculateur!V185*Calculateur!X185*VLOOKUP('Données projet'!$B$9,Paramètres!$A$1:$I$88,3,0)*0.475*44/12</f>
        <v>14.023658648900783</v>
      </c>
      <c r="AB185" s="23">
        <f>EXP(-LN(2)/2)*AB184+(1-EXP(-LN(2)/2))/(LN(2)/2)*V185*Y185*VLOOKUP('Données projet'!$B$9,Paramètres!$A$1:$I$88,3,0)*0.475*44/12</f>
        <v>2.5055924258068855E-19</v>
      </c>
      <c r="AC185" s="24">
        <f t="shared" si="163"/>
        <v>44.369498641660996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projet'!$B$10,Paramètres!$A$1:$I$88,3,0)*VLOOKUP('Données projet'!$B$10,Paramètres!$A$1:$I$88,5,0)</f>
        <v>1.3596945791505279E-13</v>
      </c>
      <c r="AK185" s="14">
        <f t="shared" si="164"/>
        <v>1.9708830566360721E-12</v>
      </c>
      <c r="AL185" s="22">
        <f t="shared" si="165"/>
        <v>3.669434796176543E-12</v>
      </c>
      <c r="AM185" s="62">
        <f t="shared" si="113"/>
        <v>293.33333333333701</v>
      </c>
      <c r="AN185" s="62">
        <f ca="1">AVERAGE(OFFSET($AM$3,0,0,'Données projet'!$E$10+1,1))-AVERAGE(OFFSET($H$3,0,0,'Données projet'!$E$10+1,1))</f>
        <v>390.44421266629212</v>
      </c>
      <c r="AO185" s="62">
        <f t="shared" si="144"/>
        <v>366.59530582564736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0.43137372706564858</v>
      </c>
      <c r="AV185" s="23">
        <f>EXP(-LN(2)/25)*AV184+(1-EXP(-LN(2)/25))/(LN(2)/25)*Calculateur!AQ185*Calculateur!AS185*VLOOKUP('Données projet'!$B$10,Paramètres!$A$1:$I$88,3,0)*0.475*44/12</f>
        <v>0.19460764738837305</v>
      </c>
      <c r="AW185" s="23">
        <f>EXP(-LN(2)/2)*AW184+(1-EXP(-LN(2)/2))/(LN(2)/2)*AQ185*AT185*VLOOKUP('Données projet'!$B$10,Paramètres!$A$1:$I$88,3,0)*0.475*44/12</f>
        <v>1.4784513092695253E-22</v>
      </c>
      <c r="AX185" s="23">
        <f t="shared" si="166"/>
        <v>0.62598137445402169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projet'!$B$9,Paramètres!$A$1:$I$88,3,0)*VLOOKUP('Données projet'!$B$9,Paramètres!$A$1:$I$88,5,0)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388.50131600273431</v>
      </c>
      <c r="T186" s="62">
        <f t="shared" si="142"/>
        <v>247.01165577562955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29.750776579636955</v>
      </c>
      <c r="AA186" s="23">
        <f>EXP(-LN(2)/25)*AA185+(1-EXP(-LN(2)/25))/(LN(2)/25)*Calculateur!V186*Calculateur!X186*VLOOKUP('Données projet'!$B$9,Paramètres!$A$1:$I$88,3,0)*0.475*44/12</f>
        <v>13.640180965674434</v>
      </c>
      <c r="AB186" s="23">
        <f>EXP(-LN(2)/2)*AB185+(1-EXP(-LN(2)/2))/(LN(2)/2)*V186*Y186*VLOOKUP('Données projet'!$B$9,Paramètres!$A$1:$I$88,3,0)*0.475*44/12</f>
        <v>1.7717213951777003E-19</v>
      </c>
      <c r="AC186" s="24">
        <f t="shared" si="163"/>
        <v>43.390957545311387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projet'!$B$10,Paramètres!$A$1:$I$88,3,0)*VLOOKUP('Données projet'!$B$10,Paramètres!$A$1:$I$88,5,0)</f>
        <v>1.3596945791505279E-13</v>
      </c>
      <c r="AK186" s="14">
        <f t="shared" si="164"/>
        <v>1.9708830566360721E-12</v>
      </c>
      <c r="AL186" s="22">
        <f t="shared" si="165"/>
        <v>3.669434796176543E-12</v>
      </c>
      <c r="AM186" s="62">
        <f t="shared" si="113"/>
        <v>293.33333333333701</v>
      </c>
      <c r="AN186" s="62">
        <f ca="1">AVERAGE(OFFSET($AM$3,0,0,'Données projet'!$E$10+1,1))-AVERAGE(OFFSET($H$3,0,0,'Données projet'!$E$10+1,1))</f>
        <v>390.44421266629212</v>
      </c>
      <c r="AO186" s="62">
        <f t="shared" si="144"/>
        <v>366.59530582564736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0.42291475138988455</v>
      </c>
      <c r="AV186" s="23">
        <f>EXP(-LN(2)/25)*AV185+(1-EXP(-LN(2)/25))/(LN(2)/25)*Calculateur!AQ186*Calculateur!AS186*VLOOKUP('Données projet'!$B$10,Paramètres!$A$1:$I$88,3,0)*0.475*44/12</f>
        <v>0.1892860910365666</v>
      </c>
      <c r="AW186" s="23">
        <f>EXP(-LN(2)/2)*AW185+(1-EXP(-LN(2)/2))/(LN(2)/2)*AQ186*AT186*VLOOKUP('Données projet'!$B$10,Paramètres!$A$1:$I$88,3,0)*0.475*44/12</f>
        <v>1.045422946438611E-22</v>
      </c>
      <c r="AX186" s="23">
        <f t="shared" si="166"/>
        <v>0.61220084242645112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projet'!$B$9,Paramètres!$A$1:$I$88,3,0)*VLOOKUP('Données projet'!$B$9,Paramètres!$A$1:$I$88,5,0)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388.50131600273431</v>
      </c>
      <c r="T187" s="62">
        <f t="shared" si="142"/>
        <v>247.01165577562955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29.167381997092203</v>
      </c>
      <c r="AA187" s="23">
        <f>EXP(-LN(2)/25)*AA186+(1-EXP(-LN(2)/25))/(LN(2)/25)*Calculateur!V187*Calculateur!X187*VLOOKUP('Données projet'!$B$9,Paramètres!$A$1:$I$88,3,0)*0.475*44/12</f>
        <v>13.267189499862125</v>
      </c>
      <c r="AB187" s="23">
        <f>EXP(-LN(2)/2)*AB186+(1-EXP(-LN(2)/2))/(LN(2)/2)*V187*Y187*VLOOKUP('Données projet'!$B$9,Paramètres!$A$1:$I$88,3,0)*0.475*44/12</f>
        <v>1.2527962129034428E-19</v>
      </c>
      <c r="AC187" s="24">
        <f t="shared" si="163"/>
        <v>42.434571496954327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projet'!$B$10,Paramètres!$A$1:$I$88,3,0)*VLOOKUP('Données projet'!$B$10,Paramètres!$A$1:$I$88,5,0)</f>
        <v>1.3596945791505279E-13</v>
      </c>
      <c r="AK187" s="14">
        <f t="shared" si="164"/>
        <v>1.9708830566360721E-12</v>
      </c>
      <c r="AL187" s="22">
        <f t="shared" si="165"/>
        <v>3.669434796176543E-12</v>
      </c>
      <c r="AM187" s="62">
        <f t="shared" si="113"/>
        <v>293.33333333333701</v>
      </c>
      <c r="AN187" s="62">
        <f ca="1">AVERAGE(OFFSET($AM$3,0,0,'Données projet'!$E$10+1,1))-AVERAGE(OFFSET($H$3,0,0,'Données projet'!$E$10+1,1))</f>
        <v>390.44421266629212</v>
      </c>
      <c r="AO187" s="62">
        <f t="shared" si="144"/>
        <v>366.59530582564736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0.41462165106765658</v>
      </c>
      <c r="AV187" s="23">
        <f>EXP(-LN(2)/25)*AV186+(1-EXP(-LN(2)/25))/(LN(2)/25)*Calculateur!AQ187*Calculateur!AS187*VLOOKUP('Données projet'!$B$10,Paramètres!$A$1:$I$88,3,0)*0.475*44/12</f>
        <v>0.18411005292304877</v>
      </c>
      <c r="AW187" s="23">
        <f>EXP(-LN(2)/2)*AW186+(1-EXP(-LN(2)/2))/(LN(2)/2)*AQ187*AT187*VLOOKUP('Données projet'!$B$10,Paramètres!$A$1:$I$88,3,0)*0.475*44/12</f>
        <v>7.3922565463476277E-23</v>
      </c>
      <c r="AX187" s="23">
        <f t="shared" si="166"/>
        <v>0.59873170399070541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projet'!$B$9,Paramètres!$A$1:$I$88,3,0)*VLOOKUP('Données projet'!$B$9,Paramètres!$A$1:$I$88,5,0)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388.50131600273431</v>
      </c>
      <c r="T188" s="62">
        <f t="shared" si="142"/>
        <v>247.01165577562955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28.595427426475592</v>
      </c>
      <c r="AA188" s="23">
        <f>EXP(-LN(2)/25)*AA187+(1-EXP(-LN(2)/25))/(LN(2)/25)*Calculateur!V188*Calculateur!X188*VLOOKUP('Données projet'!$B$9,Paramètres!$A$1:$I$88,3,0)*0.475*44/12</f>
        <v>12.904397505297222</v>
      </c>
      <c r="AB188" s="23">
        <f>EXP(-LN(2)/2)*AB187+(1-EXP(-LN(2)/2))/(LN(2)/2)*V188*Y188*VLOOKUP('Données projet'!$B$9,Paramètres!$A$1:$I$88,3,0)*0.475*44/12</f>
        <v>8.8586069758885013E-20</v>
      </c>
      <c r="AC188" s="24">
        <f t="shared" si="163"/>
        <v>41.499824931772814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projet'!$B$10,Paramètres!$A$1:$I$88,3,0)*VLOOKUP('Données projet'!$B$10,Paramètres!$A$1:$I$88,5,0)</f>
        <v>1.3596945791505279E-13</v>
      </c>
      <c r="AK188" s="14">
        <f t="shared" si="164"/>
        <v>1.9708830566360721E-12</v>
      </c>
      <c r="AL188" s="22">
        <f t="shared" si="165"/>
        <v>3.669434796176543E-12</v>
      </c>
      <c r="AM188" s="62">
        <f t="shared" si="113"/>
        <v>293.33333333333701</v>
      </c>
      <c r="AN188" s="62">
        <f ca="1">AVERAGE(OFFSET($AM$3,0,0,'Données projet'!$E$10+1,1))-AVERAGE(OFFSET($H$3,0,0,'Données projet'!$E$10+1,1))</f>
        <v>390.44421266629212</v>
      </c>
      <c r="AO188" s="62">
        <f t="shared" si="144"/>
        <v>366.59530582564736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0.40649117338445578</v>
      </c>
      <c r="AV188" s="23">
        <f>EXP(-LN(2)/25)*AV187+(1-EXP(-LN(2)/25))/(LN(2)/25)*Calculateur!AQ188*Calculateur!AS188*VLOOKUP('Données projet'!$B$10,Paramètres!$A$1:$I$88,3,0)*0.475*44/12</f>
        <v>0.17907555384394111</v>
      </c>
      <c r="AW188" s="23">
        <f>EXP(-LN(2)/2)*AW187+(1-EXP(-LN(2)/2))/(LN(2)/2)*AQ188*AT188*VLOOKUP('Données projet'!$B$10,Paramètres!$A$1:$I$88,3,0)*0.475*44/12</f>
        <v>5.2271147321930558E-23</v>
      </c>
      <c r="AX188" s="23">
        <f t="shared" si="166"/>
        <v>0.58556672722839687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projet'!$B$9,Paramètres!$A$1:$I$88,3,0)*VLOOKUP('Données projet'!$B$9,Paramètres!$A$1:$I$88,5,0)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388.50131600273431</v>
      </c>
      <c r="T189" s="62">
        <f t="shared" si="142"/>
        <v>247.01165577562955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28.034688536130933</v>
      </c>
      <c r="AA189" s="23">
        <f>EXP(-LN(2)/25)*AA188+(1-EXP(-LN(2)/25))/(LN(2)/25)*Calculateur!V189*Calculateur!X189*VLOOKUP('Données projet'!$B$9,Paramètres!$A$1:$I$88,3,0)*0.475*44/12</f>
        <v>12.551526076902098</v>
      </c>
      <c r="AB189" s="23">
        <f>EXP(-LN(2)/2)*AB188+(1-EXP(-LN(2)/2))/(LN(2)/2)*V189*Y189*VLOOKUP('Données projet'!$B$9,Paramètres!$A$1:$I$88,3,0)*0.475*44/12</f>
        <v>6.2639810645172139E-20</v>
      </c>
      <c r="AC189" s="24">
        <f t="shared" si="163"/>
        <v>40.586214613033029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projet'!$B$10,Paramètres!$A$1:$I$88,3,0)*VLOOKUP('Données projet'!$B$10,Paramètres!$A$1:$I$88,5,0)</f>
        <v>1.3596945791505279E-13</v>
      </c>
      <c r="AK189" s="14">
        <f t="shared" si="164"/>
        <v>1.9708830566360721E-12</v>
      </c>
      <c r="AL189" s="22">
        <f t="shared" si="165"/>
        <v>3.669434796176543E-12</v>
      </c>
      <c r="AM189" s="62">
        <f t="shared" si="113"/>
        <v>293.33333333333701</v>
      </c>
      <c r="AN189" s="62">
        <f ca="1">AVERAGE(OFFSET($AM$3,0,0,'Données projet'!$E$10+1,1))-AVERAGE(OFFSET($H$3,0,0,'Données projet'!$E$10+1,1))</f>
        <v>390.44421266629212</v>
      </c>
      <c r="AO189" s="62">
        <f t="shared" si="144"/>
        <v>366.59530582564736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0.39852012940952081</v>
      </c>
      <c r="AV189" s="23">
        <f>EXP(-LN(2)/25)*AV188+(1-EXP(-LN(2)/25))/(LN(2)/25)*Calculateur!AQ189*Calculateur!AS189*VLOOKUP('Données projet'!$B$10,Paramètres!$A$1:$I$88,3,0)*0.475*44/12</f>
        <v>0.17417872340690443</v>
      </c>
      <c r="AW189" s="23">
        <f>EXP(-LN(2)/2)*AW188+(1-EXP(-LN(2)/2))/(LN(2)/2)*AQ189*AT189*VLOOKUP('Données projet'!$B$10,Paramètres!$A$1:$I$88,3,0)*0.475*44/12</f>
        <v>3.6961282731738144E-23</v>
      </c>
      <c r="AX189" s="23">
        <f t="shared" si="166"/>
        <v>0.57269885281642519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projet'!$B$9,Paramètres!$A$1:$I$88,3,0)*VLOOKUP('Données projet'!$B$9,Paramètres!$A$1:$I$88,5,0)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388.50131600273431</v>
      </c>
      <c r="T190" s="62">
        <f t="shared" si="142"/>
        <v>247.01165577562955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27.484945393408978</v>
      </c>
      <c r="AA190" s="23">
        <f>EXP(-LN(2)/25)*AA189+(1-EXP(-LN(2)/25))/(LN(2)/25)*Calculateur!V190*Calculateur!X190*VLOOKUP('Données projet'!$B$9,Paramètres!$A$1:$I$88,3,0)*0.475*44/12</f>
        <v>12.20830393627314</v>
      </c>
      <c r="AB190" s="23">
        <f>EXP(-LN(2)/2)*AB189+(1-EXP(-LN(2)/2))/(LN(2)/2)*V190*Y190*VLOOKUP('Données projet'!$B$9,Paramètres!$A$1:$I$88,3,0)*0.475*44/12</f>
        <v>4.4293034879442507E-20</v>
      </c>
      <c r="AC190" s="24">
        <f t="shared" si="163"/>
        <v>39.693249329682118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projet'!$B$10,Paramètres!$A$1:$I$88,3,0)*VLOOKUP('Données projet'!$B$10,Paramètres!$A$1:$I$88,5,0)</f>
        <v>1.3596945791505279E-13</v>
      </c>
      <c r="AK190" s="14">
        <f t="shared" si="164"/>
        <v>1.9708830566360721E-12</v>
      </c>
      <c r="AL190" s="22">
        <f t="shared" si="165"/>
        <v>3.669434796176543E-12</v>
      </c>
      <c r="AM190" s="62">
        <f t="shared" si="113"/>
        <v>293.33333333333701</v>
      </c>
      <c r="AN190" s="62">
        <f ca="1">AVERAGE(OFFSET($AM$3,0,0,'Données projet'!$E$10+1,1))-AVERAGE(OFFSET($H$3,0,0,'Données projet'!$E$10+1,1))</f>
        <v>390.44421266629212</v>
      </c>
      <c r="AO190" s="62">
        <f t="shared" si="144"/>
        <v>366.59530582564736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0.39070539274507754</v>
      </c>
      <c r="AV190" s="23">
        <f>EXP(-LN(2)/25)*AV189+(1-EXP(-LN(2)/25))/(LN(2)/25)*Calculateur!AQ190*Calculateur!AS190*VLOOKUP('Données projet'!$B$10,Paramètres!$A$1:$I$88,3,0)*0.475*44/12</f>
        <v>0.16941579705568166</v>
      </c>
      <c r="AW190" s="23">
        <f>EXP(-LN(2)/2)*AW189+(1-EXP(-LN(2)/2))/(LN(2)/2)*AQ190*AT190*VLOOKUP('Données projet'!$B$10,Paramètres!$A$1:$I$88,3,0)*0.475*44/12</f>
        <v>2.6135573660965285E-23</v>
      </c>
      <c r="AX190" s="23">
        <f t="shared" si="166"/>
        <v>0.5601211898007592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projet'!$B$9,Paramètres!$A$1:$I$88,3,0)*VLOOKUP('Données projet'!$B$9,Paramètres!$A$1:$I$88,5,0)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388.50131600273431</v>
      </c>
      <c r="T191" s="62">
        <f t="shared" si="142"/>
        <v>247.01165577562955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26.945982378405596</v>
      </c>
      <c r="AA191" s="23">
        <f>EXP(-LN(2)/25)*AA190+(1-EXP(-LN(2)/25))/(LN(2)/25)*Calculateur!V191*Calculateur!X191*VLOOKUP('Données projet'!$B$9,Paramètres!$A$1:$I$88,3,0)*0.475*44/12</f>
        <v>11.874467223128949</v>
      </c>
      <c r="AB191" s="23">
        <f>EXP(-LN(2)/2)*AB190+(1-EXP(-LN(2)/2))/(LN(2)/2)*V191*Y191*VLOOKUP('Données projet'!$B$9,Paramètres!$A$1:$I$88,3,0)*0.475*44/12</f>
        <v>3.1319905322586069E-20</v>
      </c>
      <c r="AC191" s="24">
        <f t="shared" si="163"/>
        <v>38.820449601534548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projet'!$B$10,Paramètres!$A$1:$I$88,3,0)*VLOOKUP('Données projet'!$B$10,Paramètres!$A$1:$I$88,5,0)</f>
        <v>1.3596945791505279E-13</v>
      </c>
      <c r="AK191" s="14">
        <f t="shared" si="164"/>
        <v>1.9708830566360721E-12</v>
      </c>
      <c r="AL191" s="22">
        <f t="shared" si="165"/>
        <v>3.669434796176543E-12</v>
      </c>
      <c r="AM191" s="62">
        <f t="shared" si="113"/>
        <v>293.33333333333701</v>
      </c>
      <c r="AN191" s="62">
        <f ca="1">AVERAGE(OFFSET($AM$3,0,0,'Données projet'!$E$10+1,1))-AVERAGE(OFFSET($H$3,0,0,'Données projet'!$E$10+1,1))</f>
        <v>390.44421266629212</v>
      </c>
      <c r="AO191" s="62">
        <f t="shared" si="144"/>
        <v>366.59530582564736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0.38304389830010532</v>
      </c>
      <c r="AV191" s="23">
        <f>EXP(-LN(2)/25)*AV190+(1-EXP(-LN(2)/25))/(LN(2)/25)*Calculateur!AQ191*Calculateur!AS191*VLOOKUP('Données projet'!$B$10,Paramètres!$A$1:$I$88,3,0)*0.475*44/12</f>
        <v>0.16478311317600447</v>
      </c>
      <c r="AW191" s="23">
        <f>EXP(-LN(2)/2)*AW190+(1-EXP(-LN(2)/2))/(LN(2)/2)*AQ191*AT191*VLOOKUP('Données projet'!$B$10,Paramètres!$A$1:$I$88,3,0)*0.475*44/12</f>
        <v>1.8480641365869075E-23</v>
      </c>
      <c r="AX191" s="23">
        <f t="shared" si="166"/>
        <v>0.54782701147610979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projet'!$B$9,Paramètres!$A$1:$I$88,3,0)*VLOOKUP('Données projet'!$B$9,Paramètres!$A$1:$I$88,5,0)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388.50131600273431</v>
      </c>
      <c r="T192" s="62">
        <f t="shared" si="142"/>
        <v>247.01165577562955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26.417588099391448</v>
      </c>
      <c r="AA192" s="23">
        <f>EXP(-LN(2)/25)*AA191+(1-EXP(-LN(2)/25))/(LN(2)/25)*Calculateur!V192*Calculateur!X192*VLOOKUP('Données projet'!$B$9,Paramètres!$A$1:$I$88,3,0)*0.475*44/12</f>
        <v>11.549759292461395</v>
      </c>
      <c r="AB192" s="23">
        <f>EXP(-LN(2)/2)*AB191+(1-EXP(-LN(2)/2))/(LN(2)/2)*V192*Y192*VLOOKUP('Données projet'!$B$9,Paramètres!$A$1:$I$88,3,0)*0.475*44/12</f>
        <v>2.2146517439721253E-20</v>
      </c>
      <c r="AC192" s="24">
        <f t="shared" si="163"/>
        <v>37.96734739185284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projet'!$B$10,Paramètres!$A$1:$I$88,3,0)*VLOOKUP('Données projet'!$B$10,Paramètres!$A$1:$I$88,5,0)</f>
        <v>1.3596945791505279E-13</v>
      </c>
      <c r="AK192" s="14">
        <f t="shared" si="164"/>
        <v>1.9708830566360721E-12</v>
      </c>
      <c r="AL192" s="22">
        <f t="shared" si="165"/>
        <v>3.669434796176543E-12</v>
      </c>
      <c r="AM192" s="62">
        <f t="shared" si="113"/>
        <v>293.33333333333701</v>
      </c>
      <c r="AN192" s="62">
        <f ca="1">AVERAGE(OFFSET($AM$3,0,0,'Données projet'!$E$10+1,1))-AVERAGE(OFFSET($H$3,0,0,'Données projet'!$E$10+1,1))</f>
        <v>390.44421266629212</v>
      </c>
      <c r="AO192" s="62">
        <f t="shared" si="144"/>
        <v>366.59530582564736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0.37553264108814882</v>
      </c>
      <c r="AV192" s="23">
        <f>EXP(-LN(2)/25)*AV191+(1-EXP(-LN(2)/25))/(LN(2)/25)*Calculateur!AQ192*Calculateur!AS192*VLOOKUP('Données projet'!$B$10,Paramètres!$A$1:$I$88,3,0)*0.475*44/12</f>
        <v>0.16027711028063932</v>
      </c>
      <c r="AW192" s="23">
        <f>EXP(-LN(2)/2)*AW191+(1-EXP(-LN(2)/2))/(LN(2)/2)*AQ192*AT192*VLOOKUP('Données projet'!$B$10,Paramètres!$A$1:$I$88,3,0)*0.475*44/12</f>
        <v>1.3067786830482644E-23</v>
      </c>
      <c r="AX192" s="23">
        <f t="shared" si="166"/>
        <v>0.53580975136878817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projet'!$B$9,Paramètres!$A$1:$I$88,3,0)*VLOOKUP('Données projet'!$B$9,Paramètres!$A$1:$I$88,5,0)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388.50131600273431</v>
      </c>
      <c r="T193" s="62">
        <f t="shared" si="142"/>
        <v>247.01165577562955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25.899555309900084</v>
      </c>
      <c r="AA193" s="23">
        <f>EXP(-LN(2)/25)*AA192+(1-EXP(-LN(2)/25))/(LN(2)/25)*Calculateur!V193*Calculateur!X193*VLOOKUP('Données projet'!$B$9,Paramètres!$A$1:$I$88,3,0)*0.475*44/12</f>
        <v>11.233930517233595</v>
      </c>
      <c r="AB193" s="23">
        <f>EXP(-LN(2)/2)*AB192+(1-EXP(-LN(2)/2))/(LN(2)/2)*V193*Y193*VLOOKUP('Données projet'!$B$9,Paramètres!$A$1:$I$88,3,0)*0.475*44/12</f>
        <v>1.5659952661293035E-20</v>
      </c>
      <c r="AC193" s="24">
        <f t="shared" si="163"/>
        <v>37.133485827133683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projet'!$B$10,Paramètres!$A$1:$I$88,3,0)*VLOOKUP('Données projet'!$B$10,Paramètres!$A$1:$I$88,5,0)</f>
        <v>1.3596945791505279E-13</v>
      </c>
      <c r="AK193" s="14">
        <f t="shared" si="164"/>
        <v>1.9708830566360721E-12</v>
      </c>
      <c r="AL193" s="22">
        <f t="shared" si="165"/>
        <v>3.669434796176543E-12</v>
      </c>
      <c r="AM193" s="62">
        <f t="shared" si="113"/>
        <v>293.33333333333701</v>
      </c>
      <c r="AN193" s="62">
        <f ca="1">AVERAGE(OFFSET($AM$3,0,0,'Données projet'!$E$10+1,1))-AVERAGE(OFFSET($H$3,0,0,'Données projet'!$E$10+1,1))</f>
        <v>390.44421266629212</v>
      </c>
      <c r="AO193" s="62">
        <f t="shared" si="144"/>
        <v>366.59530582564736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0.36816867504870426</v>
      </c>
      <c r="AV193" s="23">
        <f>EXP(-LN(2)/25)*AV192+(1-EXP(-LN(2)/25))/(LN(2)/25)*Calculateur!AQ193*Calculateur!AS193*VLOOKUP('Données projet'!$B$10,Paramètres!$A$1:$I$88,3,0)*0.475*44/12</f>
        <v>0.15589432427140831</v>
      </c>
      <c r="AW193" s="23">
        <f>EXP(-LN(2)/2)*AW192+(1-EXP(-LN(2)/2))/(LN(2)/2)*AQ193*AT193*VLOOKUP('Données projet'!$B$10,Paramètres!$A$1:$I$88,3,0)*0.475*44/12</f>
        <v>9.240320682934539E-24</v>
      </c>
      <c r="AX193" s="23">
        <f t="shared" si="166"/>
        <v>0.52406299932011258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projet'!$B$9,Paramètres!$A$1:$I$88,3,0)*VLOOKUP('Données projet'!$B$9,Paramètres!$A$1:$I$88,5,0)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388.50131600273431</v>
      </c>
      <c r="T194" s="62">
        <f t="shared" si="142"/>
        <v>247.01165577562955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25.391680827441842</v>
      </c>
      <c r="AA194" s="23">
        <f>EXP(-LN(2)/25)*AA193+(1-EXP(-LN(2)/25))/(LN(2)/25)*Calculateur!V194*Calculateur!X194*VLOOKUP('Données projet'!$B$9,Paramètres!$A$1:$I$88,3,0)*0.475*44/12</f>
        <v>10.926738096473112</v>
      </c>
      <c r="AB194" s="23">
        <f>EXP(-LN(2)/2)*AB193+(1-EXP(-LN(2)/2))/(LN(2)/2)*V194*Y194*VLOOKUP('Données projet'!$B$9,Paramètres!$A$1:$I$88,3,0)*0.475*44/12</f>
        <v>1.1073258719860627E-20</v>
      </c>
      <c r="AC194" s="24">
        <f t="shared" si="163"/>
        <v>36.318418923914955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projet'!$B$10,Paramètres!$A$1:$I$88,3,0)*VLOOKUP('Données projet'!$B$10,Paramètres!$A$1:$I$88,5,0)</f>
        <v>1.3596945791505279E-13</v>
      </c>
      <c r="AK194" s="14">
        <f t="shared" si="164"/>
        <v>1.9708830566360721E-12</v>
      </c>
      <c r="AL194" s="22">
        <f t="shared" si="165"/>
        <v>3.669434796176543E-12</v>
      </c>
      <c r="AM194" s="62">
        <f t="shared" si="113"/>
        <v>293.33333333333701</v>
      </c>
      <c r="AN194" s="62">
        <f ca="1">AVERAGE(OFFSET($AM$3,0,0,'Données projet'!$E$10+1,1))-AVERAGE(OFFSET($H$3,0,0,'Données projet'!$E$10+1,1))</f>
        <v>390.44421266629212</v>
      </c>
      <c r="AO194" s="62">
        <f t="shared" si="144"/>
        <v>366.59530582564736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0.36094911189171741</v>
      </c>
      <c r="AV194" s="23">
        <f>EXP(-LN(2)/25)*AV193+(1-EXP(-LN(2)/25))/(LN(2)/25)*Calculateur!AQ194*Calculateur!AS194*VLOOKUP('Données projet'!$B$10,Paramètres!$A$1:$I$88,3,0)*0.475*44/12</f>
        <v>0.15163138577608043</v>
      </c>
      <c r="AW194" s="23">
        <f>EXP(-LN(2)/2)*AW193+(1-EXP(-LN(2)/2))/(LN(2)/2)*AQ194*AT194*VLOOKUP('Données projet'!$B$10,Paramètres!$A$1:$I$88,3,0)*0.475*44/12</f>
        <v>6.5338934152413227E-24</v>
      </c>
      <c r="AX194" s="23">
        <f t="shared" si="166"/>
        <v>0.5125804976677979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projet'!$B$9,Paramètres!$A$1:$I$88,3,0)*VLOOKUP('Données projet'!$B$9,Paramètres!$A$1:$I$88,5,0)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388.50131600273431</v>
      </c>
      <c r="T195" s="62">
        <f t="shared" si="142"/>
        <v>247.01165577562955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24.89376545381176</v>
      </c>
      <c r="AA195" s="23">
        <f>EXP(-LN(2)/25)*AA194+(1-EXP(-LN(2)/25))/(LN(2)/25)*Calculateur!V195*Calculateur!X195*VLOOKUP('Données projet'!$B$9,Paramètres!$A$1:$I$88,3,0)*0.475*44/12</f>
        <v>10.627945868612873</v>
      </c>
      <c r="AB195" s="23">
        <f>EXP(-LN(2)/2)*AB194+(1-EXP(-LN(2)/2))/(LN(2)/2)*V195*Y195*VLOOKUP('Données projet'!$B$9,Paramètres!$A$1:$I$88,3,0)*0.475*44/12</f>
        <v>7.8299763306465173E-21</v>
      </c>
      <c r="AC195" s="24">
        <f t="shared" si="163"/>
        <v>35.521711322424636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projet'!$B$10,Paramètres!$A$1:$I$88,3,0)*VLOOKUP('Données projet'!$B$10,Paramètres!$A$1:$I$88,5,0)</f>
        <v>1.3596945791505279E-13</v>
      </c>
      <c r="AK195" s="14">
        <f t="shared" si="164"/>
        <v>1.9708830566360721E-12</v>
      </c>
      <c r="AL195" s="22">
        <f t="shared" si="165"/>
        <v>3.669434796176543E-12</v>
      </c>
      <c r="AM195" s="62">
        <f t="shared" si="113"/>
        <v>293.33333333333701</v>
      </c>
      <c r="AN195" s="62">
        <f ca="1">AVERAGE(OFFSET($AM$3,0,0,'Données projet'!$E$10+1,1))-AVERAGE(OFFSET($H$3,0,0,'Données projet'!$E$10+1,1))</f>
        <v>390.44421266629212</v>
      </c>
      <c r="AO195" s="62">
        <f t="shared" si="144"/>
        <v>366.59530582564736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0.35387111996474035</v>
      </c>
      <c r="AV195" s="23">
        <f>EXP(-LN(2)/25)*AV194+(1-EXP(-LN(2)/25))/(LN(2)/25)*Calculateur!AQ195*Calculateur!AS195*VLOOKUP('Données projet'!$B$10,Paramètres!$A$1:$I$88,3,0)*0.475*44/12</f>
        <v>0.14748501755808549</v>
      </c>
      <c r="AW195" s="23">
        <f>EXP(-LN(2)/2)*AW194+(1-EXP(-LN(2)/2))/(LN(2)/2)*AQ195*AT195*VLOOKUP('Données projet'!$B$10,Paramètres!$A$1:$I$88,3,0)*0.475*44/12</f>
        <v>4.6201603414672703E-24</v>
      </c>
      <c r="AX195" s="23">
        <f t="shared" si="166"/>
        <v>0.50135613752282582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projet'!$B$9,Paramètres!$A$1:$I$88,3,0)*VLOOKUP('Données projet'!$B$9,Paramètres!$A$1:$I$88,5,0)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388.50131600273431</v>
      </c>
      <c r="T196" s="62">
        <f t="shared" si="142"/>
        <v>247.01165577562955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24.405613896960173</v>
      </c>
      <c r="AA196" s="23">
        <f>EXP(-LN(2)/25)*AA195+(1-EXP(-LN(2)/25))/(LN(2)/25)*Calculateur!V196*Calculateur!X196*VLOOKUP('Données projet'!$B$9,Paramètres!$A$1:$I$88,3,0)*0.475*44/12</f>
        <v>10.33732412993627</v>
      </c>
      <c r="AB196" s="23">
        <f>EXP(-LN(2)/2)*AB195+(1-EXP(-LN(2)/2))/(LN(2)/2)*V196*Y196*VLOOKUP('Données projet'!$B$9,Paramètres!$A$1:$I$88,3,0)*0.475*44/12</f>
        <v>5.5366293599303133E-21</v>
      </c>
      <c r="AC196" s="24">
        <f t="shared" si="163"/>
        <v>34.742938026896439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projet'!$B$10,Paramètres!$A$1:$I$88,3,0)*VLOOKUP('Données projet'!$B$10,Paramètres!$A$1:$I$88,5,0)</f>
        <v>1.3596945791505279E-13</v>
      </c>
      <c r="AK196" s="14">
        <f t="shared" si="164"/>
        <v>1.9708830566360721E-12</v>
      </c>
      <c r="AL196" s="22">
        <f t="shared" si="165"/>
        <v>3.669434796176543E-12</v>
      </c>
      <c r="AM196" s="62">
        <f t="shared" ref="AM196:AM203" si="193">AL196+(AD196+AE196)*44/12</f>
        <v>293.33333333333701</v>
      </c>
      <c r="AN196" s="62">
        <f ca="1">AVERAGE(OFFSET($AM$3,0,0,'Données projet'!$E$10+1,1))-AVERAGE(OFFSET($H$3,0,0,'Données projet'!$E$10+1,1))</f>
        <v>390.44421266629212</v>
      </c>
      <c r="AO196" s="62">
        <f t="shared" si="144"/>
        <v>366.59530582564736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0.34693192314230253</v>
      </c>
      <c r="AV196" s="23">
        <f>EXP(-LN(2)/25)*AV195+(1-EXP(-LN(2)/25))/(LN(2)/25)*Calculateur!AQ196*Calculateur!AS196*VLOOKUP('Données projet'!$B$10,Paramètres!$A$1:$I$88,3,0)*0.475*44/12</f>
        <v>0.14345203199705966</v>
      </c>
      <c r="AW196" s="23">
        <f>EXP(-LN(2)/2)*AW195+(1-EXP(-LN(2)/2))/(LN(2)/2)*AQ196*AT196*VLOOKUP('Données projet'!$B$10,Paramètres!$A$1:$I$88,3,0)*0.475*44/12</f>
        <v>3.2669467076206621E-24</v>
      </c>
      <c r="AX196" s="23">
        <f t="shared" si="166"/>
        <v>0.49038395513936217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projet'!$B$9,Paramètres!$A$1:$I$88,3,0)*VLOOKUP('Données projet'!$B$9,Paramètres!$A$1:$I$88,5,0)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388.50131600273431</v>
      </c>
      <c r="T197" s="62">
        <f t="shared" ref="T197:T203" si="204">$T$3</f>
        <v>247.01165577562955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23.927034694395395</v>
      </c>
      <c r="AA197" s="23">
        <f>EXP(-LN(2)/25)*AA196+(1-EXP(-LN(2)/25))/(LN(2)/25)*Calculateur!V197*Calculateur!X197*VLOOKUP('Données projet'!$B$9,Paramètres!$A$1:$I$88,3,0)*0.475*44/12</f>
        <v>10.054649457986914</v>
      </c>
      <c r="AB197" s="23">
        <f>EXP(-LN(2)/2)*AB196+(1-EXP(-LN(2)/2))/(LN(2)/2)*V197*Y197*VLOOKUP('Données projet'!$B$9,Paramètres!$A$1:$I$88,3,0)*0.475*44/12</f>
        <v>3.9149881653232587E-21</v>
      </c>
      <c r="AC197" s="24">
        <f t="shared" si="163"/>
        <v>33.981684152382307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projet'!$B$10,Paramètres!$A$1:$I$88,3,0)*VLOOKUP('Données projet'!$B$10,Paramètres!$A$1:$I$88,5,0)</f>
        <v>1.3596945791505279E-13</v>
      </c>
      <c r="AK197" s="14">
        <f t="shared" si="164"/>
        <v>1.9708830566360721E-12</v>
      </c>
      <c r="AL197" s="22">
        <f t="shared" si="165"/>
        <v>3.669434796176543E-12</v>
      </c>
      <c r="AM197" s="62">
        <f t="shared" si="193"/>
        <v>293.33333333333701</v>
      </c>
      <c r="AN197" s="62">
        <f ca="1">AVERAGE(OFFSET($AM$3,0,0,'Données projet'!$E$10+1,1))-AVERAGE(OFFSET($H$3,0,0,'Données projet'!$E$10+1,1))</f>
        <v>390.44421266629212</v>
      </c>
      <c r="AO197" s="62">
        <f t="shared" ref="AO197:AO203" si="205">$AO$3</f>
        <v>366.59530582564736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0.34012879973706056</v>
      </c>
      <c r="AV197" s="23">
        <f>EXP(-LN(2)/25)*AV196+(1-EXP(-LN(2)/25))/(LN(2)/25)*Calculateur!AQ197*Calculateur!AS197*VLOOKUP('Données projet'!$B$10,Paramètres!$A$1:$I$88,3,0)*0.475*44/12</f>
        <v>0.13952932863828557</v>
      </c>
      <c r="AW197" s="23">
        <f>EXP(-LN(2)/2)*AW196+(1-EXP(-LN(2)/2))/(LN(2)/2)*AQ197*AT197*VLOOKUP('Données projet'!$B$10,Paramètres!$A$1:$I$88,3,0)*0.475*44/12</f>
        <v>2.3100801707336355E-24</v>
      </c>
      <c r="AX197" s="23">
        <f t="shared" si="166"/>
        <v>0.47965812837534616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projet'!$B$9,Paramètres!$A$1:$I$88,3,0)*VLOOKUP('Données projet'!$B$9,Paramètres!$A$1:$I$88,5,0)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388.50131600273431</v>
      </c>
      <c r="T198" s="62">
        <f t="shared" si="204"/>
        <v>247.01165577562955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23.457840138088422</v>
      </c>
      <c r="AA198" s="23">
        <f>EXP(-LN(2)/25)*AA197+(1-EXP(-LN(2)/25))/(LN(2)/25)*Calculateur!V198*Calculateur!X198*VLOOKUP('Données projet'!$B$9,Paramètres!$A$1:$I$88,3,0)*0.475*44/12</f>
        <v>9.7797045398072271</v>
      </c>
      <c r="AB198" s="23">
        <f>EXP(-LN(2)/2)*AB197+(1-EXP(-LN(2)/2))/(LN(2)/2)*V198*Y198*VLOOKUP('Données projet'!$B$9,Paramètres!$A$1:$I$88,3,0)*0.475*44/12</f>
        <v>2.7683146799651567E-21</v>
      </c>
      <c r="AC198" s="24">
        <f t="shared" si="163"/>
        <v>33.237544677895649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projet'!$B$10,Paramètres!$A$1:$I$88,3,0)*VLOOKUP('Données projet'!$B$10,Paramètres!$A$1:$I$88,5,0)</f>
        <v>1.3596945791505279E-13</v>
      </c>
      <c r="AK198" s="14">
        <f t="shared" si="164"/>
        <v>1.9708830566360721E-12</v>
      </c>
      <c r="AL198" s="22">
        <f t="shared" si="165"/>
        <v>3.669434796176543E-12</v>
      </c>
      <c r="AM198" s="62">
        <f t="shared" si="193"/>
        <v>293.33333333333701</v>
      </c>
      <c r="AN198" s="62">
        <f ca="1">AVERAGE(OFFSET($AM$3,0,0,'Données projet'!$E$10+1,1))-AVERAGE(OFFSET($H$3,0,0,'Données projet'!$E$10+1,1))</f>
        <v>390.44421266629212</v>
      </c>
      <c r="AO198" s="62">
        <f t="shared" si="205"/>
        <v>366.59530582564736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0.33345908143229985</v>
      </c>
      <c r="AV198" s="23">
        <f>EXP(-LN(2)/25)*AV197+(1-EXP(-LN(2)/25))/(LN(2)/25)*Calculateur!AQ198*Calculateur!AS198*VLOOKUP('Données projet'!$B$10,Paramètres!$A$1:$I$88,3,0)*0.475*44/12</f>
        <v>0.13571389180914314</v>
      </c>
      <c r="AW198" s="23">
        <f>EXP(-LN(2)/2)*AW197+(1-EXP(-LN(2)/2))/(LN(2)/2)*AQ198*AT198*VLOOKUP('Données projet'!$B$10,Paramètres!$A$1:$I$88,3,0)*0.475*44/12</f>
        <v>1.6334733538103312E-24</v>
      </c>
      <c r="AX198" s="23">
        <f t="shared" si="166"/>
        <v>0.46917297324144303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projet'!$B$9,Paramètres!$A$1:$I$88,3,0)*VLOOKUP('Données projet'!$B$9,Paramètres!$A$1:$I$88,5,0)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388.50131600273431</v>
      </c>
      <c r="T199" s="62">
        <f t="shared" si="204"/>
        <v>247.01165577562955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22.997846200850208</v>
      </c>
      <c r="AA199" s="23">
        <f>EXP(-LN(2)/25)*AA198+(1-EXP(-LN(2)/25))/(LN(2)/25)*Calculateur!V199*Calculateur!X199*VLOOKUP('Données projet'!$B$9,Paramètres!$A$1:$I$88,3,0)*0.475*44/12</f>
        <v>9.5122780048738882</v>
      </c>
      <c r="AB199" s="23">
        <f>EXP(-LN(2)/2)*AB198+(1-EXP(-LN(2)/2))/(LN(2)/2)*V199*Y199*VLOOKUP('Données projet'!$B$9,Paramètres!$A$1:$I$88,3,0)*0.475*44/12</f>
        <v>1.9574940826616293E-21</v>
      </c>
      <c r="AC199" s="24">
        <f t="shared" si="163"/>
        <v>32.510124205724097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projet'!$B$10,Paramètres!$A$1:$I$88,3,0)*VLOOKUP('Données projet'!$B$10,Paramètres!$A$1:$I$88,5,0)</f>
        <v>1.3596945791505279E-13</v>
      </c>
      <c r="AK199" s="14">
        <f t="shared" si="164"/>
        <v>1.9708830566360721E-12</v>
      </c>
      <c r="AL199" s="22">
        <f t="shared" si="165"/>
        <v>3.669434796176543E-12</v>
      </c>
      <c r="AM199" s="62">
        <f t="shared" si="193"/>
        <v>293.33333333333701</v>
      </c>
      <c r="AN199" s="62">
        <f ca="1">AVERAGE(OFFSET($AM$3,0,0,'Données projet'!$E$10+1,1))-AVERAGE(OFFSET($H$3,0,0,'Données projet'!$E$10+1,1))</f>
        <v>390.44421266629212</v>
      </c>
      <c r="AO199" s="62">
        <f t="shared" si="205"/>
        <v>366.59530582564736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0.32692015223536902</v>
      </c>
      <c r="AV199" s="23">
        <f>EXP(-LN(2)/25)*AV198+(1-EXP(-LN(2)/25))/(LN(2)/25)*Calculateur!AQ199*Calculateur!AS199*VLOOKUP('Données projet'!$B$10,Paramètres!$A$1:$I$88,3,0)*0.475*44/12</f>
        <v>0.13200278830073872</v>
      </c>
      <c r="AW199" s="23">
        <f>EXP(-LN(2)/2)*AW198+(1-EXP(-LN(2)/2))/(LN(2)/2)*AQ199*AT199*VLOOKUP('Données projet'!$B$10,Paramètres!$A$1:$I$88,3,0)*0.475*44/12</f>
        <v>1.1550400853668179E-24</v>
      </c>
      <c r="AX199" s="23">
        <f t="shared" si="166"/>
        <v>0.45892294053610772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projet'!$B$9,Paramètres!$A$1:$I$88,3,0)*VLOOKUP('Données projet'!$B$9,Paramètres!$A$1:$I$88,5,0)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388.50131600273431</v>
      </c>
      <c r="T200" s="62">
        <f t="shared" si="204"/>
        <v>247.01165577562955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22.546872464152639</v>
      </c>
      <c r="AA200" s="23">
        <f>EXP(-LN(2)/25)*AA199+(1-EXP(-LN(2)/25))/(LN(2)/25)*Calculateur!V200*Calculateur!X200*VLOOKUP('Données projet'!$B$9,Paramètres!$A$1:$I$88,3,0)*0.475*44/12</f>
        <v>9.2521642626016529</v>
      </c>
      <c r="AB200" s="23">
        <f>EXP(-LN(2)/2)*AB199+(1-EXP(-LN(2)/2))/(LN(2)/2)*V200*Y200*VLOOKUP('Données projet'!$B$9,Paramètres!$A$1:$I$88,3,0)*0.475*44/12</f>
        <v>1.3841573399825783E-21</v>
      </c>
      <c r="AC200" s="24">
        <f t="shared" si="163"/>
        <v>31.799036726754291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projet'!$B$10,Paramètres!$A$1:$I$88,3,0)*VLOOKUP('Données projet'!$B$10,Paramètres!$A$1:$I$88,5,0)</f>
        <v>1.3596945791505279E-13</v>
      </c>
      <c r="AK200" s="14">
        <f t="shared" si="164"/>
        <v>1.9708830566360721E-12</v>
      </c>
      <c r="AL200" s="22">
        <f t="shared" si="165"/>
        <v>3.669434796176543E-12</v>
      </c>
      <c r="AM200" s="62">
        <f t="shared" si="193"/>
        <v>293.33333333333701</v>
      </c>
      <c r="AN200" s="62">
        <f ca="1">AVERAGE(OFFSET($AM$3,0,0,'Données projet'!$E$10+1,1))-AVERAGE(OFFSET($H$3,0,0,'Données projet'!$E$10+1,1))</f>
        <v>390.44421266629212</v>
      </c>
      <c r="AO200" s="62">
        <f t="shared" si="205"/>
        <v>366.59530582564736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0.32050944745163701</v>
      </c>
      <c r="AV200" s="23">
        <f>EXP(-LN(2)/25)*AV199+(1-EXP(-LN(2)/25))/(LN(2)/25)*Calculateur!AQ200*Calculateur!AS200*VLOOKUP('Données projet'!$B$10,Paramètres!$A$1:$I$88,3,0)*0.475*44/12</f>
        <v>0.12839316511293009</v>
      </c>
      <c r="AW200" s="23">
        <f>EXP(-LN(2)/2)*AW199+(1-EXP(-LN(2)/2))/(LN(2)/2)*AQ200*AT200*VLOOKUP('Données projet'!$B$10,Paramètres!$A$1:$I$88,3,0)*0.475*44/12</f>
        <v>8.1673667690516579E-25</v>
      </c>
      <c r="AX200" s="23">
        <f t="shared" si="166"/>
        <v>0.44890261256456709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projet'!$B$9,Paramètres!$A$1:$I$88,3,0)*VLOOKUP('Données projet'!$B$9,Paramètres!$A$1:$I$88,5,0)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388.50131600273431</v>
      </c>
      <c r="T201" s="62">
        <f t="shared" si="204"/>
        <v>247.01165577562955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22.104742047364887</v>
      </c>
      <c r="AA201" s="23">
        <f>EXP(-LN(2)/25)*AA200+(1-EXP(-LN(2)/25))/(LN(2)/25)*Calculateur!V201*Calculateur!X201*VLOOKUP('Données projet'!$B$9,Paramètres!$A$1:$I$88,3,0)*0.475*44/12</f>
        <v>8.999163344290638</v>
      </c>
      <c r="AB201" s="23">
        <f>EXP(-LN(2)/2)*AB200+(1-EXP(-LN(2)/2))/(LN(2)/2)*V201*Y201*VLOOKUP('Données projet'!$B$9,Paramètres!$A$1:$I$88,3,0)*0.475*44/12</f>
        <v>9.7874704133081467E-22</v>
      </c>
      <c r="AC201" s="24">
        <f t="shared" si="163"/>
        <v>31.103905391655523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projet'!$B$10,Paramètres!$A$1:$I$88,3,0)*VLOOKUP('Données projet'!$B$10,Paramètres!$A$1:$I$88,5,0)</f>
        <v>1.3596945791505279E-13</v>
      </c>
      <c r="AK201" s="14">
        <f t="shared" si="164"/>
        <v>1.9708830566360721E-12</v>
      </c>
      <c r="AL201" s="22">
        <f t="shared" si="165"/>
        <v>3.669434796176543E-12</v>
      </c>
      <c r="AM201" s="62">
        <f t="shared" si="193"/>
        <v>293.33333333333701</v>
      </c>
      <c r="AN201" s="62">
        <f ca="1">AVERAGE(OFFSET($AM$3,0,0,'Données projet'!$E$10+1,1))-AVERAGE(OFFSET($H$3,0,0,'Données projet'!$E$10+1,1))</f>
        <v>390.44421266629212</v>
      </c>
      <c r="AO201" s="62">
        <f t="shared" si="205"/>
        <v>366.59530582564736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0.31422445267857019</v>
      </c>
      <c r="AV201" s="23">
        <f>EXP(-LN(2)/25)*AV200+(1-EXP(-LN(2)/25))/(LN(2)/25)*Calculateur!AQ201*Calculateur!AS201*VLOOKUP('Données projet'!$B$10,Paramètres!$A$1:$I$88,3,0)*0.475*44/12</f>
        <v>0.12488224726101391</v>
      </c>
      <c r="AW201" s="23">
        <f>EXP(-LN(2)/2)*AW200+(1-EXP(-LN(2)/2))/(LN(2)/2)*AQ201*AT201*VLOOKUP('Données projet'!$B$10,Paramètres!$A$1:$I$88,3,0)*0.475*44/12</f>
        <v>5.7752004268340906E-25</v>
      </c>
      <c r="AX201" s="23">
        <f t="shared" si="166"/>
        <v>0.43910669993958407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projet'!$B$9,Paramètres!$A$1:$I$88,3,0)*VLOOKUP('Données projet'!$B$9,Paramètres!$A$1:$I$88,5,0)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388.50131600273431</v>
      </c>
      <c r="T202" s="62">
        <f t="shared" si="204"/>
        <v>247.01165577562955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21.671281538377418</v>
      </c>
      <c r="AA202" s="23">
        <f>EXP(-LN(2)/25)*AA201+(1-EXP(-LN(2)/25))/(LN(2)/25)*Calculateur!V202*Calculateur!X202*VLOOKUP('Données projet'!$B$9,Paramètres!$A$1:$I$88,3,0)*0.475*44/12</f>
        <v>8.7530807493955773</v>
      </c>
      <c r="AB202" s="23">
        <f>EXP(-LN(2)/2)*AB201+(1-EXP(-LN(2)/2))/(LN(2)/2)*V202*Y202*VLOOKUP('Données projet'!$B$9,Paramètres!$A$1:$I$88,3,0)*0.475*44/12</f>
        <v>6.9207866999128917E-22</v>
      </c>
      <c r="AC202" s="24">
        <f t="shared" si="163"/>
        <v>30.424362287772993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projet'!$B$10,Paramètres!$A$1:$I$88,3,0)*VLOOKUP('Données projet'!$B$10,Paramètres!$A$1:$I$88,5,0)</f>
        <v>1.3596945791505279E-13</v>
      </c>
      <c r="AK202" s="14">
        <f t="shared" si="164"/>
        <v>1.9708830566360721E-12</v>
      </c>
      <c r="AL202" s="22">
        <f t="shared" si="165"/>
        <v>3.669434796176543E-12</v>
      </c>
      <c r="AM202" s="62">
        <f t="shared" si="193"/>
        <v>293.33333333333701</v>
      </c>
      <c r="AN202" s="62">
        <f ca="1">AVERAGE(OFFSET($AM$3,0,0,'Données projet'!$E$10+1,1))-AVERAGE(OFFSET($H$3,0,0,'Données projet'!$E$10+1,1))</f>
        <v>390.44421266629212</v>
      </c>
      <c r="AO202" s="62">
        <f t="shared" si="205"/>
        <v>366.59530582564736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0.30806270281953491</v>
      </c>
      <c r="AV202" s="23">
        <f>EXP(-LN(2)/25)*AV201+(1-EXP(-LN(2)/25))/(LN(2)/25)*Calculateur!AQ202*Calculateur!AS202*VLOOKUP('Données projet'!$B$10,Paramètres!$A$1:$I$88,3,0)*0.475*44/12</f>
        <v>0.12146733564238953</v>
      </c>
      <c r="AW202" s="23">
        <f>EXP(-LN(2)/2)*AW201+(1-EXP(-LN(2)/2))/(LN(2)/2)*AQ202*AT202*VLOOKUP('Données projet'!$B$10,Paramètres!$A$1:$I$88,3,0)*0.475*44/12</f>
        <v>4.0836833845258294E-25</v>
      </c>
      <c r="AX202" s="23">
        <f t="shared" si="166"/>
        <v>0.42953003846192445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projet'!$B$9,Paramètres!$A$1:$I$88,3,0)*VLOOKUP('Données projet'!$B$9,Paramètres!$A$1:$I$88,5,0)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388.50131600273431</v>
      </c>
      <c r="T203" s="62">
        <f t="shared" si="204"/>
        <v>247.01165577562955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21.246320925586389</v>
      </c>
      <c r="AA203" s="23">
        <f>EXP(-LN(2)/25)*AA202+(1-EXP(-LN(2)/25))/(LN(2)/25)*Calculateur!V203*Calculateur!X203*VLOOKUP('Données projet'!$B$9,Paramètres!$A$1:$I$88,3,0)*0.475*44/12</f>
        <v>8.5137272959988444</v>
      </c>
      <c r="AB203" s="23">
        <f>EXP(-LN(2)/2)*AB202+(1-EXP(-LN(2)/2))/(LN(2)/2)*V203*Y203*VLOOKUP('Données projet'!$B$9,Paramètres!$A$1:$I$88,3,0)*0.475*44/12</f>
        <v>4.8937352066540733E-22</v>
      </c>
      <c r="AC203" s="24">
        <f t="shared" si="163"/>
        <v>29.760048221585233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projet'!$B$10,Paramètres!$A$1:$I$88,3,0)*VLOOKUP('Données projet'!$B$10,Paramètres!$A$1:$I$88,5,0)</f>
        <v>1.3596945791505279E-13</v>
      </c>
      <c r="AK203" s="14">
        <f t="shared" si="164"/>
        <v>1.9708830566360721E-12</v>
      </c>
      <c r="AL203" s="22">
        <f t="shared" si="165"/>
        <v>3.669434796176543E-12</v>
      </c>
      <c r="AM203" s="62">
        <f t="shared" si="193"/>
        <v>293.33333333333701</v>
      </c>
      <c r="AN203" s="62">
        <f ca="1">AVERAGE(OFFSET($AM$3,0,0,'Données projet'!$E$10+1,1))-AVERAGE(OFFSET($H$3,0,0,'Données projet'!$E$10+1,1))</f>
        <v>390.44421266629212</v>
      </c>
      <c r="AO203" s="62">
        <f t="shared" si="205"/>
        <v>366.59530582564736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0.302021781116939</v>
      </c>
      <c r="AV203" s="23">
        <f>EXP(-LN(2)/25)*AV202+(1-EXP(-LN(2)/25))/(LN(2)/25)*Calculateur!AQ203*Calculateur!AS203*VLOOKUP('Données projet'!$B$10,Paramètres!$A$1:$I$88,3,0)*0.475*44/12</f>
        <v>0.11814580496155883</v>
      </c>
      <c r="AW203" s="23">
        <f>EXP(-LN(2)/2)*AW202+(1-EXP(-LN(2)/2))/(LN(2)/2)*AQ203*AT203*VLOOKUP('Données projet'!$B$10,Paramètres!$A$1:$I$88,3,0)*0.475*44/12</f>
        <v>2.8876002134170457E-25</v>
      </c>
      <c r="AX203" s="23">
        <f t="shared" si="166"/>
        <v>0.4201675860784978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1.2779583161110932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60.75" thickBot="1" x14ac:dyDescent="0.3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25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8" t="s">
        <v>238</v>
      </c>
      <c r="P2" s="131">
        <v>0</v>
      </c>
    </row>
    <row r="3" spans="1:16" ht="15.75" thickBot="1" x14ac:dyDescent="0.3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9"/>
      <c r="P3" s="138">
        <v>0.2</v>
      </c>
    </row>
    <row r="4" spans="1:16" ht="15.75" thickBot="1" x14ac:dyDescent="0.3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25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8" t="s">
        <v>237</v>
      </c>
      <c r="P5" s="131">
        <v>0</v>
      </c>
    </row>
    <row r="6" spans="1:16" x14ac:dyDescent="0.25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300"/>
      <c r="P6" s="139">
        <v>0.05</v>
      </c>
    </row>
    <row r="7" spans="1:16" x14ac:dyDescent="0.25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300"/>
      <c r="P7" s="139">
        <v>0.1</v>
      </c>
    </row>
    <row r="8" spans="1:16" ht="15.75" thickBot="1" x14ac:dyDescent="0.3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9"/>
      <c r="P8" s="138">
        <v>0.15</v>
      </c>
    </row>
    <row r="9" spans="1:16" ht="15.75" thickBot="1" x14ac:dyDescent="0.3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25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8" t="s">
        <v>236</v>
      </c>
      <c r="P10" s="131">
        <v>0</v>
      </c>
    </row>
    <row r="11" spans="1:16" ht="15.75" thickBot="1" x14ac:dyDescent="0.3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9"/>
      <c r="P11" s="138">
        <v>0.1</v>
      </c>
    </row>
    <row r="12" spans="1:16" x14ac:dyDescent="0.25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25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25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25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25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25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25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25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25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25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25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25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25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25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25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25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25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25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25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25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25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25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25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25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25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25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25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25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25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25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25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25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25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25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25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25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25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25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25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25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25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25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25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25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25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25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25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25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25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25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25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25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25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25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25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25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25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25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25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25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25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25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25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25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25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25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25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25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25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25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25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25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25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25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25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25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.75" thickBot="1" x14ac:dyDescent="0.3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25">
      <c r="A92" s="132" t="s">
        <v>208</v>
      </c>
    </row>
    <row r="93" spans="1:14" x14ac:dyDescent="0.25">
      <c r="A93" s="132" t="s">
        <v>209</v>
      </c>
    </row>
    <row r="94" spans="1:14" x14ac:dyDescent="0.25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289" t="s">
        <v>272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5" t="str">
        <f>IF('Données projet'!$B$9="","",'Données projet'!$B$9)</f>
        <v>Chêne sessile</v>
      </c>
      <c r="B6" s="156">
        <f>'Données projet'!D9</f>
        <v>2.42</v>
      </c>
      <c r="C6" s="157">
        <f ca="1">IF(OR('Données projet'!B9="",'Données projet'!C9="",'Données projet'!C9=0%),0,Calculateur!S3)</f>
        <v>388.50131600273431</v>
      </c>
      <c r="D6" s="157">
        <f>IF(OR('Données projet'!B9="",'Données projet'!C9="",'Données projet'!C9=0%),0,Calculateur!T3)</f>
        <v>247.01165577562955</v>
      </c>
      <c r="E6" s="157">
        <f ca="1">MIN(C6,D6)</f>
        <v>247.01165577562955</v>
      </c>
      <c r="F6" s="157">
        <f ca="1">E6*B6</f>
        <v>597.76820697702351</v>
      </c>
      <c r="G6" s="157">
        <f ca="1">F6*(100%-'Données projet'!$C$24)*(100%-'Données projet'!$C$25)*(100%-'Données projet'!$C$26)*(100%-'Données projet'!$C$27)</f>
        <v>511.09181696535512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17.544999999999998</v>
      </c>
      <c r="K6" s="161">
        <f>J6*(100%-'Données projet'!$C$24)*(100%-'Données projet'!$C$25)*(100%-'Données projet'!$C$26)*(100%-'Données projet'!$C$27)</f>
        <v>15.000974999999997</v>
      </c>
      <c r="L6" s="162">
        <f ca="1">G6+I6+K6</f>
        <v>526.0927919653551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3" t="str">
        <f>IF('Données projet'!$B$10="","",'Données projet'!$B$10)</f>
        <v>Pin laricio</v>
      </c>
      <c r="B7" s="164">
        <f>'Données projet'!D10</f>
        <v>3.63</v>
      </c>
      <c r="C7" s="157">
        <f ca="1">IF(OR('Données projet'!B10="",'Données projet'!C10="",'Données projet'!C10=0%),0,Calculateur!AN3)</f>
        <v>390.44421266629212</v>
      </c>
      <c r="D7" s="157">
        <f>IF(OR('Données projet'!B10="",'Données projet'!C10="",'Données projet'!C10=0%),0,Calculateur!AO3)</f>
        <v>366.59530582564736</v>
      </c>
      <c r="E7" s="157">
        <f t="shared" ref="E7:E15" ca="1" si="0">MIN(C7,D7)</f>
        <v>366.59530582564736</v>
      </c>
      <c r="F7" s="157">
        <f t="shared" ref="F7:F15" ca="1" si="1">E7*B7</f>
        <v>1330.7409601470999</v>
      </c>
      <c r="G7" s="157">
        <f ca="1">F7*(100%-'Données projet'!$C$24)*(100%-'Données projet'!$C$25)*(100%-'Données projet'!$C$26)*(100%-'Données projet'!$C$27)</f>
        <v>1137.7835209257703</v>
      </c>
      <c r="H7" s="165">
        <f>IF(OR('Données projet'!B10="",'Données projet'!C10="",'Données projet'!C10=0%),0,AVERAGE(Calculateur!$AX$3:$AX$33)*B7)</f>
        <v>20.517193802423598</v>
      </c>
      <c r="I7" s="159">
        <f>H7*(100%-'Données projet'!$C$24)*(100%-'Données projet'!$C$25)*(100%-'Données projet'!$C$26)*(100%-'Données projet'!$C$27)</f>
        <v>17.542200701072176</v>
      </c>
      <c r="J7" s="160">
        <f>IF(OR('Données projet'!B10="",'Données projet'!C10="",'Données projet'!C10=0%),0,SUM(Calculateur!$AQ$3:$AQ$33)*VLOOKUP('Données projet'!$B$10,Paramètres!$A$1:$I$88,9,0)*B7)</f>
        <v>171.69899999999998</v>
      </c>
      <c r="K7" s="161">
        <f>J7*(100%-'Données projet'!$C$24)*(100%-'Données projet'!$C$25)*(100%-'Données projet'!$C$26)*(100%-'Données projet'!$C$27)</f>
        <v>146.80264499999998</v>
      </c>
      <c r="L7" s="162">
        <f t="shared" ref="L7:L15" ca="1" si="2">G7+I7+K7</f>
        <v>1302.1283666268425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3" t="str">
        <f>IF('Données projet'!$B$11="","",'Données projet'!$B$11)</f>
        <v/>
      </c>
      <c r="B8" s="164">
        <f>'Données projet'!D11</f>
        <v>0</v>
      </c>
      <c r="C8" s="157">
        <f>IF(OR('Données projet'!B11="",'Données projet'!C11="",'Données projet'!C11=0%),0,Calculateur!BI3)</f>
        <v>0</v>
      </c>
      <c r="D8" s="157">
        <f>IF(OR('Données projet'!B11="",'Données projet'!C11="",'Données projet'!C11=0%),0,Calculateur!BJ3)</f>
        <v>0</v>
      </c>
      <c r="E8" s="157">
        <f t="shared" si="0"/>
        <v>0</v>
      </c>
      <c r="F8" s="157">
        <f t="shared" si="1"/>
        <v>0</v>
      </c>
      <c r="G8" s="157">
        <f>F8*(100%-'Données projet'!$C$24)*(100%-'Données projet'!$C$25)*(100%-'Données projet'!$C$26)*(100%-'Données projet'!$C$27)</f>
        <v>0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37"/>
      <c r="B16" s="247"/>
      <c r="C16" s="248"/>
      <c r="D16" s="25"/>
      <c r="E16" s="25"/>
      <c r="F16" s="175">
        <f t="shared" ref="F16:L16" ca="1" si="3">SUM(F6:F15)</f>
        <v>1928.5091671241235</v>
      </c>
      <c r="G16" s="176">
        <f t="shared" ca="1" si="3"/>
        <v>1648.8753378911254</v>
      </c>
      <c r="H16" s="177">
        <f t="shared" si="3"/>
        <v>20.517193802423598</v>
      </c>
      <c r="I16" s="177">
        <f t="shared" si="3"/>
        <v>17.542200701072176</v>
      </c>
      <c r="J16" s="178">
        <f t="shared" si="3"/>
        <v>189.24399999999997</v>
      </c>
      <c r="K16" s="178">
        <f t="shared" si="3"/>
        <v>161.80361999999997</v>
      </c>
      <c r="L16" s="179">
        <f t="shared" ca="1" si="3"/>
        <v>1828.2211585921978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37"/>
      <c r="B17" s="247"/>
      <c r="C17" s="248"/>
      <c r="D17" s="244"/>
      <c r="E17" s="244"/>
      <c r="F17" s="301" t="s">
        <v>246</v>
      </c>
      <c r="G17" s="302"/>
      <c r="H17" s="302"/>
      <c r="I17" s="302"/>
      <c r="J17" s="302"/>
      <c r="K17" s="302"/>
      <c r="L17" s="30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37"/>
      <c r="B18" s="247"/>
      <c r="C18" s="248"/>
      <c r="D18" s="244"/>
      <c r="E18" s="244"/>
      <c r="F18" s="303"/>
      <c r="G18" s="303"/>
      <c r="H18" s="303"/>
      <c r="I18" s="303"/>
      <c r="J18" s="303"/>
      <c r="K18" s="303"/>
      <c r="L18" s="30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80" t="str">
        <f>A7</f>
        <v>Pin laricio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80" t="str">
        <f>A8</f>
        <v/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A11" zoomScale="85" zoomScaleNormal="85" workbookViewId="0">
      <selection activeCell="C13" sqref="C1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3" customWidth="1"/>
    <col min="7" max="7" width="11.42578125" style="3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21" style="1" customWidth="1"/>
    <col min="17" max="16384" width="11.42578125" style="1"/>
  </cols>
  <sheetData>
    <row r="1" spans="1:46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45">
      <c r="A2" s="5"/>
      <c r="B2" s="289" t="s">
        <v>273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1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25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25">
      <c r="A4" s="100"/>
      <c r="B4" s="100"/>
      <c r="C4" s="100"/>
      <c r="D4" s="100"/>
      <c r="E4" s="100"/>
      <c r="F4" s="181"/>
      <c r="G4" s="181"/>
      <c r="H4" s="100"/>
      <c r="I4" s="278" t="s">
        <v>190</v>
      </c>
      <c r="J4" s="278"/>
      <c r="K4" s="278"/>
      <c r="L4" s="278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25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.25" x14ac:dyDescent="0.4">
      <c r="A6" s="100"/>
      <c r="B6" s="306" t="s">
        <v>192</v>
      </c>
      <c r="C6" s="306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06" t="s">
        <v>191</v>
      </c>
      <c r="P6" s="306"/>
      <c r="Q6" s="306"/>
      <c r="R6" s="306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25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5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5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5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5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2217.5/6.05+300</f>
        <v>666.52892561983469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v>300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v>300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5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v>300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5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v>300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5">
      <c r="A17" s="235"/>
      <c r="B17" s="235"/>
      <c r="C17" s="25"/>
      <c r="D17" s="25"/>
      <c r="E17" s="25"/>
      <c r="F17" s="218"/>
      <c r="G17" s="230"/>
      <c r="H17" s="25"/>
      <c r="I17" s="308" t="s">
        <v>292</v>
      </c>
      <c r="J17" s="308"/>
      <c r="K17" s="308"/>
      <c r="L17" s="308"/>
      <c r="M17" s="5"/>
      <c r="N17" s="186"/>
      <c r="O17" s="307" t="s">
        <v>254</v>
      </c>
      <c r="P17" s="307"/>
      <c r="Q17" s="2">
        <v>70</v>
      </c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5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4" t="s">
        <v>291</v>
      </c>
      <c r="P18" s="274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5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4" t="s">
        <v>255</v>
      </c>
      <c r="P19" s="274"/>
      <c r="Q19" s="209">
        <v>20</v>
      </c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5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-293.54172752418663</v>
      </c>
      <c r="K20" s="193">
        <f>'Données projet'!D9</f>
        <v>2.42</v>
      </c>
      <c r="L20" s="192">
        <f>K20*J20</f>
        <v>-710.37098060853157</v>
      </c>
      <c r="M20" s="25"/>
      <c r="N20" s="186"/>
      <c r="O20" s="274" t="s">
        <v>290</v>
      </c>
      <c r="P20" s="274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25">
      <c r="A21" s="214">
        <v>0</v>
      </c>
      <c r="B21" s="217" t="s">
        <v>132</v>
      </c>
      <c r="C21" s="216" t="s">
        <v>132</v>
      </c>
      <c r="D21" s="215" t="s">
        <v>132</v>
      </c>
      <c r="E21" s="210">
        <f>(3171.07+1425.2+748.23)/6.05</f>
        <v>883.38842975206614</v>
      </c>
      <c r="F21" s="218"/>
      <c r="G21" s="231"/>
      <c r="H21" s="25"/>
      <c r="I21" s="188" t="str">
        <f>B44</f>
        <v>Pin laricio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1705.5897100260049</v>
      </c>
      <c r="K21" s="193">
        <f>'Données projet'!D10</f>
        <v>3.63</v>
      </c>
      <c r="L21" s="192">
        <f t="shared" ref="L21:L29" si="0">K21*J21</f>
        <v>6191.2906473943976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5">
      <c r="A22" s="195">
        <f>'Données projet'!A36</f>
        <v>20</v>
      </c>
      <c r="B22" s="196">
        <f>'Données projet'!D36</f>
        <v>0</v>
      </c>
      <c r="C22" s="208">
        <v>0</v>
      </c>
      <c r="D22" s="197">
        <f>B22*C22</f>
        <v>0</v>
      </c>
      <c r="E22" s="210"/>
      <c r="F22" s="218"/>
      <c r="G22" s="227"/>
      <c r="H22" s="25"/>
      <c r="I22" s="188" t="str">
        <f>B70</f>
        <v/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0</v>
      </c>
      <c r="K22" s="193">
        <f>'Données projet'!D11</f>
        <v>0</v>
      </c>
      <c r="L22" s="192">
        <f t="shared" si="0"/>
        <v>0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5">
      <c r="A23" s="195">
        <f>'Données projet'!A37</f>
        <v>30</v>
      </c>
      <c r="B23" s="196">
        <f>'Données projet'!D37</f>
        <v>29</v>
      </c>
      <c r="C23" s="208">
        <v>8</v>
      </c>
      <c r="D23" s="197">
        <f t="shared" ref="D23:D41" si="1">B23*C23</f>
        <v>232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11" t="s">
        <v>261</v>
      </c>
      <c r="P23" s="311"/>
      <c r="Q23" s="311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25">
      <c r="A24" s="195">
        <f>'Données projet'!A38</f>
        <v>40</v>
      </c>
      <c r="B24" s="196">
        <f>'Données projet'!D38</f>
        <v>42</v>
      </c>
      <c r="C24" s="208">
        <v>12</v>
      </c>
      <c r="D24" s="197">
        <f t="shared" si="1"/>
        <v>504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09" t="s">
        <v>286</v>
      </c>
      <c r="P24" s="309"/>
      <c r="Q24" s="309"/>
      <c r="R24" s="309"/>
      <c r="S24" s="309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25">
      <c r="A25" s="195">
        <f>'Données projet'!A39</f>
        <v>50</v>
      </c>
      <c r="B25" s="196">
        <f>'Données projet'!D39</f>
        <v>42</v>
      </c>
      <c r="C25" s="208">
        <v>15</v>
      </c>
      <c r="D25" s="197">
        <f t="shared" si="1"/>
        <v>630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0" t="s">
        <v>258</v>
      </c>
      <c r="P25" s="310"/>
      <c r="Q25" s="310"/>
      <c r="R25" s="310"/>
      <c r="S25" s="310"/>
      <c r="T25" s="310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5">
      <c r="A26" s="195">
        <f>'Données projet'!A40</f>
        <v>60</v>
      </c>
      <c r="B26" s="196">
        <f>'Données projet'!D40</f>
        <v>42</v>
      </c>
      <c r="C26" s="208">
        <v>20</v>
      </c>
      <c r="D26" s="197">
        <f t="shared" si="1"/>
        <v>840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0"/>
      <c r="P26" s="310"/>
      <c r="Q26" s="310"/>
      <c r="R26" s="310"/>
      <c r="S26" s="310"/>
      <c r="T26" s="310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25">
      <c r="A27" s="195">
        <f>'Données projet'!A41</f>
        <v>70</v>
      </c>
      <c r="B27" s="196">
        <f>'Données projet'!D41</f>
        <v>42</v>
      </c>
      <c r="C27" s="208">
        <v>25</v>
      </c>
      <c r="D27" s="197">
        <f t="shared" si="1"/>
        <v>1050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25">
      <c r="A28" s="195">
        <f>'Données projet'!A42</f>
        <v>80</v>
      </c>
      <c r="B28" s="196">
        <f>'Données projet'!D42</f>
        <v>42</v>
      </c>
      <c r="C28" s="208">
        <v>30</v>
      </c>
      <c r="D28" s="197">
        <f t="shared" si="1"/>
        <v>1260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5">
      <c r="A29" s="195">
        <f>'Données projet'!A43</f>
        <v>90</v>
      </c>
      <c r="B29" s="196">
        <f>'Données projet'!D43</f>
        <v>42</v>
      </c>
      <c r="C29" s="208">
        <v>35</v>
      </c>
      <c r="D29" s="197">
        <f t="shared" si="1"/>
        <v>1470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5">
      <c r="A30" s="195">
        <f>'Données projet'!A44</f>
        <v>100</v>
      </c>
      <c r="B30" s="196">
        <f>'Données projet'!D44</f>
        <v>42</v>
      </c>
      <c r="C30" s="208">
        <v>50</v>
      </c>
      <c r="D30" s="197">
        <f t="shared" si="1"/>
        <v>2100</v>
      </c>
      <c r="E30" s="210"/>
      <c r="F30" s="219"/>
      <c r="G30" s="227"/>
      <c r="H30" s="25"/>
      <c r="M30" s="5"/>
      <c r="N30" s="186"/>
      <c r="O30" s="304" t="s">
        <v>260</v>
      </c>
      <c r="P30" s="304"/>
      <c r="Q30" s="305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5">
      <c r="A31" s="195">
        <f>'Données projet'!A45</f>
        <v>110</v>
      </c>
      <c r="B31" s="196">
        <f>'Données projet'!D45</f>
        <v>39</v>
      </c>
      <c r="C31" s="208">
        <v>60</v>
      </c>
      <c r="D31" s="197">
        <f t="shared" si="1"/>
        <v>2340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4" t="s">
        <v>297</v>
      </c>
      <c r="P31" s="304"/>
      <c r="Q31" s="305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5">
      <c r="A32" s="195">
        <f>'Données projet'!A46</f>
        <v>120</v>
      </c>
      <c r="B32" s="196">
        <f>'Données projet'!D46</f>
        <v>303</v>
      </c>
      <c r="C32" s="208">
        <v>100</v>
      </c>
      <c r="D32" s="197">
        <f t="shared" si="1"/>
        <v>30300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5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14">
        <f>SUM(L20:L29) - (J12/(1+J6)^I12 + J13/(1+J6)^I13 + J14/(1+J6)^I14 + J15/(1+J6)^I15 + J16/(1+J6)^I16 + J9/(1+J6)^I9)*'Données projet'!C5</f>
        <v>-4608.8976937312136</v>
      </c>
      <c r="K33" s="314"/>
      <c r="L33" s="31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5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15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15"/>
      <c r="L34" s="31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16">
        <f ca="1">J33-J34</f>
        <v>-4608.8976937312136</v>
      </c>
      <c r="K35" s="316"/>
      <c r="L35" s="31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13" t="str">
        <f ca="1">IF(J35&lt;0,"Votre projet est additionnel","Votre projet n'est pas additionnel")</f>
        <v>Votre projet est additionnel</v>
      </c>
      <c r="K36" s="313"/>
      <c r="L36" s="31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17" t="s">
        <v>268</v>
      </c>
      <c r="J37" s="317"/>
      <c r="K37" s="317"/>
      <c r="L37" s="31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5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25">
      <c r="A42" s="203"/>
      <c r="B42" s="203"/>
      <c r="C42" s="203"/>
      <c r="D42" s="203"/>
      <c r="E42" s="308" t="s">
        <v>293</v>
      </c>
      <c r="F42" s="31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25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s="49" t="s">
        <v>166</v>
      </c>
      <c r="B44" s="189" t="str">
        <f>IF('Données projet'!$B$10="","",'Données projet'!$B$10)</f>
        <v>Pin laricio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25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25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25">
      <c r="A47" s="214">
        <v>0</v>
      </c>
      <c r="B47" s="217" t="s">
        <v>132</v>
      </c>
      <c r="C47" s="216" t="s">
        <v>132</v>
      </c>
      <c r="D47" s="215" t="s">
        <v>132</v>
      </c>
      <c r="E47" s="210">
        <f>(1043.25+1043.25+2140+1070+802.5)/6.05</f>
        <v>1008.0991735537191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s="195">
        <f>'Données projet'!A62</f>
        <v>20</v>
      </c>
      <c r="B48" s="196">
        <f>'Données projet'!D62</f>
        <v>29</v>
      </c>
      <c r="C48" s="208">
        <v>8</v>
      </c>
      <c r="D48" s="194">
        <f>B48*C48</f>
        <v>232</v>
      </c>
      <c r="E48" s="210">
        <v>0</v>
      </c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5">
      <c r="A49" s="195">
        <f>'Données projet'!A63</f>
        <v>25</v>
      </c>
      <c r="B49" s="196">
        <f>'Données projet'!D63</f>
        <v>36</v>
      </c>
      <c r="C49" s="208">
        <v>8</v>
      </c>
      <c r="D49" s="194">
        <f t="shared" ref="D49:D67" si="4">B49*C49</f>
        <v>288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5">
      <c r="A50" s="195">
        <f>'Données projet'!A64</f>
        <v>30</v>
      </c>
      <c r="B50" s="196">
        <f>'Données projet'!D64</f>
        <v>45</v>
      </c>
      <c r="C50" s="208">
        <v>8</v>
      </c>
      <c r="D50" s="194">
        <f t="shared" si="4"/>
        <v>360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5">
      <c r="A51" s="195">
        <f>'Données projet'!A65</f>
        <v>35</v>
      </c>
      <c r="B51" s="196">
        <f>'Données projet'!D65</f>
        <v>52</v>
      </c>
      <c r="C51" s="208">
        <v>12</v>
      </c>
      <c r="D51" s="194">
        <f t="shared" si="4"/>
        <v>624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5">
      <c r="A52" s="195">
        <f>'Données projet'!A66</f>
        <v>40</v>
      </c>
      <c r="B52" s="196">
        <f>'Données projet'!D66</f>
        <v>58</v>
      </c>
      <c r="C52" s="208">
        <v>18</v>
      </c>
      <c r="D52" s="194">
        <f t="shared" si="4"/>
        <v>1044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5">
      <c r="A53" s="195">
        <f>'Données projet'!A67</f>
        <v>45</v>
      </c>
      <c r="B53" s="196">
        <f>'Données projet'!D67</f>
        <v>61</v>
      </c>
      <c r="C53" s="208">
        <v>22</v>
      </c>
      <c r="D53" s="194">
        <f t="shared" si="4"/>
        <v>1342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5">
      <c r="A54" s="195">
        <f>'Données projet'!A68</f>
        <v>50</v>
      </c>
      <c r="B54" s="196">
        <f>'Données projet'!D68</f>
        <v>63</v>
      </c>
      <c r="C54" s="208">
        <v>25</v>
      </c>
      <c r="D54" s="194">
        <f t="shared" si="4"/>
        <v>1575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5">
      <c r="A55" s="195">
        <f>'Données projet'!A69</f>
        <v>55</v>
      </c>
      <c r="B55" s="196">
        <f>'Données projet'!D69</f>
        <v>64</v>
      </c>
      <c r="C55" s="208">
        <v>30</v>
      </c>
      <c r="D55" s="194">
        <f t="shared" si="4"/>
        <v>1920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5">
      <c r="A56" s="195">
        <f>'Données projet'!A70</f>
        <v>60</v>
      </c>
      <c r="B56" s="196">
        <f>'Données projet'!D70</f>
        <v>63</v>
      </c>
      <c r="C56" s="208">
        <v>30</v>
      </c>
      <c r="D56" s="194">
        <f t="shared" si="4"/>
        <v>1890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5">
      <c r="A57" s="195">
        <f>'Données projet'!A71</f>
        <v>65</v>
      </c>
      <c r="B57" s="196">
        <f>'Données projet'!D71</f>
        <v>61</v>
      </c>
      <c r="C57" s="208">
        <v>45</v>
      </c>
      <c r="D57" s="194">
        <f t="shared" si="4"/>
        <v>2745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5">
      <c r="A58" s="195">
        <f>'Données projet'!A72</f>
        <v>70</v>
      </c>
      <c r="B58" s="196">
        <f>'Données projet'!D72</f>
        <v>604</v>
      </c>
      <c r="C58" s="208">
        <v>50</v>
      </c>
      <c r="D58" s="194">
        <f t="shared" si="4"/>
        <v>30200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5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5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5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5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5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5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5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5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5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5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5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25">
      <c r="A70" s="49" t="s">
        <v>167</v>
      </c>
      <c r="B70" s="189" t="str">
        <f>IF('Données projet'!B11="","",'Données projet'!B11)</f>
        <v/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5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25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25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5">
      <c r="A74" s="195">
        <f>'Données projet'!A88</f>
        <v>0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5">
      <c r="A75" s="195">
        <f>'Données projet'!A89</f>
        <v>0</v>
      </c>
      <c r="B75" s="196">
        <f>'Données projet'!D89</f>
        <v>0</v>
      </c>
      <c r="C75" s="208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5">
      <c r="A76" s="195">
        <f>'Données projet'!A90</f>
        <v>0</v>
      </c>
      <c r="B76" s="196">
        <f>'Données projet'!D90</f>
        <v>0</v>
      </c>
      <c r="C76" s="208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5">
      <c r="A77" s="195">
        <f>'Données projet'!A91</f>
        <v>0</v>
      </c>
      <c r="B77" s="196">
        <f>'Données projet'!D91</f>
        <v>0</v>
      </c>
      <c r="C77" s="208"/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5">
      <c r="A78" s="195">
        <f>'Données projet'!A92</f>
        <v>0</v>
      </c>
      <c r="B78" s="196">
        <f>'Données projet'!D92</f>
        <v>0</v>
      </c>
      <c r="C78" s="208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5">
      <c r="A79" s="195">
        <f>'Données projet'!A93</f>
        <v>0</v>
      </c>
      <c r="B79" s="196">
        <f>'Données projet'!D93</f>
        <v>0</v>
      </c>
      <c r="C79" s="208"/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5">
      <c r="A80" s="195">
        <f>'Données projet'!A94</f>
        <v>0</v>
      </c>
      <c r="B80" s="196">
        <f>'Données projet'!D94</f>
        <v>0</v>
      </c>
      <c r="C80" s="208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5">
      <c r="A81" s="195">
        <f>'Données projet'!A95</f>
        <v>0</v>
      </c>
      <c r="B81" s="196">
        <f>'Données projet'!D95</f>
        <v>0</v>
      </c>
      <c r="C81" s="208"/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5">
      <c r="A82" s="195">
        <f>'Données projet'!A96</f>
        <v>0</v>
      </c>
      <c r="B82" s="196">
        <f>'Données projet'!D96</f>
        <v>0</v>
      </c>
      <c r="C82" s="208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5">
      <c r="A83" s="195">
        <f>'Données projet'!A97</f>
        <v>0</v>
      </c>
      <c r="B83" s="196">
        <f>'Données projet'!D97</f>
        <v>0</v>
      </c>
      <c r="C83" s="208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5">
      <c r="A84" s="195">
        <f>'Données projet'!A98</f>
        <v>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5">
      <c r="A85" s="195">
        <f>'Données projet'!A99</f>
        <v>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5">
      <c r="A86" s="195">
        <f>'Données projet'!A100</f>
        <v>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5">
      <c r="A87" s="195">
        <f>'Données projet'!A101</f>
        <v>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5">
      <c r="A88" s="195">
        <f>'Données projet'!A102</f>
        <v>0</v>
      </c>
      <c r="B88" s="196">
        <f>'Données projet'!D102</f>
        <v>0</v>
      </c>
      <c r="C88" s="208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5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5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>
        <f>IF(R89+1&lt;=MIN('Données projet'!$E$9:$E$18),R89+1,"STOP")</f>
        <v>61</v>
      </c>
      <c r="S90" s="201">
        <f t="shared" si="6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5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>
        <f>IF(R90+1&lt;=MIN('Données projet'!$E$9:$E$18),R90+1,"STOP")</f>
        <v>62</v>
      </c>
      <c r="S91" s="201">
        <f t="shared" si="6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5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>
        <f>IF(R91+1&lt;=MIN('Données projet'!$E$9:$E$18),R91+1,"STOP")</f>
        <v>63</v>
      </c>
      <c r="S92" s="201">
        <f t="shared" si="6"/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5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>
        <f>IF(R92+1&lt;=MIN('Données projet'!$E$9:$E$18),R92+1,"STOP")</f>
        <v>64</v>
      </c>
      <c r="S93" s="201">
        <f t="shared" ref="S93:S98" si="8">$T$24/(1+$J$6)^R93</f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5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>
        <f>IF(R93+1&lt;=MIN('Données projet'!$E$9:$E$18),R93+1,"STOP")</f>
        <v>65</v>
      </c>
      <c r="S94" s="201">
        <f t="shared" si="8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25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>
        <f>IF(R94+1&lt;=MIN('Données projet'!$E$9:$E$18),R94+1,"STOP")</f>
        <v>66</v>
      </c>
      <c r="S95" s="201">
        <f t="shared" si="8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5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>
        <f>IF(R95+1&lt;=MIN('Données projet'!$E$9:$E$18),R95+1,"STOP")</f>
        <v>67</v>
      </c>
      <c r="S96" s="201">
        <f t="shared" si="8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5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>
        <f>IF(R96+1&lt;=MIN('Données projet'!$E$9:$E$18),R96+1,"STOP")</f>
        <v>68</v>
      </c>
      <c r="S97" s="201">
        <f t="shared" si="8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25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>
        <f>IF(R97+1&lt;=MIN('Données projet'!$E$9:$E$18),R97+1,"STOP")</f>
        <v>69</v>
      </c>
      <c r="S98" s="201">
        <f t="shared" si="8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25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>
        <f>IF(R98+1&lt;=MIN('Données projet'!$E$9:$E$18),R98+1,"STOP")</f>
        <v>70</v>
      </c>
      <c r="S99" s="201">
        <f t="shared" ref="S99:S128" si="9">$T$24/(1+$J$6)^R99</f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5">
      <c r="A100" s="195">
        <f>'Données projet'!A114</f>
        <v>0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str">
        <f>IF(R99+1&lt;=MIN('Données projet'!$E$9:$E$18),R99+1,"STOP")</f>
        <v>STOP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5">
      <c r="A101" s="195">
        <f>'Données projet'!A115</f>
        <v>0</v>
      </c>
      <c r="B101" s="196">
        <f>'Données projet'!D115</f>
        <v>0</v>
      </c>
      <c r="C101" s="208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5">
      <c r="A102" s="195">
        <f>'Données projet'!A116</f>
        <v>0</v>
      </c>
      <c r="B102" s="196">
        <f>'Données projet'!D116</f>
        <v>0</v>
      </c>
      <c r="C102" s="208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5">
      <c r="A103" s="195">
        <f>'Données projet'!A117</f>
        <v>0</v>
      </c>
      <c r="B103" s="196">
        <f>'Données projet'!D117</f>
        <v>0</v>
      </c>
      <c r="C103" s="208"/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5">
      <c r="A104" s="195">
        <f>'Données projet'!A118</f>
        <v>0</v>
      </c>
      <c r="B104" s="196">
        <f>'Données projet'!D118</f>
        <v>0</v>
      </c>
      <c r="C104" s="208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5">
      <c r="A105" s="195">
        <f>'Données projet'!A119</f>
        <v>0</v>
      </c>
      <c r="B105" s="196">
        <f>'Données projet'!D119</f>
        <v>0</v>
      </c>
      <c r="C105" s="208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5">
      <c r="A106" s="195">
        <f>'Données projet'!A120</f>
        <v>0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5">
      <c r="A107" s="195">
        <f>'Données projet'!A121</f>
        <v>0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5">
      <c r="A108" s="195">
        <f>'Données projet'!A122</f>
        <v>0</v>
      </c>
      <c r="B108" s="196">
        <f>'Données projet'!D122</f>
        <v>0</v>
      </c>
      <c r="C108" s="208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5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5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5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5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25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25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25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25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25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25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25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25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25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25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25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25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25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25">
      <c r="A126" s="45">
        <f>'Données projet'!A140</f>
        <v>0</v>
      </c>
      <c r="B126" s="190">
        <f>'Données projet'!D140</f>
        <v>0</v>
      </c>
      <c r="C126" s="208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25">
      <c r="A127" s="45">
        <f>'Données projet'!A141</f>
        <v>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25">
      <c r="A128" s="45">
        <f>'Données projet'!A142</f>
        <v>0</v>
      </c>
      <c r="B128" s="190">
        <f>'Données projet'!D142</f>
        <v>0</v>
      </c>
      <c r="C128" s="208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25">
      <c r="A129" s="45">
        <f>'Données projet'!A143</f>
        <v>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25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25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25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25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5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5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5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5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5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5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5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5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5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5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5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25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5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5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5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5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25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25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5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5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5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5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5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5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5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5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5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5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5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5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5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5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5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5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5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5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25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5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5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5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5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5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25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25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5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5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5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5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5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5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5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5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5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5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5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5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5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5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5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5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5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25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5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5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5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5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5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5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25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25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5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5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5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5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5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5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5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5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5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5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5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5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5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5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5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5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25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5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5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5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5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5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5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5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25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25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5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5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5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5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5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5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5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5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5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5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5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5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5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5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5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25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5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5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5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5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5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5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5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5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25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25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5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25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25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25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25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25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25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25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25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25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25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25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25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25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25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25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25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5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5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5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5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5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5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5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5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5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5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5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5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5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5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5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5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5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5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5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5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5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5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5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5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5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5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5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5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5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5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5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5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5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5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5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5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5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5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5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5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5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5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5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5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5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5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5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5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5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5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5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5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5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5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5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5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5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5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5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5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5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5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5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5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5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5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5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5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5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5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5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5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5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5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5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5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25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25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25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25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25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2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2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2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2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2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2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2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2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2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2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2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25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25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25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25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25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25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25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25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25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25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E42:F42"/>
    <mergeCell ref="J36:L36"/>
    <mergeCell ref="J33:L33"/>
    <mergeCell ref="J34:L34"/>
    <mergeCell ref="J35:L35"/>
    <mergeCell ref="I37:L37"/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PERDEREAU Chloé</cp:lastModifiedBy>
  <dcterms:created xsi:type="dcterms:W3CDTF">2021-02-01T08:22:39Z</dcterms:created>
  <dcterms:modified xsi:type="dcterms:W3CDTF">2022-02-02T13:31:02Z</dcterms:modified>
</cp:coreProperties>
</file>